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ALOK\Desktop\TelecomParis_Promo2025\SES202\"/>
    </mc:Choice>
  </mc:AlternateContent>
  <xr:revisionPtr revIDLastSave="0" documentId="13_ncr:1_{6371836C-05C3-489D-BD6E-74D7DB91A9F9}" xr6:coauthVersionLast="47" xr6:coauthVersionMax="47" xr10:uidLastSave="{00000000-0000-0000-0000-000000000000}"/>
  <bookViews>
    <workbookView xWindow="-108" yWindow="-108" windowWidth="23256" windowHeight="13176" activeTab="4" xr2:uid="{8CF6838C-D9BE-4296-A610-AC0EB3D47383}"/>
  </bookViews>
  <sheets>
    <sheet name="Sfusi di Vino" sheetId="1" r:id="rId1"/>
    <sheet name="Perigord" sheetId="2" r:id="rId2"/>
    <sheet name="M Voyage" sheetId="3" r:id="rId3"/>
    <sheet name="Cyprea Moneta" sheetId="4" r:id="rId4"/>
    <sheet name="Loctudy" sheetId="5" r:id="rId5"/>
  </sheets>
  <definedNames>
    <definedName name="_xlnm.Print_Area" localSheetId="4">Loctudy!$BM$51:$BQ$122</definedName>
    <definedName name="TVA" localSheetId="3">'Cyprea Moneta'!$C$27</definedName>
    <definedName name="TVA" localSheetId="4">Loctudy!$C$17</definedName>
    <definedName name="TVA" localSheetId="2">'M Voyage'!$C$15</definedName>
    <definedName name="YVA" localSheetId="3">'Cyprea Moneta'!$C$27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15" i="4" l="1"/>
  <c r="E77" i="5"/>
  <c r="BQ124" i="5"/>
  <c r="BP124" i="5"/>
  <c r="BO124" i="5"/>
  <c r="BN124" i="5"/>
  <c r="BM124" i="5"/>
  <c r="BQ122" i="5"/>
  <c r="BP122" i="5"/>
  <c r="BO122" i="5"/>
  <c r="BN122" i="5"/>
  <c r="BM122" i="5"/>
  <c r="BQ118" i="5"/>
  <c r="BP118" i="5"/>
  <c r="BO118" i="5"/>
  <c r="BN118" i="5"/>
  <c r="BM118" i="5"/>
  <c r="BQ114" i="5"/>
  <c r="BP114" i="5"/>
  <c r="BO114" i="5"/>
  <c r="BN114" i="5"/>
  <c r="BM114" i="5"/>
  <c r="BQ106" i="5"/>
  <c r="BP106" i="5"/>
  <c r="BO106" i="5"/>
  <c r="BN106" i="5"/>
  <c r="BM106" i="5"/>
  <c r="BQ121" i="5"/>
  <c r="BP121" i="5"/>
  <c r="BO121" i="5"/>
  <c r="BN121" i="5"/>
  <c r="BM121" i="5"/>
  <c r="BQ120" i="5"/>
  <c r="BP120" i="5"/>
  <c r="BO120" i="5"/>
  <c r="BN120" i="5"/>
  <c r="BM120" i="5"/>
  <c r="BQ117" i="5"/>
  <c r="BP117" i="5"/>
  <c r="BO117" i="5"/>
  <c r="BN117" i="5"/>
  <c r="BM117" i="5"/>
  <c r="BQ116" i="5"/>
  <c r="BP116" i="5"/>
  <c r="BO116" i="5"/>
  <c r="BN116" i="5"/>
  <c r="BM116" i="5"/>
  <c r="BQ113" i="5"/>
  <c r="BP113" i="5"/>
  <c r="BO113" i="5"/>
  <c r="BN113" i="5"/>
  <c r="BM113" i="5"/>
  <c r="BQ112" i="5"/>
  <c r="BP112" i="5"/>
  <c r="BO112" i="5"/>
  <c r="BN112" i="5"/>
  <c r="BM112" i="5"/>
  <c r="BQ111" i="5"/>
  <c r="BP111" i="5"/>
  <c r="BO111" i="5"/>
  <c r="BN111" i="5"/>
  <c r="BM111" i="5"/>
  <c r="BQ110" i="5"/>
  <c r="BP110" i="5"/>
  <c r="BO110" i="5"/>
  <c r="BN110" i="5"/>
  <c r="BM110" i="5"/>
  <c r="BQ109" i="5"/>
  <c r="BP109" i="5"/>
  <c r="BO109" i="5"/>
  <c r="BN109" i="5"/>
  <c r="BM109" i="5"/>
  <c r="BQ108" i="5"/>
  <c r="BP108" i="5"/>
  <c r="BO108" i="5"/>
  <c r="BN108" i="5"/>
  <c r="BM108" i="5"/>
  <c r="BQ105" i="5"/>
  <c r="BP105" i="5"/>
  <c r="BO105" i="5"/>
  <c r="BN105" i="5"/>
  <c r="BM105" i="5"/>
  <c r="BN104" i="5"/>
  <c r="BO104" i="5"/>
  <c r="BP104" i="5"/>
  <c r="BQ104" i="5"/>
  <c r="BM104" i="5"/>
  <c r="BQ100" i="5"/>
  <c r="BP100" i="5"/>
  <c r="BO100" i="5"/>
  <c r="BN100" i="5"/>
  <c r="BM100" i="5"/>
  <c r="BQ98" i="5"/>
  <c r="BP98" i="5"/>
  <c r="BO98" i="5"/>
  <c r="BN98" i="5"/>
  <c r="BM98" i="5"/>
  <c r="BQ86" i="5"/>
  <c r="BP86" i="5"/>
  <c r="BO86" i="5"/>
  <c r="BN86" i="5"/>
  <c r="BM86" i="5"/>
  <c r="BQ88" i="5"/>
  <c r="BP88" i="5"/>
  <c r="BO88" i="5"/>
  <c r="BN88" i="5"/>
  <c r="BM88" i="5"/>
  <c r="BM89" i="5" s="1"/>
  <c r="BN89" i="5" s="1"/>
  <c r="BO89" i="5" s="1"/>
  <c r="BP89" i="5" s="1"/>
  <c r="BQ89" i="5" s="1"/>
  <c r="BQ82" i="5"/>
  <c r="BP82" i="5"/>
  <c r="BO82" i="5"/>
  <c r="BN82" i="5"/>
  <c r="BM82" i="5"/>
  <c r="BQ70" i="5"/>
  <c r="BP70" i="5"/>
  <c r="BO70" i="5"/>
  <c r="BN70" i="5"/>
  <c r="BM70" i="5"/>
  <c r="BQ67" i="5"/>
  <c r="BP67" i="5"/>
  <c r="BO67" i="5"/>
  <c r="BN67" i="5"/>
  <c r="BM67" i="5"/>
  <c r="BQ64" i="5"/>
  <c r="BP64" i="5"/>
  <c r="BO64" i="5"/>
  <c r="BN64" i="5"/>
  <c r="BM64" i="5"/>
  <c r="BQ61" i="5"/>
  <c r="BP61" i="5"/>
  <c r="BO61" i="5"/>
  <c r="BN61" i="5"/>
  <c r="BM61" i="5"/>
  <c r="BQ55" i="5"/>
  <c r="BP55" i="5"/>
  <c r="BO55" i="5"/>
  <c r="BN55" i="5"/>
  <c r="BM55" i="5"/>
  <c r="BQ97" i="5"/>
  <c r="BP97" i="5"/>
  <c r="BO97" i="5"/>
  <c r="BN97" i="5"/>
  <c r="BM97" i="5"/>
  <c r="BQ96" i="5"/>
  <c r="BP96" i="5"/>
  <c r="BO96" i="5"/>
  <c r="BN96" i="5"/>
  <c r="BM96" i="5"/>
  <c r="BQ95" i="5"/>
  <c r="BP95" i="5"/>
  <c r="BO95" i="5"/>
  <c r="BN95" i="5"/>
  <c r="BM95" i="5"/>
  <c r="BQ94" i="5"/>
  <c r="BP94" i="5"/>
  <c r="BO94" i="5"/>
  <c r="BN94" i="5"/>
  <c r="BM94" i="5"/>
  <c r="BQ93" i="5"/>
  <c r="BP93" i="5"/>
  <c r="BO93" i="5"/>
  <c r="BN93" i="5"/>
  <c r="BM93" i="5"/>
  <c r="BQ85" i="5"/>
  <c r="BP85" i="5"/>
  <c r="BO85" i="5"/>
  <c r="BN85" i="5"/>
  <c r="BM85" i="5"/>
  <c r="BQ84" i="5"/>
  <c r="BP84" i="5"/>
  <c r="BO84" i="5"/>
  <c r="BN84" i="5"/>
  <c r="BM84" i="5"/>
  <c r="BQ81" i="5"/>
  <c r="BP81" i="5"/>
  <c r="BO81" i="5"/>
  <c r="BN81" i="5"/>
  <c r="BM81" i="5"/>
  <c r="BQ80" i="5"/>
  <c r="BP80" i="5"/>
  <c r="BO80" i="5"/>
  <c r="BN80" i="5"/>
  <c r="BM80" i="5"/>
  <c r="BQ79" i="5"/>
  <c r="BP79" i="5"/>
  <c r="BO79" i="5"/>
  <c r="BN79" i="5"/>
  <c r="BM79" i="5"/>
  <c r="BQ78" i="5"/>
  <c r="BP78" i="5"/>
  <c r="BO78" i="5"/>
  <c r="BN78" i="5"/>
  <c r="BM78" i="5"/>
  <c r="BQ77" i="5"/>
  <c r="BP77" i="5"/>
  <c r="BO77" i="5"/>
  <c r="BN77" i="5"/>
  <c r="BM77" i="5"/>
  <c r="BQ76" i="5"/>
  <c r="BP76" i="5"/>
  <c r="BO76" i="5"/>
  <c r="BN76" i="5"/>
  <c r="BM76" i="5"/>
  <c r="BQ75" i="5"/>
  <c r="BP75" i="5"/>
  <c r="BO75" i="5"/>
  <c r="BN75" i="5"/>
  <c r="BM75" i="5"/>
  <c r="BQ74" i="5"/>
  <c r="BP74" i="5"/>
  <c r="BO74" i="5"/>
  <c r="BN74" i="5"/>
  <c r="BM74" i="5"/>
  <c r="BQ69" i="5"/>
  <c r="BP69" i="5"/>
  <c r="BO69" i="5"/>
  <c r="BN69" i="5"/>
  <c r="BM69" i="5"/>
  <c r="BQ66" i="5"/>
  <c r="BP66" i="5"/>
  <c r="BO66" i="5"/>
  <c r="BN66" i="5"/>
  <c r="BM66" i="5"/>
  <c r="BQ63" i="5"/>
  <c r="BP63" i="5"/>
  <c r="BO63" i="5"/>
  <c r="BN63" i="5"/>
  <c r="BM63" i="5"/>
  <c r="BQ60" i="5"/>
  <c r="BP60" i="5"/>
  <c r="BO60" i="5"/>
  <c r="BN60" i="5"/>
  <c r="BM60" i="5"/>
  <c r="BQ59" i="5"/>
  <c r="BP59" i="5"/>
  <c r="BO59" i="5"/>
  <c r="BN59" i="5"/>
  <c r="BM59" i="5"/>
  <c r="BQ58" i="5"/>
  <c r="BP58" i="5"/>
  <c r="BO58" i="5"/>
  <c r="BN58" i="5"/>
  <c r="BM58" i="5"/>
  <c r="BQ57" i="5"/>
  <c r="BP57" i="5"/>
  <c r="BO57" i="5"/>
  <c r="BN57" i="5"/>
  <c r="BM57" i="5"/>
  <c r="BQ54" i="5"/>
  <c r="BP54" i="5"/>
  <c r="BO54" i="5"/>
  <c r="BN54" i="5"/>
  <c r="BM54" i="5"/>
  <c r="BQ53" i="5"/>
  <c r="BP53" i="5"/>
  <c r="BO53" i="5"/>
  <c r="BN53" i="5"/>
  <c r="BM53" i="5"/>
  <c r="BN27" i="5"/>
  <c r="BO27" i="5"/>
  <c r="BP27" i="5"/>
  <c r="BQ27" i="5"/>
  <c r="BM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D27" i="5"/>
  <c r="BM102" i="5"/>
  <c r="BN102" i="5" s="1"/>
  <c r="BO102" i="5" s="1"/>
  <c r="BP102" i="5" s="1"/>
  <c r="BQ102" i="5" s="1"/>
  <c r="BM72" i="5"/>
  <c r="BN72" i="5" s="1"/>
  <c r="BO72" i="5" s="1"/>
  <c r="BP72" i="5" s="1"/>
  <c r="BQ72" i="5" s="1"/>
  <c r="BM51" i="5"/>
  <c r="BN51" i="5" s="1"/>
  <c r="BO51" i="5" s="1"/>
  <c r="BP51" i="5" s="1"/>
  <c r="BQ51" i="5" s="1"/>
  <c r="BQ21" i="5"/>
  <c r="BO21" i="5"/>
  <c r="BP21" i="5" s="1"/>
  <c r="BN21" i="5"/>
  <c r="BM21" i="5"/>
  <c r="E120" i="5"/>
  <c r="F120" i="5" s="1"/>
  <c r="G120" i="5" s="1"/>
  <c r="H120" i="5" s="1"/>
  <c r="I120" i="5" s="1"/>
  <c r="J120" i="5" s="1"/>
  <c r="K120" i="5" s="1"/>
  <c r="L120" i="5" s="1"/>
  <c r="M120" i="5" s="1"/>
  <c r="N120" i="5" s="1"/>
  <c r="O120" i="5" s="1"/>
  <c r="P120" i="5" s="1"/>
  <c r="Q120" i="5" s="1"/>
  <c r="R120" i="5" s="1"/>
  <c r="S120" i="5" s="1"/>
  <c r="T120" i="5" s="1"/>
  <c r="U120" i="5" s="1"/>
  <c r="V120" i="5" s="1"/>
  <c r="W120" i="5" s="1"/>
  <c r="X120" i="5" s="1"/>
  <c r="Y120" i="5" s="1"/>
  <c r="Z120" i="5" s="1"/>
  <c r="AA120" i="5" s="1"/>
  <c r="AB120" i="5" s="1"/>
  <c r="AC120" i="5" s="1"/>
  <c r="AD120" i="5" s="1"/>
  <c r="AE120" i="5" s="1"/>
  <c r="AF120" i="5" s="1"/>
  <c r="AG120" i="5" s="1"/>
  <c r="AH120" i="5" s="1"/>
  <c r="AI120" i="5" s="1"/>
  <c r="AJ120" i="5" s="1"/>
  <c r="AK120" i="5" s="1"/>
  <c r="AL120" i="5" s="1"/>
  <c r="AM120" i="5" s="1"/>
  <c r="AN120" i="5" s="1"/>
  <c r="AO120" i="5" s="1"/>
  <c r="AP120" i="5" s="1"/>
  <c r="AQ120" i="5" s="1"/>
  <c r="AR120" i="5" s="1"/>
  <c r="AS120" i="5" s="1"/>
  <c r="AT120" i="5" s="1"/>
  <c r="AU120" i="5" s="1"/>
  <c r="AV120" i="5" s="1"/>
  <c r="AW120" i="5" s="1"/>
  <c r="AX120" i="5" s="1"/>
  <c r="AY120" i="5" s="1"/>
  <c r="AZ120" i="5" s="1"/>
  <c r="BA120" i="5" s="1"/>
  <c r="BB120" i="5" s="1"/>
  <c r="BC120" i="5" s="1"/>
  <c r="BD120" i="5" s="1"/>
  <c r="BE120" i="5" s="1"/>
  <c r="BF120" i="5" s="1"/>
  <c r="BG120" i="5" s="1"/>
  <c r="BH120" i="5" s="1"/>
  <c r="BI120" i="5" s="1"/>
  <c r="BJ120" i="5" s="1"/>
  <c r="BK120" i="5" s="1"/>
  <c r="D120" i="5"/>
  <c r="E111" i="5"/>
  <c r="F111" i="5" s="1"/>
  <c r="G111" i="5" s="1"/>
  <c r="H111" i="5" s="1"/>
  <c r="I111" i="5" s="1"/>
  <c r="J111" i="5" s="1"/>
  <c r="K111" i="5" s="1"/>
  <c r="L111" i="5" s="1"/>
  <c r="M111" i="5" s="1"/>
  <c r="N111" i="5" s="1"/>
  <c r="O111" i="5" s="1"/>
  <c r="P111" i="5" s="1"/>
  <c r="Q111" i="5" s="1"/>
  <c r="R111" i="5" s="1"/>
  <c r="S111" i="5" s="1"/>
  <c r="T111" i="5" s="1"/>
  <c r="U111" i="5" s="1"/>
  <c r="V111" i="5" s="1"/>
  <c r="W111" i="5" s="1"/>
  <c r="X111" i="5" s="1"/>
  <c r="Y111" i="5" s="1"/>
  <c r="Z111" i="5" s="1"/>
  <c r="AA111" i="5" s="1"/>
  <c r="AB111" i="5" s="1"/>
  <c r="AC111" i="5" s="1"/>
  <c r="AD111" i="5" s="1"/>
  <c r="AE111" i="5" s="1"/>
  <c r="AF111" i="5" s="1"/>
  <c r="AG111" i="5" s="1"/>
  <c r="AH111" i="5" s="1"/>
  <c r="AI111" i="5" s="1"/>
  <c r="AJ111" i="5" s="1"/>
  <c r="AK111" i="5" s="1"/>
  <c r="AL111" i="5" s="1"/>
  <c r="AM111" i="5" s="1"/>
  <c r="AN111" i="5" s="1"/>
  <c r="AO111" i="5" s="1"/>
  <c r="AP111" i="5" s="1"/>
  <c r="AQ111" i="5" s="1"/>
  <c r="AR111" i="5" s="1"/>
  <c r="AS111" i="5" s="1"/>
  <c r="AT111" i="5" s="1"/>
  <c r="AU111" i="5" s="1"/>
  <c r="AV111" i="5" s="1"/>
  <c r="AW111" i="5" s="1"/>
  <c r="AX111" i="5" s="1"/>
  <c r="AY111" i="5" s="1"/>
  <c r="AZ111" i="5" s="1"/>
  <c r="BA111" i="5" s="1"/>
  <c r="BB111" i="5" s="1"/>
  <c r="BC111" i="5" s="1"/>
  <c r="BD111" i="5" s="1"/>
  <c r="BE111" i="5" s="1"/>
  <c r="BF111" i="5" s="1"/>
  <c r="BG111" i="5" s="1"/>
  <c r="BH111" i="5" s="1"/>
  <c r="BI111" i="5" s="1"/>
  <c r="BJ111" i="5" s="1"/>
  <c r="BK111" i="5" s="1"/>
  <c r="D111" i="5"/>
  <c r="D110" i="5"/>
  <c r="E112" i="5"/>
  <c r="F112" i="5" s="1"/>
  <c r="G112" i="5" s="1"/>
  <c r="H112" i="5" s="1"/>
  <c r="I112" i="5" s="1"/>
  <c r="J112" i="5" s="1"/>
  <c r="K112" i="5" s="1"/>
  <c r="L112" i="5" s="1"/>
  <c r="M112" i="5" s="1"/>
  <c r="N112" i="5" s="1"/>
  <c r="O112" i="5" s="1"/>
  <c r="P112" i="5" s="1"/>
  <c r="Q112" i="5" s="1"/>
  <c r="R112" i="5" s="1"/>
  <c r="S112" i="5" s="1"/>
  <c r="T112" i="5" s="1"/>
  <c r="U112" i="5" s="1"/>
  <c r="V112" i="5" s="1"/>
  <c r="W112" i="5" s="1"/>
  <c r="X112" i="5" s="1"/>
  <c r="Y112" i="5" s="1"/>
  <c r="Z112" i="5" s="1"/>
  <c r="AA112" i="5" s="1"/>
  <c r="AB112" i="5" s="1"/>
  <c r="AC112" i="5" s="1"/>
  <c r="AD112" i="5" s="1"/>
  <c r="AE112" i="5" s="1"/>
  <c r="AF112" i="5" s="1"/>
  <c r="AG112" i="5" s="1"/>
  <c r="AH112" i="5" s="1"/>
  <c r="AI112" i="5" s="1"/>
  <c r="AJ112" i="5" s="1"/>
  <c r="AK112" i="5" s="1"/>
  <c r="AL112" i="5" s="1"/>
  <c r="AM112" i="5" s="1"/>
  <c r="AN112" i="5" s="1"/>
  <c r="AO112" i="5" s="1"/>
  <c r="AP112" i="5" s="1"/>
  <c r="AQ112" i="5" s="1"/>
  <c r="AR112" i="5" s="1"/>
  <c r="AS112" i="5" s="1"/>
  <c r="AT112" i="5" s="1"/>
  <c r="AU112" i="5" s="1"/>
  <c r="AV112" i="5" s="1"/>
  <c r="AW112" i="5" s="1"/>
  <c r="AX112" i="5" s="1"/>
  <c r="AY112" i="5" s="1"/>
  <c r="AZ112" i="5" s="1"/>
  <c r="BA112" i="5" s="1"/>
  <c r="BB112" i="5" s="1"/>
  <c r="BC112" i="5" s="1"/>
  <c r="BD112" i="5" s="1"/>
  <c r="BE112" i="5" s="1"/>
  <c r="BF112" i="5" s="1"/>
  <c r="BG112" i="5" s="1"/>
  <c r="BH112" i="5" s="1"/>
  <c r="BI112" i="5" s="1"/>
  <c r="BJ112" i="5" s="1"/>
  <c r="BK112" i="5" s="1"/>
  <c r="D112" i="5"/>
  <c r="F109" i="5"/>
  <c r="G109" i="5" s="1"/>
  <c r="H109" i="5" s="1"/>
  <c r="I109" i="5" s="1"/>
  <c r="J109" i="5" s="1"/>
  <c r="K109" i="5" s="1"/>
  <c r="L109" i="5" s="1"/>
  <c r="M109" i="5" s="1"/>
  <c r="N109" i="5" s="1"/>
  <c r="O109" i="5" s="1"/>
  <c r="P109" i="5" s="1"/>
  <c r="Q109" i="5" s="1"/>
  <c r="R109" i="5" s="1"/>
  <c r="S109" i="5" s="1"/>
  <c r="T109" i="5" s="1"/>
  <c r="U109" i="5" s="1"/>
  <c r="V109" i="5" s="1"/>
  <c r="W109" i="5" s="1"/>
  <c r="X109" i="5" s="1"/>
  <c r="Y109" i="5" s="1"/>
  <c r="Z109" i="5" s="1"/>
  <c r="AA109" i="5" s="1"/>
  <c r="AB109" i="5" s="1"/>
  <c r="AC109" i="5" s="1"/>
  <c r="AD109" i="5" s="1"/>
  <c r="AE109" i="5" s="1"/>
  <c r="AF109" i="5" s="1"/>
  <c r="AG109" i="5" s="1"/>
  <c r="AH109" i="5" s="1"/>
  <c r="AI109" i="5" s="1"/>
  <c r="AJ109" i="5" s="1"/>
  <c r="AK109" i="5" s="1"/>
  <c r="AL109" i="5" s="1"/>
  <c r="AM109" i="5" s="1"/>
  <c r="AN109" i="5" s="1"/>
  <c r="AO109" i="5" s="1"/>
  <c r="AP109" i="5" s="1"/>
  <c r="AQ109" i="5" s="1"/>
  <c r="AR109" i="5" s="1"/>
  <c r="AS109" i="5" s="1"/>
  <c r="AT109" i="5" s="1"/>
  <c r="AU109" i="5" s="1"/>
  <c r="AV109" i="5" s="1"/>
  <c r="AW109" i="5" s="1"/>
  <c r="AX109" i="5" s="1"/>
  <c r="AY109" i="5" s="1"/>
  <c r="AZ109" i="5" s="1"/>
  <c r="BA109" i="5" s="1"/>
  <c r="BB109" i="5" s="1"/>
  <c r="BC109" i="5" s="1"/>
  <c r="BD109" i="5" s="1"/>
  <c r="BE109" i="5" s="1"/>
  <c r="BF109" i="5" s="1"/>
  <c r="BG109" i="5" s="1"/>
  <c r="BH109" i="5" s="1"/>
  <c r="BI109" i="5" s="1"/>
  <c r="BJ109" i="5" s="1"/>
  <c r="BK109" i="5" s="1"/>
  <c r="E109" i="5"/>
  <c r="D109" i="5"/>
  <c r="E102" i="5"/>
  <c r="D102" i="5"/>
  <c r="E57" i="5" l="1"/>
  <c r="F57" i="5"/>
  <c r="G57" i="5"/>
  <c r="H57" i="5"/>
  <c r="H58" i="5" s="1"/>
  <c r="I76" i="5" s="1"/>
  <c r="I57" i="5"/>
  <c r="I58" i="5" s="1"/>
  <c r="J76" i="5" s="1"/>
  <c r="J57" i="5"/>
  <c r="J58" i="5" s="1"/>
  <c r="K76" i="5" s="1"/>
  <c r="K57" i="5"/>
  <c r="K58" i="5" s="1"/>
  <c r="L76" i="5" s="1"/>
  <c r="L57" i="5"/>
  <c r="M57" i="5"/>
  <c r="N57" i="5"/>
  <c r="O57" i="5"/>
  <c r="P57" i="5"/>
  <c r="Q57" i="5"/>
  <c r="Q58" i="5" s="1"/>
  <c r="R76" i="5" s="1"/>
  <c r="R57" i="5"/>
  <c r="S57" i="5"/>
  <c r="S58" i="5" s="1"/>
  <c r="T76" i="5" s="1"/>
  <c r="T57" i="5"/>
  <c r="U57" i="5"/>
  <c r="U78" i="5" s="1"/>
  <c r="V57" i="5"/>
  <c r="W57" i="5"/>
  <c r="X57" i="5"/>
  <c r="Y57" i="5"/>
  <c r="Z57" i="5"/>
  <c r="AA57" i="5"/>
  <c r="AB57" i="5"/>
  <c r="AC57" i="5"/>
  <c r="AC58" i="5" s="1"/>
  <c r="AD76" i="5" s="1"/>
  <c r="AD57" i="5"/>
  <c r="AE57" i="5"/>
  <c r="AE58" i="5" s="1"/>
  <c r="AF76" i="5" s="1"/>
  <c r="AF57" i="5"/>
  <c r="AF58" i="5" s="1"/>
  <c r="AG76" i="5" s="1"/>
  <c r="AG57" i="5"/>
  <c r="AG78" i="5" s="1"/>
  <c r="AH57" i="5"/>
  <c r="AI57" i="5"/>
  <c r="AI58" i="5" s="1"/>
  <c r="AJ76" i="5" s="1"/>
  <c r="AJ57" i="5"/>
  <c r="AK57" i="5"/>
  <c r="AL57" i="5"/>
  <c r="AM57" i="5"/>
  <c r="AN57" i="5"/>
  <c r="AO57" i="5"/>
  <c r="AO58" i="5" s="1"/>
  <c r="AP76" i="5" s="1"/>
  <c r="AP57" i="5"/>
  <c r="AQ57" i="5"/>
  <c r="AR57" i="5"/>
  <c r="AS57" i="5"/>
  <c r="AS78" i="5" s="1"/>
  <c r="AT57" i="5"/>
  <c r="AT58" i="5" s="1"/>
  <c r="AU76" i="5" s="1"/>
  <c r="AU57" i="5"/>
  <c r="AU58" i="5" s="1"/>
  <c r="AV76" i="5" s="1"/>
  <c r="AV57" i="5"/>
  <c r="AV58" i="5" s="1"/>
  <c r="AW76" i="5" s="1"/>
  <c r="AW57" i="5"/>
  <c r="AX57" i="5"/>
  <c r="AY57" i="5"/>
  <c r="AZ77" i="5" s="1"/>
  <c r="AZ57" i="5"/>
  <c r="BA57" i="5"/>
  <c r="BB57" i="5"/>
  <c r="BC57" i="5"/>
  <c r="BD57" i="5"/>
  <c r="BD58" i="5" s="1"/>
  <c r="BE76" i="5" s="1"/>
  <c r="BE57" i="5"/>
  <c r="BE78" i="5" s="1"/>
  <c r="BF57" i="5"/>
  <c r="BF58" i="5" s="1"/>
  <c r="BG76" i="5" s="1"/>
  <c r="BG57" i="5"/>
  <c r="BG58" i="5" s="1"/>
  <c r="BH76" i="5" s="1"/>
  <c r="BH57" i="5"/>
  <c r="BI57" i="5"/>
  <c r="BJ57" i="5"/>
  <c r="BK57" i="5"/>
  <c r="D57" i="5"/>
  <c r="E72" i="5"/>
  <c r="E93" i="5" s="1"/>
  <c r="D72" i="5"/>
  <c r="D93" i="5" s="1"/>
  <c r="D51" i="5"/>
  <c r="E60" i="5"/>
  <c r="E80" i="5" s="1"/>
  <c r="F60" i="5"/>
  <c r="F80" i="5" s="1"/>
  <c r="G60" i="5"/>
  <c r="G80" i="5" s="1"/>
  <c r="H60" i="5"/>
  <c r="H80" i="5" s="1"/>
  <c r="I60" i="5"/>
  <c r="I80" i="5" s="1"/>
  <c r="J60" i="5"/>
  <c r="J80" i="5" s="1"/>
  <c r="K60" i="5"/>
  <c r="K80" i="5" s="1"/>
  <c r="L60" i="5"/>
  <c r="L80" i="5" s="1"/>
  <c r="M60" i="5"/>
  <c r="M80" i="5" s="1"/>
  <c r="N60" i="5"/>
  <c r="N80" i="5" s="1"/>
  <c r="O60" i="5"/>
  <c r="O80" i="5" s="1"/>
  <c r="P60" i="5"/>
  <c r="P80" i="5" s="1"/>
  <c r="Q60" i="5"/>
  <c r="Q80" i="5" s="1"/>
  <c r="R60" i="5"/>
  <c r="R80" i="5" s="1"/>
  <c r="S60" i="5"/>
  <c r="S80" i="5" s="1"/>
  <c r="T60" i="5"/>
  <c r="T80" i="5" s="1"/>
  <c r="U60" i="5"/>
  <c r="U80" i="5" s="1"/>
  <c r="V60" i="5"/>
  <c r="V80" i="5" s="1"/>
  <c r="W60" i="5"/>
  <c r="W80" i="5" s="1"/>
  <c r="X60" i="5"/>
  <c r="X80" i="5" s="1"/>
  <c r="Y60" i="5"/>
  <c r="Y80" i="5" s="1"/>
  <c r="Z60" i="5"/>
  <c r="Z80" i="5" s="1"/>
  <c r="AA60" i="5"/>
  <c r="AA80" i="5" s="1"/>
  <c r="AB60" i="5"/>
  <c r="AB80" i="5" s="1"/>
  <c r="AC60" i="5"/>
  <c r="AC80" i="5" s="1"/>
  <c r="AD60" i="5"/>
  <c r="AD80" i="5" s="1"/>
  <c r="AE60" i="5"/>
  <c r="AE80" i="5" s="1"/>
  <c r="AF60" i="5"/>
  <c r="AF80" i="5" s="1"/>
  <c r="AG60" i="5"/>
  <c r="AG80" i="5" s="1"/>
  <c r="AH60" i="5"/>
  <c r="AH80" i="5" s="1"/>
  <c r="AI60" i="5"/>
  <c r="AI80" i="5" s="1"/>
  <c r="AJ60" i="5"/>
  <c r="AJ80" i="5" s="1"/>
  <c r="AK60" i="5"/>
  <c r="AK80" i="5" s="1"/>
  <c r="AL60" i="5"/>
  <c r="AL80" i="5" s="1"/>
  <c r="AM60" i="5"/>
  <c r="AM80" i="5" s="1"/>
  <c r="AN60" i="5"/>
  <c r="AN80" i="5" s="1"/>
  <c r="AO60" i="5"/>
  <c r="AO80" i="5" s="1"/>
  <c r="AP60" i="5"/>
  <c r="AP80" i="5" s="1"/>
  <c r="AQ60" i="5"/>
  <c r="AQ80" i="5" s="1"/>
  <c r="AR60" i="5"/>
  <c r="AR80" i="5" s="1"/>
  <c r="AS60" i="5"/>
  <c r="AS80" i="5" s="1"/>
  <c r="AT60" i="5"/>
  <c r="AT80" i="5" s="1"/>
  <c r="AU60" i="5"/>
  <c r="AU80" i="5" s="1"/>
  <c r="AV60" i="5"/>
  <c r="AV80" i="5" s="1"/>
  <c r="AW60" i="5"/>
  <c r="AW80" i="5" s="1"/>
  <c r="AX60" i="5"/>
  <c r="AX80" i="5" s="1"/>
  <c r="AY60" i="5"/>
  <c r="AY80" i="5" s="1"/>
  <c r="AZ60" i="5"/>
  <c r="AZ80" i="5" s="1"/>
  <c r="BA60" i="5"/>
  <c r="BA80" i="5" s="1"/>
  <c r="BB60" i="5"/>
  <c r="BB80" i="5" s="1"/>
  <c r="BC60" i="5"/>
  <c r="BC80" i="5" s="1"/>
  <c r="BD60" i="5"/>
  <c r="BD80" i="5" s="1"/>
  <c r="BE60" i="5"/>
  <c r="BE80" i="5" s="1"/>
  <c r="BF60" i="5"/>
  <c r="BF80" i="5" s="1"/>
  <c r="BG60" i="5"/>
  <c r="BG80" i="5" s="1"/>
  <c r="BH60" i="5"/>
  <c r="BH80" i="5" s="1"/>
  <c r="BI60" i="5"/>
  <c r="BI80" i="5" s="1"/>
  <c r="BJ60" i="5"/>
  <c r="BJ80" i="5" s="1"/>
  <c r="BK60" i="5"/>
  <c r="BK80" i="5" s="1"/>
  <c r="D60" i="5"/>
  <c r="D80" i="5" s="1"/>
  <c r="D59" i="5"/>
  <c r="E79" i="5" s="1"/>
  <c r="T58" i="5"/>
  <c r="U76" i="5" s="1"/>
  <c r="V58" i="5"/>
  <c r="W76" i="5" s="1"/>
  <c r="AG58" i="5"/>
  <c r="AH76" i="5" s="1"/>
  <c r="AH58" i="5"/>
  <c r="AI76" i="5" s="1"/>
  <c r="AR58" i="5"/>
  <c r="AS76" i="5" s="1"/>
  <c r="D58" i="5"/>
  <c r="E51" i="5"/>
  <c r="E21" i="5"/>
  <c r="D38" i="5"/>
  <c r="D39" i="5"/>
  <c r="D40" i="5"/>
  <c r="D37" i="5"/>
  <c r="E32" i="5"/>
  <c r="F32" i="5" s="1"/>
  <c r="E33" i="5"/>
  <c r="H33" i="5" s="1"/>
  <c r="D46" i="5" s="1"/>
  <c r="E34" i="5"/>
  <c r="H34" i="5" s="1"/>
  <c r="E31" i="5"/>
  <c r="H31" i="5" s="1"/>
  <c r="D24" i="5"/>
  <c r="D23" i="5"/>
  <c r="D52" i="4"/>
  <c r="D51" i="4"/>
  <c r="BJ96" i="4"/>
  <c r="BK96" i="4" s="1"/>
  <c r="BL96" i="4" s="1"/>
  <c r="BM96" i="4" s="1"/>
  <c r="BN96" i="4" s="1"/>
  <c r="BJ64" i="4"/>
  <c r="BK64" i="4" s="1"/>
  <c r="BL64" i="4" s="1"/>
  <c r="BM64" i="4" s="1"/>
  <c r="BN64" i="4" s="1"/>
  <c r="BJ40" i="4"/>
  <c r="BK40" i="4" s="1"/>
  <c r="BL40" i="4" s="1"/>
  <c r="BM40" i="4" s="1"/>
  <c r="BN40" i="4" s="1"/>
  <c r="BK31" i="4"/>
  <c r="BJ31" i="4"/>
  <c r="D96" i="4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AG96" i="4" s="1"/>
  <c r="AH96" i="4" s="1"/>
  <c r="AI96" i="4" s="1"/>
  <c r="AJ96" i="4" s="1"/>
  <c r="AK96" i="4" s="1"/>
  <c r="AL96" i="4" s="1"/>
  <c r="AM96" i="4" s="1"/>
  <c r="AN96" i="4" s="1"/>
  <c r="AO96" i="4" s="1"/>
  <c r="AP96" i="4" s="1"/>
  <c r="AQ96" i="4" s="1"/>
  <c r="AR96" i="4" s="1"/>
  <c r="AS96" i="4" s="1"/>
  <c r="AT96" i="4" s="1"/>
  <c r="AU96" i="4" s="1"/>
  <c r="AV96" i="4" s="1"/>
  <c r="AW96" i="4" s="1"/>
  <c r="AX96" i="4" s="1"/>
  <c r="AY96" i="4" s="1"/>
  <c r="AZ96" i="4" s="1"/>
  <c r="BA96" i="4" s="1"/>
  <c r="BB96" i="4" s="1"/>
  <c r="BC96" i="4" s="1"/>
  <c r="BD96" i="4" s="1"/>
  <c r="BE96" i="4" s="1"/>
  <c r="BF96" i="4" s="1"/>
  <c r="BG96" i="4" s="1"/>
  <c r="BH96" i="4" s="1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F77" i="4"/>
  <c r="F79" i="4" s="1"/>
  <c r="G77" i="4"/>
  <c r="G79" i="4" s="1"/>
  <c r="H77" i="4"/>
  <c r="I77" i="4"/>
  <c r="I79" i="4" s="1"/>
  <c r="J77" i="4"/>
  <c r="J79" i="4" s="1"/>
  <c r="K77" i="4"/>
  <c r="K79" i="4" s="1"/>
  <c r="L77" i="4"/>
  <c r="L79" i="4" s="1"/>
  <c r="M77" i="4"/>
  <c r="M79" i="4" s="1"/>
  <c r="N77" i="4"/>
  <c r="N79" i="4" s="1"/>
  <c r="O77" i="4"/>
  <c r="O79" i="4" s="1"/>
  <c r="P77" i="4"/>
  <c r="P79" i="4" s="1"/>
  <c r="Q77" i="4"/>
  <c r="Q79" i="4" s="1"/>
  <c r="R77" i="4"/>
  <c r="R79" i="4" s="1"/>
  <c r="S77" i="4"/>
  <c r="S79" i="4" s="1"/>
  <c r="T77" i="4"/>
  <c r="T79" i="4" s="1"/>
  <c r="U77" i="4"/>
  <c r="U79" i="4" s="1"/>
  <c r="V77" i="4"/>
  <c r="V79" i="4" s="1"/>
  <c r="W77" i="4"/>
  <c r="W79" i="4" s="1"/>
  <c r="X77" i="4"/>
  <c r="X79" i="4" s="1"/>
  <c r="Y77" i="4"/>
  <c r="Y79" i="4" s="1"/>
  <c r="Z77" i="4"/>
  <c r="Z79" i="4" s="1"/>
  <c r="AA77" i="4"/>
  <c r="AA79" i="4" s="1"/>
  <c r="AB77" i="4"/>
  <c r="AB79" i="4" s="1"/>
  <c r="AC77" i="4"/>
  <c r="AC79" i="4" s="1"/>
  <c r="AD77" i="4"/>
  <c r="AD79" i="4" s="1"/>
  <c r="AE77" i="4"/>
  <c r="AE79" i="4" s="1"/>
  <c r="AF77" i="4"/>
  <c r="AG77" i="4"/>
  <c r="AG79" i="4" s="1"/>
  <c r="AH77" i="4"/>
  <c r="AH79" i="4" s="1"/>
  <c r="AI77" i="4"/>
  <c r="AI79" i="4" s="1"/>
  <c r="AJ77" i="4"/>
  <c r="AJ79" i="4" s="1"/>
  <c r="AK77" i="4"/>
  <c r="AK79" i="4" s="1"/>
  <c r="AL77" i="4"/>
  <c r="AL79" i="4" s="1"/>
  <c r="AM77" i="4"/>
  <c r="AM79" i="4" s="1"/>
  <c r="AN77" i="4"/>
  <c r="AN79" i="4" s="1"/>
  <c r="AO77" i="4"/>
  <c r="AO79" i="4" s="1"/>
  <c r="AP77" i="4"/>
  <c r="AP79" i="4" s="1"/>
  <c r="AQ77" i="4"/>
  <c r="AQ79" i="4" s="1"/>
  <c r="AR77" i="4"/>
  <c r="AS77" i="4"/>
  <c r="AS79" i="4" s="1"/>
  <c r="AT77" i="4"/>
  <c r="AU77" i="4"/>
  <c r="AV77" i="4"/>
  <c r="AV79" i="4" s="1"/>
  <c r="AW77" i="4"/>
  <c r="AW79" i="4" s="1"/>
  <c r="AX77" i="4"/>
  <c r="AX79" i="4" s="1"/>
  <c r="AY77" i="4"/>
  <c r="AY79" i="4" s="1"/>
  <c r="AZ77" i="4"/>
  <c r="AZ79" i="4" s="1"/>
  <c r="BA77" i="4"/>
  <c r="BA79" i="4" s="1"/>
  <c r="BB77" i="4"/>
  <c r="BB79" i="4" s="1"/>
  <c r="BC77" i="4"/>
  <c r="BC79" i="4" s="1"/>
  <c r="BD77" i="4"/>
  <c r="BD79" i="4" s="1"/>
  <c r="BE77" i="4"/>
  <c r="BE79" i="4" s="1"/>
  <c r="BF77" i="4"/>
  <c r="BF79" i="4" s="1"/>
  <c r="BG77" i="4"/>
  <c r="BG79" i="4" s="1"/>
  <c r="BH77" i="4"/>
  <c r="BH79" i="4" s="1"/>
  <c r="E77" i="4"/>
  <c r="E79" i="4" s="1"/>
  <c r="D77" i="4"/>
  <c r="D98" i="4" s="1"/>
  <c r="H79" i="4"/>
  <c r="AF79" i="4"/>
  <c r="AR79" i="4"/>
  <c r="AT79" i="4"/>
  <c r="AU79" i="4"/>
  <c r="D64" i="4"/>
  <c r="E64" i="4" s="1"/>
  <c r="F64" i="4" s="1"/>
  <c r="G64" i="4" s="1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AG64" i="4" s="1"/>
  <c r="AH64" i="4" s="1"/>
  <c r="AI64" i="4" s="1"/>
  <c r="AJ64" i="4" s="1"/>
  <c r="AK64" i="4" s="1"/>
  <c r="AL64" i="4" s="1"/>
  <c r="AM64" i="4" s="1"/>
  <c r="AN64" i="4" s="1"/>
  <c r="AO64" i="4" s="1"/>
  <c r="AP64" i="4" s="1"/>
  <c r="AQ64" i="4" s="1"/>
  <c r="AR64" i="4" s="1"/>
  <c r="AS64" i="4" s="1"/>
  <c r="AT64" i="4" s="1"/>
  <c r="AU64" i="4" s="1"/>
  <c r="AV64" i="4" s="1"/>
  <c r="AW64" i="4" s="1"/>
  <c r="AX64" i="4" s="1"/>
  <c r="AY64" i="4" s="1"/>
  <c r="AZ64" i="4" s="1"/>
  <c r="BA64" i="4" s="1"/>
  <c r="BB64" i="4" s="1"/>
  <c r="BC64" i="4" s="1"/>
  <c r="BD64" i="4" s="1"/>
  <c r="BE64" i="4" s="1"/>
  <c r="BF64" i="4" s="1"/>
  <c r="BG64" i="4" s="1"/>
  <c r="BH64" i="4" s="1"/>
  <c r="D40" i="4"/>
  <c r="D48" i="4"/>
  <c r="D70" i="4" s="1"/>
  <c r="D49" i="4"/>
  <c r="D71" i="4" s="1"/>
  <c r="D73" i="4"/>
  <c r="D72" i="4"/>
  <c r="C14" i="4"/>
  <c r="C13" i="4"/>
  <c r="BL31" i="4" l="1"/>
  <c r="E76" i="5"/>
  <c r="D28" i="5"/>
  <c r="D94" i="5"/>
  <c r="D78" i="5"/>
  <c r="D82" i="5" s="1"/>
  <c r="BE58" i="5"/>
  <c r="BF76" i="5" s="1"/>
  <c r="F21" i="5"/>
  <c r="F37" i="5" s="1"/>
  <c r="F102" i="5"/>
  <c r="AR77" i="5"/>
  <c r="AQ78" i="5"/>
  <c r="H77" i="5"/>
  <c r="G78" i="5"/>
  <c r="BE77" i="5"/>
  <c r="BD78" i="5"/>
  <c r="AS77" i="5"/>
  <c r="AR78" i="5"/>
  <c r="AG77" i="5"/>
  <c r="AF78" i="5"/>
  <c r="U77" i="5"/>
  <c r="T78" i="5"/>
  <c r="I77" i="5"/>
  <c r="H78" i="5"/>
  <c r="AS58" i="5"/>
  <c r="AT76" i="5" s="1"/>
  <c r="BC77" i="5"/>
  <c r="BB78" i="5"/>
  <c r="AQ77" i="5"/>
  <c r="AP78" i="5"/>
  <c r="AE77" i="5"/>
  <c r="AD78" i="5"/>
  <c r="S77" i="5"/>
  <c r="R78" i="5"/>
  <c r="G77" i="5"/>
  <c r="F78" i="5"/>
  <c r="BF77" i="5"/>
  <c r="BB77" i="5"/>
  <c r="BA78" i="5"/>
  <c r="AP77" i="5"/>
  <c r="AO78" i="5"/>
  <c r="AD77" i="5"/>
  <c r="AC78" i="5"/>
  <c r="R77" i="5"/>
  <c r="Q78" i="5"/>
  <c r="F77" i="5"/>
  <c r="E78" i="5"/>
  <c r="BD77" i="5"/>
  <c r="BC78" i="5"/>
  <c r="BA77" i="5"/>
  <c r="AZ78" i="5"/>
  <c r="AN58" i="5"/>
  <c r="AO76" i="5" s="1"/>
  <c r="AN78" i="5"/>
  <c r="AB58" i="5"/>
  <c r="AC76" i="5" s="1"/>
  <c r="AB78" i="5"/>
  <c r="Q77" i="5"/>
  <c r="P78" i="5"/>
  <c r="AT77" i="5"/>
  <c r="BK58" i="5"/>
  <c r="BK78" i="5"/>
  <c r="AY58" i="5"/>
  <c r="AZ76" i="5" s="1"/>
  <c r="AY78" i="5"/>
  <c r="AM58" i="5"/>
  <c r="AN76" i="5" s="1"/>
  <c r="AM78" i="5"/>
  <c r="AA58" i="5"/>
  <c r="AB76" i="5" s="1"/>
  <c r="AA78" i="5"/>
  <c r="O58" i="5"/>
  <c r="P76" i="5" s="1"/>
  <c r="O78" i="5"/>
  <c r="AN77" i="5"/>
  <c r="BJ58" i="5"/>
  <c r="BK76" i="5" s="1"/>
  <c r="BJ78" i="5"/>
  <c r="AX58" i="5"/>
  <c r="AY76" i="5" s="1"/>
  <c r="AX78" i="5"/>
  <c r="AL58" i="5"/>
  <c r="AM76" i="5" s="1"/>
  <c r="AL78" i="5"/>
  <c r="Z58" i="5"/>
  <c r="AA76" i="5" s="1"/>
  <c r="Z78" i="5"/>
  <c r="N58" i="5"/>
  <c r="O76" i="5" s="1"/>
  <c r="N78" i="5"/>
  <c r="AH77" i="5"/>
  <c r="BA58" i="5"/>
  <c r="BB76" i="5" s="1"/>
  <c r="U58" i="5"/>
  <c r="V76" i="5" s="1"/>
  <c r="BI58" i="5"/>
  <c r="BJ76" i="5" s="1"/>
  <c r="BI78" i="5"/>
  <c r="AW58" i="5"/>
  <c r="AX76" i="5" s="1"/>
  <c r="AW78" i="5"/>
  <c r="AK58" i="5"/>
  <c r="AL76" i="5" s="1"/>
  <c r="AK78" i="5"/>
  <c r="Y58" i="5"/>
  <c r="Z76" i="5" s="1"/>
  <c r="Y78" i="5"/>
  <c r="M58" i="5"/>
  <c r="N76" i="5" s="1"/>
  <c r="M78" i="5"/>
  <c r="AB77" i="5"/>
  <c r="AZ58" i="5"/>
  <c r="BA76" i="5" s="1"/>
  <c r="G58" i="5"/>
  <c r="H76" i="5" s="1"/>
  <c r="BH58" i="5"/>
  <c r="BI76" i="5" s="1"/>
  <c r="BH78" i="5"/>
  <c r="AW77" i="5"/>
  <c r="AV78" i="5"/>
  <c r="AK77" i="5"/>
  <c r="AJ78" i="5"/>
  <c r="X58" i="5"/>
  <c r="Y76" i="5" s="1"/>
  <c r="X78" i="5"/>
  <c r="M77" i="5"/>
  <c r="L78" i="5"/>
  <c r="V77" i="5"/>
  <c r="T77" i="5"/>
  <c r="S78" i="5"/>
  <c r="E58" i="5"/>
  <c r="F76" i="5" s="1"/>
  <c r="P58" i="5"/>
  <c r="Q76" i="5" s="1"/>
  <c r="BH77" i="5"/>
  <c r="BG78" i="5"/>
  <c r="AV77" i="5"/>
  <c r="AU78" i="5"/>
  <c r="AJ77" i="5"/>
  <c r="AI78" i="5"/>
  <c r="W58" i="5"/>
  <c r="X76" i="5" s="1"/>
  <c r="W78" i="5"/>
  <c r="L77" i="5"/>
  <c r="K78" i="5"/>
  <c r="P77" i="5"/>
  <c r="AQ58" i="5"/>
  <c r="AR76" i="5" s="1"/>
  <c r="BG77" i="5"/>
  <c r="BF78" i="5"/>
  <c r="AU77" i="5"/>
  <c r="AT78" i="5"/>
  <c r="AI77" i="5"/>
  <c r="AH78" i="5"/>
  <c r="W77" i="5"/>
  <c r="V78" i="5"/>
  <c r="K77" i="5"/>
  <c r="J78" i="5"/>
  <c r="AF77" i="5"/>
  <c r="AE78" i="5"/>
  <c r="J77" i="5"/>
  <c r="I78" i="5"/>
  <c r="R58" i="5"/>
  <c r="S76" i="5" s="1"/>
  <c r="AO77" i="5"/>
  <c r="AC77" i="5"/>
  <c r="L58" i="5"/>
  <c r="M76" i="5" s="1"/>
  <c r="AJ58" i="5"/>
  <c r="AK76" i="5" s="1"/>
  <c r="BK77" i="5"/>
  <c r="AY77" i="5"/>
  <c r="AM77" i="5"/>
  <c r="AA77" i="5"/>
  <c r="O77" i="5"/>
  <c r="AP58" i="5"/>
  <c r="AQ76" i="5" s="1"/>
  <c r="BJ77" i="5"/>
  <c r="AX77" i="5"/>
  <c r="AL77" i="5"/>
  <c r="Z77" i="5"/>
  <c r="N77" i="5"/>
  <c r="BI77" i="5"/>
  <c r="Y77" i="5"/>
  <c r="X77" i="5"/>
  <c r="F58" i="5"/>
  <c r="G76" i="5" s="1"/>
  <c r="AD58" i="5"/>
  <c r="AE76" i="5" s="1"/>
  <c r="BC58" i="5"/>
  <c r="BD76" i="5" s="1"/>
  <c r="BB58" i="5"/>
  <c r="BC76" i="5" s="1"/>
  <c r="F72" i="5"/>
  <c r="F93" i="5" s="1"/>
  <c r="G72" i="5"/>
  <c r="G93" i="5" s="1"/>
  <c r="D41" i="5"/>
  <c r="F51" i="5"/>
  <c r="G51" i="5"/>
  <c r="D47" i="5"/>
  <c r="F39" i="5"/>
  <c r="E40" i="5"/>
  <c r="E39" i="5"/>
  <c r="F40" i="5"/>
  <c r="E38" i="5"/>
  <c r="E37" i="5"/>
  <c r="H32" i="5"/>
  <c r="D45" i="5" s="1"/>
  <c r="F34" i="5"/>
  <c r="E47" i="5" s="1"/>
  <c r="F33" i="5"/>
  <c r="E46" i="5" s="1"/>
  <c r="D53" i="5"/>
  <c r="F31" i="5"/>
  <c r="E44" i="5" s="1"/>
  <c r="F23" i="5"/>
  <c r="F24" i="5"/>
  <c r="E23" i="5"/>
  <c r="E24" i="5"/>
  <c r="D106" i="4"/>
  <c r="D79" i="4"/>
  <c r="D100" i="4"/>
  <c r="E98" i="4"/>
  <c r="D50" i="4"/>
  <c r="E69" i="4"/>
  <c r="BM31" i="4" l="1"/>
  <c r="D108" i="5"/>
  <c r="D55" i="5"/>
  <c r="D113" i="5"/>
  <c r="E28" i="5"/>
  <c r="E110" i="5"/>
  <c r="F110" i="5" s="1"/>
  <c r="G110" i="5" s="1"/>
  <c r="H110" i="5" s="1"/>
  <c r="I110" i="5" s="1"/>
  <c r="J110" i="5" s="1"/>
  <c r="K110" i="5" s="1"/>
  <c r="L110" i="5" s="1"/>
  <c r="M110" i="5" s="1"/>
  <c r="N110" i="5" s="1"/>
  <c r="O110" i="5" s="1"/>
  <c r="P110" i="5" s="1"/>
  <c r="Q110" i="5" s="1"/>
  <c r="R110" i="5" s="1"/>
  <c r="S110" i="5" s="1"/>
  <c r="T110" i="5" s="1"/>
  <c r="U110" i="5" s="1"/>
  <c r="V110" i="5" s="1"/>
  <c r="W110" i="5" s="1"/>
  <c r="X110" i="5" s="1"/>
  <c r="Y110" i="5" s="1"/>
  <c r="Z110" i="5" s="1"/>
  <c r="AA110" i="5" s="1"/>
  <c r="AB110" i="5" s="1"/>
  <c r="AC110" i="5" s="1"/>
  <c r="AD110" i="5" s="1"/>
  <c r="AE110" i="5" s="1"/>
  <c r="AF110" i="5" s="1"/>
  <c r="AG110" i="5" s="1"/>
  <c r="AH110" i="5" s="1"/>
  <c r="AI110" i="5" s="1"/>
  <c r="AJ110" i="5" s="1"/>
  <c r="AK110" i="5" s="1"/>
  <c r="AL110" i="5" s="1"/>
  <c r="AM110" i="5" s="1"/>
  <c r="AN110" i="5" s="1"/>
  <c r="AO110" i="5" s="1"/>
  <c r="AP110" i="5" s="1"/>
  <c r="AQ110" i="5" s="1"/>
  <c r="AR110" i="5" s="1"/>
  <c r="AS110" i="5" s="1"/>
  <c r="AT110" i="5" s="1"/>
  <c r="AU110" i="5" s="1"/>
  <c r="AV110" i="5" s="1"/>
  <c r="AW110" i="5" s="1"/>
  <c r="AX110" i="5" s="1"/>
  <c r="AY110" i="5" s="1"/>
  <c r="AZ110" i="5" s="1"/>
  <c r="BA110" i="5" s="1"/>
  <c r="BB110" i="5" s="1"/>
  <c r="BC110" i="5" s="1"/>
  <c r="BD110" i="5" s="1"/>
  <c r="BE110" i="5" s="1"/>
  <c r="BF110" i="5" s="1"/>
  <c r="BG110" i="5" s="1"/>
  <c r="BH110" i="5" s="1"/>
  <c r="BI110" i="5" s="1"/>
  <c r="BJ110" i="5" s="1"/>
  <c r="BK110" i="5" s="1"/>
  <c r="D84" i="5"/>
  <c r="D86" i="5" s="1"/>
  <c r="D88" i="5" s="1"/>
  <c r="D104" i="5"/>
  <c r="G21" i="5"/>
  <c r="G102" i="5"/>
  <c r="D61" i="5"/>
  <c r="E74" i="5"/>
  <c r="D44" i="5"/>
  <c r="D48" i="5" s="1"/>
  <c r="E45" i="5"/>
  <c r="E48" i="5" s="1"/>
  <c r="E63" i="5" s="1"/>
  <c r="F44" i="5"/>
  <c r="F38" i="5"/>
  <c r="F41" i="5" s="1"/>
  <c r="F84" i="5" s="1"/>
  <c r="F86" i="5" s="1"/>
  <c r="F45" i="5"/>
  <c r="F47" i="5"/>
  <c r="F46" i="5"/>
  <c r="E41" i="5"/>
  <c r="E84" i="5" s="1"/>
  <c r="E86" i="5" s="1"/>
  <c r="F28" i="5"/>
  <c r="E26" i="5"/>
  <c r="E53" i="5"/>
  <c r="E55" i="5" s="1"/>
  <c r="E68" i="4"/>
  <c r="D105" i="4"/>
  <c r="F98" i="4"/>
  <c r="E100" i="4"/>
  <c r="BN31" i="4" l="1"/>
  <c r="D114" i="5"/>
  <c r="E81" i="5"/>
  <c r="E113" i="5"/>
  <c r="E82" i="5"/>
  <c r="E88" i="5" s="1"/>
  <c r="E108" i="5"/>
  <c r="D63" i="5"/>
  <c r="D64" i="5" s="1"/>
  <c r="D67" i="5" s="1"/>
  <c r="D70" i="5" s="1"/>
  <c r="D105" i="5"/>
  <c r="E105" i="5" s="1"/>
  <c r="E104" i="5"/>
  <c r="D89" i="5"/>
  <c r="H21" i="5"/>
  <c r="H102" i="5"/>
  <c r="H72" i="5"/>
  <c r="H93" i="5" s="1"/>
  <c r="H51" i="5"/>
  <c r="F74" i="5"/>
  <c r="F26" i="5"/>
  <c r="F59" i="5" s="1"/>
  <c r="G79" i="5" s="1"/>
  <c r="E59" i="5"/>
  <c r="F53" i="5"/>
  <c r="F48" i="5"/>
  <c r="F63" i="5" s="1"/>
  <c r="G45" i="5"/>
  <c r="G44" i="5"/>
  <c r="G38" i="5"/>
  <c r="G46" i="5"/>
  <c r="G47" i="5"/>
  <c r="G40" i="5"/>
  <c r="G39" i="5"/>
  <c r="G23" i="5"/>
  <c r="G37" i="5"/>
  <c r="G24" i="5"/>
  <c r="G98" i="4"/>
  <c r="F100" i="4"/>
  <c r="F55" i="5" l="1"/>
  <c r="F61" i="5" s="1"/>
  <c r="F64" i="5" s="1"/>
  <c r="F67" i="5" s="1"/>
  <c r="F70" i="5" s="1"/>
  <c r="F108" i="5"/>
  <c r="E114" i="5"/>
  <c r="F81" i="5"/>
  <c r="D106" i="5"/>
  <c r="F104" i="5"/>
  <c r="E106" i="5"/>
  <c r="F105" i="5"/>
  <c r="E89" i="5"/>
  <c r="I21" i="5"/>
  <c r="I102" i="5"/>
  <c r="I72" i="5"/>
  <c r="I93" i="5" s="1"/>
  <c r="I51" i="5"/>
  <c r="E61" i="5"/>
  <c r="E64" i="5" s="1"/>
  <c r="E67" i="5" s="1"/>
  <c r="E70" i="5" s="1"/>
  <c r="F79" i="5"/>
  <c r="G74" i="5"/>
  <c r="G48" i="5"/>
  <c r="G63" i="5" s="1"/>
  <c r="G41" i="5"/>
  <c r="G84" i="5" s="1"/>
  <c r="G86" i="5" s="1"/>
  <c r="H45" i="5"/>
  <c r="H46" i="5"/>
  <c r="H44" i="5"/>
  <c r="H39" i="5"/>
  <c r="H47" i="5"/>
  <c r="H24" i="5"/>
  <c r="H40" i="5"/>
  <c r="H23" i="5"/>
  <c r="H38" i="5"/>
  <c r="H37" i="5"/>
  <c r="G28" i="5"/>
  <c r="G26" i="5"/>
  <c r="G59" i="5" s="1"/>
  <c r="H79" i="5" s="1"/>
  <c r="H98" i="4"/>
  <c r="G100" i="4"/>
  <c r="F82" i="5" l="1"/>
  <c r="F88" i="5" s="1"/>
  <c r="F89" i="5" s="1"/>
  <c r="F113" i="5"/>
  <c r="G105" i="5"/>
  <c r="G104" i="5"/>
  <c r="F106" i="5"/>
  <c r="J21" i="5"/>
  <c r="J102" i="5"/>
  <c r="J72" i="5"/>
  <c r="J93" i="5" s="1"/>
  <c r="J51" i="5"/>
  <c r="G53" i="5"/>
  <c r="H41" i="5"/>
  <c r="H84" i="5" s="1"/>
  <c r="H86" i="5" s="1"/>
  <c r="H26" i="5"/>
  <c r="H59" i="5" s="1"/>
  <c r="I79" i="5" s="1"/>
  <c r="H28" i="5"/>
  <c r="H48" i="5"/>
  <c r="H63" i="5" s="1"/>
  <c r="I46" i="5"/>
  <c r="I45" i="5"/>
  <c r="I44" i="5"/>
  <c r="I47" i="5"/>
  <c r="I39" i="5"/>
  <c r="I37" i="5"/>
  <c r="I24" i="5"/>
  <c r="I40" i="5"/>
  <c r="I23" i="5"/>
  <c r="I38" i="5"/>
  <c r="I98" i="4"/>
  <c r="H100" i="4"/>
  <c r="G55" i="5" l="1"/>
  <c r="G61" i="5" s="1"/>
  <c r="G64" i="5" s="1"/>
  <c r="G67" i="5" s="1"/>
  <c r="G70" i="5" s="1"/>
  <c r="G108" i="5"/>
  <c r="F114" i="5"/>
  <c r="G81" i="5"/>
  <c r="G82" i="5" s="1"/>
  <c r="G88" i="5" s="1"/>
  <c r="G113" i="5"/>
  <c r="H104" i="5"/>
  <c r="G106" i="5"/>
  <c r="H105" i="5"/>
  <c r="G89" i="5"/>
  <c r="K21" i="5"/>
  <c r="K102" i="5"/>
  <c r="K51" i="5"/>
  <c r="K72" i="5"/>
  <c r="K93" i="5" s="1"/>
  <c r="H74" i="5"/>
  <c r="H53" i="5"/>
  <c r="H55" i="5" s="1"/>
  <c r="I26" i="5"/>
  <c r="I59" i="5" s="1"/>
  <c r="J79" i="5" s="1"/>
  <c r="I48" i="5"/>
  <c r="I63" i="5" s="1"/>
  <c r="J46" i="5"/>
  <c r="J40" i="5"/>
  <c r="J47" i="5"/>
  <c r="J45" i="5"/>
  <c r="J44" i="5"/>
  <c r="J24" i="5"/>
  <c r="J39" i="5"/>
  <c r="J38" i="5"/>
  <c r="J37" i="5"/>
  <c r="J23" i="5"/>
  <c r="I28" i="5"/>
  <c r="I53" i="5"/>
  <c r="I55" i="5" s="1"/>
  <c r="I41" i="5"/>
  <c r="I84" i="5" s="1"/>
  <c r="I86" i="5" s="1"/>
  <c r="J98" i="4"/>
  <c r="I100" i="4"/>
  <c r="H81" i="5" l="1"/>
  <c r="H82" i="5" s="1"/>
  <c r="H88" i="5" s="1"/>
  <c r="H89" i="5" s="1"/>
  <c r="H113" i="5"/>
  <c r="H108" i="5"/>
  <c r="G114" i="5"/>
  <c r="I105" i="5"/>
  <c r="I104" i="5"/>
  <c r="H106" i="5"/>
  <c r="L21" i="5"/>
  <c r="L102" i="5"/>
  <c r="L72" i="5"/>
  <c r="L93" i="5" s="1"/>
  <c r="L51" i="5"/>
  <c r="I61" i="5"/>
  <c r="I64" i="5" s="1"/>
  <c r="I67" i="5" s="1"/>
  <c r="I70" i="5" s="1"/>
  <c r="J74" i="5"/>
  <c r="H61" i="5"/>
  <c r="H64" i="5" s="1"/>
  <c r="H67" i="5" s="1"/>
  <c r="H70" i="5" s="1"/>
  <c r="I74" i="5"/>
  <c r="J28" i="5"/>
  <c r="J26" i="5"/>
  <c r="J59" i="5" s="1"/>
  <c r="K79" i="5" s="1"/>
  <c r="J48" i="5"/>
  <c r="J63" i="5" s="1"/>
  <c r="K47" i="5"/>
  <c r="K46" i="5"/>
  <c r="K40" i="5"/>
  <c r="K45" i="5"/>
  <c r="K44" i="5"/>
  <c r="K23" i="5"/>
  <c r="K24" i="5"/>
  <c r="K39" i="5"/>
  <c r="K38" i="5"/>
  <c r="K37" i="5"/>
  <c r="J41" i="5"/>
  <c r="J84" i="5" s="1"/>
  <c r="J86" i="5" s="1"/>
  <c r="K98" i="4"/>
  <c r="J100" i="4"/>
  <c r="I108" i="5" l="1"/>
  <c r="H114" i="5"/>
  <c r="I81" i="5"/>
  <c r="I82" i="5" s="1"/>
  <c r="I88" i="5" s="1"/>
  <c r="I89" i="5" s="1"/>
  <c r="J104" i="5"/>
  <c r="I106" i="5"/>
  <c r="J105" i="5"/>
  <c r="M21" i="5"/>
  <c r="M102" i="5"/>
  <c r="M72" i="5"/>
  <c r="M93" i="5" s="1"/>
  <c r="M51" i="5"/>
  <c r="J53" i="5"/>
  <c r="K41" i="5"/>
  <c r="K84" i="5" s="1"/>
  <c r="K86" i="5" s="1"/>
  <c r="K28" i="5"/>
  <c r="K26" i="5"/>
  <c r="K59" i="5" s="1"/>
  <c r="L79" i="5" s="1"/>
  <c r="K48" i="5"/>
  <c r="K63" i="5" s="1"/>
  <c r="L47" i="5"/>
  <c r="L46" i="5"/>
  <c r="L45" i="5"/>
  <c r="L44" i="5"/>
  <c r="L37" i="5"/>
  <c r="L39" i="5"/>
  <c r="L40" i="5"/>
  <c r="L24" i="5"/>
  <c r="L23" i="5"/>
  <c r="L38" i="5"/>
  <c r="L98" i="4"/>
  <c r="K100" i="4"/>
  <c r="J55" i="5" l="1"/>
  <c r="J61" i="5" s="1"/>
  <c r="J64" i="5" s="1"/>
  <c r="J67" i="5" s="1"/>
  <c r="J70" i="5" s="1"/>
  <c r="I113" i="5"/>
  <c r="J81" i="5" s="1"/>
  <c r="J108" i="5"/>
  <c r="K104" i="5"/>
  <c r="J106" i="5"/>
  <c r="K105" i="5"/>
  <c r="N21" i="5"/>
  <c r="N102" i="5"/>
  <c r="N72" i="5"/>
  <c r="N93" i="5" s="1"/>
  <c r="N51" i="5"/>
  <c r="K74" i="5"/>
  <c r="K53" i="5"/>
  <c r="K55" i="5" s="1"/>
  <c r="L48" i="5"/>
  <c r="L63" i="5" s="1"/>
  <c r="L41" i="5"/>
  <c r="L84" i="5" s="1"/>
  <c r="L86" i="5" s="1"/>
  <c r="L26" i="5"/>
  <c r="L59" i="5" s="1"/>
  <c r="M79" i="5" s="1"/>
  <c r="M47" i="5"/>
  <c r="M46" i="5"/>
  <c r="M45" i="5"/>
  <c r="M44" i="5"/>
  <c r="M23" i="5"/>
  <c r="M40" i="5"/>
  <c r="M39" i="5"/>
  <c r="M37" i="5"/>
  <c r="M38" i="5"/>
  <c r="M24" i="5"/>
  <c r="L28" i="5"/>
  <c r="M98" i="4"/>
  <c r="L100" i="4"/>
  <c r="I114" i="5" l="1"/>
  <c r="J82" i="5"/>
  <c r="J88" i="5" s="1"/>
  <c r="J89" i="5" s="1"/>
  <c r="J113" i="5"/>
  <c r="K108" i="5"/>
  <c r="J114" i="5"/>
  <c r="K81" i="5"/>
  <c r="K82" i="5" s="1"/>
  <c r="K88" i="5" s="1"/>
  <c r="K89" i="5" s="1"/>
  <c r="L105" i="5"/>
  <c r="L104" i="5"/>
  <c r="K106" i="5"/>
  <c r="O21" i="5"/>
  <c r="O102" i="5"/>
  <c r="O72" i="5"/>
  <c r="O93" i="5" s="1"/>
  <c r="O51" i="5"/>
  <c r="K61" i="5"/>
  <c r="K64" i="5" s="1"/>
  <c r="K67" i="5" s="1"/>
  <c r="K70" i="5" s="1"/>
  <c r="L74" i="5"/>
  <c r="L53" i="5"/>
  <c r="L55" i="5" s="1"/>
  <c r="M26" i="5"/>
  <c r="M59" i="5" s="1"/>
  <c r="N79" i="5" s="1"/>
  <c r="N47" i="5"/>
  <c r="N46" i="5"/>
  <c r="N45" i="5"/>
  <c r="N44" i="5"/>
  <c r="N23" i="5"/>
  <c r="N40" i="5"/>
  <c r="N39" i="5"/>
  <c r="N37" i="5"/>
  <c r="N38" i="5"/>
  <c r="N24" i="5"/>
  <c r="M41" i="5"/>
  <c r="M84" i="5" s="1"/>
  <c r="M86" i="5" s="1"/>
  <c r="M28" i="5"/>
  <c r="M48" i="5"/>
  <c r="M63" i="5" s="1"/>
  <c r="N98" i="4"/>
  <c r="M100" i="4"/>
  <c r="K113" i="5" l="1"/>
  <c r="K114" i="5" s="1"/>
  <c r="L108" i="5"/>
  <c r="M105" i="5"/>
  <c r="N105" i="5" s="1"/>
  <c r="M104" i="5"/>
  <c r="L106" i="5"/>
  <c r="M53" i="5"/>
  <c r="P21" i="5"/>
  <c r="P102" i="5"/>
  <c r="P72" i="5"/>
  <c r="P93" i="5" s="1"/>
  <c r="P51" i="5"/>
  <c r="L61" i="5"/>
  <c r="L64" i="5" s="1"/>
  <c r="L67" i="5" s="1"/>
  <c r="L70" i="5" s="1"/>
  <c r="M74" i="5"/>
  <c r="N41" i="5"/>
  <c r="N84" i="5" s="1"/>
  <c r="N86" i="5" s="1"/>
  <c r="N28" i="5"/>
  <c r="N48" i="5"/>
  <c r="N63" i="5" s="1"/>
  <c r="N26" i="5"/>
  <c r="N59" i="5" s="1"/>
  <c r="O79" i="5" s="1"/>
  <c r="O47" i="5"/>
  <c r="O46" i="5"/>
  <c r="O44" i="5"/>
  <c r="O45" i="5"/>
  <c r="O24" i="5"/>
  <c r="O39" i="5"/>
  <c r="O23" i="5"/>
  <c r="O40" i="5"/>
  <c r="O38" i="5"/>
  <c r="O37" i="5"/>
  <c r="O98" i="4"/>
  <c r="N100" i="4"/>
  <c r="N74" i="5" l="1"/>
  <c r="M55" i="5"/>
  <c r="M61" i="5" s="1"/>
  <c r="M64" i="5" s="1"/>
  <c r="M67" i="5" s="1"/>
  <c r="M70" i="5" s="1"/>
  <c r="M108" i="5"/>
  <c r="L81" i="5"/>
  <c r="L82" i="5" s="1"/>
  <c r="L88" i="5" s="1"/>
  <c r="L89" i="5" s="1"/>
  <c r="N104" i="5"/>
  <c r="M106" i="5"/>
  <c r="Q21" i="5"/>
  <c r="Q102" i="5"/>
  <c r="Q51" i="5"/>
  <c r="Q72" i="5"/>
  <c r="Q93" i="5" s="1"/>
  <c r="N53" i="5"/>
  <c r="N55" i="5" s="1"/>
  <c r="O48" i="5"/>
  <c r="O63" i="5" s="1"/>
  <c r="O26" i="5"/>
  <c r="O59" i="5" s="1"/>
  <c r="P79" i="5" s="1"/>
  <c r="O41" i="5"/>
  <c r="O84" i="5" s="1"/>
  <c r="O86" i="5" s="1"/>
  <c r="P47" i="5"/>
  <c r="P45" i="5"/>
  <c r="P44" i="5"/>
  <c r="P46" i="5"/>
  <c r="P40" i="5"/>
  <c r="P38" i="5"/>
  <c r="P39" i="5"/>
  <c r="P24" i="5"/>
  <c r="P37" i="5"/>
  <c r="P23" i="5"/>
  <c r="O28" i="5"/>
  <c r="P98" i="4"/>
  <c r="O100" i="4"/>
  <c r="L113" i="5" l="1"/>
  <c r="N108" i="5"/>
  <c r="O105" i="5"/>
  <c r="O104" i="5"/>
  <c r="N106" i="5"/>
  <c r="R21" i="5"/>
  <c r="R102" i="5"/>
  <c r="R72" i="5"/>
  <c r="R93" i="5" s="1"/>
  <c r="R51" i="5"/>
  <c r="O53" i="5"/>
  <c r="N61" i="5"/>
  <c r="N64" i="5" s="1"/>
  <c r="N67" i="5" s="1"/>
  <c r="N70" i="5" s="1"/>
  <c r="O74" i="5"/>
  <c r="P26" i="5"/>
  <c r="P59" i="5" s="1"/>
  <c r="Q79" i="5" s="1"/>
  <c r="P48" i="5"/>
  <c r="P63" i="5" s="1"/>
  <c r="Q44" i="5"/>
  <c r="Q45" i="5"/>
  <c r="Q47" i="5"/>
  <c r="Q46" i="5"/>
  <c r="Q37" i="5"/>
  <c r="Q24" i="5"/>
  <c r="Q39" i="5"/>
  <c r="Q40" i="5"/>
  <c r="Q38" i="5"/>
  <c r="Q23" i="5"/>
  <c r="P41" i="5"/>
  <c r="P84" i="5" s="1"/>
  <c r="P86" i="5" s="1"/>
  <c r="P28" i="5"/>
  <c r="Q98" i="4"/>
  <c r="P100" i="4"/>
  <c r="M113" i="5" l="1"/>
  <c r="N81" i="5" s="1"/>
  <c r="N82" i="5" s="1"/>
  <c r="N88" i="5" s="1"/>
  <c r="N89" i="5" s="1"/>
  <c r="L114" i="5"/>
  <c r="M81" i="5"/>
  <c r="M82" i="5" s="1"/>
  <c r="M88" i="5" s="1"/>
  <c r="M89" i="5" s="1"/>
  <c r="O55" i="5"/>
  <c r="O61" i="5" s="1"/>
  <c r="O64" i="5" s="1"/>
  <c r="O67" i="5" s="1"/>
  <c r="O70" i="5" s="1"/>
  <c r="O108" i="5"/>
  <c r="P104" i="5"/>
  <c r="O106" i="5"/>
  <c r="P105" i="5"/>
  <c r="S21" i="5"/>
  <c r="S102" i="5"/>
  <c r="S51" i="5"/>
  <c r="S72" i="5"/>
  <c r="S93" i="5" s="1"/>
  <c r="P74" i="5"/>
  <c r="P53" i="5"/>
  <c r="Q41" i="5"/>
  <c r="Q84" i="5" s="1"/>
  <c r="Q86" i="5" s="1"/>
  <c r="Q28" i="5"/>
  <c r="Q48" i="5"/>
  <c r="Q63" i="5" s="1"/>
  <c r="R44" i="5"/>
  <c r="R46" i="5"/>
  <c r="R45" i="5"/>
  <c r="R47" i="5"/>
  <c r="R38" i="5"/>
  <c r="R24" i="5"/>
  <c r="R39" i="5"/>
  <c r="R40" i="5"/>
  <c r="R23" i="5"/>
  <c r="R37" i="5"/>
  <c r="Q26" i="5"/>
  <c r="Q59" i="5" s="1"/>
  <c r="R79" i="5" s="1"/>
  <c r="R98" i="4"/>
  <c r="Q100" i="4"/>
  <c r="P55" i="5" l="1"/>
  <c r="M114" i="5"/>
  <c r="N113" i="5"/>
  <c r="P108" i="5"/>
  <c r="Q105" i="5"/>
  <c r="Q104" i="5"/>
  <c r="P106" i="5"/>
  <c r="T21" i="5"/>
  <c r="T102" i="5"/>
  <c r="T72" i="5"/>
  <c r="T93" i="5" s="1"/>
  <c r="T51" i="5"/>
  <c r="P61" i="5"/>
  <c r="P64" i="5" s="1"/>
  <c r="P67" i="5" s="1"/>
  <c r="P70" i="5" s="1"/>
  <c r="Q74" i="5"/>
  <c r="Q53" i="5"/>
  <c r="Q55" i="5" s="1"/>
  <c r="R48" i="5"/>
  <c r="R63" i="5" s="1"/>
  <c r="R28" i="5"/>
  <c r="R26" i="5"/>
  <c r="S45" i="5"/>
  <c r="S44" i="5"/>
  <c r="S38" i="5"/>
  <c r="S47" i="5"/>
  <c r="S46" i="5"/>
  <c r="S40" i="5"/>
  <c r="S39" i="5"/>
  <c r="S23" i="5"/>
  <c r="S37" i="5"/>
  <c r="S24" i="5"/>
  <c r="R41" i="5"/>
  <c r="R84" i="5" s="1"/>
  <c r="R86" i="5" s="1"/>
  <c r="S98" i="4"/>
  <c r="R100" i="4"/>
  <c r="Q108" i="5" l="1"/>
  <c r="O81" i="5"/>
  <c r="O82" i="5" s="1"/>
  <c r="O88" i="5" s="1"/>
  <c r="O89" i="5" s="1"/>
  <c r="N114" i="5"/>
  <c r="R104" i="5"/>
  <c r="Q106" i="5"/>
  <c r="R105" i="5"/>
  <c r="U21" i="5"/>
  <c r="U102" i="5"/>
  <c r="U72" i="5"/>
  <c r="U93" i="5" s="1"/>
  <c r="U51" i="5"/>
  <c r="Q61" i="5"/>
  <c r="Q64" i="5" s="1"/>
  <c r="Q67" i="5" s="1"/>
  <c r="Q70" i="5" s="1"/>
  <c r="R74" i="5"/>
  <c r="S26" i="5"/>
  <c r="S59" i="5" s="1"/>
  <c r="T79" i="5" s="1"/>
  <c r="R59" i="5"/>
  <c r="S79" i="5" s="1"/>
  <c r="R53" i="5"/>
  <c r="S48" i="5"/>
  <c r="S63" i="5" s="1"/>
  <c r="T45" i="5"/>
  <c r="T44" i="5"/>
  <c r="T47" i="5"/>
  <c r="T46" i="5"/>
  <c r="T24" i="5"/>
  <c r="T40" i="5"/>
  <c r="T23" i="5"/>
  <c r="T38" i="5"/>
  <c r="T37" i="5"/>
  <c r="T39" i="5"/>
  <c r="S28" i="5"/>
  <c r="S41" i="5"/>
  <c r="S84" i="5" s="1"/>
  <c r="S86" i="5" s="1"/>
  <c r="T98" i="4"/>
  <c r="S100" i="4"/>
  <c r="R55" i="5" l="1"/>
  <c r="O113" i="5"/>
  <c r="R108" i="5"/>
  <c r="S105" i="5"/>
  <c r="S104" i="5"/>
  <c r="R106" i="5"/>
  <c r="T26" i="5"/>
  <c r="T59" i="5" s="1"/>
  <c r="U79" i="5" s="1"/>
  <c r="V21" i="5"/>
  <c r="V102" i="5"/>
  <c r="V72" i="5"/>
  <c r="V93" i="5" s="1"/>
  <c r="V51" i="5"/>
  <c r="R61" i="5"/>
  <c r="R64" i="5" s="1"/>
  <c r="R67" i="5" s="1"/>
  <c r="R70" i="5" s="1"/>
  <c r="S74" i="5"/>
  <c r="S53" i="5"/>
  <c r="S55" i="5" s="1"/>
  <c r="T41" i="5"/>
  <c r="T84" i="5" s="1"/>
  <c r="T86" i="5" s="1"/>
  <c r="T48" i="5"/>
  <c r="T63" i="5" s="1"/>
  <c r="T28" i="5"/>
  <c r="U46" i="5"/>
  <c r="U45" i="5"/>
  <c r="U39" i="5"/>
  <c r="U44" i="5"/>
  <c r="U47" i="5"/>
  <c r="U38" i="5"/>
  <c r="U23" i="5"/>
  <c r="U40" i="5"/>
  <c r="U37" i="5"/>
  <c r="U24" i="5"/>
  <c r="U26" i="5" s="1"/>
  <c r="U59" i="5" s="1"/>
  <c r="V79" i="5" s="1"/>
  <c r="U98" i="4"/>
  <c r="T100" i="4"/>
  <c r="S108" i="5" l="1"/>
  <c r="P81" i="5"/>
  <c r="P82" i="5" s="1"/>
  <c r="P88" i="5" s="1"/>
  <c r="P89" i="5" s="1"/>
  <c r="O114" i="5"/>
  <c r="T105" i="5"/>
  <c r="T104" i="5"/>
  <c r="S106" i="5"/>
  <c r="W21" i="5"/>
  <c r="W102" i="5"/>
  <c r="W72" i="5"/>
  <c r="W93" i="5" s="1"/>
  <c r="W51" i="5"/>
  <c r="S61" i="5"/>
  <c r="S64" i="5" s="1"/>
  <c r="S67" i="5" s="1"/>
  <c r="S70" i="5" s="1"/>
  <c r="T74" i="5"/>
  <c r="T53" i="5"/>
  <c r="U48" i="5"/>
  <c r="U63" i="5" s="1"/>
  <c r="U41" i="5"/>
  <c r="U84" i="5" s="1"/>
  <c r="U86" i="5" s="1"/>
  <c r="V46" i="5"/>
  <c r="V45" i="5"/>
  <c r="V44" i="5"/>
  <c r="V47" i="5"/>
  <c r="V24" i="5"/>
  <c r="V39" i="5"/>
  <c r="V38" i="5"/>
  <c r="V37" i="5"/>
  <c r="V40" i="5"/>
  <c r="V23" i="5"/>
  <c r="U28" i="5"/>
  <c r="V98" i="4"/>
  <c r="U100" i="4"/>
  <c r="T55" i="5" l="1"/>
  <c r="P113" i="5"/>
  <c r="T108" i="5"/>
  <c r="U104" i="5"/>
  <c r="T106" i="5"/>
  <c r="U105" i="5"/>
  <c r="V105" i="5" s="1"/>
  <c r="X21" i="5"/>
  <c r="X102" i="5"/>
  <c r="X72" i="5"/>
  <c r="X93" i="5" s="1"/>
  <c r="X51" i="5"/>
  <c r="T61" i="5"/>
  <c r="T64" i="5" s="1"/>
  <c r="T67" i="5" s="1"/>
  <c r="T70" i="5" s="1"/>
  <c r="U74" i="5"/>
  <c r="U53" i="5"/>
  <c r="U55" i="5" s="1"/>
  <c r="V41" i="5"/>
  <c r="V84" i="5" s="1"/>
  <c r="V86" i="5" s="1"/>
  <c r="V48" i="5"/>
  <c r="V63" i="5" s="1"/>
  <c r="V28" i="5"/>
  <c r="W47" i="5"/>
  <c r="W46" i="5"/>
  <c r="W45" i="5"/>
  <c r="W40" i="5"/>
  <c r="W44" i="5"/>
  <c r="W23" i="5"/>
  <c r="W24" i="5"/>
  <c r="W39" i="5"/>
  <c r="W38" i="5"/>
  <c r="W37" i="5"/>
  <c r="V26" i="5"/>
  <c r="V59" i="5" s="1"/>
  <c r="W79" i="5" s="1"/>
  <c r="W98" i="4"/>
  <c r="V100" i="4"/>
  <c r="U108" i="5" l="1"/>
  <c r="Q81" i="5"/>
  <c r="Q82" i="5" s="1"/>
  <c r="Q88" i="5" s="1"/>
  <c r="Q89" i="5" s="1"/>
  <c r="P114" i="5"/>
  <c r="V104" i="5"/>
  <c r="U106" i="5"/>
  <c r="W105" i="5"/>
  <c r="Y21" i="5"/>
  <c r="Y102" i="5"/>
  <c r="Y72" i="5"/>
  <c r="Y93" i="5" s="1"/>
  <c r="Y51" i="5"/>
  <c r="U61" i="5"/>
  <c r="U64" i="5" s="1"/>
  <c r="U67" i="5" s="1"/>
  <c r="U70" i="5" s="1"/>
  <c r="V74" i="5"/>
  <c r="V53" i="5"/>
  <c r="V55" i="5" s="1"/>
  <c r="W48" i="5"/>
  <c r="W63" i="5" s="1"/>
  <c r="W28" i="5"/>
  <c r="X47" i="5"/>
  <c r="X46" i="5"/>
  <c r="X45" i="5"/>
  <c r="X44" i="5"/>
  <c r="X38" i="5"/>
  <c r="X24" i="5"/>
  <c r="X39" i="5"/>
  <c r="X23" i="5"/>
  <c r="X40" i="5"/>
  <c r="X37" i="5"/>
  <c r="W26" i="5"/>
  <c r="W59" i="5" s="1"/>
  <c r="X79" i="5" s="1"/>
  <c r="W41" i="5"/>
  <c r="W84" i="5" s="1"/>
  <c r="W86" i="5" s="1"/>
  <c r="X98" i="4"/>
  <c r="W100" i="4"/>
  <c r="Q113" i="5" l="1"/>
  <c r="V108" i="5"/>
  <c r="W104" i="5"/>
  <c r="V106" i="5"/>
  <c r="Z21" i="5"/>
  <c r="Z102" i="5"/>
  <c r="Z51" i="5"/>
  <c r="Z72" i="5"/>
  <c r="Z93" i="5" s="1"/>
  <c r="V61" i="5"/>
  <c r="V64" i="5" s="1"/>
  <c r="V67" i="5" s="1"/>
  <c r="V70" i="5" s="1"/>
  <c r="W74" i="5"/>
  <c r="W53" i="5"/>
  <c r="X48" i="5"/>
  <c r="X63" i="5" s="1"/>
  <c r="X28" i="5"/>
  <c r="Y47" i="5"/>
  <c r="Y46" i="5"/>
  <c r="Y45" i="5"/>
  <c r="Y44" i="5"/>
  <c r="Y40" i="5"/>
  <c r="Y39" i="5"/>
  <c r="Y37" i="5"/>
  <c r="Y38" i="5"/>
  <c r="Y24" i="5"/>
  <c r="Y23" i="5"/>
  <c r="X26" i="5"/>
  <c r="X59" i="5" s="1"/>
  <c r="Y79" i="5" s="1"/>
  <c r="X41" i="5"/>
  <c r="X84" i="5" s="1"/>
  <c r="X86" i="5" s="1"/>
  <c r="Y98" i="4"/>
  <c r="X100" i="4"/>
  <c r="W55" i="5" l="1"/>
  <c r="W108" i="5"/>
  <c r="R81" i="5"/>
  <c r="R82" i="5" s="1"/>
  <c r="R88" i="5" s="1"/>
  <c r="R89" i="5" s="1"/>
  <c r="Q114" i="5"/>
  <c r="X105" i="5"/>
  <c r="X104" i="5"/>
  <c r="W106" i="5"/>
  <c r="AA21" i="5"/>
  <c r="AA102" i="5"/>
  <c r="AA72" i="5"/>
  <c r="AA93" i="5" s="1"/>
  <c r="AA51" i="5"/>
  <c r="W61" i="5"/>
  <c r="W64" i="5" s="1"/>
  <c r="W67" i="5" s="1"/>
  <c r="W70" i="5" s="1"/>
  <c r="X74" i="5"/>
  <c r="X53" i="5"/>
  <c r="X55" i="5" s="1"/>
  <c r="Y28" i="5"/>
  <c r="Z44" i="5"/>
  <c r="Z47" i="5"/>
  <c r="Z46" i="5"/>
  <c r="Z45" i="5"/>
  <c r="Z23" i="5"/>
  <c r="Z40" i="5"/>
  <c r="Z39" i="5"/>
  <c r="Z37" i="5"/>
  <c r="Z38" i="5"/>
  <c r="Z24" i="5"/>
  <c r="Y26" i="5"/>
  <c r="Y59" i="5" s="1"/>
  <c r="Z79" i="5" s="1"/>
  <c r="Y41" i="5"/>
  <c r="Y84" i="5" s="1"/>
  <c r="Y86" i="5" s="1"/>
  <c r="Y48" i="5"/>
  <c r="Y63" i="5" s="1"/>
  <c r="Z98" i="4"/>
  <c r="Y100" i="4"/>
  <c r="R113" i="5" l="1"/>
  <c r="X108" i="5"/>
  <c r="Y104" i="5"/>
  <c r="X106" i="5"/>
  <c r="Y105" i="5"/>
  <c r="AB21" i="5"/>
  <c r="AB102" i="5"/>
  <c r="AB72" i="5"/>
  <c r="AB93" i="5" s="1"/>
  <c r="AB51" i="5"/>
  <c r="X61" i="5"/>
  <c r="X64" i="5" s="1"/>
  <c r="X67" i="5" s="1"/>
  <c r="X70" i="5" s="1"/>
  <c r="Y74" i="5"/>
  <c r="Y53" i="5"/>
  <c r="Y55" i="5" s="1"/>
  <c r="Z26" i="5"/>
  <c r="Z59" i="5" s="1"/>
  <c r="AA79" i="5" s="1"/>
  <c r="Z48" i="5"/>
  <c r="Z63" i="5" s="1"/>
  <c r="Z41" i="5"/>
  <c r="Z84" i="5" s="1"/>
  <c r="Z86" i="5" s="1"/>
  <c r="AA47" i="5"/>
  <c r="AA44" i="5"/>
  <c r="AA46" i="5"/>
  <c r="AA45" i="5"/>
  <c r="AA37" i="5"/>
  <c r="AA23" i="5"/>
  <c r="AA38" i="5"/>
  <c r="AA39" i="5"/>
  <c r="AA40" i="5"/>
  <c r="AA24" i="5"/>
  <c r="Z28" i="5"/>
  <c r="AA98" i="4"/>
  <c r="Z100" i="4"/>
  <c r="S113" i="5" l="1"/>
  <c r="R114" i="5"/>
  <c r="S81" i="5"/>
  <c r="S82" i="5" s="1"/>
  <c r="S88" i="5" s="1"/>
  <c r="S89" i="5" s="1"/>
  <c r="Y108" i="5"/>
  <c r="Z104" i="5"/>
  <c r="Y106" i="5"/>
  <c r="Z105" i="5"/>
  <c r="AC21" i="5"/>
  <c r="AC102" i="5"/>
  <c r="AC51" i="5"/>
  <c r="AC72" i="5"/>
  <c r="AC93" i="5" s="1"/>
  <c r="Y61" i="5"/>
  <c r="Y64" i="5" s="1"/>
  <c r="Y67" i="5" s="1"/>
  <c r="Y70" i="5" s="1"/>
  <c r="Z74" i="5"/>
  <c r="Z53" i="5"/>
  <c r="Z55" i="5" s="1"/>
  <c r="AA48" i="5"/>
  <c r="AA63" i="5" s="1"/>
  <c r="AB47" i="5"/>
  <c r="AB44" i="5"/>
  <c r="AB46" i="5"/>
  <c r="AB45" i="5"/>
  <c r="AB40" i="5"/>
  <c r="AB24" i="5"/>
  <c r="AB38" i="5"/>
  <c r="AB39" i="5"/>
  <c r="AB37" i="5"/>
  <c r="AB23" i="5"/>
  <c r="AA28" i="5"/>
  <c r="AA41" i="5"/>
  <c r="AA84" i="5" s="1"/>
  <c r="AA86" i="5" s="1"/>
  <c r="AA26" i="5"/>
  <c r="AA59" i="5" s="1"/>
  <c r="AB79" i="5" s="1"/>
  <c r="AB98" i="4"/>
  <c r="AA100" i="4"/>
  <c r="T113" i="5" l="1"/>
  <c r="T81" i="5"/>
  <c r="T82" i="5" s="1"/>
  <c r="T88" i="5" s="1"/>
  <c r="T89" i="5" s="1"/>
  <c r="S114" i="5"/>
  <c r="Z108" i="5"/>
  <c r="U81" i="5"/>
  <c r="U82" i="5" s="1"/>
  <c r="U88" i="5" s="1"/>
  <c r="T114" i="5"/>
  <c r="U89" i="5"/>
  <c r="AA105" i="5"/>
  <c r="AA104" i="5"/>
  <c r="Z106" i="5"/>
  <c r="AD21" i="5"/>
  <c r="AD102" i="5"/>
  <c r="AD72" i="5"/>
  <c r="AD93" i="5" s="1"/>
  <c r="AD51" i="5"/>
  <c r="Z61" i="5"/>
  <c r="Z64" i="5" s="1"/>
  <c r="Z67" i="5" s="1"/>
  <c r="Z70" i="5" s="1"/>
  <c r="AA74" i="5"/>
  <c r="AA53" i="5"/>
  <c r="AA55" i="5" s="1"/>
  <c r="AB41" i="5"/>
  <c r="AB84" i="5" s="1"/>
  <c r="AB86" i="5" s="1"/>
  <c r="AB28" i="5"/>
  <c r="AB26" i="5"/>
  <c r="AB59" i="5" s="1"/>
  <c r="AC79" i="5" s="1"/>
  <c r="AB48" i="5"/>
  <c r="AB63" i="5" s="1"/>
  <c r="AC44" i="5"/>
  <c r="AC45" i="5"/>
  <c r="AC47" i="5"/>
  <c r="AC37" i="5"/>
  <c r="AC46" i="5"/>
  <c r="AC24" i="5"/>
  <c r="AC39" i="5"/>
  <c r="AC40" i="5"/>
  <c r="AC38" i="5"/>
  <c r="AC23" i="5"/>
  <c r="AC98" i="4"/>
  <c r="AB100" i="4"/>
  <c r="U113" i="5" l="1"/>
  <c r="AA108" i="5"/>
  <c r="AB104" i="5"/>
  <c r="AA106" i="5"/>
  <c r="AB105" i="5"/>
  <c r="AE21" i="5"/>
  <c r="AE102" i="5"/>
  <c r="AE72" i="5"/>
  <c r="AE93" i="5" s="1"/>
  <c r="AE51" i="5"/>
  <c r="AA61" i="5"/>
  <c r="AA64" i="5" s="1"/>
  <c r="AA67" i="5" s="1"/>
  <c r="AA70" i="5" s="1"/>
  <c r="AB74" i="5"/>
  <c r="AB53" i="5"/>
  <c r="AD44" i="5"/>
  <c r="AD45" i="5"/>
  <c r="AD47" i="5"/>
  <c r="AD46" i="5"/>
  <c r="AD24" i="5"/>
  <c r="AD23" i="5"/>
  <c r="AD39" i="5"/>
  <c r="AD40" i="5"/>
  <c r="AD38" i="5"/>
  <c r="AD37" i="5"/>
  <c r="AC28" i="5"/>
  <c r="AC48" i="5"/>
  <c r="AC63" i="5" s="1"/>
  <c r="AC26" i="5"/>
  <c r="AC59" i="5" s="1"/>
  <c r="AD79" i="5" s="1"/>
  <c r="AC41" i="5"/>
  <c r="AC84" i="5" s="1"/>
  <c r="AC86" i="5" s="1"/>
  <c r="AD98" i="4"/>
  <c r="AC100" i="4"/>
  <c r="AB55" i="5" l="1"/>
  <c r="AB108" i="5"/>
  <c r="V113" i="5"/>
  <c r="V81" i="5"/>
  <c r="V82" i="5" s="1"/>
  <c r="V88" i="5" s="1"/>
  <c r="V89" i="5" s="1"/>
  <c r="U114" i="5"/>
  <c r="AC105" i="5"/>
  <c r="AC104" i="5"/>
  <c r="AB106" i="5"/>
  <c r="AF21" i="5"/>
  <c r="AF102" i="5"/>
  <c r="AF72" i="5"/>
  <c r="AF93" i="5" s="1"/>
  <c r="AF51" i="5"/>
  <c r="AC53" i="5"/>
  <c r="AC55" i="5" s="1"/>
  <c r="AB61" i="5"/>
  <c r="AB64" i="5" s="1"/>
  <c r="AB67" i="5" s="1"/>
  <c r="AB70" i="5" s="1"/>
  <c r="AC74" i="5"/>
  <c r="AD41" i="5"/>
  <c r="AD84" i="5" s="1"/>
  <c r="AD86" i="5" s="1"/>
  <c r="AD28" i="5"/>
  <c r="AD26" i="5"/>
  <c r="AD59" i="5" s="1"/>
  <c r="AE79" i="5" s="1"/>
  <c r="AD48" i="5"/>
  <c r="AD63" i="5" s="1"/>
  <c r="AE45" i="5"/>
  <c r="AE44" i="5"/>
  <c r="AE46" i="5"/>
  <c r="AE38" i="5"/>
  <c r="AE47" i="5"/>
  <c r="AE39" i="5"/>
  <c r="AE23" i="5"/>
  <c r="AE37" i="5"/>
  <c r="AE24" i="5"/>
  <c r="AE40" i="5"/>
  <c r="AE98" i="4"/>
  <c r="AD100" i="4"/>
  <c r="W81" i="5" l="1"/>
  <c r="W82" i="5" s="1"/>
  <c r="W88" i="5" s="1"/>
  <c r="W89" i="5" s="1"/>
  <c r="V114" i="5"/>
  <c r="AC108" i="5"/>
  <c r="AD105" i="5"/>
  <c r="AD104" i="5"/>
  <c r="AC106" i="5"/>
  <c r="AG21" i="5"/>
  <c r="AG102" i="5"/>
  <c r="AG51" i="5"/>
  <c r="AG72" i="5"/>
  <c r="AG93" i="5" s="1"/>
  <c r="AC61" i="5"/>
  <c r="AC64" i="5" s="1"/>
  <c r="AC67" i="5" s="1"/>
  <c r="AC70" i="5" s="1"/>
  <c r="AD74" i="5"/>
  <c r="AD53" i="5"/>
  <c r="AF45" i="5"/>
  <c r="AF44" i="5"/>
  <c r="AF47" i="5"/>
  <c r="AF46" i="5"/>
  <c r="AF40" i="5"/>
  <c r="AF23" i="5"/>
  <c r="AF38" i="5"/>
  <c r="AF37" i="5"/>
  <c r="AF39" i="5"/>
  <c r="AF24" i="5"/>
  <c r="AE26" i="5"/>
  <c r="AE59" i="5" s="1"/>
  <c r="AF79" i="5" s="1"/>
  <c r="AE28" i="5"/>
  <c r="AE41" i="5"/>
  <c r="AE84" i="5" s="1"/>
  <c r="AE86" i="5" s="1"/>
  <c r="AE48" i="5"/>
  <c r="AE63" i="5" s="1"/>
  <c r="AF98" i="4"/>
  <c r="AE100" i="4"/>
  <c r="AD55" i="5" l="1"/>
  <c r="W113" i="5"/>
  <c r="AD108" i="5"/>
  <c r="X81" i="5"/>
  <c r="X82" i="5" s="1"/>
  <c r="X88" i="5" s="1"/>
  <c r="X89" i="5" s="1"/>
  <c r="X113" i="5"/>
  <c r="W114" i="5"/>
  <c r="AE105" i="5"/>
  <c r="AE104" i="5"/>
  <c r="AD106" i="5"/>
  <c r="AH21" i="5"/>
  <c r="AH102" i="5"/>
  <c r="AH72" i="5"/>
  <c r="AH93" i="5" s="1"/>
  <c r="AH51" i="5"/>
  <c r="AD61" i="5"/>
  <c r="AD64" i="5" s="1"/>
  <c r="AD67" i="5" s="1"/>
  <c r="AD70" i="5" s="1"/>
  <c r="AE74" i="5"/>
  <c r="AE53" i="5"/>
  <c r="AE55" i="5" s="1"/>
  <c r="AF26" i="5"/>
  <c r="AF59" i="5" s="1"/>
  <c r="AG79" i="5" s="1"/>
  <c r="AF41" i="5"/>
  <c r="AF84" i="5" s="1"/>
  <c r="AF86" i="5" s="1"/>
  <c r="AF28" i="5"/>
  <c r="AF48" i="5"/>
  <c r="AF63" i="5" s="1"/>
  <c r="AG46" i="5"/>
  <c r="AG45" i="5"/>
  <c r="AG47" i="5"/>
  <c r="AG44" i="5"/>
  <c r="AG39" i="5"/>
  <c r="AG24" i="5"/>
  <c r="AG23" i="5"/>
  <c r="AG40" i="5"/>
  <c r="AG37" i="5"/>
  <c r="AG38" i="5"/>
  <c r="AG98" i="4"/>
  <c r="AF100" i="4"/>
  <c r="Y113" i="5" l="1"/>
  <c r="Y81" i="5"/>
  <c r="Y82" i="5" s="1"/>
  <c r="Y88" i="5" s="1"/>
  <c r="Y89" i="5" s="1"/>
  <c r="X114" i="5"/>
  <c r="AE108" i="5"/>
  <c r="AF104" i="5"/>
  <c r="AE106" i="5"/>
  <c r="AF105" i="5"/>
  <c r="AG105" i="5" s="1"/>
  <c r="AI21" i="5"/>
  <c r="AI102" i="5"/>
  <c r="AI72" i="5"/>
  <c r="AI93" i="5" s="1"/>
  <c r="AI51" i="5"/>
  <c r="AE61" i="5"/>
  <c r="AE64" i="5" s="1"/>
  <c r="AE67" i="5" s="1"/>
  <c r="AE70" i="5" s="1"/>
  <c r="AF74" i="5"/>
  <c r="AF53" i="5"/>
  <c r="AF55" i="5" s="1"/>
  <c r="AG41" i="5"/>
  <c r="AG84" i="5" s="1"/>
  <c r="AG86" i="5" s="1"/>
  <c r="AG48" i="5"/>
  <c r="AG63" i="5" s="1"/>
  <c r="AG28" i="5"/>
  <c r="AH46" i="5"/>
  <c r="AH45" i="5"/>
  <c r="AH44" i="5"/>
  <c r="AH47" i="5"/>
  <c r="AH39" i="5"/>
  <c r="AH38" i="5"/>
  <c r="AH37" i="5"/>
  <c r="AH40" i="5"/>
  <c r="AH23" i="5"/>
  <c r="AH24" i="5"/>
  <c r="AG26" i="5"/>
  <c r="AH98" i="4"/>
  <c r="AG100" i="4"/>
  <c r="AF108" i="5" l="1"/>
  <c r="Z81" i="5"/>
  <c r="Z82" i="5" s="1"/>
  <c r="Z88" i="5" s="1"/>
  <c r="Z89" i="5" s="1"/>
  <c r="Y114" i="5"/>
  <c r="AG104" i="5"/>
  <c r="AF106" i="5"/>
  <c r="AJ21" i="5"/>
  <c r="AJ102" i="5"/>
  <c r="AJ72" i="5"/>
  <c r="AJ93" i="5" s="1"/>
  <c r="AJ51" i="5"/>
  <c r="AG53" i="5"/>
  <c r="AG55" i="5" s="1"/>
  <c r="AF61" i="5"/>
  <c r="AF64" i="5" s="1"/>
  <c r="AF67" i="5" s="1"/>
  <c r="AF70" i="5" s="1"/>
  <c r="AG74" i="5"/>
  <c r="AH26" i="5"/>
  <c r="AH59" i="5" s="1"/>
  <c r="AI79" i="5" s="1"/>
  <c r="AG59" i="5"/>
  <c r="AH79" i="5" s="1"/>
  <c r="AH41" i="5"/>
  <c r="AH84" i="5" s="1"/>
  <c r="AH86" i="5" s="1"/>
  <c r="AH48" i="5"/>
  <c r="AH63" i="5" s="1"/>
  <c r="AI47" i="5"/>
  <c r="AI46" i="5"/>
  <c r="AI45" i="5"/>
  <c r="AI40" i="5"/>
  <c r="AI44" i="5"/>
  <c r="AI24" i="5"/>
  <c r="AI39" i="5"/>
  <c r="AI38" i="5"/>
  <c r="AI37" i="5"/>
  <c r="AI23" i="5"/>
  <c r="AH28" i="5"/>
  <c r="AH53" i="5"/>
  <c r="AH55" i="5" s="1"/>
  <c r="AI98" i="4"/>
  <c r="AH100" i="4"/>
  <c r="Z113" i="5" l="1"/>
  <c r="AG108" i="5"/>
  <c r="AH104" i="5"/>
  <c r="AG106" i="5"/>
  <c r="AH105" i="5"/>
  <c r="AK21" i="5"/>
  <c r="AK102" i="5"/>
  <c r="AK51" i="5"/>
  <c r="AK72" i="5"/>
  <c r="AK93" i="5" s="1"/>
  <c r="AH61" i="5"/>
  <c r="AH64" i="5" s="1"/>
  <c r="AH67" i="5" s="1"/>
  <c r="AH70" i="5" s="1"/>
  <c r="AI74" i="5"/>
  <c r="AG61" i="5"/>
  <c r="AG64" i="5" s="1"/>
  <c r="AG67" i="5" s="1"/>
  <c r="AG70" i="5" s="1"/>
  <c r="AH74" i="5"/>
  <c r="AI48" i="5"/>
  <c r="AI63" i="5" s="1"/>
  <c r="AI28" i="5"/>
  <c r="AI41" i="5"/>
  <c r="AI84" i="5" s="1"/>
  <c r="AI86" i="5" s="1"/>
  <c r="AI26" i="5"/>
  <c r="AI59" i="5" s="1"/>
  <c r="AJ79" i="5" s="1"/>
  <c r="AJ47" i="5"/>
  <c r="AJ46" i="5"/>
  <c r="AJ45" i="5"/>
  <c r="AJ44" i="5"/>
  <c r="AJ24" i="5"/>
  <c r="AJ38" i="5"/>
  <c r="AJ40" i="5"/>
  <c r="AJ37" i="5"/>
  <c r="AJ39" i="5"/>
  <c r="AJ23" i="5"/>
  <c r="AJ98" i="4"/>
  <c r="AI100" i="4"/>
  <c r="AH108" i="5" l="1"/>
  <c r="AA81" i="5"/>
  <c r="AA82" i="5" s="1"/>
  <c r="AA88" i="5" s="1"/>
  <c r="AA89" i="5" s="1"/>
  <c r="Z114" i="5"/>
  <c r="AI105" i="5"/>
  <c r="AI104" i="5"/>
  <c r="AH106" i="5"/>
  <c r="AL21" i="5"/>
  <c r="AL102" i="5"/>
  <c r="AL72" i="5"/>
  <c r="AL93" i="5" s="1"/>
  <c r="AL51" i="5"/>
  <c r="AI53" i="5"/>
  <c r="AI55" i="5" s="1"/>
  <c r="AJ48" i="5"/>
  <c r="AJ63" i="5" s="1"/>
  <c r="AJ28" i="5"/>
  <c r="AJ26" i="5"/>
  <c r="AJ59" i="5" s="1"/>
  <c r="AK79" i="5" s="1"/>
  <c r="AK47" i="5"/>
  <c r="AK46" i="5"/>
  <c r="AK45" i="5"/>
  <c r="AK44" i="5"/>
  <c r="AK39" i="5"/>
  <c r="AK37" i="5"/>
  <c r="AK38" i="5"/>
  <c r="AK24" i="5"/>
  <c r="AK23" i="5"/>
  <c r="AK40" i="5"/>
  <c r="AJ41" i="5"/>
  <c r="AJ84" i="5" s="1"/>
  <c r="AJ86" i="5" s="1"/>
  <c r="AK98" i="4"/>
  <c r="AJ100" i="4"/>
  <c r="AA113" i="5" l="1"/>
  <c r="AI108" i="5"/>
  <c r="AJ104" i="5"/>
  <c r="AI106" i="5"/>
  <c r="AJ105" i="5"/>
  <c r="AJ53" i="5"/>
  <c r="AM21" i="5"/>
  <c r="AM102" i="5"/>
  <c r="AM72" i="5"/>
  <c r="AM93" i="5" s="1"/>
  <c r="AM51" i="5"/>
  <c r="AI61" i="5"/>
  <c r="AI64" i="5" s="1"/>
  <c r="AI67" i="5" s="1"/>
  <c r="AI70" i="5" s="1"/>
  <c r="AJ74" i="5"/>
  <c r="AK41" i="5"/>
  <c r="AK84" i="5" s="1"/>
  <c r="AK86" i="5" s="1"/>
  <c r="AK26" i="5"/>
  <c r="AK59" i="5" s="1"/>
  <c r="AL79" i="5" s="1"/>
  <c r="AL47" i="5"/>
  <c r="AL44" i="5"/>
  <c r="AL46" i="5"/>
  <c r="AL45" i="5"/>
  <c r="AL23" i="5"/>
  <c r="AL40" i="5"/>
  <c r="AL39" i="5"/>
  <c r="AL37" i="5"/>
  <c r="AL38" i="5"/>
  <c r="AL24" i="5"/>
  <c r="AK28" i="5"/>
  <c r="AK48" i="5"/>
  <c r="AK63" i="5" s="1"/>
  <c r="AL98" i="4"/>
  <c r="AK100" i="4"/>
  <c r="AJ55" i="5" l="1"/>
  <c r="AJ61" i="5" s="1"/>
  <c r="AJ64" i="5" s="1"/>
  <c r="AJ67" i="5" s="1"/>
  <c r="AJ70" i="5" s="1"/>
  <c r="AJ108" i="5"/>
  <c r="AB81" i="5"/>
  <c r="AB82" i="5" s="1"/>
  <c r="AB88" i="5" s="1"/>
  <c r="AB89" i="5" s="1"/>
  <c r="AA114" i="5"/>
  <c r="AK105" i="5"/>
  <c r="AK74" i="5"/>
  <c r="AK104" i="5"/>
  <c r="AJ106" i="5"/>
  <c r="AN21" i="5"/>
  <c r="AN102" i="5"/>
  <c r="AN72" i="5"/>
  <c r="AN93" i="5" s="1"/>
  <c r="AN51" i="5"/>
  <c r="AK53" i="5"/>
  <c r="AK55" i="5" s="1"/>
  <c r="AL26" i="5"/>
  <c r="AL59" i="5" s="1"/>
  <c r="AM79" i="5" s="1"/>
  <c r="AL41" i="5"/>
  <c r="AL84" i="5" s="1"/>
  <c r="AL86" i="5" s="1"/>
  <c r="AL48" i="5"/>
  <c r="AL63" i="5" s="1"/>
  <c r="AM47" i="5"/>
  <c r="AM46" i="5"/>
  <c r="AM45" i="5"/>
  <c r="AM44" i="5"/>
  <c r="AM23" i="5"/>
  <c r="AM37" i="5"/>
  <c r="AM40" i="5"/>
  <c r="AM24" i="5"/>
  <c r="AM38" i="5"/>
  <c r="AM39" i="5"/>
  <c r="AL28" i="5"/>
  <c r="AM98" i="4"/>
  <c r="AL100" i="4"/>
  <c r="AB113" i="5" l="1"/>
  <c r="AC81" i="5" s="1"/>
  <c r="AC82" i="5" s="1"/>
  <c r="AC88" i="5" s="1"/>
  <c r="AC89" i="5" s="1"/>
  <c r="AB114" i="5"/>
  <c r="AK108" i="5"/>
  <c r="AL104" i="5"/>
  <c r="AK106" i="5"/>
  <c r="AL105" i="5"/>
  <c r="AO21" i="5"/>
  <c r="AO102" i="5"/>
  <c r="AO51" i="5"/>
  <c r="AO72" i="5"/>
  <c r="AO93" i="5" s="1"/>
  <c r="AK61" i="5"/>
  <c r="AK64" i="5" s="1"/>
  <c r="AK67" i="5" s="1"/>
  <c r="AK70" i="5" s="1"/>
  <c r="AL74" i="5"/>
  <c r="AL53" i="5"/>
  <c r="AL55" i="5" s="1"/>
  <c r="AM48" i="5"/>
  <c r="AM63" i="5" s="1"/>
  <c r="AM26" i="5"/>
  <c r="AM59" i="5" s="1"/>
  <c r="AN79" i="5" s="1"/>
  <c r="AN44" i="5"/>
  <c r="AN47" i="5"/>
  <c r="AN46" i="5"/>
  <c r="AN45" i="5"/>
  <c r="AN38" i="5"/>
  <c r="AN39" i="5"/>
  <c r="AN37" i="5"/>
  <c r="AN23" i="5"/>
  <c r="AN24" i="5"/>
  <c r="AN40" i="5"/>
  <c r="AM28" i="5"/>
  <c r="AM41" i="5"/>
  <c r="AM84" i="5" s="1"/>
  <c r="AM86" i="5" s="1"/>
  <c r="AN98" i="4"/>
  <c r="AM100" i="4"/>
  <c r="AC113" i="5" l="1"/>
  <c r="AD81" i="5" s="1"/>
  <c r="AD82" i="5" s="1"/>
  <c r="AD88" i="5" s="1"/>
  <c r="AD89" i="5" s="1"/>
  <c r="AL108" i="5"/>
  <c r="AM105" i="5"/>
  <c r="AM104" i="5"/>
  <c r="AL106" i="5"/>
  <c r="AP21" i="5"/>
  <c r="AP102" i="5"/>
  <c r="AP72" i="5"/>
  <c r="AP93" i="5" s="1"/>
  <c r="AP51" i="5"/>
  <c r="AL61" i="5"/>
  <c r="AL64" i="5" s="1"/>
  <c r="AL67" i="5" s="1"/>
  <c r="AL70" i="5" s="1"/>
  <c r="AM74" i="5"/>
  <c r="AM53" i="5"/>
  <c r="AM55" i="5" s="1"/>
  <c r="AN28" i="5"/>
  <c r="AN41" i="5"/>
  <c r="AN84" i="5" s="1"/>
  <c r="AN86" i="5" s="1"/>
  <c r="AN48" i="5"/>
  <c r="AN63" i="5" s="1"/>
  <c r="AO44" i="5"/>
  <c r="AO37" i="5"/>
  <c r="AO47" i="5"/>
  <c r="AO45" i="5"/>
  <c r="AO46" i="5"/>
  <c r="AO39" i="5"/>
  <c r="AO40" i="5"/>
  <c r="AO38" i="5"/>
  <c r="AO23" i="5"/>
  <c r="AO24" i="5"/>
  <c r="AN26" i="5"/>
  <c r="AN59" i="5" s="1"/>
  <c r="AO79" i="5" s="1"/>
  <c r="AO98" i="4"/>
  <c r="AN100" i="4"/>
  <c r="AC114" i="5" l="1"/>
  <c r="AD113" i="5"/>
  <c r="AE81" i="5" s="1"/>
  <c r="AE82" i="5" s="1"/>
  <c r="AE88" i="5" s="1"/>
  <c r="AE89" i="5" s="1"/>
  <c r="AD114" i="5"/>
  <c r="AM108" i="5"/>
  <c r="AN104" i="5"/>
  <c r="AM106" i="5"/>
  <c r="AN105" i="5"/>
  <c r="AQ21" i="5"/>
  <c r="AQ102" i="5"/>
  <c r="AQ51" i="5"/>
  <c r="AQ72" i="5"/>
  <c r="AQ93" i="5" s="1"/>
  <c r="AM61" i="5"/>
  <c r="AM64" i="5" s="1"/>
  <c r="AM67" i="5" s="1"/>
  <c r="AM70" i="5" s="1"/>
  <c r="AN74" i="5"/>
  <c r="AN53" i="5"/>
  <c r="AO48" i="5"/>
  <c r="AO63" i="5" s="1"/>
  <c r="AO41" i="5"/>
  <c r="AO84" i="5" s="1"/>
  <c r="AO86" i="5" s="1"/>
  <c r="AO26" i="5"/>
  <c r="AO59" i="5" s="1"/>
  <c r="AP79" i="5" s="1"/>
  <c r="AP44" i="5"/>
  <c r="AP47" i="5"/>
  <c r="AP46" i="5"/>
  <c r="AP45" i="5"/>
  <c r="AP24" i="5"/>
  <c r="AP38" i="5"/>
  <c r="AP37" i="5"/>
  <c r="AP39" i="5"/>
  <c r="AP40" i="5"/>
  <c r="AP23" i="5"/>
  <c r="AO28" i="5"/>
  <c r="AP98" i="4"/>
  <c r="AO100" i="4"/>
  <c r="AN55" i="5" l="1"/>
  <c r="AN108" i="5"/>
  <c r="AE113" i="5"/>
  <c r="AO105" i="5"/>
  <c r="AO53" i="5"/>
  <c r="AO55" i="5" s="1"/>
  <c r="AO61" i="5" s="1"/>
  <c r="AO64" i="5" s="1"/>
  <c r="AO67" i="5" s="1"/>
  <c r="AO70" i="5" s="1"/>
  <c r="AO104" i="5"/>
  <c r="AN106" i="5"/>
  <c r="AP26" i="5"/>
  <c r="AP59" i="5" s="1"/>
  <c r="AQ79" i="5" s="1"/>
  <c r="AR21" i="5"/>
  <c r="AR102" i="5"/>
  <c r="AR51" i="5"/>
  <c r="AR72" i="5"/>
  <c r="AR93" i="5" s="1"/>
  <c r="AN61" i="5"/>
  <c r="AN64" i="5" s="1"/>
  <c r="AN67" i="5" s="1"/>
  <c r="AN70" i="5" s="1"/>
  <c r="AO74" i="5"/>
  <c r="AP48" i="5"/>
  <c r="AP63" i="5" s="1"/>
  <c r="AP41" i="5"/>
  <c r="AP84" i="5" s="1"/>
  <c r="AP86" i="5" s="1"/>
  <c r="AP28" i="5"/>
  <c r="AQ45" i="5"/>
  <c r="AQ44" i="5"/>
  <c r="AQ38" i="5"/>
  <c r="AQ46" i="5"/>
  <c r="AQ47" i="5"/>
  <c r="AQ37" i="5"/>
  <c r="AQ24" i="5"/>
  <c r="AQ40" i="5"/>
  <c r="AQ39" i="5"/>
  <c r="AQ23" i="5"/>
  <c r="AQ98" i="4"/>
  <c r="AP100" i="4"/>
  <c r="AP74" i="5" l="1"/>
  <c r="AF81" i="5"/>
  <c r="AF82" i="5" s="1"/>
  <c r="AF88" i="5" s="1"/>
  <c r="AF89" i="5" s="1"/>
  <c r="AE114" i="5"/>
  <c r="AO108" i="5"/>
  <c r="AP105" i="5"/>
  <c r="AP104" i="5"/>
  <c r="AO106" i="5"/>
  <c r="AS21" i="5"/>
  <c r="AS102" i="5"/>
  <c r="AS72" i="5"/>
  <c r="AS93" i="5" s="1"/>
  <c r="AS51" i="5"/>
  <c r="AP53" i="5"/>
  <c r="AP55" i="5" s="1"/>
  <c r="AQ41" i="5"/>
  <c r="AQ84" i="5" s="1"/>
  <c r="AQ86" i="5" s="1"/>
  <c r="AQ28" i="5"/>
  <c r="AQ53" i="5"/>
  <c r="AQ55" i="5" s="1"/>
  <c r="AR45" i="5"/>
  <c r="AR44" i="5"/>
  <c r="AR47" i="5"/>
  <c r="AR46" i="5"/>
  <c r="AR40" i="5"/>
  <c r="AR23" i="5"/>
  <c r="AR38" i="5"/>
  <c r="AR37" i="5"/>
  <c r="AR39" i="5"/>
  <c r="AR24" i="5"/>
  <c r="AQ26" i="5"/>
  <c r="AQ59" i="5" s="1"/>
  <c r="AR79" i="5" s="1"/>
  <c r="AQ48" i="5"/>
  <c r="AQ63" i="5" s="1"/>
  <c r="AR98" i="4"/>
  <c r="AQ100" i="4"/>
  <c r="AP108" i="5" l="1"/>
  <c r="AF113" i="5"/>
  <c r="AQ105" i="5"/>
  <c r="AQ104" i="5"/>
  <c r="AP106" i="5"/>
  <c r="AT21" i="5"/>
  <c r="AT102" i="5"/>
  <c r="AT72" i="5"/>
  <c r="AT93" i="5" s="1"/>
  <c r="AT51" i="5"/>
  <c r="AP61" i="5"/>
  <c r="AP64" i="5" s="1"/>
  <c r="AP67" i="5" s="1"/>
  <c r="AP70" i="5" s="1"/>
  <c r="AQ74" i="5"/>
  <c r="AQ61" i="5"/>
  <c r="AQ64" i="5" s="1"/>
  <c r="AQ67" i="5" s="1"/>
  <c r="AQ70" i="5" s="1"/>
  <c r="AR74" i="5"/>
  <c r="AR26" i="5"/>
  <c r="AR59" i="5" s="1"/>
  <c r="AS79" i="5" s="1"/>
  <c r="AR41" i="5"/>
  <c r="AR84" i="5" s="1"/>
  <c r="AR86" i="5" s="1"/>
  <c r="AR48" i="5"/>
  <c r="AR63" i="5" s="1"/>
  <c r="AS46" i="5"/>
  <c r="AS39" i="5"/>
  <c r="AS45" i="5"/>
  <c r="AS44" i="5"/>
  <c r="AS47" i="5"/>
  <c r="AS24" i="5"/>
  <c r="AS23" i="5"/>
  <c r="AS37" i="5"/>
  <c r="AS40" i="5"/>
  <c r="AS38" i="5"/>
  <c r="AR28" i="5"/>
  <c r="AS98" i="4"/>
  <c r="AR100" i="4"/>
  <c r="AG81" i="5" l="1"/>
  <c r="AG82" i="5" s="1"/>
  <c r="AG88" i="5" s="1"/>
  <c r="AG89" i="5" s="1"/>
  <c r="AF114" i="5"/>
  <c r="AQ108" i="5"/>
  <c r="AR104" i="5"/>
  <c r="AQ106" i="5"/>
  <c r="AR105" i="5"/>
  <c r="AS105" i="5" s="1"/>
  <c r="AU21" i="5"/>
  <c r="AU102" i="5"/>
  <c r="AU72" i="5"/>
  <c r="AU93" i="5" s="1"/>
  <c r="AU51" i="5"/>
  <c r="AR53" i="5"/>
  <c r="AS41" i="5"/>
  <c r="AS84" i="5" s="1"/>
  <c r="AS86" i="5" s="1"/>
  <c r="AS48" i="5"/>
  <c r="AS63" i="5" s="1"/>
  <c r="AS28" i="5"/>
  <c r="AT46" i="5"/>
  <c r="AT45" i="5"/>
  <c r="AT44" i="5"/>
  <c r="AT47" i="5"/>
  <c r="AT38" i="5"/>
  <c r="AT37" i="5"/>
  <c r="AT40" i="5"/>
  <c r="AT24" i="5"/>
  <c r="AT23" i="5"/>
  <c r="AT39" i="5"/>
  <c r="AS26" i="5"/>
  <c r="AS59" i="5" s="1"/>
  <c r="AT79" i="5" s="1"/>
  <c r="AT98" i="4"/>
  <c r="AS100" i="4"/>
  <c r="AR55" i="5" l="1"/>
  <c r="AG113" i="5"/>
  <c r="AH81" i="5" s="1"/>
  <c r="AH82" i="5" s="1"/>
  <c r="AH88" i="5" s="1"/>
  <c r="AH89" i="5" s="1"/>
  <c r="AR108" i="5"/>
  <c r="AS104" i="5"/>
  <c r="AR106" i="5"/>
  <c r="AV21" i="5"/>
  <c r="AV102" i="5"/>
  <c r="AV72" i="5"/>
  <c r="AV93" i="5" s="1"/>
  <c r="AV51" i="5"/>
  <c r="AS53" i="5"/>
  <c r="AS55" i="5" s="1"/>
  <c r="AR61" i="5"/>
  <c r="AR64" i="5" s="1"/>
  <c r="AR67" i="5" s="1"/>
  <c r="AR70" i="5" s="1"/>
  <c r="AS74" i="5"/>
  <c r="AT48" i="5"/>
  <c r="AT63" i="5" s="1"/>
  <c r="AT26" i="5"/>
  <c r="AT59" i="5" s="1"/>
  <c r="AU79" i="5" s="1"/>
  <c r="AT41" i="5"/>
  <c r="AT84" i="5" s="1"/>
  <c r="AT86" i="5" s="1"/>
  <c r="AU47" i="5"/>
  <c r="AU46" i="5"/>
  <c r="AU45" i="5"/>
  <c r="AU44" i="5"/>
  <c r="AU40" i="5"/>
  <c r="AU24" i="5"/>
  <c r="AU39" i="5"/>
  <c r="AU38" i="5"/>
  <c r="AU37" i="5"/>
  <c r="AU23" i="5"/>
  <c r="AT28" i="5"/>
  <c r="AU98" i="4"/>
  <c r="AT100" i="4"/>
  <c r="AG114" i="5" l="1"/>
  <c r="AH113" i="5"/>
  <c r="AS108" i="5"/>
  <c r="AT104" i="5"/>
  <c r="AS106" i="5"/>
  <c r="AT105" i="5"/>
  <c r="AU105" i="5" s="1"/>
  <c r="AW21" i="5"/>
  <c r="AW102" i="5"/>
  <c r="AW51" i="5"/>
  <c r="AW72" i="5"/>
  <c r="AW93" i="5" s="1"/>
  <c r="AS61" i="5"/>
  <c r="AS64" i="5" s="1"/>
  <c r="AS67" i="5" s="1"/>
  <c r="AS70" i="5" s="1"/>
  <c r="AT74" i="5"/>
  <c r="AT53" i="5"/>
  <c r="AT55" i="5" s="1"/>
  <c r="AU41" i="5"/>
  <c r="AU84" i="5" s="1"/>
  <c r="AU86" i="5" s="1"/>
  <c r="AU48" i="5"/>
  <c r="AU63" i="5" s="1"/>
  <c r="AU28" i="5"/>
  <c r="AV47" i="5"/>
  <c r="AV46" i="5"/>
  <c r="AV45" i="5"/>
  <c r="AV44" i="5"/>
  <c r="AV24" i="5"/>
  <c r="AV40" i="5"/>
  <c r="AV39" i="5"/>
  <c r="AV23" i="5"/>
  <c r="AV38" i="5"/>
  <c r="AV37" i="5"/>
  <c r="AU26" i="5"/>
  <c r="AU59" i="5" s="1"/>
  <c r="AV79" i="5" s="1"/>
  <c r="AV98" i="4"/>
  <c r="AU100" i="4"/>
  <c r="AT108" i="5" l="1"/>
  <c r="AI81" i="5"/>
  <c r="AI82" i="5" s="1"/>
  <c r="AI88" i="5" s="1"/>
  <c r="AI89" i="5" s="1"/>
  <c r="AI113" i="5"/>
  <c r="AH114" i="5"/>
  <c r="AU104" i="5"/>
  <c r="AT106" i="5"/>
  <c r="AX21" i="5"/>
  <c r="AX102" i="5"/>
  <c r="AX51" i="5"/>
  <c r="AX72" i="5"/>
  <c r="AX93" i="5" s="1"/>
  <c r="AT61" i="5"/>
  <c r="AT64" i="5" s="1"/>
  <c r="AT67" i="5" s="1"/>
  <c r="AT70" i="5" s="1"/>
  <c r="AU74" i="5"/>
  <c r="AV48" i="5"/>
  <c r="AV63" i="5" s="1"/>
  <c r="AU53" i="5"/>
  <c r="AU55" i="5" s="1"/>
  <c r="AV28" i="5"/>
  <c r="AW47" i="5"/>
  <c r="AW46" i="5"/>
  <c r="AW45" i="5"/>
  <c r="AW44" i="5"/>
  <c r="AW37" i="5"/>
  <c r="AW38" i="5"/>
  <c r="AW24" i="5"/>
  <c r="AW23" i="5"/>
  <c r="AW40" i="5"/>
  <c r="AW39" i="5"/>
  <c r="AV26" i="5"/>
  <c r="AV59" i="5" s="1"/>
  <c r="AW79" i="5" s="1"/>
  <c r="AV41" i="5"/>
  <c r="AV84" i="5" s="1"/>
  <c r="AV86" i="5" s="1"/>
  <c r="AW98" i="4"/>
  <c r="AV100" i="4"/>
  <c r="AJ81" i="5" l="1"/>
  <c r="AJ82" i="5" s="1"/>
  <c r="AJ88" i="5" s="1"/>
  <c r="AJ89" i="5" s="1"/>
  <c r="AI114" i="5"/>
  <c r="AU108" i="5"/>
  <c r="AV104" i="5"/>
  <c r="AU106" i="5"/>
  <c r="AV105" i="5"/>
  <c r="AY21" i="5"/>
  <c r="AY102" i="5"/>
  <c r="AY72" i="5"/>
  <c r="AY93" i="5" s="1"/>
  <c r="AY51" i="5"/>
  <c r="AU61" i="5"/>
  <c r="AU64" i="5" s="1"/>
  <c r="AU67" i="5" s="1"/>
  <c r="AU70" i="5" s="1"/>
  <c r="AV74" i="5"/>
  <c r="AV53" i="5"/>
  <c r="AV55" i="5" s="1"/>
  <c r="AW41" i="5"/>
  <c r="AW84" i="5" s="1"/>
  <c r="AW86" i="5" s="1"/>
  <c r="AW48" i="5"/>
  <c r="AW63" i="5" s="1"/>
  <c r="AX47" i="5"/>
  <c r="AX46" i="5"/>
  <c r="AX45" i="5"/>
  <c r="AX44" i="5"/>
  <c r="AX40" i="5"/>
  <c r="AX39" i="5"/>
  <c r="AX37" i="5"/>
  <c r="AX38" i="5"/>
  <c r="AX24" i="5"/>
  <c r="AX23" i="5"/>
  <c r="AW28" i="5"/>
  <c r="AW26" i="5"/>
  <c r="AW59" i="5" s="1"/>
  <c r="AX79" i="5" s="1"/>
  <c r="AX98" i="4"/>
  <c r="AW100" i="4"/>
  <c r="AV108" i="5" l="1"/>
  <c r="AJ113" i="5"/>
  <c r="AW105" i="5"/>
  <c r="AW104" i="5"/>
  <c r="AV106" i="5"/>
  <c r="AZ21" i="5"/>
  <c r="AZ102" i="5"/>
  <c r="AZ72" i="5"/>
  <c r="AZ93" i="5" s="1"/>
  <c r="AZ51" i="5"/>
  <c r="AV61" i="5"/>
  <c r="AV64" i="5" s="1"/>
  <c r="AV67" i="5" s="1"/>
  <c r="AV70" i="5" s="1"/>
  <c r="AW74" i="5"/>
  <c r="AW53" i="5"/>
  <c r="AW55" i="5" s="1"/>
  <c r="AX28" i="5"/>
  <c r="AX41" i="5"/>
  <c r="AX84" i="5" s="1"/>
  <c r="AX86" i="5" s="1"/>
  <c r="AX26" i="5"/>
  <c r="AX59" i="5" s="1"/>
  <c r="AY79" i="5" s="1"/>
  <c r="AY44" i="5"/>
  <c r="AY47" i="5"/>
  <c r="AY46" i="5"/>
  <c r="AY45" i="5"/>
  <c r="AY40" i="5"/>
  <c r="AY24" i="5"/>
  <c r="AY38" i="5"/>
  <c r="AY39" i="5"/>
  <c r="AY37" i="5"/>
  <c r="AY23" i="5"/>
  <c r="AX48" i="5"/>
  <c r="AX63" i="5" s="1"/>
  <c r="AY98" i="4"/>
  <c r="AX100" i="4"/>
  <c r="AK113" i="5" l="1"/>
  <c r="AK81" i="5"/>
  <c r="AK82" i="5" s="1"/>
  <c r="AK88" i="5" s="1"/>
  <c r="AK89" i="5" s="1"/>
  <c r="AJ114" i="5"/>
  <c r="AW108" i="5"/>
  <c r="AX104" i="5"/>
  <c r="AW106" i="5"/>
  <c r="AX105" i="5"/>
  <c r="BA21" i="5"/>
  <c r="BA102" i="5"/>
  <c r="BA72" i="5"/>
  <c r="BA93" i="5" s="1"/>
  <c r="BA51" i="5"/>
  <c r="AX53" i="5"/>
  <c r="AW61" i="5"/>
  <c r="AW64" i="5" s="1"/>
  <c r="AW67" i="5" s="1"/>
  <c r="AW70" i="5" s="1"/>
  <c r="AX74" i="5"/>
  <c r="AY26" i="5"/>
  <c r="AY59" i="5" s="1"/>
  <c r="AZ79" i="5" s="1"/>
  <c r="AY28" i="5"/>
  <c r="AZ45" i="5"/>
  <c r="AZ47" i="5"/>
  <c r="AZ46" i="5"/>
  <c r="AZ44" i="5"/>
  <c r="AZ37" i="5"/>
  <c r="AZ23" i="5"/>
  <c r="AZ24" i="5"/>
  <c r="AZ40" i="5"/>
  <c r="AZ38" i="5"/>
  <c r="AZ39" i="5"/>
  <c r="AY48" i="5"/>
  <c r="AY63" i="5" s="1"/>
  <c r="AY41" i="5"/>
  <c r="AY84" i="5" s="1"/>
  <c r="AY86" i="5" s="1"/>
  <c r="AZ98" i="4"/>
  <c r="AY100" i="4"/>
  <c r="AX108" i="5" l="1"/>
  <c r="AX55" i="5"/>
  <c r="AX61" i="5" s="1"/>
  <c r="AX64" i="5" s="1"/>
  <c r="AX67" i="5" s="1"/>
  <c r="AX70" i="5" s="1"/>
  <c r="AL113" i="5"/>
  <c r="AL81" i="5"/>
  <c r="AL82" i="5" s="1"/>
  <c r="AL88" i="5" s="1"/>
  <c r="AL89" i="5" s="1"/>
  <c r="AK114" i="5"/>
  <c r="AY105" i="5"/>
  <c r="AY74" i="5"/>
  <c r="AY104" i="5"/>
  <c r="AX106" i="5"/>
  <c r="BB21" i="5"/>
  <c r="BB102" i="5"/>
  <c r="BB72" i="5"/>
  <c r="BB93" i="5" s="1"/>
  <c r="BB51" i="5"/>
  <c r="AY53" i="5"/>
  <c r="AY55" i="5" s="1"/>
  <c r="AZ48" i="5"/>
  <c r="AZ63" i="5" s="1"/>
  <c r="AZ41" i="5"/>
  <c r="AZ84" i="5" s="1"/>
  <c r="AZ86" i="5" s="1"/>
  <c r="BA44" i="5"/>
  <c r="BA37" i="5"/>
  <c r="BA45" i="5"/>
  <c r="BA47" i="5"/>
  <c r="BA46" i="5"/>
  <c r="BA24" i="5"/>
  <c r="BA39" i="5"/>
  <c r="BA40" i="5"/>
  <c r="BA38" i="5"/>
  <c r="BA23" i="5"/>
  <c r="AZ28" i="5"/>
  <c r="AZ26" i="5"/>
  <c r="AZ59" i="5" s="1"/>
  <c r="BA79" i="5" s="1"/>
  <c r="BA98" i="4"/>
  <c r="AZ100" i="4"/>
  <c r="AM81" i="5" l="1"/>
  <c r="AM82" i="5" s="1"/>
  <c r="AM88" i="5" s="1"/>
  <c r="AM89" i="5" s="1"/>
  <c r="AL114" i="5"/>
  <c r="AY108" i="5"/>
  <c r="AZ104" i="5"/>
  <c r="AY106" i="5"/>
  <c r="AZ105" i="5"/>
  <c r="BC21" i="5"/>
  <c r="BC102" i="5"/>
  <c r="BC72" i="5"/>
  <c r="BC93" i="5" s="1"/>
  <c r="BC51" i="5"/>
  <c r="AZ53" i="5"/>
  <c r="AY61" i="5"/>
  <c r="AY64" i="5" s="1"/>
  <c r="AY67" i="5" s="1"/>
  <c r="AY70" i="5" s="1"/>
  <c r="AZ74" i="5"/>
  <c r="BA28" i="5"/>
  <c r="BA26" i="5"/>
  <c r="BA59" i="5" s="1"/>
  <c r="BB79" i="5" s="1"/>
  <c r="BA41" i="5"/>
  <c r="BA84" i="5" s="1"/>
  <c r="BA86" i="5" s="1"/>
  <c r="BA48" i="5"/>
  <c r="BA63" i="5" s="1"/>
  <c r="BB44" i="5"/>
  <c r="BB45" i="5"/>
  <c r="BB47" i="5"/>
  <c r="BB46" i="5"/>
  <c r="BB24" i="5"/>
  <c r="BB38" i="5"/>
  <c r="BB39" i="5"/>
  <c r="BB40" i="5"/>
  <c r="BB23" i="5"/>
  <c r="BB37" i="5"/>
  <c r="BB98" i="4"/>
  <c r="BA100" i="4"/>
  <c r="AZ55" i="5" l="1"/>
  <c r="AZ108" i="5"/>
  <c r="AM113" i="5"/>
  <c r="BA105" i="5"/>
  <c r="BA104" i="5"/>
  <c r="AZ106" i="5"/>
  <c r="BD21" i="5"/>
  <c r="BD102" i="5"/>
  <c r="BD72" i="5"/>
  <c r="BD93" i="5" s="1"/>
  <c r="BD51" i="5"/>
  <c r="AZ61" i="5"/>
  <c r="AZ64" i="5" s="1"/>
  <c r="AZ67" i="5" s="1"/>
  <c r="AZ70" i="5" s="1"/>
  <c r="BA74" i="5"/>
  <c r="BA53" i="5"/>
  <c r="BA55" i="5" s="1"/>
  <c r="BB48" i="5"/>
  <c r="BB63" i="5" s="1"/>
  <c r="BC45" i="5"/>
  <c r="BC44" i="5"/>
  <c r="BC46" i="5"/>
  <c r="BC38" i="5"/>
  <c r="BC47" i="5"/>
  <c r="BC37" i="5"/>
  <c r="BC23" i="5"/>
  <c r="BC24" i="5"/>
  <c r="BC40" i="5"/>
  <c r="BC39" i="5"/>
  <c r="BB41" i="5"/>
  <c r="BB84" i="5" s="1"/>
  <c r="BB86" i="5" s="1"/>
  <c r="BB26" i="5"/>
  <c r="BB59" i="5" s="1"/>
  <c r="BC79" i="5" s="1"/>
  <c r="BB28" i="5"/>
  <c r="BC98" i="4"/>
  <c r="BB100" i="4"/>
  <c r="AN81" i="5" l="1"/>
  <c r="AN82" i="5" s="1"/>
  <c r="AN88" i="5" s="1"/>
  <c r="AN89" i="5" s="1"/>
  <c r="AM114" i="5"/>
  <c r="BA108" i="5"/>
  <c r="BB104" i="5"/>
  <c r="BA106" i="5"/>
  <c r="BB105" i="5"/>
  <c r="BE21" i="5"/>
  <c r="BE102" i="5"/>
  <c r="BE72" i="5"/>
  <c r="BE93" i="5" s="1"/>
  <c r="BE51" i="5"/>
  <c r="BA61" i="5"/>
  <c r="BA64" i="5" s="1"/>
  <c r="BA67" i="5" s="1"/>
  <c r="BA70" i="5" s="1"/>
  <c r="BB74" i="5"/>
  <c r="BB53" i="5"/>
  <c r="BB55" i="5" s="1"/>
  <c r="BC28" i="5"/>
  <c r="BC48" i="5"/>
  <c r="BC63" i="5" s="1"/>
  <c r="BD45" i="5"/>
  <c r="BD44" i="5"/>
  <c r="BD46" i="5"/>
  <c r="BD47" i="5"/>
  <c r="BD40" i="5"/>
  <c r="BD23" i="5"/>
  <c r="BD38" i="5"/>
  <c r="BD37" i="5"/>
  <c r="BD39" i="5"/>
  <c r="BD24" i="5"/>
  <c r="BC41" i="5"/>
  <c r="BC84" i="5" s="1"/>
  <c r="BC86" i="5" s="1"/>
  <c r="BC26" i="5"/>
  <c r="BC59" i="5" s="1"/>
  <c r="BD79" i="5" s="1"/>
  <c r="BD98" i="4"/>
  <c r="BC100" i="4"/>
  <c r="AN113" i="5" l="1"/>
  <c r="BB108" i="5"/>
  <c r="AO81" i="5"/>
  <c r="AO82" i="5" s="1"/>
  <c r="AO88" i="5" s="1"/>
  <c r="AO89" i="5" s="1"/>
  <c r="AO113" i="5"/>
  <c r="AN114" i="5"/>
  <c r="BC105" i="5"/>
  <c r="BC104" i="5"/>
  <c r="BB106" i="5"/>
  <c r="BF21" i="5"/>
  <c r="BF102" i="5"/>
  <c r="BF72" i="5"/>
  <c r="BF93" i="5" s="1"/>
  <c r="BF51" i="5"/>
  <c r="BB61" i="5"/>
  <c r="BB64" i="5" s="1"/>
  <c r="BB67" i="5" s="1"/>
  <c r="BB70" i="5" s="1"/>
  <c r="BC74" i="5"/>
  <c r="BC53" i="5"/>
  <c r="BD26" i="5"/>
  <c r="BD59" i="5" s="1"/>
  <c r="BE79" i="5" s="1"/>
  <c r="BD41" i="5"/>
  <c r="BD84" i="5" s="1"/>
  <c r="BD86" i="5" s="1"/>
  <c r="BD48" i="5"/>
  <c r="BD63" i="5" s="1"/>
  <c r="BE46" i="5"/>
  <c r="BE39" i="5"/>
  <c r="BE45" i="5"/>
  <c r="BE44" i="5"/>
  <c r="BE47" i="5"/>
  <c r="BE23" i="5"/>
  <c r="BE40" i="5"/>
  <c r="BE38" i="5"/>
  <c r="BE37" i="5"/>
  <c r="BE24" i="5"/>
  <c r="BD28" i="5"/>
  <c r="BE98" i="4"/>
  <c r="BD100" i="4"/>
  <c r="BC55" i="5" l="1"/>
  <c r="BD105" i="5"/>
  <c r="AP81" i="5"/>
  <c r="AP82" i="5" s="1"/>
  <c r="AP88" i="5" s="1"/>
  <c r="AP89" i="5" s="1"/>
  <c r="AP113" i="5"/>
  <c r="AO114" i="5"/>
  <c r="BC108" i="5"/>
  <c r="BD104" i="5"/>
  <c r="BC106" i="5"/>
  <c r="BG21" i="5"/>
  <c r="BG102" i="5"/>
  <c r="BG51" i="5"/>
  <c r="BG72" i="5"/>
  <c r="BG93" i="5" s="1"/>
  <c r="BD53" i="5"/>
  <c r="BC61" i="5"/>
  <c r="BC64" i="5" s="1"/>
  <c r="BC67" i="5" s="1"/>
  <c r="BC70" i="5" s="1"/>
  <c r="BD74" i="5"/>
  <c r="BE41" i="5"/>
  <c r="BE84" i="5" s="1"/>
  <c r="BE86" i="5" s="1"/>
  <c r="BE48" i="5"/>
  <c r="BE63" i="5" s="1"/>
  <c r="BE28" i="5"/>
  <c r="BE26" i="5"/>
  <c r="BE59" i="5" s="1"/>
  <c r="BF79" i="5" s="1"/>
  <c r="BF46" i="5"/>
  <c r="BF47" i="5"/>
  <c r="BF45" i="5"/>
  <c r="BF44" i="5"/>
  <c r="BF37" i="5"/>
  <c r="BF40" i="5"/>
  <c r="BF39" i="5"/>
  <c r="BF23" i="5"/>
  <c r="BF24" i="5"/>
  <c r="BF38" i="5"/>
  <c r="BF98" i="4"/>
  <c r="BE100" i="4"/>
  <c r="BD108" i="5" l="1"/>
  <c r="AQ81" i="5"/>
  <c r="AQ82" i="5" s="1"/>
  <c r="AQ88" i="5" s="1"/>
  <c r="AQ89" i="5" s="1"/>
  <c r="AQ113" i="5"/>
  <c r="AP114" i="5"/>
  <c r="BD55" i="5"/>
  <c r="BD61" i="5" s="1"/>
  <c r="BD64" i="5" s="1"/>
  <c r="BD67" i="5" s="1"/>
  <c r="BD70" i="5" s="1"/>
  <c r="BE105" i="5"/>
  <c r="BE104" i="5"/>
  <c r="BD106" i="5"/>
  <c r="BE74" i="5"/>
  <c r="BH21" i="5"/>
  <c r="BH102" i="5"/>
  <c r="BH72" i="5"/>
  <c r="BH93" i="5" s="1"/>
  <c r="BH51" i="5"/>
  <c r="BE53" i="5"/>
  <c r="BF26" i="5"/>
  <c r="BF59" i="5" s="1"/>
  <c r="BG79" i="5" s="1"/>
  <c r="BF48" i="5"/>
  <c r="BF63" i="5" s="1"/>
  <c r="BF41" i="5"/>
  <c r="BF84" i="5" s="1"/>
  <c r="BF86" i="5" s="1"/>
  <c r="BG47" i="5"/>
  <c r="BG46" i="5"/>
  <c r="BG45" i="5"/>
  <c r="BG44" i="5"/>
  <c r="BG40" i="5"/>
  <c r="BG39" i="5"/>
  <c r="BG38" i="5"/>
  <c r="BG37" i="5"/>
  <c r="BG23" i="5"/>
  <c r="BG24" i="5"/>
  <c r="BF28" i="5"/>
  <c r="BG98" i="4"/>
  <c r="BF100" i="4"/>
  <c r="BE55" i="5" l="1"/>
  <c r="AR81" i="5"/>
  <c r="AR82" i="5" s="1"/>
  <c r="AR88" i="5" s="1"/>
  <c r="AR89" i="5" s="1"/>
  <c r="AQ114" i="5"/>
  <c r="BE108" i="5"/>
  <c r="BF104" i="5"/>
  <c r="BE106" i="5"/>
  <c r="BF105" i="5"/>
  <c r="BI21" i="5"/>
  <c r="BI102" i="5"/>
  <c r="BI72" i="5"/>
  <c r="BI93" i="5" s="1"/>
  <c r="BI51" i="5"/>
  <c r="BE61" i="5"/>
  <c r="BE64" i="5" s="1"/>
  <c r="BE67" i="5" s="1"/>
  <c r="BE70" i="5" s="1"/>
  <c r="BF74" i="5"/>
  <c r="BG41" i="5"/>
  <c r="BG84" i="5" s="1"/>
  <c r="BG86" i="5" s="1"/>
  <c r="BF53" i="5"/>
  <c r="BF55" i="5" s="1"/>
  <c r="BG48" i="5"/>
  <c r="BG63" i="5" s="1"/>
  <c r="BH47" i="5"/>
  <c r="BH46" i="5"/>
  <c r="BH45" i="5"/>
  <c r="BH44" i="5"/>
  <c r="BH40" i="5"/>
  <c r="BH39" i="5"/>
  <c r="BH23" i="5"/>
  <c r="BH38" i="5"/>
  <c r="BH37" i="5"/>
  <c r="BH24" i="5"/>
  <c r="BG28" i="5"/>
  <c r="BG26" i="5"/>
  <c r="BG59" i="5" s="1"/>
  <c r="BH79" i="5" s="1"/>
  <c r="BH98" i="4"/>
  <c r="BH100" i="4" s="1"/>
  <c r="BG100" i="4"/>
  <c r="AR113" i="5" l="1"/>
  <c r="BF108" i="5"/>
  <c r="AS81" i="5"/>
  <c r="AS82" i="5" s="1"/>
  <c r="AS88" i="5" s="1"/>
  <c r="AS89" i="5" s="1"/>
  <c r="AS113" i="5"/>
  <c r="AR114" i="5"/>
  <c r="BG105" i="5"/>
  <c r="BG104" i="5"/>
  <c r="BF106" i="5"/>
  <c r="BH48" i="5"/>
  <c r="BH63" i="5" s="1"/>
  <c r="BJ21" i="5"/>
  <c r="BJ102" i="5"/>
  <c r="BJ72" i="5"/>
  <c r="BJ93" i="5" s="1"/>
  <c r="BJ51" i="5"/>
  <c r="BF61" i="5"/>
  <c r="BF64" i="5" s="1"/>
  <c r="BF67" i="5" s="1"/>
  <c r="BF70" i="5" s="1"/>
  <c r="BG74" i="5"/>
  <c r="BG53" i="5"/>
  <c r="BH41" i="5"/>
  <c r="BH84" i="5" s="1"/>
  <c r="BH86" i="5" s="1"/>
  <c r="BH28" i="5"/>
  <c r="BH26" i="5"/>
  <c r="BH59" i="5" s="1"/>
  <c r="BI79" i="5" s="1"/>
  <c r="BI47" i="5"/>
  <c r="BI46" i="5"/>
  <c r="BI45" i="5"/>
  <c r="BI44" i="5"/>
  <c r="BI24" i="5"/>
  <c r="BI39" i="5"/>
  <c r="BI40" i="5"/>
  <c r="BI23" i="5"/>
  <c r="BI37" i="5"/>
  <c r="BI38" i="5"/>
  <c r="E40" i="4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AH40" i="4" s="1"/>
  <c r="AI40" i="4" s="1"/>
  <c r="AJ40" i="4" s="1"/>
  <c r="AK40" i="4" s="1"/>
  <c r="AL40" i="4" s="1"/>
  <c r="AM40" i="4" s="1"/>
  <c r="AN40" i="4" s="1"/>
  <c r="AO40" i="4" s="1"/>
  <c r="AP40" i="4" s="1"/>
  <c r="AQ40" i="4" s="1"/>
  <c r="AR40" i="4" s="1"/>
  <c r="AS40" i="4" s="1"/>
  <c r="AT40" i="4" s="1"/>
  <c r="AU40" i="4" s="1"/>
  <c r="AV40" i="4" s="1"/>
  <c r="AW40" i="4" s="1"/>
  <c r="AX40" i="4" s="1"/>
  <c r="AY40" i="4" s="1"/>
  <c r="AZ40" i="4" s="1"/>
  <c r="BA40" i="4" s="1"/>
  <c r="BB40" i="4" s="1"/>
  <c r="BC40" i="4" s="1"/>
  <c r="BD40" i="4" s="1"/>
  <c r="BE40" i="4" s="1"/>
  <c r="BF40" i="4" s="1"/>
  <c r="BG40" i="4" s="1"/>
  <c r="BH40" i="4" s="1"/>
  <c r="D38" i="4"/>
  <c r="D34" i="4"/>
  <c r="D33" i="4"/>
  <c r="E31" i="4"/>
  <c r="E34" i="4" s="1"/>
  <c r="E43" i="4" s="1"/>
  <c r="BD105" i="3"/>
  <c r="BC105" i="3"/>
  <c r="BB105" i="3"/>
  <c r="BA105" i="3"/>
  <c r="BD103" i="3"/>
  <c r="BC103" i="3"/>
  <c r="BB103" i="3"/>
  <c r="BA103" i="3"/>
  <c r="BD99" i="3"/>
  <c r="BC99" i="3"/>
  <c r="BB99" i="3"/>
  <c r="BA99" i="3"/>
  <c r="BD95" i="3"/>
  <c r="BC95" i="3"/>
  <c r="BB95" i="3"/>
  <c r="BA95" i="3"/>
  <c r="BD90" i="3"/>
  <c r="BC90" i="3"/>
  <c r="BB90" i="3"/>
  <c r="BA90" i="3"/>
  <c r="BD102" i="3"/>
  <c r="BC102" i="3"/>
  <c r="BB102" i="3"/>
  <c r="BA102" i="3"/>
  <c r="BD101" i="3"/>
  <c r="BC101" i="3"/>
  <c r="BB101" i="3"/>
  <c r="BA101" i="3"/>
  <c r="BD98" i="3"/>
  <c r="BC98" i="3"/>
  <c r="BB98" i="3"/>
  <c r="BA98" i="3"/>
  <c r="BD97" i="3"/>
  <c r="BC97" i="3"/>
  <c r="BB97" i="3"/>
  <c r="BA97" i="3"/>
  <c r="BD94" i="3"/>
  <c r="BC94" i="3"/>
  <c r="BB94" i="3"/>
  <c r="BA94" i="3"/>
  <c r="BD93" i="3"/>
  <c r="BC93" i="3"/>
  <c r="BB93" i="3"/>
  <c r="BA93" i="3"/>
  <c r="BD92" i="3"/>
  <c r="BC92" i="3"/>
  <c r="BB92" i="3"/>
  <c r="BA92" i="3"/>
  <c r="BD89" i="3"/>
  <c r="BC89" i="3"/>
  <c r="BB89" i="3"/>
  <c r="BA89" i="3"/>
  <c r="BB88" i="3"/>
  <c r="BC88" i="3"/>
  <c r="BD88" i="3"/>
  <c r="BA88" i="3"/>
  <c r="BD84" i="3"/>
  <c r="BC84" i="3"/>
  <c r="BB84" i="3"/>
  <c r="BA84" i="3"/>
  <c r="BA76" i="3"/>
  <c r="BB76" i="3" s="1"/>
  <c r="BC76" i="3" s="1"/>
  <c r="BD76" i="3" s="1"/>
  <c r="BD75" i="3"/>
  <c r="BC75" i="3"/>
  <c r="BB75" i="3"/>
  <c r="BA75" i="3"/>
  <c r="BD69" i="3"/>
  <c r="BC69" i="3"/>
  <c r="BB69" i="3"/>
  <c r="BA69" i="3"/>
  <c r="BD60" i="3"/>
  <c r="BC60" i="3"/>
  <c r="BB60" i="3"/>
  <c r="BA60" i="3"/>
  <c r="BD57" i="3"/>
  <c r="BC57" i="3"/>
  <c r="BB57" i="3"/>
  <c r="BA57" i="3"/>
  <c r="BD54" i="3"/>
  <c r="BC54" i="3"/>
  <c r="BB54" i="3"/>
  <c r="BA54" i="3"/>
  <c r="BD51" i="3"/>
  <c r="BC51" i="3"/>
  <c r="BB51" i="3"/>
  <c r="BA51" i="3"/>
  <c r="BD46" i="3"/>
  <c r="BC46" i="3"/>
  <c r="BB46" i="3"/>
  <c r="BA46" i="3"/>
  <c r="BD82" i="3"/>
  <c r="BC82" i="3"/>
  <c r="BB82" i="3"/>
  <c r="BA82" i="3"/>
  <c r="BD81" i="3"/>
  <c r="BC81" i="3"/>
  <c r="BB81" i="3"/>
  <c r="BA81" i="3"/>
  <c r="BD80" i="3"/>
  <c r="BC80" i="3"/>
  <c r="BB80" i="3"/>
  <c r="BA80" i="3"/>
  <c r="BD73" i="3"/>
  <c r="BC73" i="3"/>
  <c r="BB73" i="3"/>
  <c r="BA73" i="3"/>
  <c r="BD72" i="3"/>
  <c r="BC72" i="3"/>
  <c r="BB72" i="3"/>
  <c r="BA72" i="3"/>
  <c r="BD71" i="3"/>
  <c r="BC71" i="3"/>
  <c r="BB71" i="3"/>
  <c r="BA71" i="3"/>
  <c r="BD68" i="3"/>
  <c r="BC68" i="3"/>
  <c r="BB68" i="3"/>
  <c r="BA68" i="3"/>
  <c r="BD67" i="3"/>
  <c r="BC67" i="3"/>
  <c r="BB67" i="3"/>
  <c r="BA67" i="3"/>
  <c r="BD66" i="3"/>
  <c r="BC66" i="3"/>
  <c r="BB66" i="3"/>
  <c r="BA66" i="3"/>
  <c r="BD65" i="3"/>
  <c r="BC65" i="3"/>
  <c r="BB65" i="3"/>
  <c r="BA65" i="3"/>
  <c r="BD64" i="3"/>
  <c r="BC64" i="3"/>
  <c r="BB64" i="3"/>
  <c r="BA64" i="3"/>
  <c r="BD59" i="3"/>
  <c r="BC59" i="3"/>
  <c r="BB59" i="3"/>
  <c r="BA59" i="3"/>
  <c r="BD56" i="3"/>
  <c r="BC56" i="3"/>
  <c r="BB56" i="3"/>
  <c r="BA56" i="3"/>
  <c r="BD53" i="3"/>
  <c r="BC53" i="3"/>
  <c r="BB53" i="3"/>
  <c r="BA53" i="3"/>
  <c r="BD50" i="3"/>
  <c r="BC50" i="3"/>
  <c r="BB50" i="3"/>
  <c r="BA50" i="3"/>
  <c r="BD49" i="3"/>
  <c r="BC49" i="3"/>
  <c r="BB49" i="3"/>
  <c r="BA49" i="3"/>
  <c r="BD48" i="3"/>
  <c r="BC48" i="3"/>
  <c r="BB48" i="3"/>
  <c r="BA48" i="3"/>
  <c r="BD45" i="3"/>
  <c r="BC45" i="3"/>
  <c r="BB45" i="3"/>
  <c r="BA45" i="3"/>
  <c r="BD44" i="3"/>
  <c r="BC44" i="3"/>
  <c r="BB44" i="3"/>
  <c r="BA44" i="3"/>
  <c r="BA86" i="3"/>
  <c r="BB86" i="3" s="1"/>
  <c r="BC86" i="3" s="1"/>
  <c r="BD86" i="3" s="1"/>
  <c r="BC62" i="3"/>
  <c r="BD62" i="3" s="1"/>
  <c r="BB62" i="3"/>
  <c r="BA62" i="3"/>
  <c r="BA42" i="3"/>
  <c r="BB42" i="3" s="1"/>
  <c r="BC42" i="3" s="1"/>
  <c r="BD42" i="3" s="1"/>
  <c r="BB23" i="3"/>
  <c r="BC23" i="3"/>
  <c r="BD23" i="3"/>
  <c r="BA23" i="3"/>
  <c r="BC18" i="3"/>
  <c r="BD18" i="3" s="1"/>
  <c r="BB18" i="3"/>
  <c r="BA18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D71" i="3"/>
  <c r="J50" i="3"/>
  <c r="D88" i="4" l="1"/>
  <c r="D42" i="4"/>
  <c r="D44" i="4"/>
  <c r="BG55" i="5"/>
  <c r="AT81" i="5"/>
  <c r="AT82" i="5" s="1"/>
  <c r="AT88" i="5" s="1"/>
  <c r="AT89" i="5" s="1"/>
  <c r="AS114" i="5"/>
  <c r="BG108" i="5"/>
  <c r="BH104" i="5"/>
  <c r="BG106" i="5"/>
  <c r="BH105" i="5"/>
  <c r="BK21" i="5"/>
  <c r="BK102" i="5"/>
  <c r="BK72" i="5"/>
  <c r="BK93" i="5" s="1"/>
  <c r="BK51" i="5"/>
  <c r="BG61" i="5"/>
  <c r="BG64" i="5" s="1"/>
  <c r="BG67" i="5" s="1"/>
  <c r="BG70" i="5" s="1"/>
  <c r="BH74" i="5"/>
  <c r="BH53" i="5"/>
  <c r="BH55" i="5" s="1"/>
  <c r="BI26" i="5"/>
  <c r="BI59" i="5" s="1"/>
  <c r="BJ79" i="5" s="1"/>
  <c r="BI48" i="5"/>
  <c r="BI63" i="5" s="1"/>
  <c r="BJ47" i="5"/>
  <c r="BJ46" i="5"/>
  <c r="BJ44" i="5"/>
  <c r="BJ45" i="5"/>
  <c r="BJ23" i="5"/>
  <c r="BJ40" i="5"/>
  <c r="BJ39" i="5"/>
  <c r="BJ37" i="5"/>
  <c r="BJ38" i="5"/>
  <c r="BJ24" i="5"/>
  <c r="BI41" i="5"/>
  <c r="BI84" i="5" s="1"/>
  <c r="BI86" i="5" s="1"/>
  <c r="BI28" i="5"/>
  <c r="E36" i="4"/>
  <c r="E33" i="4"/>
  <c r="F31" i="4"/>
  <c r="E38" i="4"/>
  <c r="E64" i="3"/>
  <c r="D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D81" i="3"/>
  <c r="E101" i="3"/>
  <c r="F101" i="3"/>
  <c r="G101" i="3" s="1"/>
  <c r="H101" i="3" s="1"/>
  <c r="I101" i="3" s="1"/>
  <c r="J101" i="3" s="1"/>
  <c r="K101" i="3" s="1"/>
  <c r="L101" i="3" s="1"/>
  <c r="M101" i="3" s="1"/>
  <c r="N101" i="3" s="1"/>
  <c r="O101" i="3" s="1"/>
  <c r="P101" i="3" s="1"/>
  <c r="Q101" i="3" s="1"/>
  <c r="R101" i="3" s="1"/>
  <c r="S101" i="3" s="1"/>
  <c r="T101" i="3" s="1"/>
  <c r="U101" i="3" s="1"/>
  <c r="V101" i="3" s="1"/>
  <c r="W101" i="3" s="1"/>
  <c r="X101" i="3" s="1"/>
  <c r="Y101" i="3" s="1"/>
  <c r="Z101" i="3" s="1"/>
  <c r="AA101" i="3" s="1"/>
  <c r="AB101" i="3" s="1"/>
  <c r="AC101" i="3" s="1"/>
  <c r="AD101" i="3" s="1"/>
  <c r="AE101" i="3" s="1"/>
  <c r="AF101" i="3" s="1"/>
  <c r="AG101" i="3" s="1"/>
  <c r="AH101" i="3" s="1"/>
  <c r="AI101" i="3" s="1"/>
  <c r="AJ101" i="3" s="1"/>
  <c r="AK101" i="3" s="1"/>
  <c r="AL101" i="3" s="1"/>
  <c r="AM101" i="3" s="1"/>
  <c r="AN101" i="3" s="1"/>
  <c r="AO101" i="3" s="1"/>
  <c r="AP101" i="3" s="1"/>
  <c r="AQ101" i="3" s="1"/>
  <c r="AR101" i="3" s="1"/>
  <c r="AS101" i="3" s="1"/>
  <c r="AT101" i="3" s="1"/>
  <c r="AU101" i="3" s="1"/>
  <c r="AV101" i="3" s="1"/>
  <c r="AW101" i="3" s="1"/>
  <c r="AX101" i="3" s="1"/>
  <c r="AY101" i="3" s="1"/>
  <c r="D101" i="3"/>
  <c r="E86" i="3"/>
  <c r="D86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D80" i="3"/>
  <c r="E62" i="3"/>
  <c r="D62" i="3"/>
  <c r="D42" i="3"/>
  <c r="D31" i="3"/>
  <c r="D32" i="3"/>
  <c r="D33" i="3"/>
  <c r="E28" i="3"/>
  <c r="H28" i="3" s="1"/>
  <c r="D39" i="3" s="1"/>
  <c r="E27" i="3"/>
  <c r="H27" i="3" s="1"/>
  <c r="E26" i="3"/>
  <c r="F26" i="3" s="1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D49" i="3"/>
  <c r="D48" i="3"/>
  <c r="D23" i="3"/>
  <c r="D44" i="3" s="1"/>
  <c r="E42" i="3"/>
  <c r="D21" i="3"/>
  <c r="D20" i="3"/>
  <c r="E18" i="3"/>
  <c r="E20" i="3" s="1"/>
  <c r="AO101" i="2"/>
  <c r="E101" i="2"/>
  <c r="F101" i="2" s="1"/>
  <c r="D101" i="2"/>
  <c r="AQ27" i="1"/>
  <c r="AP27" i="1"/>
  <c r="AO27" i="1"/>
  <c r="AQ31" i="1"/>
  <c r="AP31" i="1"/>
  <c r="AP34" i="1" s="1"/>
  <c r="AP37" i="1" s="1"/>
  <c r="AP40" i="1" s="1"/>
  <c r="AO31" i="1"/>
  <c r="AQ34" i="1"/>
  <c r="AQ37" i="1" s="1"/>
  <c r="AQ40" i="1" s="1"/>
  <c r="AO34" i="1"/>
  <c r="AO37" i="1" s="1"/>
  <c r="AO40" i="1" s="1"/>
  <c r="AQ49" i="1"/>
  <c r="AP49" i="1"/>
  <c r="AO49" i="1"/>
  <c r="AQ53" i="1"/>
  <c r="AQ55" i="1" s="1"/>
  <c r="AQ67" i="1" s="1"/>
  <c r="AP53" i="1"/>
  <c r="AO53" i="1"/>
  <c r="AP55" i="1"/>
  <c r="AP67" i="1" s="1"/>
  <c r="AO55" i="1"/>
  <c r="AO56" i="1" s="1"/>
  <c r="AP56" i="1" s="1"/>
  <c r="AQ87" i="1"/>
  <c r="AP87" i="1"/>
  <c r="AO87" i="1"/>
  <c r="AQ83" i="1"/>
  <c r="AP83" i="1"/>
  <c r="AO83" i="1"/>
  <c r="AQ79" i="1"/>
  <c r="AP79" i="1"/>
  <c r="AO79" i="1"/>
  <c r="AQ73" i="1"/>
  <c r="AP73" i="1"/>
  <c r="AO73" i="1"/>
  <c r="AQ86" i="1"/>
  <c r="AP86" i="1"/>
  <c r="AO86" i="1"/>
  <c r="AQ85" i="1"/>
  <c r="AP85" i="1"/>
  <c r="AO85" i="1"/>
  <c r="AQ82" i="1"/>
  <c r="AP82" i="1"/>
  <c r="AO82" i="1"/>
  <c r="AQ81" i="1"/>
  <c r="AP81" i="1"/>
  <c r="AO81" i="1"/>
  <c r="AQ78" i="1"/>
  <c r="AP78" i="1"/>
  <c r="AO78" i="1"/>
  <c r="AQ77" i="1"/>
  <c r="AP77" i="1"/>
  <c r="AO77" i="1"/>
  <c r="AQ76" i="1"/>
  <c r="AP76" i="1"/>
  <c r="AO76" i="1"/>
  <c r="AQ75" i="1"/>
  <c r="AP75" i="1"/>
  <c r="AO75" i="1"/>
  <c r="AO72" i="1"/>
  <c r="AP72" i="1"/>
  <c r="AQ72" i="1"/>
  <c r="AP71" i="1"/>
  <c r="AQ71" i="1"/>
  <c r="AO71" i="1"/>
  <c r="AQ43" i="2"/>
  <c r="AP43" i="2"/>
  <c r="AO43" i="2"/>
  <c r="AQ47" i="2"/>
  <c r="AP47" i="2"/>
  <c r="AO47" i="2"/>
  <c r="AQ50" i="2"/>
  <c r="AQ53" i="2" s="1"/>
  <c r="AQ56" i="2" s="1"/>
  <c r="AP50" i="2"/>
  <c r="AP53" i="2" s="1"/>
  <c r="AP56" i="2" s="1"/>
  <c r="AO50" i="2"/>
  <c r="AO53" i="2" s="1"/>
  <c r="AO56" i="2" s="1"/>
  <c r="AQ65" i="2"/>
  <c r="AP65" i="2"/>
  <c r="AP71" i="2" s="1"/>
  <c r="AP83" i="2" s="1"/>
  <c r="AO65" i="2"/>
  <c r="AQ69" i="2"/>
  <c r="AQ71" i="2" s="1"/>
  <c r="AQ83" i="2" s="1"/>
  <c r="AP69" i="2"/>
  <c r="AO69" i="2"/>
  <c r="AP99" i="2"/>
  <c r="AQ99" i="2"/>
  <c r="AO99" i="2"/>
  <c r="AP95" i="2"/>
  <c r="AQ95" i="2"/>
  <c r="AO95" i="2"/>
  <c r="AP89" i="2"/>
  <c r="AQ89" i="2"/>
  <c r="AO89" i="2"/>
  <c r="AQ94" i="2"/>
  <c r="AP94" i="2"/>
  <c r="AO94" i="2"/>
  <c r="AQ93" i="2"/>
  <c r="AP93" i="2"/>
  <c r="AO93" i="2"/>
  <c r="AQ92" i="2"/>
  <c r="AP92" i="2"/>
  <c r="AO92" i="2"/>
  <c r="AQ91" i="2"/>
  <c r="AP91" i="2"/>
  <c r="AO91" i="2"/>
  <c r="AQ88" i="2"/>
  <c r="AP88" i="2"/>
  <c r="AO88" i="2"/>
  <c r="AQ87" i="2"/>
  <c r="AP87" i="2"/>
  <c r="AO87" i="2"/>
  <c r="AQ98" i="2"/>
  <c r="AP98" i="2"/>
  <c r="AO98" i="2"/>
  <c r="AQ97" i="2"/>
  <c r="AP97" i="2"/>
  <c r="AO97" i="2"/>
  <c r="AQ102" i="2"/>
  <c r="AP102" i="2"/>
  <c r="AO102" i="2"/>
  <c r="AQ81" i="2"/>
  <c r="AP81" i="2"/>
  <c r="AO81" i="2"/>
  <c r="AQ80" i="2"/>
  <c r="AP80" i="2"/>
  <c r="AO80" i="2"/>
  <c r="AQ79" i="2"/>
  <c r="AP79" i="2"/>
  <c r="AO79" i="2"/>
  <c r="AQ78" i="2"/>
  <c r="AP78" i="2"/>
  <c r="AO78" i="2"/>
  <c r="AQ77" i="2"/>
  <c r="AP77" i="2"/>
  <c r="AO77" i="2"/>
  <c r="AQ76" i="2"/>
  <c r="AP76" i="2"/>
  <c r="AO76" i="2"/>
  <c r="AQ68" i="2"/>
  <c r="AP68" i="2"/>
  <c r="AO68" i="2"/>
  <c r="AQ67" i="2"/>
  <c r="AP67" i="2"/>
  <c r="AO67" i="2"/>
  <c r="AQ64" i="2"/>
  <c r="AP64" i="2"/>
  <c r="AO64" i="2"/>
  <c r="AQ63" i="2"/>
  <c r="AP63" i="2"/>
  <c r="AO63" i="2"/>
  <c r="AQ62" i="2"/>
  <c r="AP62" i="2"/>
  <c r="AO62" i="2"/>
  <c r="AQ61" i="2"/>
  <c r="AP61" i="2"/>
  <c r="AO61" i="2"/>
  <c r="AQ60" i="2"/>
  <c r="AP60" i="2"/>
  <c r="AO60" i="2"/>
  <c r="AQ55" i="2"/>
  <c r="AP55" i="2"/>
  <c r="AO55" i="2"/>
  <c r="AQ52" i="2"/>
  <c r="AP52" i="2"/>
  <c r="AO52" i="2"/>
  <c r="AQ49" i="2"/>
  <c r="AP49" i="2"/>
  <c r="AO49" i="2"/>
  <c r="AQ46" i="2"/>
  <c r="AP46" i="2"/>
  <c r="AO46" i="2"/>
  <c r="AQ45" i="2"/>
  <c r="AP45" i="2"/>
  <c r="AO45" i="2"/>
  <c r="AQ42" i="2"/>
  <c r="AP42" i="2"/>
  <c r="AO42" i="2"/>
  <c r="AQ41" i="2"/>
  <c r="AP41" i="2"/>
  <c r="AO41" i="2"/>
  <c r="AQ85" i="2"/>
  <c r="AP85" i="2"/>
  <c r="AO85" i="2"/>
  <c r="AQ58" i="2"/>
  <c r="AP58" i="2"/>
  <c r="AO58" i="2"/>
  <c r="AQ39" i="2"/>
  <c r="AP39" i="2"/>
  <c r="AO39" i="2"/>
  <c r="AP20" i="2"/>
  <c r="AQ20" i="2"/>
  <c r="AO20" i="2"/>
  <c r="AQ15" i="2"/>
  <c r="AP15" i="2"/>
  <c r="AO15" i="2"/>
  <c r="D103" i="2"/>
  <c r="D105" i="2" s="1"/>
  <c r="E77" i="2"/>
  <c r="D77" i="2"/>
  <c r="D102" i="2" s="1"/>
  <c r="E94" i="2"/>
  <c r="D94" i="2"/>
  <c r="D95" i="2" s="1"/>
  <c r="E91" i="2"/>
  <c r="F91" i="2" s="1"/>
  <c r="E93" i="2"/>
  <c r="F93" i="2" s="1"/>
  <c r="G93" i="2" s="1"/>
  <c r="H93" i="2" s="1"/>
  <c r="I93" i="2" s="1"/>
  <c r="J93" i="2" s="1"/>
  <c r="K93" i="2" s="1"/>
  <c r="L93" i="2" s="1"/>
  <c r="M93" i="2" s="1"/>
  <c r="N93" i="2" s="1"/>
  <c r="O93" i="2" s="1"/>
  <c r="P93" i="2" s="1"/>
  <c r="Q93" i="2" s="1"/>
  <c r="R93" i="2" s="1"/>
  <c r="S93" i="2" s="1"/>
  <c r="T93" i="2" s="1"/>
  <c r="U93" i="2" s="1"/>
  <c r="V93" i="2" s="1"/>
  <c r="W93" i="2" s="1"/>
  <c r="X93" i="2" s="1"/>
  <c r="Y93" i="2" s="1"/>
  <c r="Z93" i="2" s="1"/>
  <c r="AA93" i="2" s="1"/>
  <c r="AB93" i="2" s="1"/>
  <c r="AC93" i="2" s="1"/>
  <c r="AD93" i="2" s="1"/>
  <c r="AE93" i="2" s="1"/>
  <c r="AF93" i="2" s="1"/>
  <c r="AG93" i="2" s="1"/>
  <c r="AH93" i="2" s="1"/>
  <c r="AI93" i="2" s="1"/>
  <c r="AJ93" i="2" s="1"/>
  <c r="AK93" i="2" s="1"/>
  <c r="AL93" i="2" s="1"/>
  <c r="AM93" i="2" s="1"/>
  <c r="D93" i="2"/>
  <c r="D91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D89" i="2"/>
  <c r="E88" i="2"/>
  <c r="F88" i="2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G88" i="2" s="1"/>
  <c r="AH88" i="2" s="1"/>
  <c r="AI88" i="2" s="1"/>
  <c r="AJ88" i="2" s="1"/>
  <c r="AK88" i="2" s="1"/>
  <c r="AL88" i="2" s="1"/>
  <c r="AM88" i="2" s="1"/>
  <c r="D88" i="2"/>
  <c r="E87" i="2"/>
  <c r="F87" i="2" s="1"/>
  <c r="G87" i="2" s="1"/>
  <c r="H87" i="2" s="1"/>
  <c r="I87" i="2" s="1"/>
  <c r="J87" i="2" s="1"/>
  <c r="K87" i="2" s="1"/>
  <c r="L87" i="2" s="1"/>
  <c r="M87" i="2" s="1"/>
  <c r="N87" i="2" s="1"/>
  <c r="O87" i="2" s="1"/>
  <c r="P87" i="2" s="1"/>
  <c r="Q87" i="2" s="1"/>
  <c r="R87" i="2" s="1"/>
  <c r="S87" i="2" s="1"/>
  <c r="T87" i="2" s="1"/>
  <c r="U87" i="2" s="1"/>
  <c r="V87" i="2" s="1"/>
  <c r="W87" i="2" s="1"/>
  <c r="X87" i="2" s="1"/>
  <c r="Y87" i="2" s="1"/>
  <c r="Z87" i="2" s="1"/>
  <c r="AA87" i="2" s="1"/>
  <c r="AB87" i="2" s="1"/>
  <c r="AC87" i="2" s="1"/>
  <c r="AD87" i="2" s="1"/>
  <c r="AE87" i="2" s="1"/>
  <c r="AF87" i="2" s="1"/>
  <c r="AG87" i="2" s="1"/>
  <c r="AH87" i="2" s="1"/>
  <c r="AI87" i="2" s="1"/>
  <c r="AJ87" i="2" s="1"/>
  <c r="AK87" i="2" s="1"/>
  <c r="AL87" i="2" s="1"/>
  <c r="AM87" i="2" s="1"/>
  <c r="D87" i="2"/>
  <c r="D85" i="2"/>
  <c r="E85" i="2" s="1"/>
  <c r="F85" i="2" s="1"/>
  <c r="G85" i="2" s="1"/>
  <c r="H85" i="2" s="1"/>
  <c r="I85" i="2" s="1"/>
  <c r="J85" i="2" s="1"/>
  <c r="K85" i="2" s="1"/>
  <c r="L85" i="2" s="1"/>
  <c r="M85" i="2" s="1"/>
  <c r="N85" i="2" s="1"/>
  <c r="O85" i="2" s="1"/>
  <c r="P85" i="2" s="1"/>
  <c r="Q85" i="2" s="1"/>
  <c r="R85" i="2" s="1"/>
  <c r="S85" i="2" s="1"/>
  <c r="T85" i="2" s="1"/>
  <c r="U85" i="2" s="1"/>
  <c r="V85" i="2" s="1"/>
  <c r="W85" i="2" s="1"/>
  <c r="X85" i="2" s="1"/>
  <c r="Y85" i="2" s="1"/>
  <c r="Z85" i="2" s="1"/>
  <c r="AA85" i="2" s="1"/>
  <c r="AB85" i="2" s="1"/>
  <c r="AC85" i="2" s="1"/>
  <c r="AD85" i="2" s="1"/>
  <c r="AE85" i="2" s="1"/>
  <c r="AF85" i="2" s="1"/>
  <c r="AG85" i="2" s="1"/>
  <c r="AH85" i="2" s="1"/>
  <c r="AI85" i="2" s="1"/>
  <c r="AJ85" i="2" s="1"/>
  <c r="AK85" i="2" s="1"/>
  <c r="AL85" i="2" s="1"/>
  <c r="AM85" i="2" s="1"/>
  <c r="D58" i="2"/>
  <c r="D39" i="2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AE39" i="2" s="1"/>
  <c r="AF39" i="2" s="1"/>
  <c r="AG39" i="2" s="1"/>
  <c r="AH39" i="2" s="1"/>
  <c r="AI39" i="2" s="1"/>
  <c r="AJ39" i="2" s="1"/>
  <c r="AK39" i="2" s="1"/>
  <c r="AL39" i="2" s="1"/>
  <c r="AM39" i="2" s="1"/>
  <c r="E58" i="2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AE58" i="2" s="1"/>
  <c r="AF58" i="2" s="1"/>
  <c r="AG58" i="2" s="1"/>
  <c r="AH58" i="2" s="1"/>
  <c r="AI58" i="2" s="1"/>
  <c r="AJ58" i="2" s="1"/>
  <c r="AK58" i="2" s="1"/>
  <c r="AL58" i="2" s="1"/>
  <c r="AM58" i="2" s="1"/>
  <c r="G15" i="2"/>
  <c r="G30" i="2" s="1"/>
  <c r="H15" i="2"/>
  <c r="H30" i="2" s="1"/>
  <c r="I15" i="2"/>
  <c r="J15" i="2" s="1"/>
  <c r="F15" i="2"/>
  <c r="F29" i="2" s="1"/>
  <c r="E15" i="2"/>
  <c r="E30" i="2" s="1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E81" i="2"/>
  <c r="D76" i="2"/>
  <c r="G29" i="2"/>
  <c r="H29" i="2"/>
  <c r="I29" i="2"/>
  <c r="D29" i="2"/>
  <c r="D30" i="2"/>
  <c r="D28" i="2"/>
  <c r="E46" i="2"/>
  <c r="E63" i="2" s="1"/>
  <c r="F46" i="2"/>
  <c r="F63" i="2" s="1"/>
  <c r="G46" i="2"/>
  <c r="G63" i="2" s="1"/>
  <c r="H46" i="2"/>
  <c r="H63" i="2" s="1"/>
  <c r="I46" i="2"/>
  <c r="I63" i="2" s="1"/>
  <c r="J46" i="2"/>
  <c r="J63" i="2" s="1"/>
  <c r="K46" i="2"/>
  <c r="K63" i="2" s="1"/>
  <c r="L46" i="2"/>
  <c r="L63" i="2" s="1"/>
  <c r="M46" i="2"/>
  <c r="M63" i="2" s="1"/>
  <c r="N46" i="2"/>
  <c r="N63" i="2" s="1"/>
  <c r="O46" i="2"/>
  <c r="O63" i="2" s="1"/>
  <c r="P46" i="2"/>
  <c r="P63" i="2" s="1"/>
  <c r="Q46" i="2"/>
  <c r="Q63" i="2" s="1"/>
  <c r="R46" i="2"/>
  <c r="R63" i="2" s="1"/>
  <c r="S46" i="2"/>
  <c r="S63" i="2" s="1"/>
  <c r="T46" i="2"/>
  <c r="T63" i="2" s="1"/>
  <c r="U46" i="2"/>
  <c r="U63" i="2" s="1"/>
  <c r="V46" i="2"/>
  <c r="V63" i="2" s="1"/>
  <c r="W46" i="2"/>
  <c r="W63" i="2" s="1"/>
  <c r="X46" i="2"/>
  <c r="X63" i="2" s="1"/>
  <c r="Y46" i="2"/>
  <c r="Y63" i="2" s="1"/>
  <c r="Z46" i="2"/>
  <c r="Z63" i="2" s="1"/>
  <c r="AA46" i="2"/>
  <c r="AA63" i="2" s="1"/>
  <c r="AB46" i="2"/>
  <c r="AB63" i="2" s="1"/>
  <c r="AC46" i="2"/>
  <c r="AC63" i="2" s="1"/>
  <c r="AD46" i="2"/>
  <c r="AD63" i="2" s="1"/>
  <c r="AE46" i="2"/>
  <c r="AE63" i="2" s="1"/>
  <c r="AF46" i="2"/>
  <c r="AF63" i="2" s="1"/>
  <c r="AG46" i="2"/>
  <c r="AG63" i="2" s="1"/>
  <c r="AH46" i="2"/>
  <c r="AH63" i="2" s="1"/>
  <c r="AI46" i="2"/>
  <c r="AI63" i="2" s="1"/>
  <c r="AJ46" i="2"/>
  <c r="AJ63" i="2" s="1"/>
  <c r="AK46" i="2"/>
  <c r="AK63" i="2" s="1"/>
  <c r="AL46" i="2"/>
  <c r="AL63" i="2" s="1"/>
  <c r="AM46" i="2"/>
  <c r="AM63" i="2" s="1"/>
  <c r="D46" i="2"/>
  <c r="D63" i="2" s="1"/>
  <c r="D65" i="2" s="1"/>
  <c r="E24" i="2"/>
  <c r="F24" i="2" s="1"/>
  <c r="E25" i="2"/>
  <c r="F25" i="2" s="1"/>
  <c r="E23" i="2"/>
  <c r="F23" i="2" s="1"/>
  <c r="E52" i="4" l="1"/>
  <c r="E73" i="4" s="1"/>
  <c r="E51" i="4"/>
  <c r="E72" i="4" s="1"/>
  <c r="E42" i="4"/>
  <c r="E44" i="4"/>
  <c r="D43" i="4"/>
  <c r="E45" i="4"/>
  <c r="BH108" i="5"/>
  <c r="AT113" i="5"/>
  <c r="BI105" i="5"/>
  <c r="BI104" i="5"/>
  <c r="BH106" i="5"/>
  <c r="BH61" i="5"/>
  <c r="BH64" i="5" s="1"/>
  <c r="BH67" i="5" s="1"/>
  <c r="BH70" i="5" s="1"/>
  <c r="BI74" i="5"/>
  <c r="BI53" i="5"/>
  <c r="BI55" i="5" s="1"/>
  <c r="BJ26" i="5"/>
  <c r="BJ59" i="5" s="1"/>
  <c r="BK79" i="5" s="1"/>
  <c r="BJ41" i="5"/>
  <c r="BJ84" i="5" s="1"/>
  <c r="BJ86" i="5" s="1"/>
  <c r="BJ48" i="5"/>
  <c r="BJ63" i="5" s="1"/>
  <c r="BK23" i="5"/>
  <c r="BK44" i="5"/>
  <c r="BK47" i="5"/>
  <c r="BK46" i="5"/>
  <c r="BK45" i="5"/>
  <c r="BK40" i="5"/>
  <c r="BK24" i="5"/>
  <c r="BK38" i="5"/>
  <c r="BK39" i="5"/>
  <c r="BK37" i="5"/>
  <c r="BJ28" i="5"/>
  <c r="F66" i="4"/>
  <c r="D102" i="4"/>
  <c r="E49" i="4"/>
  <c r="E48" i="4"/>
  <c r="F38" i="4"/>
  <c r="F33" i="4"/>
  <c r="F34" i="4"/>
  <c r="F43" i="4" s="1"/>
  <c r="F45" i="4" s="1"/>
  <c r="G31" i="4"/>
  <c r="D92" i="3"/>
  <c r="F86" i="3"/>
  <c r="D34" i="3"/>
  <c r="E32" i="3"/>
  <c r="E31" i="3"/>
  <c r="E33" i="3"/>
  <c r="E39" i="3"/>
  <c r="F62" i="3"/>
  <c r="D50" i="3"/>
  <c r="H26" i="3"/>
  <c r="D37" i="3" s="1"/>
  <c r="F27" i="3"/>
  <c r="E38" i="3" s="1"/>
  <c r="F28" i="3"/>
  <c r="F42" i="3"/>
  <c r="E23" i="3"/>
  <c r="F23" i="3" s="1"/>
  <c r="G23" i="3" s="1"/>
  <c r="D46" i="3"/>
  <c r="D45" i="3" s="1"/>
  <c r="E21" i="3"/>
  <c r="E50" i="3" s="1"/>
  <c r="E67" i="3" s="1"/>
  <c r="F18" i="3"/>
  <c r="G86" i="3" s="1"/>
  <c r="G101" i="2"/>
  <c r="H101" i="2" s="1"/>
  <c r="F103" i="2"/>
  <c r="F105" i="2" s="1"/>
  <c r="E103" i="2"/>
  <c r="E105" i="2" s="1"/>
  <c r="AQ56" i="1"/>
  <c r="AO67" i="1"/>
  <c r="AO71" i="2"/>
  <c r="AO72" i="2"/>
  <c r="AO83" i="2"/>
  <c r="AP72" i="2"/>
  <c r="AQ72" i="2" s="1"/>
  <c r="E102" i="2"/>
  <c r="D81" i="2"/>
  <c r="E64" i="2"/>
  <c r="G91" i="2"/>
  <c r="J28" i="2"/>
  <c r="K15" i="2"/>
  <c r="J30" i="2"/>
  <c r="J29" i="2"/>
  <c r="J31" i="2" s="1"/>
  <c r="J67" i="2" s="1"/>
  <c r="J69" i="2" s="1"/>
  <c r="I28" i="2"/>
  <c r="H28" i="2"/>
  <c r="G28" i="2"/>
  <c r="I30" i="2"/>
  <c r="I31" i="2" s="1"/>
  <c r="I67" i="2" s="1"/>
  <c r="I69" i="2" s="1"/>
  <c r="F30" i="2"/>
  <c r="F28" i="2"/>
  <c r="F31" i="2" s="1"/>
  <c r="F67" i="2" s="1"/>
  <c r="F69" i="2" s="1"/>
  <c r="E28" i="2"/>
  <c r="E29" i="2"/>
  <c r="D31" i="2"/>
  <c r="D67" i="2" s="1"/>
  <c r="D69" i="2" s="1"/>
  <c r="D71" i="2" s="1"/>
  <c r="G31" i="2"/>
  <c r="G67" i="2" s="1"/>
  <c r="G69" i="2" s="1"/>
  <c r="E31" i="2"/>
  <c r="E67" i="2" s="1"/>
  <c r="E69" i="2" s="1"/>
  <c r="H31" i="2"/>
  <c r="H67" i="2" s="1"/>
  <c r="H69" i="2" s="1"/>
  <c r="H25" i="2"/>
  <c r="H23" i="2"/>
  <c r="H24" i="2"/>
  <c r="E71" i="4" l="1"/>
  <c r="D45" i="4"/>
  <c r="E106" i="4"/>
  <c r="D107" i="4"/>
  <c r="E74" i="4" s="1"/>
  <c r="F42" i="4"/>
  <c r="F44" i="4"/>
  <c r="G66" i="4"/>
  <c r="AU81" i="5"/>
  <c r="AU82" i="5" s="1"/>
  <c r="AU88" i="5" s="1"/>
  <c r="AU89" i="5" s="1"/>
  <c r="AT114" i="5"/>
  <c r="BI108" i="5"/>
  <c r="BJ105" i="5"/>
  <c r="BJ104" i="5"/>
  <c r="BI106" i="5"/>
  <c r="BI61" i="5"/>
  <c r="BI64" i="5" s="1"/>
  <c r="BI67" i="5" s="1"/>
  <c r="BI70" i="5" s="1"/>
  <c r="BJ74" i="5"/>
  <c r="BJ53" i="5"/>
  <c r="BJ55" i="5" s="1"/>
  <c r="BK41" i="5"/>
  <c r="BK84" i="5" s="1"/>
  <c r="BK86" i="5" s="1"/>
  <c r="BK28" i="5"/>
  <c r="BK26" i="5"/>
  <c r="BK59" i="5" s="1"/>
  <c r="BK48" i="5"/>
  <c r="BK63" i="5" s="1"/>
  <c r="E107" i="4"/>
  <c r="F74" i="4" s="1"/>
  <c r="F69" i="4"/>
  <c r="E70" i="4"/>
  <c r="E102" i="4"/>
  <c r="E46" i="4"/>
  <c r="E67" i="4"/>
  <c r="D67" i="4"/>
  <c r="E50" i="4"/>
  <c r="F36" i="4"/>
  <c r="H31" i="4"/>
  <c r="G34" i="4"/>
  <c r="G33" i="4"/>
  <c r="G38" i="4"/>
  <c r="D94" i="3"/>
  <c r="D67" i="3"/>
  <c r="D69" i="3" s="1"/>
  <c r="F65" i="3"/>
  <c r="D93" i="3"/>
  <c r="D73" i="3"/>
  <c r="D88" i="3"/>
  <c r="D38" i="3"/>
  <c r="D40" i="3" s="1"/>
  <c r="D53" i="3" s="1"/>
  <c r="D89" i="3" s="1"/>
  <c r="E34" i="3"/>
  <c r="E73" i="3" s="1"/>
  <c r="E37" i="3"/>
  <c r="E40" i="3" s="1"/>
  <c r="E53" i="3" s="1"/>
  <c r="F31" i="3"/>
  <c r="G62" i="3"/>
  <c r="F38" i="3"/>
  <c r="F37" i="3"/>
  <c r="F32" i="3"/>
  <c r="F33" i="3"/>
  <c r="F39" i="3"/>
  <c r="F44" i="3"/>
  <c r="E44" i="3"/>
  <c r="D51" i="3"/>
  <c r="H23" i="3"/>
  <c r="G44" i="3"/>
  <c r="F20" i="3"/>
  <c r="G18" i="3"/>
  <c r="H86" i="3" s="1"/>
  <c r="G42" i="3"/>
  <c r="F21" i="3"/>
  <c r="I101" i="2"/>
  <c r="H103" i="2"/>
  <c r="H105" i="2" s="1"/>
  <c r="G103" i="2"/>
  <c r="G105" i="2" s="1"/>
  <c r="F77" i="2"/>
  <c r="F81" i="2" s="1"/>
  <c r="D72" i="2"/>
  <c r="D83" i="2"/>
  <c r="D97" i="2" s="1"/>
  <c r="E95" i="2"/>
  <c r="F64" i="2"/>
  <c r="F94" i="2" s="1"/>
  <c r="H91" i="2"/>
  <c r="K28" i="2"/>
  <c r="L15" i="2"/>
  <c r="K30" i="2"/>
  <c r="K29" i="2"/>
  <c r="G36" i="2"/>
  <c r="S36" i="2"/>
  <c r="AE36" i="2"/>
  <c r="L36" i="2"/>
  <c r="AC36" i="2"/>
  <c r="H36" i="2"/>
  <c r="T36" i="2"/>
  <c r="AF36" i="2"/>
  <c r="AM36" i="2"/>
  <c r="I36" i="2"/>
  <c r="U36" i="2"/>
  <c r="AG36" i="2"/>
  <c r="X36" i="2"/>
  <c r="J36" i="2"/>
  <c r="V36" i="2"/>
  <c r="AH36" i="2"/>
  <c r="AJ36" i="2"/>
  <c r="AB36" i="2"/>
  <c r="Q36" i="2"/>
  <c r="K36" i="2"/>
  <c r="W36" i="2"/>
  <c r="AI36" i="2"/>
  <c r="P36" i="2"/>
  <c r="M36" i="2"/>
  <c r="Y36" i="2"/>
  <c r="AK36" i="2"/>
  <c r="AA36" i="2"/>
  <c r="N36" i="2"/>
  <c r="Z36" i="2"/>
  <c r="AL36" i="2"/>
  <c r="D36" i="2"/>
  <c r="E36" i="2"/>
  <c r="F36" i="2"/>
  <c r="R36" i="2"/>
  <c r="AD36" i="2"/>
  <c r="O36" i="2"/>
  <c r="F35" i="2"/>
  <c r="R35" i="2"/>
  <c r="AD35" i="2"/>
  <c r="AA35" i="2"/>
  <c r="G35" i="2"/>
  <c r="S35" i="2"/>
  <c r="AE35" i="2"/>
  <c r="H35" i="2"/>
  <c r="T35" i="2"/>
  <c r="AF35" i="2"/>
  <c r="K35" i="2"/>
  <c r="Z35" i="2"/>
  <c r="P35" i="2"/>
  <c r="I35" i="2"/>
  <c r="U35" i="2"/>
  <c r="AG35" i="2"/>
  <c r="AI35" i="2"/>
  <c r="N35" i="2"/>
  <c r="O35" i="2"/>
  <c r="J35" i="2"/>
  <c r="V35" i="2"/>
  <c r="AH35" i="2"/>
  <c r="AL35" i="2"/>
  <c r="AB35" i="2"/>
  <c r="L35" i="2"/>
  <c r="X35" i="2"/>
  <c r="AJ35" i="2"/>
  <c r="D35" i="2"/>
  <c r="AM35" i="2"/>
  <c r="M35" i="2"/>
  <c r="Y35" i="2"/>
  <c r="AK35" i="2"/>
  <c r="E35" i="2"/>
  <c r="Q35" i="2"/>
  <c r="AC35" i="2"/>
  <c r="W35" i="2"/>
  <c r="E34" i="2"/>
  <c r="Q34" i="2"/>
  <c r="AC34" i="2"/>
  <c r="AH34" i="2"/>
  <c r="AK34" i="2"/>
  <c r="AA34" i="2"/>
  <c r="F34" i="2"/>
  <c r="R34" i="2"/>
  <c r="AD34" i="2"/>
  <c r="J34" i="2"/>
  <c r="G34" i="2"/>
  <c r="S34" i="2"/>
  <c r="AE34" i="2"/>
  <c r="AL34" i="2"/>
  <c r="H34" i="2"/>
  <c r="T34" i="2"/>
  <c r="AF34" i="2"/>
  <c r="O34" i="2"/>
  <c r="I34" i="2"/>
  <c r="U34" i="2"/>
  <c r="AG34" i="2"/>
  <c r="V34" i="2"/>
  <c r="N34" i="2"/>
  <c r="K34" i="2"/>
  <c r="W34" i="2"/>
  <c r="AI34" i="2"/>
  <c r="L34" i="2"/>
  <c r="X34" i="2"/>
  <c r="AJ34" i="2"/>
  <c r="M34" i="2"/>
  <c r="Y34" i="2"/>
  <c r="D34" i="2"/>
  <c r="P34" i="2"/>
  <c r="AB34" i="2"/>
  <c r="Z34" i="2"/>
  <c r="AM34" i="2"/>
  <c r="E75" i="4" l="1"/>
  <c r="E81" i="4" s="1"/>
  <c r="F52" i="4"/>
  <c r="F51" i="4"/>
  <c r="F72" i="4" s="1"/>
  <c r="G42" i="4"/>
  <c r="G44" i="4"/>
  <c r="AU113" i="5"/>
  <c r="BJ108" i="5"/>
  <c r="AV81" i="5"/>
  <c r="AV82" i="5" s="1"/>
  <c r="AV88" i="5" s="1"/>
  <c r="AV89" i="5" s="1"/>
  <c r="AU114" i="5"/>
  <c r="BK104" i="5"/>
  <c r="BJ106" i="5"/>
  <c r="BK105" i="5"/>
  <c r="BJ61" i="5"/>
  <c r="BJ64" i="5" s="1"/>
  <c r="BJ67" i="5" s="1"/>
  <c r="BJ70" i="5" s="1"/>
  <c r="BK74" i="5"/>
  <c r="BK53" i="5"/>
  <c r="D103" i="4"/>
  <c r="F68" i="4"/>
  <c r="E105" i="4"/>
  <c r="D75" i="4"/>
  <c r="D81" i="4" s="1"/>
  <c r="D82" i="4" s="1"/>
  <c r="D104" i="4"/>
  <c r="E104" i="4" s="1"/>
  <c r="E53" i="4"/>
  <c r="E56" i="4" s="1"/>
  <c r="E59" i="4" s="1"/>
  <c r="E62" i="4" s="1"/>
  <c r="F49" i="4"/>
  <c r="F48" i="4"/>
  <c r="G36" i="4"/>
  <c r="H66" i="4"/>
  <c r="D46" i="4"/>
  <c r="D53" i="4" s="1"/>
  <c r="D56" i="4" s="1"/>
  <c r="D59" i="4" s="1"/>
  <c r="D62" i="4" s="1"/>
  <c r="D115" i="4" s="1"/>
  <c r="H38" i="4"/>
  <c r="I31" i="4"/>
  <c r="H33" i="4"/>
  <c r="H34" i="4"/>
  <c r="H43" i="4" s="1"/>
  <c r="D54" i="3"/>
  <c r="D57" i="3" s="1"/>
  <c r="D60" i="3" s="1"/>
  <c r="D75" i="3"/>
  <c r="D76" i="3" s="1"/>
  <c r="E68" i="3"/>
  <c r="E94" i="3" s="1"/>
  <c r="E93" i="3"/>
  <c r="F93" i="3" s="1"/>
  <c r="D95" i="3"/>
  <c r="E89" i="3"/>
  <c r="E88" i="3"/>
  <c r="D90" i="3"/>
  <c r="F34" i="3"/>
  <c r="F73" i="3" s="1"/>
  <c r="F50" i="3"/>
  <c r="F67" i="3" s="1"/>
  <c r="F40" i="3"/>
  <c r="F53" i="3" s="1"/>
  <c r="F46" i="3"/>
  <c r="F45" i="3" s="1"/>
  <c r="H65" i="3" s="1"/>
  <c r="G32" i="3"/>
  <c r="G31" i="3"/>
  <c r="H62" i="3"/>
  <c r="G39" i="3"/>
  <c r="G38" i="3"/>
  <c r="G37" i="3"/>
  <c r="G33" i="3"/>
  <c r="E46" i="3"/>
  <c r="E51" i="3" s="1"/>
  <c r="E54" i="3" s="1"/>
  <c r="E57" i="3" s="1"/>
  <c r="E60" i="3" s="1"/>
  <c r="E45" i="3"/>
  <c r="G65" i="3" s="1"/>
  <c r="G46" i="3"/>
  <c r="G45" i="3" s="1"/>
  <c r="I65" i="3" s="1"/>
  <c r="I23" i="3"/>
  <c r="H44" i="3"/>
  <c r="H18" i="3"/>
  <c r="I86" i="3" s="1"/>
  <c r="G21" i="3"/>
  <c r="G20" i="3"/>
  <c r="H42" i="3"/>
  <c r="J101" i="2"/>
  <c r="I103" i="2"/>
  <c r="I105" i="2" s="1"/>
  <c r="F102" i="2"/>
  <c r="D99" i="2"/>
  <c r="F95" i="2"/>
  <c r="G64" i="2"/>
  <c r="G94" i="2" s="1"/>
  <c r="I91" i="2"/>
  <c r="AL37" i="2"/>
  <c r="AL49" i="2" s="1"/>
  <c r="L29" i="2"/>
  <c r="L28" i="2"/>
  <c r="M15" i="2"/>
  <c r="L30" i="2"/>
  <c r="K31" i="2"/>
  <c r="K67" i="2" s="1"/>
  <c r="K69" i="2" s="1"/>
  <c r="AM37" i="2"/>
  <c r="AM49" i="2" s="1"/>
  <c r="S37" i="2"/>
  <c r="S49" i="2" s="1"/>
  <c r="V37" i="2"/>
  <c r="V49" i="2" s="1"/>
  <c r="J37" i="2"/>
  <c r="J49" i="2" s="1"/>
  <c r="G37" i="2"/>
  <c r="G49" i="2" s="1"/>
  <c r="X37" i="2"/>
  <c r="X49" i="2" s="1"/>
  <c r="L37" i="2"/>
  <c r="L49" i="2" s="1"/>
  <c r="K37" i="2"/>
  <c r="K49" i="2" s="1"/>
  <c r="O37" i="2"/>
  <c r="O49" i="2" s="1"/>
  <c r="AJ37" i="2"/>
  <c r="AJ49" i="2" s="1"/>
  <c r="Z37" i="2"/>
  <c r="Z49" i="2" s="1"/>
  <c r="F37" i="2"/>
  <c r="F49" i="2" s="1"/>
  <c r="AD37" i="2"/>
  <c r="AD49" i="2" s="1"/>
  <c r="AK37" i="2"/>
  <c r="AK49" i="2" s="1"/>
  <c r="P37" i="2"/>
  <c r="P49" i="2" s="1"/>
  <c r="AG37" i="2"/>
  <c r="AG49" i="2" s="1"/>
  <c r="D37" i="2"/>
  <c r="D49" i="2" s="1"/>
  <c r="U37" i="2"/>
  <c r="U49" i="2" s="1"/>
  <c r="R37" i="2"/>
  <c r="R49" i="2" s="1"/>
  <c r="E37" i="2"/>
  <c r="E49" i="2" s="1"/>
  <c r="N37" i="2"/>
  <c r="N49" i="2" s="1"/>
  <c r="Y37" i="2"/>
  <c r="Y49" i="2" s="1"/>
  <c r="I37" i="2"/>
  <c r="I49" i="2" s="1"/>
  <c r="AF37" i="2"/>
  <c r="AF49" i="2" s="1"/>
  <c r="AC37" i="2"/>
  <c r="AC49" i="2" s="1"/>
  <c r="T37" i="2"/>
  <c r="T49" i="2" s="1"/>
  <c r="AH37" i="2"/>
  <c r="AH49" i="2" s="1"/>
  <c r="Q37" i="2"/>
  <c r="Q49" i="2" s="1"/>
  <c r="H37" i="2"/>
  <c r="H49" i="2" s="1"/>
  <c r="M37" i="2"/>
  <c r="M49" i="2" s="1"/>
  <c r="AA37" i="2"/>
  <c r="AA49" i="2" s="1"/>
  <c r="AI37" i="2"/>
  <c r="AI49" i="2" s="1"/>
  <c r="AB37" i="2"/>
  <c r="AB49" i="2" s="1"/>
  <c r="W37" i="2"/>
  <c r="W49" i="2" s="1"/>
  <c r="AE37" i="2"/>
  <c r="AE49" i="2" s="1"/>
  <c r="F106" i="4" l="1"/>
  <c r="F73" i="4"/>
  <c r="F71" i="4"/>
  <c r="I66" i="4"/>
  <c r="G51" i="4"/>
  <c r="G72" i="4" s="1"/>
  <c r="G52" i="4"/>
  <c r="G73" i="4" s="1"/>
  <c r="F107" i="4"/>
  <c r="G74" i="4" s="1"/>
  <c r="H42" i="4"/>
  <c r="H44" i="4"/>
  <c r="H45" i="4"/>
  <c r="AV113" i="5"/>
  <c r="BK55" i="5"/>
  <c r="BK61" i="5" s="1"/>
  <c r="BK64" i="5" s="1"/>
  <c r="BK67" i="5" s="1"/>
  <c r="BK70" i="5" s="1"/>
  <c r="BK108" i="5"/>
  <c r="BK106" i="5"/>
  <c r="E103" i="4"/>
  <c r="E108" i="4" s="1"/>
  <c r="D108" i="4"/>
  <c r="E88" i="4"/>
  <c r="E115" i="4" s="1"/>
  <c r="E82" i="4"/>
  <c r="F102" i="4"/>
  <c r="G69" i="4"/>
  <c r="F70" i="4"/>
  <c r="F67" i="4"/>
  <c r="G49" i="4"/>
  <c r="G71" i="4" s="1"/>
  <c r="G48" i="4"/>
  <c r="F50" i="4"/>
  <c r="F105" i="4" s="1"/>
  <c r="H36" i="4"/>
  <c r="I38" i="4"/>
  <c r="J31" i="4"/>
  <c r="I34" i="4"/>
  <c r="I43" i="4" s="1"/>
  <c r="I45" i="4" s="1"/>
  <c r="I33" i="4"/>
  <c r="G93" i="3"/>
  <c r="F68" i="3"/>
  <c r="F94" i="3" s="1"/>
  <c r="E69" i="3"/>
  <c r="E75" i="3" s="1"/>
  <c r="E76" i="3" s="1"/>
  <c r="E92" i="3"/>
  <c r="F88" i="3"/>
  <c r="E90" i="3"/>
  <c r="F89" i="3"/>
  <c r="F51" i="3"/>
  <c r="F54" i="3" s="1"/>
  <c r="F57" i="3" s="1"/>
  <c r="F60" i="3" s="1"/>
  <c r="G34" i="3"/>
  <c r="G73" i="3" s="1"/>
  <c r="G40" i="3"/>
  <c r="G53" i="3" s="1"/>
  <c r="H33" i="3"/>
  <c r="H32" i="3"/>
  <c r="H31" i="3"/>
  <c r="I62" i="3"/>
  <c r="H37" i="3"/>
  <c r="H39" i="3"/>
  <c r="H38" i="3"/>
  <c r="G50" i="3"/>
  <c r="J23" i="3"/>
  <c r="I44" i="3"/>
  <c r="H46" i="3"/>
  <c r="H45" i="3" s="1"/>
  <c r="J65" i="3" s="1"/>
  <c r="I18" i="3"/>
  <c r="J86" i="3" s="1"/>
  <c r="H21" i="3"/>
  <c r="H20" i="3"/>
  <c r="I42" i="3"/>
  <c r="K101" i="2"/>
  <c r="J103" i="2"/>
  <c r="J105" i="2" s="1"/>
  <c r="G77" i="2"/>
  <c r="G81" i="2" s="1"/>
  <c r="H94" i="2"/>
  <c r="G95" i="2"/>
  <c r="H64" i="2"/>
  <c r="J91" i="2"/>
  <c r="M29" i="2"/>
  <c r="M28" i="2"/>
  <c r="N15" i="2"/>
  <c r="M30" i="2"/>
  <c r="L31" i="2"/>
  <c r="L67" i="2" s="1"/>
  <c r="L69" i="2" s="1"/>
  <c r="I44" i="4" l="1"/>
  <c r="I42" i="4"/>
  <c r="H51" i="4"/>
  <c r="H72" i="4" s="1"/>
  <c r="H52" i="4"/>
  <c r="G68" i="4"/>
  <c r="G43" i="4"/>
  <c r="AV114" i="5"/>
  <c r="AW81" i="5"/>
  <c r="AW82" i="5" s="1"/>
  <c r="AW88" i="5" s="1"/>
  <c r="AW89" i="5" s="1"/>
  <c r="F75" i="4"/>
  <c r="F81" i="4" s="1"/>
  <c r="F82" i="4" s="1"/>
  <c r="F103" i="4"/>
  <c r="F88" i="4"/>
  <c r="F92" i="4" s="1"/>
  <c r="F94" i="4" s="1"/>
  <c r="G102" i="4"/>
  <c r="E92" i="4"/>
  <c r="E94" i="4" s="1"/>
  <c r="G106" i="4"/>
  <c r="F104" i="4"/>
  <c r="H69" i="4"/>
  <c r="G70" i="4"/>
  <c r="F46" i="4"/>
  <c r="F53" i="4" s="1"/>
  <c r="F56" i="4" s="1"/>
  <c r="F59" i="4" s="1"/>
  <c r="F62" i="4" s="1"/>
  <c r="G50" i="4"/>
  <c r="H68" i="4" s="1"/>
  <c r="H49" i="4"/>
  <c r="H71" i="4" s="1"/>
  <c r="H48" i="4"/>
  <c r="H70" i="4" s="1"/>
  <c r="G107" i="4"/>
  <c r="H74" i="4" s="1"/>
  <c r="J66" i="4"/>
  <c r="I36" i="4"/>
  <c r="K31" i="4"/>
  <c r="J34" i="4"/>
  <c r="J33" i="4"/>
  <c r="J38" i="4"/>
  <c r="F69" i="3"/>
  <c r="F75" i="3" s="1"/>
  <c r="F92" i="3"/>
  <c r="E95" i="3"/>
  <c r="G68" i="3"/>
  <c r="G94" i="3" s="1"/>
  <c r="H93" i="3"/>
  <c r="G89" i="3"/>
  <c r="G88" i="3"/>
  <c r="F90" i="3"/>
  <c r="H34" i="3"/>
  <c r="H73" i="3" s="1"/>
  <c r="J62" i="3"/>
  <c r="I33" i="3"/>
  <c r="I31" i="3"/>
  <c r="I39" i="3"/>
  <c r="I37" i="3"/>
  <c r="I32" i="3"/>
  <c r="I38" i="3"/>
  <c r="H40" i="3"/>
  <c r="H53" i="3" s="1"/>
  <c r="G51" i="3"/>
  <c r="G54" i="3" s="1"/>
  <c r="G57" i="3" s="1"/>
  <c r="G60" i="3" s="1"/>
  <c r="G67" i="3"/>
  <c r="H50" i="3"/>
  <c r="I46" i="3"/>
  <c r="I45" i="3" s="1"/>
  <c r="K65" i="3" s="1"/>
  <c r="K23" i="3"/>
  <c r="J44" i="3"/>
  <c r="J18" i="3"/>
  <c r="K86" i="3" s="1"/>
  <c r="I21" i="3"/>
  <c r="I20" i="3"/>
  <c r="J42" i="3"/>
  <c r="K103" i="2"/>
  <c r="K105" i="2" s="1"/>
  <c r="L101" i="2"/>
  <c r="G102" i="2"/>
  <c r="I94" i="2"/>
  <c r="I64" i="2"/>
  <c r="H95" i="2"/>
  <c r="K91" i="2"/>
  <c r="N29" i="2"/>
  <c r="N28" i="2"/>
  <c r="O15" i="2"/>
  <c r="N30" i="2"/>
  <c r="M31" i="2"/>
  <c r="M67" i="2" s="1"/>
  <c r="M69" i="2" s="1"/>
  <c r="H73" i="4" l="1"/>
  <c r="G45" i="4"/>
  <c r="J44" i="4"/>
  <c r="J42" i="4"/>
  <c r="F108" i="4"/>
  <c r="I51" i="4"/>
  <c r="I52" i="4"/>
  <c r="I73" i="4" s="1"/>
  <c r="AW113" i="5"/>
  <c r="F115" i="4"/>
  <c r="H107" i="4"/>
  <c r="I74" i="4" s="1"/>
  <c r="G105" i="4"/>
  <c r="H106" i="4"/>
  <c r="H102" i="4"/>
  <c r="G67" i="4"/>
  <c r="H50" i="4"/>
  <c r="I68" i="4" s="1"/>
  <c r="I69" i="4"/>
  <c r="H46" i="4"/>
  <c r="H67" i="4"/>
  <c r="H75" i="4" s="1"/>
  <c r="H81" i="4" s="1"/>
  <c r="I49" i="4"/>
  <c r="I71" i="4" s="1"/>
  <c r="I48" i="4"/>
  <c r="K66" i="4"/>
  <c r="J36" i="4"/>
  <c r="K38" i="4"/>
  <c r="L31" i="4"/>
  <c r="K34" i="4"/>
  <c r="K43" i="4" s="1"/>
  <c r="K45" i="4" s="1"/>
  <c r="K33" i="4"/>
  <c r="H68" i="3"/>
  <c r="H94" i="3" s="1"/>
  <c r="F76" i="3"/>
  <c r="I93" i="3"/>
  <c r="H89" i="3"/>
  <c r="G69" i="3"/>
  <c r="G75" i="3" s="1"/>
  <c r="G92" i="3"/>
  <c r="F95" i="3"/>
  <c r="H88" i="3"/>
  <c r="G90" i="3"/>
  <c r="H51" i="3"/>
  <c r="H54" i="3" s="1"/>
  <c r="H57" i="3" s="1"/>
  <c r="H60" i="3" s="1"/>
  <c r="H67" i="3"/>
  <c r="K62" i="3"/>
  <c r="J37" i="3"/>
  <c r="J32" i="3"/>
  <c r="J31" i="3"/>
  <c r="J38" i="3"/>
  <c r="J33" i="3"/>
  <c r="J39" i="3"/>
  <c r="I40" i="3"/>
  <c r="I53" i="3" s="1"/>
  <c r="I34" i="3"/>
  <c r="J46" i="3"/>
  <c r="J45" i="3" s="1"/>
  <c r="L65" i="3" s="1"/>
  <c r="I50" i="3"/>
  <c r="L23" i="3"/>
  <c r="K44" i="3"/>
  <c r="K18" i="3"/>
  <c r="L86" i="3" s="1"/>
  <c r="J21" i="3"/>
  <c r="K42" i="3"/>
  <c r="J20" i="3"/>
  <c r="M101" i="2"/>
  <c r="L103" i="2"/>
  <c r="L105" i="2" s="1"/>
  <c r="H77" i="2"/>
  <c r="H81" i="2" s="1"/>
  <c r="J64" i="2"/>
  <c r="J94" i="2" s="1"/>
  <c r="I95" i="2"/>
  <c r="L91" i="2"/>
  <c r="O30" i="2"/>
  <c r="O29" i="2"/>
  <c r="O28" i="2"/>
  <c r="P15" i="2"/>
  <c r="N31" i="2"/>
  <c r="N67" i="2" s="1"/>
  <c r="N69" i="2" s="1"/>
  <c r="I72" i="4" l="1"/>
  <c r="K44" i="4"/>
  <c r="K42" i="4"/>
  <c r="J51" i="4"/>
  <c r="J72" i="4" s="1"/>
  <c r="J52" i="4"/>
  <c r="H53" i="4"/>
  <c r="H56" i="4" s="1"/>
  <c r="H59" i="4" s="1"/>
  <c r="H62" i="4" s="1"/>
  <c r="AW114" i="5"/>
  <c r="AX81" i="5"/>
  <c r="AX82" i="5" s="1"/>
  <c r="AX88" i="5" s="1"/>
  <c r="AX89" i="5" s="1"/>
  <c r="AX113" i="5"/>
  <c r="G75" i="4"/>
  <c r="G81" i="4" s="1"/>
  <c r="G82" i="4" s="1"/>
  <c r="G88" i="4"/>
  <c r="I106" i="4"/>
  <c r="H105" i="4"/>
  <c r="I107" i="4"/>
  <c r="J74" i="4" s="1"/>
  <c r="G104" i="4"/>
  <c r="H104" i="4" s="1"/>
  <c r="I102" i="4"/>
  <c r="G46" i="4"/>
  <c r="G53" i="4" s="1"/>
  <c r="G56" i="4" s="1"/>
  <c r="G59" i="4" s="1"/>
  <c r="G62" i="4" s="1"/>
  <c r="G115" i="4" s="1"/>
  <c r="G103" i="4"/>
  <c r="J69" i="4"/>
  <c r="I70" i="4"/>
  <c r="I46" i="4"/>
  <c r="I67" i="4"/>
  <c r="J49" i="4"/>
  <c r="J71" i="4" s="1"/>
  <c r="J48" i="4"/>
  <c r="J70" i="4" s="1"/>
  <c r="I50" i="4"/>
  <c r="J68" i="4" s="1"/>
  <c r="L66" i="4"/>
  <c r="K36" i="4"/>
  <c r="M31" i="4"/>
  <c r="L34" i="4"/>
  <c r="L43" i="4" s="1"/>
  <c r="L45" i="4" s="1"/>
  <c r="L33" i="4"/>
  <c r="L38" i="4"/>
  <c r="I89" i="3"/>
  <c r="H69" i="3"/>
  <c r="H75" i="3" s="1"/>
  <c r="I68" i="3"/>
  <c r="I94" i="3" s="1"/>
  <c r="G76" i="3"/>
  <c r="I73" i="3"/>
  <c r="G95" i="3"/>
  <c r="H92" i="3"/>
  <c r="J93" i="3"/>
  <c r="H90" i="3"/>
  <c r="I88" i="3"/>
  <c r="K38" i="3"/>
  <c r="K37" i="3"/>
  <c r="K33" i="3"/>
  <c r="K32" i="3"/>
  <c r="K31" i="3"/>
  <c r="L62" i="3"/>
  <c r="K39" i="3"/>
  <c r="J34" i="3"/>
  <c r="J73" i="3" s="1"/>
  <c r="J40" i="3"/>
  <c r="J53" i="3" s="1"/>
  <c r="I51" i="3"/>
  <c r="I54" i="3" s="1"/>
  <c r="I57" i="3" s="1"/>
  <c r="I60" i="3" s="1"/>
  <c r="I67" i="3"/>
  <c r="K46" i="3"/>
  <c r="K45" i="3" s="1"/>
  <c r="M65" i="3" s="1"/>
  <c r="M23" i="3"/>
  <c r="L44" i="3"/>
  <c r="L18" i="3"/>
  <c r="M86" i="3" s="1"/>
  <c r="L42" i="3"/>
  <c r="K21" i="3"/>
  <c r="K20" i="3"/>
  <c r="M103" i="2"/>
  <c r="M105" i="2" s="1"/>
  <c r="N101" i="2"/>
  <c r="H102" i="2"/>
  <c r="K94" i="2"/>
  <c r="K95" i="2" s="1"/>
  <c r="K64" i="2"/>
  <c r="J95" i="2"/>
  <c r="M91" i="2"/>
  <c r="P30" i="2"/>
  <c r="P29" i="2"/>
  <c r="P28" i="2"/>
  <c r="Q15" i="2"/>
  <c r="O31" i="2"/>
  <c r="O67" i="2" s="1"/>
  <c r="O69" i="2" s="1"/>
  <c r="L44" i="4" l="1"/>
  <c r="L42" i="4"/>
  <c r="J43" i="4"/>
  <c r="J73" i="4"/>
  <c r="K52" i="4"/>
  <c r="K73" i="4" s="1"/>
  <c r="K51" i="4"/>
  <c r="K72" i="4" s="1"/>
  <c r="AX114" i="5"/>
  <c r="AY81" i="5"/>
  <c r="H103" i="4"/>
  <c r="H108" i="4" s="1"/>
  <c r="G108" i="4"/>
  <c r="H88" i="4"/>
  <c r="H92" i="4" s="1"/>
  <c r="H94" i="4" s="1"/>
  <c r="G92" i="4"/>
  <c r="G94" i="4" s="1"/>
  <c r="I105" i="4"/>
  <c r="I75" i="4"/>
  <c r="I81" i="4" s="1"/>
  <c r="J106" i="4"/>
  <c r="I104" i="4"/>
  <c r="I53" i="4"/>
  <c r="I56" i="4" s="1"/>
  <c r="I59" i="4" s="1"/>
  <c r="I62" i="4" s="1"/>
  <c r="H82" i="4"/>
  <c r="J102" i="4"/>
  <c r="I103" i="4"/>
  <c r="J50" i="4"/>
  <c r="K68" i="4" s="1"/>
  <c r="K69" i="4"/>
  <c r="K48" i="4"/>
  <c r="K70" i="4" s="1"/>
  <c r="K49" i="4"/>
  <c r="K71" i="4" s="1"/>
  <c r="M66" i="4"/>
  <c r="J107" i="4"/>
  <c r="K74" i="4" s="1"/>
  <c r="L36" i="4"/>
  <c r="M38" i="4"/>
  <c r="N31" i="4"/>
  <c r="M34" i="4"/>
  <c r="M33" i="4"/>
  <c r="J89" i="3"/>
  <c r="I69" i="3"/>
  <c r="I75" i="3" s="1"/>
  <c r="H76" i="3"/>
  <c r="J68" i="3"/>
  <c r="J94" i="3" s="1"/>
  <c r="K93" i="3"/>
  <c r="H95" i="3"/>
  <c r="I92" i="3"/>
  <c r="J88" i="3"/>
  <c r="I90" i="3"/>
  <c r="K40" i="3"/>
  <c r="K53" i="3" s="1"/>
  <c r="K89" i="3" s="1"/>
  <c r="L46" i="3"/>
  <c r="L45" i="3"/>
  <c r="K34" i="3"/>
  <c r="K73" i="3" s="1"/>
  <c r="L39" i="3"/>
  <c r="L38" i="3"/>
  <c r="L37" i="3"/>
  <c r="L33" i="3"/>
  <c r="L32" i="3"/>
  <c r="M62" i="3"/>
  <c r="L31" i="3"/>
  <c r="J51" i="3"/>
  <c r="J54" i="3" s="1"/>
  <c r="J57" i="3" s="1"/>
  <c r="J60" i="3" s="1"/>
  <c r="J67" i="3"/>
  <c r="J69" i="3" s="1"/>
  <c r="J75" i="3" s="1"/>
  <c r="K50" i="3"/>
  <c r="N23" i="3"/>
  <c r="M44" i="3"/>
  <c r="M18" i="3"/>
  <c r="N86" i="3" s="1"/>
  <c r="M42" i="3"/>
  <c r="L21" i="3"/>
  <c r="L20" i="3"/>
  <c r="O101" i="2"/>
  <c r="N103" i="2"/>
  <c r="N105" i="2" s="1"/>
  <c r="I77" i="2"/>
  <c r="I81" i="2" s="1"/>
  <c r="L94" i="2"/>
  <c r="L64" i="2"/>
  <c r="N91" i="2"/>
  <c r="Q30" i="2"/>
  <c r="Q29" i="2"/>
  <c r="Q28" i="2"/>
  <c r="R15" i="2"/>
  <c r="P31" i="2"/>
  <c r="P67" i="2" s="1"/>
  <c r="P69" i="2" s="1"/>
  <c r="M42" i="4" l="1"/>
  <c r="M44" i="4"/>
  <c r="L52" i="4"/>
  <c r="L73" i="4" s="1"/>
  <c r="L51" i="4"/>
  <c r="J45" i="4"/>
  <c r="AY82" i="5"/>
  <c r="AY88" i="5" s="1"/>
  <c r="AY89" i="5" s="1"/>
  <c r="AY113" i="5"/>
  <c r="H115" i="4"/>
  <c r="I88" i="4" s="1"/>
  <c r="I82" i="4"/>
  <c r="I108" i="4"/>
  <c r="K107" i="4"/>
  <c r="L74" i="4" s="1"/>
  <c r="J105" i="4"/>
  <c r="K106" i="4"/>
  <c r="K102" i="4"/>
  <c r="L69" i="4"/>
  <c r="J46" i="4"/>
  <c r="J53" i="4" s="1"/>
  <c r="J56" i="4" s="1"/>
  <c r="J59" i="4" s="1"/>
  <c r="J62" i="4" s="1"/>
  <c r="J67" i="4"/>
  <c r="J75" i="4" s="1"/>
  <c r="J81" i="4" s="1"/>
  <c r="K46" i="4"/>
  <c r="K67" i="4"/>
  <c r="K75" i="4" s="1"/>
  <c r="K81" i="4" s="1"/>
  <c r="K50" i="4"/>
  <c r="L68" i="4" s="1"/>
  <c r="L48" i="4"/>
  <c r="L70" i="4" s="1"/>
  <c r="L49" i="4"/>
  <c r="L71" i="4" s="1"/>
  <c r="N66" i="4"/>
  <c r="M36" i="4"/>
  <c r="O31" i="4"/>
  <c r="N34" i="4"/>
  <c r="N43" i="4" s="1"/>
  <c r="N45" i="4" s="1"/>
  <c r="N33" i="4"/>
  <c r="N38" i="4"/>
  <c r="I76" i="3"/>
  <c r="K68" i="3"/>
  <c r="K94" i="3" s="1"/>
  <c r="N65" i="3"/>
  <c r="L93" i="3"/>
  <c r="I95" i="3"/>
  <c r="J92" i="3"/>
  <c r="J76" i="3"/>
  <c r="K88" i="3"/>
  <c r="J90" i="3"/>
  <c r="L40" i="3"/>
  <c r="L53" i="3" s="1"/>
  <c r="L89" i="3" s="1"/>
  <c r="M39" i="3"/>
  <c r="M38" i="3"/>
  <c r="M37" i="3"/>
  <c r="M33" i="3"/>
  <c r="M31" i="3"/>
  <c r="N62" i="3"/>
  <c r="M32" i="3"/>
  <c r="K51" i="3"/>
  <c r="K54" i="3" s="1"/>
  <c r="K57" i="3" s="1"/>
  <c r="K60" i="3" s="1"/>
  <c r="K67" i="3"/>
  <c r="L34" i="3"/>
  <c r="L73" i="3" s="1"/>
  <c r="L50" i="3"/>
  <c r="M46" i="3"/>
  <c r="M45" i="3" s="1"/>
  <c r="O65" i="3" s="1"/>
  <c r="O23" i="3"/>
  <c r="N44" i="3"/>
  <c r="N18" i="3"/>
  <c r="O86" i="3" s="1"/>
  <c r="N42" i="3"/>
  <c r="M21" i="3"/>
  <c r="M20" i="3"/>
  <c r="O103" i="2"/>
  <c r="O105" i="2" s="1"/>
  <c r="P101" i="2"/>
  <c r="AO103" i="2"/>
  <c r="I102" i="2"/>
  <c r="M94" i="2"/>
  <c r="L95" i="2"/>
  <c r="M64" i="2"/>
  <c r="O91" i="2"/>
  <c r="R30" i="2"/>
  <c r="R29" i="2"/>
  <c r="R28" i="2"/>
  <c r="S15" i="2"/>
  <c r="Q31" i="2"/>
  <c r="Q67" i="2" s="1"/>
  <c r="Q69" i="2" s="1"/>
  <c r="L72" i="4" l="1"/>
  <c r="M52" i="4"/>
  <c r="M51" i="4"/>
  <c r="M72" i="4" s="1"/>
  <c r="N42" i="4"/>
  <c r="N44" i="4"/>
  <c r="AZ81" i="5"/>
  <c r="AY114" i="5"/>
  <c r="I115" i="4"/>
  <c r="J88" i="4" s="1"/>
  <c r="J92" i="4" s="1"/>
  <c r="J94" i="4" s="1"/>
  <c r="I92" i="4"/>
  <c r="I94" i="4" s="1"/>
  <c r="L106" i="4"/>
  <c r="K105" i="4"/>
  <c r="L107" i="4"/>
  <c r="J104" i="4"/>
  <c r="K104" i="4" s="1"/>
  <c r="K53" i="4"/>
  <c r="K56" i="4" s="1"/>
  <c r="K59" i="4" s="1"/>
  <c r="K62" i="4" s="1"/>
  <c r="J82" i="4"/>
  <c r="L102" i="4"/>
  <c r="J103" i="4"/>
  <c r="L46" i="4"/>
  <c r="L67" i="4"/>
  <c r="L75" i="4" s="1"/>
  <c r="L81" i="4" s="1"/>
  <c r="M69" i="4"/>
  <c r="L50" i="4"/>
  <c r="M68" i="4" s="1"/>
  <c r="O66" i="4"/>
  <c r="M48" i="4"/>
  <c r="M49" i="4"/>
  <c r="M71" i="4" s="1"/>
  <c r="N36" i="4"/>
  <c r="O38" i="4"/>
  <c r="P31" i="4"/>
  <c r="O34" i="4"/>
  <c r="O43" i="4" s="1"/>
  <c r="O45" i="4" s="1"/>
  <c r="O33" i="4"/>
  <c r="K69" i="3"/>
  <c r="K75" i="3" s="1"/>
  <c r="K76" i="3" s="1"/>
  <c r="L68" i="3"/>
  <c r="L94" i="3" s="1"/>
  <c r="M40" i="3"/>
  <c r="M53" i="3" s="1"/>
  <c r="J95" i="3"/>
  <c r="K92" i="3"/>
  <c r="M93" i="3"/>
  <c r="M89" i="3"/>
  <c r="L88" i="3"/>
  <c r="K90" i="3"/>
  <c r="M34" i="3"/>
  <c r="M73" i="3" s="1"/>
  <c r="N39" i="3"/>
  <c r="N38" i="3"/>
  <c r="N37" i="3"/>
  <c r="N32" i="3"/>
  <c r="O62" i="3"/>
  <c r="N31" i="3"/>
  <c r="N33" i="3"/>
  <c r="L51" i="3"/>
  <c r="L54" i="3" s="1"/>
  <c r="L57" i="3" s="1"/>
  <c r="L60" i="3" s="1"/>
  <c r="L67" i="3"/>
  <c r="N46" i="3"/>
  <c r="N45" i="3" s="1"/>
  <c r="P65" i="3" s="1"/>
  <c r="M50" i="3"/>
  <c r="P23" i="3"/>
  <c r="O44" i="3"/>
  <c r="O18" i="3"/>
  <c r="P86" i="3" s="1"/>
  <c r="O42" i="3"/>
  <c r="N21" i="3"/>
  <c r="N20" i="3"/>
  <c r="Q101" i="2"/>
  <c r="P103" i="2"/>
  <c r="P105" i="2" s="1"/>
  <c r="J77" i="2"/>
  <c r="J81" i="2" s="1"/>
  <c r="N94" i="2"/>
  <c r="M95" i="2"/>
  <c r="N64" i="2"/>
  <c r="P91" i="2"/>
  <c r="S30" i="2"/>
  <c r="S29" i="2"/>
  <c r="S28" i="2"/>
  <c r="S31" i="2" s="1"/>
  <c r="S67" i="2" s="1"/>
  <c r="S69" i="2" s="1"/>
  <c r="T15" i="2"/>
  <c r="R31" i="2"/>
  <c r="R67" i="2" s="1"/>
  <c r="R69" i="2" s="1"/>
  <c r="M73" i="4" l="1"/>
  <c r="N52" i="4"/>
  <c r="N73" i="4" s="1"/>
  <c r="N51" i="4"/>
  <c r="N72" i="4" s="1"/>
  <c r="O42" i="4"/>
  <c r="O44" i="4"/>
  <c r="M43" i="4"/>
  <c r="M45" i="4" s="1"/>
  <c r="AZ82" i="5"/>
  <c r="AZ88" i="5" s="1"/>
  <c r="AZ89" i="5" s="1"/>
  <c r="AZ113" i="5"/>
  <c r="J115" i="4"/>
  <c r="K88" i="4" s="1"/>
  <c r="K115" i="4" s="1"/>
  <c r="K103" i="4"/>
  <c r="K108" i="4" s="1"/>
  <c r="J108" i="4"/>
  <c r="M74" i="4"/>
  <c r="L105" i="4"/>
  <c r="M106" i="4"/>
  <c r="L104" i="4"/>
  <c r="N69" i="4"/>
  <c r="M70" i="4"/>
  <c r="L53" i="4"/>
  <c r="L56" i="4" s="1"/>
  <c r="L59" i="4" s="1"/>
  <c r="L62" i="4" s="1"/>
  <c r="M102" i="4"/>
  <c r="K82" i="4"/>
  <c r="L82" i="4" s="1"/>
  <c r="P66" i="4"/>
  <c r="N48" i="4"/>
  <c r="N70" i="4" s="1"/>
  <c r="N49" i="4"/>
  <c r="N71" i="4" s="1"/>
  <c r="M50" i="4"/>
  <c r="N68" i="4" s="1"/>
  <c r="O36" i="4"/>
  <c r="Q31" i="4"/>
  <c r="P34" i="4"/>
  <c r="P33" i="4"/>
  <c r="P38" i="4"/>
  <c r="L69" i="3"/>
  <c r="L75" i="3" s="1"/>
  <c r="L76" i="3" s="1"/>
  <c r="M68" i="3"/>
  <c r="M94" i="3" s="1"/>
  <c r="K95" i="3"/>
  <c r="L92" i="3"/>
  <c r="N93" i="3"/>
  <c r="M88" i="3"/>
  <c r="L90" i="3"/>
  <c r="N34" i="3"/>
  <c r="N73" i="3" s="1"/>
  <c r="O39" i="3"/>
  <c r="O38" i="3"/>
  <c r="O37" i="3"/>
  <c r="P62" i="3"/>
  <c r="O33" i="3"/>
  <c r="O32" i="3"/>
  <c r="O31" i="3"/>
  <c r="M51" i="3"/>
  <c r="M54" i="3" s="1"/>
  <c r="M57" i="3" s="1"/>
  <c r="M60" i="3" s="1"/>
  <c r="M67" i="3"/>
  <c r="N40" i="3"/>
  <c r="N53" i="3" s="1"/>
  <c r="N89" i="3" s="1"/>
  <c r="N50" i="3"/>
  <c r="O46" i="3"/>
  <c r="O45" i="3" s="1"/>
  <c r="Q65" i="3" s="1"/>
  <c r="Q23" i="3"/>
  <c r="P44" i="3"/>
  <c r="P18" i="3"/>
  <c r="Q86" i="3" s="1"/>
  <c r="O20" i="3"/>
  <c r="O21" i="3"/>
  <c r="P42" i="3"/>
  <c r="R101" i="2"/>
  <c r="Q103" i="2"/>
  <c r="Q105" i="2" s="1"/>
  <c r="J102" i="2"/>
  <c r="O94" i="2"/>
  <c r="N95" i="2"/>
  <c r="O64" i="2"/>
  <c r="Q91" i="2"/>
  <c r="U15" i="2"/>
  <c r="T30" i="2"/>
  <c r="T29" i="2"/>
  <c r="T28" i="2"/>
  <c r="T31" i="2" s="1"/>
  <c r="T67" i="2" s="1"/>
  <c r="T69" i="2" s="1"/>
  <c r="P42" i="4" l="1"/>
  <c r="P44" i="4"/>
  <c r="O52" i="4"/>
  <c r="O73" i="4" s="1"/>
  <c r="O51" i="4"/>
  <c r="O72" i="4" s="1"/>
  <c r="M107" i="4"/>
  <c r="N74" i="4" s="1"/>
  <c r="BA81" i="5"/>
  <c r="BA82" i="5" s="1"/>
  <c r="BA88" i="5" s="1"/>
  <c r="BA89" i="5" s="1"/>
  <c r="AZ114" i="5"/>
  <c r="L103" i="4"/>
  <c r="L88" i="4"/>
  <c r="L92" i="4" s="1"/>
  <c r="L94" i="4" s="1"/>
  <c r="K92" i="4"/>
  <c r="K94" i="4" s="1"/>
  <c r="N106" i="4"/>
  <c r="M105" i="4"/>
  <c r="N102" i="4"/>
  <c r="N46" i="4"/>
  <c r="N67" i="4"/>
  <c r="N75" i="4" s="1"/>
  <c r="N81" i="4" s="1"/>
  <c r="M46" i="4"/>
  <c r="M53" i="4" s="1"/>
  <c r="M56" i="4" s="1"/>
  <c r="M59" i="4" s="1"/>
  <c r="M62" i="4" s="1"/>
  <c r="M67" i="4"/>
  <c r="O69" i="4"/>
  <c r="O49" i="4"/>
  <c r="O71" i="4" s="1"/>
  <c r="O48" i="4"/>
  <c r="O70" i="4" s="1"/>
  <c r="N50" i="4"/>
  <c r="O68" i="4" s="1"/>
  <c r="P36" i="4"/>
  <c r="R31" i="4"/>
  <c r="Q34" i="4"/>
  <c r="Q43" i="4" s="1"/>
  <c r="Q33" i="4"/>
  <c r="Q38" i="4"/>
  <c r="M69" i="3"/>
  <c r="M75" i="3" s="1"/>
  <c r="M76" i="3" s="1"/>
  <c r="N68" i="3"/>
  <c r="N94" i="3" s="1"/>
  <c r="O93" i="3"/>
  <c r="L95" i="3"/>
  <c r="M92" i="3"/>
  <c r="N88" i="3"/>
  <c r="M90" i="3"/>
  <c r="O34" i="3"/>
  <c r="O73" i="3" s="1"/>
  <c r="O40" i="3"/>
  <c r="O53" i="3" s="1"/>
  <c r="O89" i="3" s="1"/>
  <c r="P39" i="3"/>
  <c r="P38" i="3"/>
  <c r="P33" i="3"/>
  <c r="P32" i="3"/>
  <c r="P31" i="3"/>
  <c r="Q62" i="3"/>
  <c r="P37" i="3"/>
  <c r="N51" i="3"/>
  <c r="N54" i="3" s="1"/>
  <c r="N57" i="3" s="1"/>
  <c r="N60" i="3" s="1"/>
  <c r="N67" i="3"/>
  <c r="O50" i="3"/>
  <c r="O67" i="3" s="1"/>
  <c r="P46" i="3"/>
  <c r="P45" i="3" s="1"/>
  <c r="R65" i="3" s="1"/>
  <c r="R23" i="3"/>
  <c r="Q44" i="3"/>
  <c r="Q18" i="3"/>
  <c r="R86" i="3" s="1"/>
  <c r="P21" i="3"/>
  <c r="Q42" i="3"/>
  <c r="P20" i="3"/>
  <c r="S101" i="2"/>
  <c r="R103" i="2"/>
  <c r="R105" i="2" s="1"/>
  <c r="K77" i="2"/>
  <c r="K81" i="2" s="1"/>
  <c r="P64" i="2"/>
  <c r="P94" i="2" s="1"/>
  <c r="O95" i="2"/>
  <c r="R91" i="2"/>
  <c r="U29" i="2"/>
  <c r="U28" i="2"/>
  <c r="U31" i="2" s="1"/>
  <c r="U67" i="2" s="1"/>
  <c r="U69" i="2" s="1"/>
  <c r="V15" i="2"/>
  <c r="U30" i="2"/>
  <c r="Q45" i="4" l="1"/>
  <c r="Q42" i="4"/>
  <c r="Q44" i="4"/>
  <c r="P43" i="4"/>
  <c r="P45" i="4" s="1"/>
  <c r="P52" i="4"/>
  <c r="P51" i="4"/>
  <c r="P72" i="4" s="1"/>
  <c r="N107" i="4"/>
  <c r="O74" i="4" s="1"/>
  <c r="BA113" i="5"/>
  <c r="M75" i="4"/>
  <c r="M81" i="4" s="1"/>
  <c r="L108" i="4"/>
  <c r="L115" i="4"/>
  <c r="N105" i="4"/>
  <c r="O106" i="4"/>
  <c r="M104" i="4"/>
  <c r="N104" i="4" s="1"/>
  <c r="M103" i="4"/>
  <c r="M82" i="4"/>
  <c r="O102" i="4"/>
  <c r="N53" i="4"/>
  <c r="N56" i="4" s="1"/>
  <c r="N59" i="4" s="1"/>
  <c r="N62" i="4" s="1"/>
  <c r="O46" i="4"/>
  <c r="O53" i="4" s="1"/>
  <c r="O56" i="4" s="1"/>
  <c r="O59" i="4" s="1"/>
  <c r="O62" i="4" s="1"/>
  <c r="O67" i="4"/>
  <c r="O75" i="4" s="1"/>
  <c r="O81" i="4" s="1"/>
  <c r="O50" i="4"/>
  <c r="P68" i="4" s="1"/>
  <c r="P69" i="4"/>
  <c r="R66" i="4"/>
  <c r="Q66" i="4"/>
  <c r="P49" i="4"/>
  <c r="P71" i="4" s="1"/>
  <c r="P48" i="4"/>
  <c r="P70" i="4" s="1"/>
  <c r="Q36" i="4"/>
  <c r="R38" i="4"/>
  <c r="S31" i="4"/>
  <c r="R33" i="4"/>
  <c r="R34" i="4"/>
  <c r="R43" i="4" s="1"/>
  <c r="R45" i="4" s="1"/>
  <c r="P34" i="3"/>
  <c r="P73" i="3" s="1"/>
  <c r="N69" i="3"/>
  <c r="N75" i="3" s="1"/>
  <c r="N76" i="3" s="1"/>
  <c r="O68" i="3"/>
  <c r="O94" i="3" s="1"/>
  <c r="M95" i="3"/>
  <c r="N92" i="3"/>
  <c r="P93" i="3"/>
  <c r="N90" i="3"/>
  <c r="O88" i="3"/>
  <c r="P40" i="3"/>
  <c r="P53" i="3" s="1"/>
  <c r="P89" i="3" s="1"/>
  <c r="R62" i="3"/>
  <c r="Q39" i="3"/>
  <c r="Q37" i="3"/>
  <c r="Q33" i="3"/>
  <c r="Q31" i="3"/>
  <c r="Q38" i="3"/>
  <c r="Q32" i="3"/>
  <c r="Q46" i="3"/>
  <c r="Q45" i="3" s="1"/>
  <c r="S65" i="3" s="1"/>
  <c r="O51" i="3"/>
  <c r="O54" i="3" s="1"/>
  <c r="O57" i="3" s="1"/>
  <c r="O60" i="3" s="1"/>
  <c r="P50" i="3"/>
  <c r="S23" i="3"/>
  <c r="R44" i="3"/>
  <c r="R18" i="3"/>
  <c r="S86" i="3" s="1"/>
  <c r="Q21" i="3"/>
  <c r="R42" i="3"/>
  <c r="Q20" i="3"/>
  <c r="T101" i="2"/>
  <c r="S103" i="2"/>
  <c r="S105" i="2" s="1"/>
  <c r="K102" i="2"/>
  <c r="Q94" i="2"/>
  <c r="P95" i="2"/>
  <c r="Q64" i="2"/>
  <c r="S91" i="2"/>
  <c r="V28" i="2"/>
  <c r="V31" i="2" s="1"/>
  <c r="V67" i="2" s="1"/>
  <c r="V69" i="2" s="1"/>
  <c r="W15" i="2"/>
  <c r="V30" i="2"/>
  <c r="V29" i="2"/>
  <c r="Q52" i="4" l="1"/>
  <c r="Q73" i="4" s="1"/>
  <c r="Q51" i="4"/>
  <c r="Q72" i="4" s="1"/>
  <c r="P73" i="4"/>
  <c r="R42" i="4"/>
  <c r="R44" i="4"/>
  <c r="O107" i="4"/>
  <c r="P74" i="4" s="1"/>
  <c r="BB81" i="5"/>
  <c r="BB82" i="5" s="1"/>
  <c r="BB88" i="5" s="1"/>
  <c r="BB89" i="5" s="1"/>
  <c r="BA114" i="5"/>
  <c r="BB113" i="5"/>
  <c r="M88" i="4"/>
  <c r="M115" i="4" s="1"/>
  <c r="N88" i="4" s="1"/>
  <c r="N103" i="4"/>
  <c r="N108" i="4" s="1"/>
  <c r="M108" i="4"/>
  <c r="P106" i="4"/>
  <c r="O105" i="4"/>
  <c r="O104" i="4"/>
  <c r="P102" i="4"/>
  <c r="N82" i="4"/>
  <c r="O82" i="4" s="1"/>
  <c r="O103" i="4"/>
  <c r="P50" i="4"/>
  <c r="Q68" i="4" s="1"/>
  <c r="Q69" i="4"/>
  <c r="P46" i="4"/>
  <c r="P67" i="4"/>
  <c r="S66" i="4"/>
  <c r="Q49" i="4"/>
  <c r="Q71" i="4" s="1"/>
  <c r="Q48" i="4"/>
  <c r="R36" i="4"/>
  <c r="T31" i="4"/>
  <c r="S34" i="4"/>
  <c r="S33" i="4"/>
  <c r="S38" i="4"/>
  <c r="O69" i="3"/>
  <c r="O75" i="3" s="1"/>
  <c r="O76" i="3" s="1"/>
  <c r="P68" i="3"/>
  <c r="P94" i="3" s="1"/>
  <c r="Q93" i="3"/>
  <c r="O92" i="3"/>
  <c r="N95" i="3"/>
  <c r="Q34" i="3"/>
  <c r="Q73" i="3" s="1"/>
  <c r="P88" i="3"/>
  <c r="O90" i="3"/>
  <c r="R31" i="3"/>
  <c r="S62" i="3"/>
  <c r="R38" i="3"/>
  <c r="R37" i="3"/>
  <c r="R32" i="3"/>
  <c r="R39" i="3"/>
  <c r="R33" i="3"/>
  <c r="R46" i="3"/>
  <c r="R45" i="3" s="1"/>
  <c r="T65" i="3" s="1"/>
  <c r="Q40" i="3"/>
  <c r="Q53" i="3" s="1"/>
  <c r="Q89" i="3" s="1"/>
  <c r="P51" i="3"/>
  <c r="P54" i="3" s="1"/>
  <c r="P57" i="3" s="1"/>
  <c r="P60" i="3" s="1"/>
  <c r="P67" i="3"/>
  <c r="Q50" i="3"/>
  <c r="T23" i="3"/>
  <c r="S44" i="3"/>
  <c r="S18" i="3"/>
  <c r="T86" i="3" s="1"/>
  <c r="R20" i="3"/>
  <c r="S42" i="3"/>
  <c r="R21" i="3"/>
  <c r="T103" i="2"/>
  <c r="T105" i="2" s="1"/>
  <c r="U101" i="2"/>
  <c r="L77" i="2"/>
  <c r="L81" i="2" s="1"/>
  <c r="Q95" i="2"/>
  <c r="R64" i="2"/>
  <c r="R94" i="2" s="1"/>
  <c r="T91" i="2"/>
  <c r="W28" i="2"/>
  <c r="W31" i="2" s="1"/>
  <c r="W67" i="2" s="1"/>
  <c r="W69" i="2" s="1"/>
  <c r="X15" i="2"/>
  <c r="W30" i="2"/>
  <c r="W29" i="2"/>
  <c r="P75" i="4" l="1"/>
  <c r="P81" i="4" s="1"/>
  <c r="P82" i="4" s="1"/>
  <c r="R52" i="4"/>
  <c r="R51" i="4"/>
  <c r="R72" i="4" s="1"/>
  <c r="P107" i="4"/>
  <c r="Q74" i="4" s="1"/>
  <c r="S42" i="4"/>
  <c r="S44" i="4"/>
  <c r="O108" i="4"/>
  <c r="BC81" i="5"/>
  <c r="BC82" i="5" s="1"/>
  <c r="BC88" i="5" s="1"/>
  <c r="BC89" i="5" s="1"/>
  <c r="BB114" i="5"/>
  <c r="M92" i="4"/>
  <c r="M94" i="4" s="1"/>
  <c r="N115" i="4"/>
  <c r="O88" i="4" s="1"/>
  <c r="N92" i="4"/>
  <c r="N94" i="4" s="1"/>
  <c r="P105" i="4"/>
  <c r="Q106" i="4"/>
  <c r="P104" i="4"/>
  <c r="P103" i="4"/>
  <c r="Q102" i="4"/>
  <c r="R69" i="4"/>
  <c r="Q70" i="4"/>
  <c r="P53" i="4"/>
  <c r="P56" i="4" s="1"/>
  <c r="P59" i="4" s="1"/>
  <c r="P62" i="4" s="1"/>
  <c r="Q46" i="4"/>
  <c r="Q67" i="4"/>
  <c r="R49" i="4"/>
  <c r="R71" i="4" s="1"/>
  <c r="R48" i="4"/>
  <c r="R70" i="4" s="1"/>
  <c r="Q50" i="4"/>
  <c r="R68" i="4" s="1"/>
  <c r="S36" i="4"/>
  <c r="T38" i="4"/>
  <c r="U31" i="4"/>
  <c r="T33" i="4"/>
  <c r="T34" i="4"/>
  <c r="T43" i="4" s="1"/>
  <c r="T45" i="4" s="1"/>
  <c r="P69" i="3"/>
  <c r="P75" i="3" s="1"/>
  <c r="P76" i="3" s="1"/>
  <c r="Q68" i="3"/>
  <c r="Q94" i="3" s="1"/>
  <c r="O95" i="3"/>
  <c r="P92" i="3"/>
  <c r="R93" i="3"/>
  <c r="Q88" i="3"/>
  <c r="P90" i="3"/>
  <c r="R50" i="3"/>
  <c r="R51" i="3" s="1"/>
  <c r="R34" i="3"/>
  <c r="R73" i="3" s="1"/>
  <c r="S32" i="3"/>
  <c r="S31" i="3"/>
  <c r="T62" i="3"/>
  <c r="S39" i="3"/>
  <c r="S38" i="3"/>
  <c r="S37" i="3"/>
  <c r="S33" i="3"/>
  <c r="S45" i="3"/>
  <c r="U65" i="3" s="1"/>
  <c r="Q51" i="3"/>
  <c r="Q54" i="3" s="1"/>
  <c r="Q57" i="3" s="1"/>
  <c r="Q60" i="3" s="1"/>
  <c r="Q67" i="3"/>
  <c r="R40" i="3"/>
  <c r="R53" i="3" s="1"/>
  <c r="R89" i="3" s="1"/>
  <c r="U23" i="3"/>
  <c r="T44" i="3"/>
  <c r="S46" i="3"/>
  <c r="T18" i="3"/>
  <c r="U86" i="3" s="1"/>
  <c r="S21" i="3"/>
  <c r="S20" i="3"/>
  <c r="T42" i="3"/>
  <c r="U103" i="2"/>
  <c r="U105" i="2" s="1"/>
  <c r="V101" i="2"/>
  <c r="L102" i="2"/>
  <c r="S94" i="2"/>
  <c r="T64" i="2" s="1"/>
  <c r="R95" i="2"/>
  <c r="S64" i="2"/>
  <c r="U91" i="2"/>
  <c r="X28" i="2"/>
  <c r="X31" i="2" s="1"/>
  <c r="X67" i="2" s="1"/>
  <c r="X69" i="2" s="1"/>
  <c r="Y15" i="2"/>
  <c r="X30" i="2"/>
  <c r="X29" i="2"/>
  <c r="U66" i="4" l="1"/>
  <c r="S51" i="4"/>
  <c r="S72" i="4" s="1"/>
  <c r="S52" i="4"/>
  <c r="S73" i="4" s="1"/>
  <c r="T42" i="4"/>
  <c r="T44" i="4"/>
  <c r="Q107" i="4"/>
  <c r="R74" i="4" s="1"/>
  <c r="R73" i="4"/>
  <c r="S43" i="4"/>
  <c r="S45" i="4" s="1"/>
  <c r="BC113" i="5"/>
  <c r="P108" i="4"/>
  <c r="O115" i="4"/>
  <c r="P88" i="4" s="1"/>
  <c r="O92" i="4"/>
  <c r="O94" i="4" s="1"/>
  <c r="R107" i="4"/>
  <c r="S74" i="4" s="1"/>
  <c r="R106" i="4"/>
  <c r="Q75" i="4"/>
  <c r="Q81" i="4" s="1"/>
  <c r="Q105" i="4"/>
  <c r="Q104" i="4"/>
  <c r="R102" i="4"/>
  <c r="Q103" i="4"/>
  <c r="R46" i="4"/>
  <c r="R53" i="4" s="1"/>
  <c r="R56" i="4" s="1"/>
  <c r="R59" i="4" s="1"/>
  <c r="R62" i="4" s="1"/>
  <c r="R67" i="4"/>
  <c r="R50" i="4"/>
  <c r="S68" i="4" s="1"/>
  <c r="S69" i="4"/>
  <c r="Q53" i="4"/>
  <c r="Q56" i="4" s="1"/>
  <c r="Q59" i="4" s="1"/>
  <c r="Q62" i="4" s="1"/>
  <c r="T66" i="4"/>
  <c r="S49" i="4"/>
  <c r="S71" i="4" s="1"/>
  <c r="S48" i="4"/>
  <c r="S70" i="4" s="1"/>
  <c r="T36" i="4"/>
  <c r="V31" i="4"/>
  <c r="U34" i="4"/>
  <c r="U43" i="4" s="1"/>
  <c r="U45" i="4" s="1"/>
  <c r="U33" i="4"/>
  <c r="U38" i="4"/>
  <c r="Q69" i="3"/>
  <c r="Q75" i="3" s="1"/>
  <c r="Q76" i="3" s="1"/>
  <c r="S93" i="3"/>
  <c r="P95" i="3"/>
  <c r="Q92" i="3"/>
  <c r="R67" i="3"/>
  <c r="Q90" i="3"/>
  <c r="R88" i="3"/>
  <c r="T33" i="3"/>
  <c r="T32" i="3"/>
  <c r="U62" i="3"/>
  <c r="T39" i="3"/>
  <c r="T38" i="3"/>
  <c r="T37" i="3"/>
  <c r="T31" i="3"/>
  <c r="S40" i="3"/>
  <c r="S53" i="3" s="1"/>
  <c r="S89" i="3" s="1"/>
  <c r="R54" i="3"/>
  <c r="R57" i="3" s="1"/>
  <c r="R60" i="3" s="1"/>
  <c r="S34" i="3"/>
  <c r="S73" i="3" s="1"/>
  <c r="S50" i="3"/>
  <c r="V23" i="3"/>
  <c r="U44" i="3"/>
  <c r="T46" i="3"/>
  <c r="T45" i="3" s="1"/>
  <c r="V65" i="3" s="1"/>
  <c r="U18" i="3"/>
  <c r="V86" i="3" s="1"/>
  <c r="T21" i="3"/>
  <c r="T20" i="3"/>
  <c r="U42" i="3"/>
  <c r="V103" i="2"/>
  <c r="V105" i="2" s="1"/>
  <c r="W101" i="2"/>
  <c r="M77" i="2"/>
  <c r="M81" i="2" s="1"/>
  <c r="T94" i="2"/>
  <c r="S95" i="2"/>
  <c r="U64" i="2"/>
  <c r="T95" i="2"/>
  <c r="V91" i="2"/>
  <c r="Y29" i="2"/>
  <c r="Y28" i="2"/>
  <c r="Z15" i="2"/>
  <c r="Y30" i="2"/>
  <c r="T51" i="4" l="1"/>
  <c r="T72" i="4" s="1"/>
  <c r="T52" i="4"/>
  <c r="R75" i="4"/>
  <c r="R81" i="4" s="1"/>
  <c r="U44" i="4"/>
  <c r="U42" i="4"/>
  <c r="BD81" i="5"/>
  <c r="BD82" i="5" s="1"/>
  <c r="BD88" i="5" s="1"/>
  <c r="BD89" i="5" s="1"/>
  <c r="BC114" i="5"/>
  <c r="Q108" i="4"/>
  <c r="S102" i="4"/>
  <c r="P115" i="4"/>
  <c r="Q88" i="4" s="1"/>
  <c r="P92" i="4"/>
  <c r="P94" i="4" s="1"/>
  <c r="Q82" i="4"/>
  <c r="R105" i="4"/>
  <c r="S106" i="4"/>
  <c r="S107" i="4"/>
  <c r="T74" i="4" s="1"/>
  <c r="R104" i="4"/>
  <c r="R103" i="4"/>
  <c r="S50" i="4"/>
  <c r="T68" i="4" s="1"/>
  <c r="T69" i="4"/>
  <c r="V66" i="4"/>
  <c r="T49" i="4"/>
  <c r="T71" i="4" s="1"/>
  <c r="T48" i="4"/>
  <c r="U36" i="4"/>
  <c r="V38" i="4"/>
  <c r="W31" i="4"/>
  <c r="V34" i="4"/>
  <c r="V33" i="4"/>
  <c r="R68" i="3"/>
  <c r="R94" i="3" s="1"/>
  <c r="T93" i="3"/>
  <c r="Q95" i="3"/>
  <c r="R92" i="3"/>
  <c r="T40" i="3"/>
  <c r="T53" i="3" s="1"/>
  <c r="T89" i="3" s="1"/>
  <c r="S88" i="3"/>
  <c r="R90" i="3"/>
  <c r="T34" i="3"/>
  <c r="T73" i="3" s="1"/>
  <c r="V62" i="3"/>
  <c r="U33" i="3"/>
  <c r="U32" i="3"/>
  <c r="U31" i="3"/>
  <c r="U39" i="3"/>
  <c r="U37" i="3"/>
  <c r="U38" i="3"/>
  <c r="U46" i="3"/>
  <c r="U45" i="3" s="1"/>
  <c r="W65" i="3" s="1"/>
  <c r="S51" i="3"/>
  <c r="S54" i="3" s="1"/>
  <c r="S57" i="3" s="1"/>
  <c r="S60" i="3" s="1"/>
  <c r="S67" i="3"/>
  <c r="T50" i="3"/>
  <c r="W23" i="3"/>
  <c r="V44" i="3"/>
  <c r="V18" i="3"/>
  <c r="W86" i="3" s="1"/>
  <c r="U21" i="3"/>
  <c r="U20" i="3"/>
  <c r="V42" i="3"/>
  <c r="W103" i="2"/>
  <c r="W105" i="2" s="1"/>
  <c r="X101" i="2"/>
  <c r="M102" i="2"/>
  <c r="U94" i="2"/>
  <c r="V64" i="2" s="1"/>
  <c r="W91" i="2"/>
  <c r="Z29" i="2"/>
  <c r="AA15" i="2"/>
  <c r="Z28" i="2"/>
  <c r="Z30" i="2"/>
  <c r="Y31" i="2"/>
  <c r="Y67" i="2" s="1"/>
  <c r="Y69" i="2" s="1"/>
  <c r="R108" i="4" l="1"/>
  <c r="T73" i="4"/>
  <c r="U51" i="4"/>
  <c r="U72" i="4" s="1"/>
  <c r="U52" i="4"/>
  <c r="U73" i="4" s="1"/>
  <c r="V44" i="4"/>
  <c r="V42" i="4"/>
  <c r="R82" i="4"/>
  <c r="BD113" i="5"/>
  <c r="Q115" i="4"/>
  <c r="Q92" i="4"/>
  <c r="Q94" i="4" s="1"/>
  <c r="T107" i="4"/>
  <c r="U74" i="4" s="1"/>
  <c r="T106" i="4"/>
  <c r="S105" i="4"/>
  <c r="U69" i="4"/>
  <c r="T70" i="4"/>
  <c r="T102" i="4"/>
  <c r="T46" i="4"/>
  <c r="T67" i="4"/>
  <c r="S46" i="4"/>
  <c r="S53" i="4" s="1"/>
  <c r="S56" i="4" s="1"/>
  <c r="S59" i="4" s="1"/>
  <c r="S62" i="4" s="1"/>
  <c r="S67" i="4"/>
  <c r="S75" i="4" s="1"/>
  <c r="S81" i="4" s="1"/>
  <c r="W66" i="4"/>
  <c r="U49" i="4"/>
  <c r="U71" i="4" s="1"/>
  <c r="U48" i="4"/>
  <c r="U70" i="4" s="1"/>
  <c r="T50" i="4"/>
  <c r="U68" i="4" s="1"/>
  <c r="V36" i="4"/>
  <c r="X31" i="4"/>
  <c r="W34" i="4"/>
  <c r="W43" i="4" s="1"/>
  <c r="W45" i="4" s="1"/>
  <c r="W33" i="4"/>
  <c r="W38" i="4"/>
  <c r="R69" i="3"/>
  <c r="R75" i="3" s="1"/>
  <c r="R76" i="3" s="1"/>
  <c r="S68" i="3"/>
  <c r="S94" i="3" s="1"/>
  <c r="R95" i="3"/>
  <c r="S92" i="3"/>
  <c r="U93" i="3"/>
  <c r="U34" i="3"/>
  <c r="U73" i="3" s="1"/>
  <c r="S90" i="3"/>
  <c r="T88" i="3"/>
  <c r="U40" i="3"/>
  <c r="U53" i="3" s="1"/>
  <c r="U89" i="3" s="1"/>
  <c r="T51" i="3"/>
  <c r="T54" i="3" s="1"/>
  <c r="T57" i="3" s="1"/>
  <c r="T60" i="3" s="1"/>
  <c r="T67" i="3"/>
  <c r="W62" i="3"/>
  <c r="V37" i="3"/>
  <c r="V33" i="3"/>
  <c r="V32" i="3"/>
  <c r="V31" i="3"/>
  <c r="V38" i="3"/>
  <c r="V39" i="3"/>
  <c r="V46" i="3"/>
  <c r="V45" i="3" s="1"/>
  <c r="X65" i="3" s="1"/>
  <c r="U50" i="3"/>
  <c r="X23" i="3"/>
  <c r="W44" i="3"/>
  <c r="W18" i="3"/>
  <c r="X86" i="3" s="1"/>
  <c r="V21" i="3"/>
  <c r="W42" i="3"/>
  <c r="V20" i="3"/>
  <c r="X103" i="2"/>
  <c r="X105" i="2" s="1"/>
  <c r="Y101" i="2"/>
  <c r="N77" i="2"/>
  <c r="N81" i="2" s="1"/>
  <c r="U95" i="2"/>
  <c r="V94" i="2"/>
  <c r="W64" i="2" s="1"/>
  <c r="X91" i="2"/>
  <c r="Z31" i="2"/>
  <c r="Z67" i="2" s="1"/>
  <c r="Z69" i="2" s="1"/>
  <c r="AA29" i="2"/>
  <c r="AB15" i="2"/>
  <c r="AA28" i="2"/>
  <c r="AA30" i="2"/>
  <c r="T75" i="4" l="1"/>
  <c r="T81" i="4" s="1"/>
  <c r="W44" i="4"/>
  <c r="W42" i="4"/>
  <c r="V51" i="4"/>
  <c r="V72" i="4" s="1"/>
  <c r="V52" i="4"/>
  <c r="V73" i="4" s="1"/>
  <c r="BD114" i="5"/>
  <c r="BE81" i="5"/>
  <c r="BE82" i="5" s="1"/>
  <c r="BE88" i="5" s="1"/>
  <c r="BE89" i="5" s="1"/>
  <c r="BE113" i="5"/>
  <c r="R88" i="4"/>
  <c r="R115" i="4" s="1"/>
  <c r="T105" i="4"/>
  <c r="U106" i="4"/>
  <c r="U107" i="4"/>
  <c r="V74" i="4" s="1"/>
  <c r="S104" i="4"/>
  <c r="T104" i="4" s="1"/>
  <c r="S103" i="4"/>
  <c r="S82" i="4"/>
  <c r="U102" i="4"/>
  <c r="T53" i="4"/>
  <c r="T56" i="4" s="1"/>
  <c r="T59" i="4" s="1"/>
  <c r="T62" i="4" s="1"/>
  <c r="U46" i="4"/>
  <c r="U67" i="4"/>
  <c r="U75" i="4" s="1"/>
  <c r="U81" i="4" s="1"/>
  <c r="U50" i="4"/>
  <c r="V68" i="4" s="1"/>
  <c r="V69" i="4"/>
  <c r="X66" i="4"/>
  <c r="V49" i="4"/>
  <c r="V71" i="4" s="1"/>
  <c r="V48" i="4"/>
  <c r="V70" i="4" s="1"/>
  <c r="W36" i="4"/>
  <c r="X38" i="4"/>
  <c r="Y31" i="4"/>
  <c r="X34" i="4"/>
  <c r="X43" i="4" s="1"/>
  <c r="X45" i="4" s="1"/>
  <c r="X33" i="4"/>
  <c r="S69" i="3"/>
  <c r="S75" i="3" s="1"/>
  <c r="S76" i="3" s="1"/>
  <c r="T68" i="3"/>
  <c r="T94" i="3" s="1"/>
  <c r="S95" i="3"/>
  <c r="T92" i="3"/>
  <c r="V93" i="3"/>
  <c r="T90" i="3"/>
  <c r="U88" i="3"/>
  <c r="V34" i="3"/>
  <c r="V73" i="3" s="1"/>
  <c r="V40" i="3"/>
  <c r="V53" i="3" s="1"/>
  <c r="V89" i="3" s="1"/>
  <c r="U51" i="3"/>
  <c r="U54" i="3" s="1"/>
  <c r="U57" i="3" s="1"/>
  <c r="U60" i="3" s="1"/>
  <c r="U67" i="3"/>
  <c r="W38" i="3"/>
  <c r="W37" i="3"/>
  <c r="W33" i="3"/>
  <c r="W32" i="3"/>
  <c r="W31" i="3"/>
  <c r="X62" i="3"/>
  <c r="W39" i="3"/>
  <c r="V50" i="3"/>
  <c r="Y23" i="3"/>
  <c r="X44" i="3"/>
  <c r="W46" i="3"/>
  <c r="W45" i="3" s="1"/>
  <c r="Y65" i="3" s="1"/>
  <c r="X18" i="3"/>
  <c r="Y86" i="3" s="1"/>
  <c r="X42" i="3"/>
  <c r="W21" i="3"/>
  <c r="W20" i="3"/>
  <c r="Y103" i="2"/>
  <c r="Y105" i="2" s="1"/>
  <c r="Z101" i="2"/>
  <c r="N102" i="2"/>
  <c r="V95" i="2"/>
  <c r="W94" i="2"/>
  <c r="X64" i="2" s="1"/>
  <c r="Y91" i="2"/>
  <c r="AC15" i="2"/>
  <c r="AB28" i="2"/>
  <c r="AB29" i="2"/>
  <c r="AB30" i="2"/>
  <c r="AA31" i="2"/>
  <c r="AA67" i="2" s="1"/>
  <c r="AA69" i="2" s="1"/>
  <c r="T82" i="4" l="1"/>
  <c r="U82" i="4" s="1"/>
  <c r="X44" i="4"/>
  <c r="X42" i="4"/>
  <c r="V43" i="4"/>
  <c r="V45" i="4" s="1"/>
  <c r="W52" i="4"/>
  <c r="W73" i="4" s="1"/>
  <c r="W51" i="4"/>
  <c r="W72" i="4" s="1"/>
  <c r="BF81" i="5"/>
  <c r="BF82" i="5" s="1"/>
  <c r="BF88" i="5" s="1"/>
  <c r="BF89" i="5" s="1"/>
  <c r="BE114" i="5"/>
  <c r="T103" i="4"/>
  <c r="T108" i="4" s="1"/>
  <c r="S108" i="4"/>
  <c r="S88" i="4"/>
  <c r="S92" i="4" s="1"/>
  <c r="S94" i="4" s="1"/>
  <c r="R92" i="4"/>
  <c r="R94" i="4" s="1"/>
  <c r="V106" i="4"/>
  <c r="U53" i="4"/>
  <c r="U56" i="4" s="1"/>
  <c r="U59" i="4" s="1"/>
  <c r="U62" i="4" s="1"/>
  <c r="U105" i="4"/>
  <c r="U104" i="4"/>
  <c r="V102" i="4"/>
  <c r="V50" i="4"/>
  <c r="W68" i="4" s="1"/>
  <c r="W69" i="4"/>
  <c r="W48" i="4"/>
  <c r="W70" i="4" s="1"/>
  <c r="W49" i="4"/>
  <c r="W71" i="4" s="1"/>
  <c r="V107" i="4"/>
  <c r="W74" i="4" s="1"/>
  <c r="X36" i="4"/>
  <c r="Y38" i="4"/>
  <c r="Z31" i="4"/>
  <c r="Y33" i="4"/>
  <c r="Y34" i="4"/>
  <c r="T69" i="3"/>
  <c r="T75" i="3" s="1"/>
  <c r="T76" i="3" s="1"/>
  <c r="U68" i="3"/>
  <c r="U94" i="3" s="1"/>
  <c r="W93" i="3"/>
  <c r="T95" i="3"/>
  <c r="U92" i="3"/>
  <c r="V88" i="3"/>
  <c r="U90" i="3"/>
  <c r="W40" i="3"/>
  <c r="W53" i="3" s="1"/>
  <c r="W89" i="3" s="1"/>
  <c r="W34" i="3"/>
  <c r="W73" i="3" s="1"/>
  <c r="X39" i="3"/>
  <c r="X37" i="3"/>
  <c r="X38" i="3"/>
  <c r="X33" i="3"/>
  <c r="X32" i="3"/>
  <c r="Y62" i="3"/>
  <c r="X31" i="3"/>
  <c r="X46" i="3"/>
  <c r="X45" i="3"/>
  <c r="Z65" i="3" s="1"/>
  <c r="V51" i="3"/>
  <c r="V54" i="3" s="1"/>
  <c r="V57" i="3" s="1"/>
  <c r="V60" i="3" s="1"/>
  <c r="V67" i="3"/>
  <c r="W50" i="3"/>
  <c r="Z23" i="3"/>
  <c r="Y44" i="3"/>
  <c r="Y18" i="3"/>
  <c r="Z86" i="3" s="1"/>
  <c r="Y42" i="3"/>
  <c r="X21" i="3"/>
  <c r="X20" i="3"/>
  <c r="AA101" i="2"/>
  <c r="Z103" i="2"/>
  <c r="Z105" i="2" s="1"/>
  <c r="O77" i="2"/>
  <c r="O81" i="2" s="1"/>
  <c r="W95" i="2"/>
  <c r="X94" i="2"/>
  <c r="X95" i="2" s="1"/>
  <c r="Z91" i="2"/>
  <c r="AC30" i="2"/>
  <c r="AC29" i="2"/>
  <c r="AC28" i="2"/>
  <c r="AD15" i="2"/>
  <c r="AB31" i="2"/>
  <c r="AB67" i="2" s="1"/>
  <c r="AB69" i="2" s="1"/>
  <c r="U103" i="4" l="1"/>
  <c r="U108" i="4" s="1"/>
  <c r="Y42" i="4"/>
  <c r="Y44" i="4"/>
  <c r="X52" i="4"/>
  <c r="X73" i="4" s="1"/>
  <c r="X51" i="4"/>
  <c r="X72" i="4" s="1"/>
  <c r="BF113" i="5"/>
  <c r="S115" i="4"/>
  <c r="W107" i="4"/>
  <c r="X74" i="4" s="1"/>
  <c r="V105" i="4"/>
  <c r="W106" i="4"/>
  <c r="W102" i="4"/>
  <c r="V67" i="4"/>
  <c r="V75" i="4" s="1"/>
  <c r="V81" i="4" s="1"/>
  <c r="W46" i="4"/>
  <c r="W67" i="4"/>
  <c r="W75" i="4" s="1"/>
  <c r="W81" i="4" s="1"/>
  <c r="X69" i="4"/>
  <c r="W50" i="4"/>
  <c r="X68" i="4" s="1"/>
  <c r="X48" i="4"/>
  <c r="X70" i="4" s="1"/>
  <c r="X49" i="4"/>
  <c r="X71" i="4" s="1"/>
  <c r="Y66" i="4"/>
  <c r="Z66" i="4"/>
  <c r="Y36" i="4"/>
  <c r="V46" i="4"/>
  <c r="V53" i="4" s="1"/>
  <c r="V56" i="4" s="1"/>
  <c r="V59" i="4" s="1"/>
  <c r="V62" i="4" s="1"/>
  <c r="Z38" i="4"/>
  <c r="AA31" i="4"/>
  <c r="Z33" i="4"/>
  <c r="Z34" i="4"/>
  <c r="Z43" i="4" s="1"/>
  <c r="Z45" i="4" s="1"/>
  <c r="U69" i="3"/>
  <c r="U75" i="3" s="1"/>
  <c r="U76" i="3" s="1"/>
  <c r="V68" i="3"/>
  <c r="V69" i="3" s="1"/>
  <c r="V75" i="3" s="1"/>
  <c r="X93" i="3"/>
  <c r="U95" i="3"/>
  <c r="V92" i="3"/>
  <c r="X34" i="3"/>
  <c r="X73" i="3" s="1"/>
  <c r="W88" i="3"/>
  <c r="V90" i="3"/>
  <c r="X40" i="3"/>
  <c r="X53" i="3" s="1"/>
  <c r="X89" i="3" s="1"/>
  <c r="Y38" i="3"/>
  <c r="Y39" i="3"/>
  <c r="Y37" i="3"/>
  <c r="Y33" i="3"/>
  <c r="Y31" i="3"/>
  <c r="Z62" i="3"/>
  <c r="Y32" i="3"/>
  <c r="W51" i="3"/>
  <c r="W54" i="3" s="1"/>
  <c r="W57" i="3" s="1"/>
  <c r="W60" i="3" s="1"/>
  <c r="W67" i="3"/>
  <c r="X50" i="3"/>
  <c r="AA23" i="3"/>
  <c r="Z44" i="3"/>
  <c r="Y46" i="3"/>
  <c r="Y45" i="3" s="1"/>
  <c r="AA65" i="3" s="1"/>
  <c r="Z18" i="3"/>
  <c r="AA86" i="3" s="1"/>
  <c r="Z42" i="3"/>
  <c r="Y21" i="3"/>
  <c r="Y20" i="3"/>
  <c r="AA103" i="2"/>
  <c r="AA105" i="2" s="1"/>
  <c r="AB101" i="2"/>
  <c r="AP101" i="2"/>
  <c r="AP103" i="2" s="1"/>
  <c r="O102" i="2"/>
  <c r="Y64" i="2"/>
  <c r="Y94" i="2" s="1"/>
  <c r="AA91" i="2"/>
  <c r="AC31" i="2"/>
  <c r="AC67" i="2" s="1"/>
  <c r="AC69" i="2" s="1"/>
  <c r="AD28" i="2"/>
  <c r="AD30" i="2"/>
  <c r="AD29" i="2"/>
  <c r="AE15" i="2"/>
  <c r="Y52" i="4" l="1"/>
  <c r="Y51" i="4"/>
  <c r="Y72" i="4" s="1"/>
  <c r="Z42" i="4"/>
  <c r="Z44" i="4"/>
  <c r="V103" i="4"/>
  <c r="Y43" i="4"/>
  <c r="Y45" i="4" s="1"/>
  <c r="BG81" i="5"/>
  <c r="BG82" i="5" s="1"/>
  <c r="BG88" i="5" s="1"/>
  <c r="BG89" i="5" s="1"/>
  <c r="BF114" i="5"/>
  <c r="BG113" i="5"/>
  <c r="T88" i="4"/>
  <c r="T115" i="4" s="1"/>
  <c r="T92" i="4"/>
  <c r="T94" i="4" s="1"/>
  <c r="W105" i="4"/>
  <c r="X106" i="4"/>
  <c r="X107" i="4"/>
  <c r="V104" i="4"/>
  <c r="W104" i="4" s="1"/>
  <c r="W53" i="4"/>
  <c r="W56" i="4" s="1"/>
  <c r="W59" i="4" s="1"/>
  <c r="W62" i="4" s="1"/>
  <c r="W103" i="4"/>
  <c r="X103" i="4" s="1"/>
  <c r="V82" i="4"/>
  <c r="W82" i="4" s="1"/>
  <c r="X102" i="4"/>
  <c r="Y69" i="4"/>
  <c r="X67" i="4"/>
  <c r="X75" i="4" s="1"/>
  <c r="X81" i="4" s="1"/>
  <c r="X50" i="4"/>
  <c r="Y68" i="4" s="1"/>
  <c r="AA66" i="4"/>
  <c r="Y48" i="4"/>
  <c r="Y70" i="4" s="1"/>
  <c r="Y49" i="4"/>
  <c r="Y71" i="4" s="1"/>
  <c r="Z36" i="4"/>
  <c r="AA38" i="4"/>
  <c r="AB31" i="4"/>
  <c r="AA34" i="4"/>
  <c r="AA43" i="4" s="1"/>
  <c r="AA45" i="4" s="1"/>
  <c r="AA33" i="4"/>
  <c r="V94" i="3"/>
  <c r="W68" i="3" s="1"/>
  <c r="W69" i="3" s="1"/>
  <c r="W75" i="3" s="1"/>
  <c r="V76" i="3"/>
  <c r="Y40" i="3"/>
  <c r="Y53" i="3" s="1"/>
  <c r="W92" i="3"/>
  <c r="Y93" i="3"/>
  <c r="Y89" i="3"/>
  <c r="W90" i="3"/>
  <c r="X88" i="3"/>
  <c r="Y34" i="3"/>
  <c r="Y73" i="3" s="1"/>
  <c r="X51" i="3"/>
  <c r="X54" i="3" s="1"/>
  <c r="X57" i="3" s="1"/>
  <c r="X60" i="3" s="1"/>
  <c r="X67" i="3"/>
  <c r="Z38" i="3"/>
  <c r="Z37" i="3"/>
  <c r="Z32" i="3"/>
  <c r="AA62" i="3"/>
  <c r="Z31" i="3"/>
  <c r="Z39" i="3"/>
  <c r="Z33" i="3"/>
  <c r="Z46" i="3"/>
  <c r="Z45" i="3" s="1"/>
  <c r="AB65" i="3" s="1"/>
  <c r="Y50" i="3"/>
  <c r="AB23" i="3"/>
  <c r="AA44" i="3"/>
  <c r="AA18" i="3"/>
  <c r="AB86" i="3" s="1"/>
  <c r="AA42" i="3"/>
  <c r="Z21" i="3"/>
  <c r="Z20" i="3"/>
  <c r="AC101" i="2"/>
  <c r="AB103" i="2"/>
  <c r="AB105" i="2" s="1"/>
  <c r="P77" i="2"/>
  <c r="P81" i="2" s="1"/>
  <c r="Z64" i="2"/>
  <c r="Z94" i="2" s="1"/>
  <c r="Y95" i="2"/>
  <c r="AB91" i="2"/>
  <c r="AF15" i="2"/>
  <c r="AE30" i="2"/>
  <c r="AE29" i="2"/>
  <c r="AE28" i="2"/>
  <c r="AE31" i="2" s="1"/>
  <c r="AE67" i="2" s="1"/>
  <c r="AE69" i="2" s="1"/>
  <c r="AD31" i="2"/>
  <c r="AD67" i="2" s="1"/>
  <c r="AD69" i="2" s="1"/>
  <c r="AA42" i="4" l="1"/>
  <c r="AA44" i="4"/>
  <c r="Z52" i="4"/>
  <c r="Z73" i="4" s="1"/>
  <c r="Z51" i="4"/>
  <c r="Z72" i="4" s="1"/>
  <c r="Y73" i="4"/>
  <c r="BG114" i="5"/>
  <c r="BH81" i="5"/>
  <c r="BH82" i="5" s="1"/>
  <c r="BH88" i="5" s="1"/>
  <c r="BH89" i="5" s="1"/>
  <c r="BH113" i="5"/>
  <c r="W108" i="4"/>
  <c r="U88" i="4"/>
  <c r="U92" i="4" s="1"/>
  <c r="U94" i="4" s="1"/>
  <c r="V108" i="4"/>
  <c r="Y74" i="4"/>
  <c r="Y106" i="4"/>
  <c r="X105" i="4"/>
  <c r="X104" i="4"/>
  <c r="X82" i="4"/>
  <c r="Y102" i="4"/>
  <c r="X46" i="4"/>
  <c r="X53" i="4" s="1"/>
  <c r="X56" i="4" s="1"/>
  <c r="X59" i="4" s="1"/>
  <c r="X62" i="4" s="1"/>
  <c r="Y50" i="4"/>
  <c r="Z68" i="4" s="1"/>
  <c r="Z69" i="4"/>
  <c r="Z48" i="4"/>
  <c r="Z70" i="4" s="1"/>
  <c r="Z49" i="4"/>
  <c r="Z71" i="4" s="1"/>
  <c r="Y107" i="4"/>
  <c r="Z74" i="4" s="1"/>
  <c r="AA36" i="4"/>
  <c r="AC31" i="4"/>
  <c r="AB34" i="4"/>
  <c r="AB33" i="4"/>
  <c r="AB38" i="4"/>
  <c r="W94" i="3"/>
  <c r="W95" i="3" s="1"/>
  <c r="W76" i="3"/>
  <c r="V95" i="3"/>
  <c r="X92" i="3"/>
  <c r="Z93" i="3"/>
  <c r="Y88" i="3"/>
  <c r="X90" i="3"/>
  <c r="Z34" i="3"/>
  <c r="Z73" i="3" s="1"/>
  <c r="Z40" i="3"/>
  <c r="Z53" i="3" s="1"/>
  <c r="Z89" i="3" s="1"/>
  <c r="AA39" i="3"/>
  <c r="AA38" i="3"/>
  <c r="AA37" i="3"/>
  <c r="AB62" i="3"/>
  <c r="AA33" i="3"/>
  <c r="AA32" i="3"/>
  <c r="AA31" i="3"/>
  <c r="Y51" i="3"/>
  <c r="Y54" i="3" s="1"/>
  <c r="Y57" i="3" s="1"/>
  <c r="Y60" i="3" s="1"/>
  <c r="Y67" i="3"/>
  <c r="Z50" i="3"/>
  <c r="AA46" i="3"/>
  <c r="AA45" i="3" s="1"/>
  <c r="AC65" i="3" s="1"/>
  <c r="AC23" i="3"/>
  <c r="AB44" i="3"/>
  <c r="AB18" i="3"/>
  <c r="AC86" i="3" s="1"/>
  <c r="AA20" i="3"/>
  <c r="AA21" i="3"/>
  <c r="AB42" i="3"/>
  <c r="AD101" i="2"/>
  <c r="AC103" i="2"/>
  <c r="AC105" i="2" s="1"/>
  <c r="P102" i="2"/>
  <c r="AA64" i="2"/>
  <c r="AA94" i="2" s="1"/>
  <c r="Z95" i="2"/>
  <c r="AC91" i="2"/>
  <c r="AF30" i="2"/>
  <c r="AF29" i="2"/>
  <c r="AF28" i="2"/>
  <c r="AF31" i="2" s="1"/>
  <c r="AF67" i="2" s="1"/>
  <c r="AF69" i="2" s="1"/>
  <c r="AG15" i="2"/>
  <c r="AA52" i="4" l="1"/>
  <c r="AA51" i="4"/>
  <c r="AA72" i="4" s="1"/>
  <c r="AB42" i="4"/>
  <c r="AB44" i="4"/>
  <c r="BI81" i="5"/>
  <c r="BI82" i="5" s="1"/>
  <c r="BI88" i="5" s="1"/>
  <c r="BI89" i="5" s="1"/>
  <c r="BI113" i="5"/>
  <c r="BH114" i="5"/>
  <c r="X108" i="4"/>
  <c r="U115" i="4"/>
  <c r="Z107" i="4"/>
  <c r="AA74" i="4" s="1"/>
  <c r="Y105" i="4"/>
  <c r="Z106" i="4"/>
  <c r="Z102" i="4"/>
  <c r="Z67" i="4"/>
  <c r="Z75" i="4" s="1"/>
  <c r="Z81" i="4" s="1"/>
  <c r="Y103" i="4"/>
  <c r="Z103" i="4" s="1"/>
  <c r="Y67" i="4"/>
  <c r="AA69" i="4"/>
  <c r="Z50" i="4"/>
  <c r="AA68" i="4" s="1"/>
  <c r="Z46" i="4"/>
  <c r="AB66" i="4"/>
  <c r="AC66" i="4"/>
  <c r="AA49" i="4"/>
  <c r="AA71" i="4" s="1"/>
  <c r="AA48" i="4"/>
  <c r="AA70" i="4" s="1"/>
  <c r="AB36" i="4"/>
  <c r="AD31" i="4"/>
  <c r="AC33" i="4"/>
  <c r="AC34" i="4"/>
  <c r="AC43" i="4" s="1"/>
  <c r="AC45" i="4" s="1"/>
  <c r="AC38" i="4"/>
  <c r="X68" i="3"/>
  <c r="AA93" i="3"/>
  <c r="AA50" i="3"/>
  <c r="AA67" i="3" s="1"/>
  <c r="Y92" i="3"/>
  <c r="Y90" i="3"/>
  <c r="Z88" i="3"/>
  <c r="AA40" i="3"/>
  <c r="AA53" i="3" s="1"/>
  <c r="AA89" i="3" s="1"/>
  <c r="AA34" i="3"/>
  <c r="AA73" i="3" s="1"/>
  <c r="AB39" i="3"/>
  <c r="AB38" i="3"/>
  <c r="AB33" i="3"/>
  <c r="AB32" i="3"/>
  <c r="AB31" i="3"/>
  <c r="AC62" i="3"/>
  <c r="AB37" i="3"/>
  <c r="AB46" i="3"/>
  <c r="AB45" i="3" s="1"/>
  <c r="AD65" i="3" s="1"/>
  <c r="Z51" i="3"/>
  <c r="Z54" i="3" s="1"/>
  <c r="Z57" i="3" s="1"/>
  <c r="Z60" i="3" s="1"/>
  <c r="Z67" i="3"/>
  <c r="AA51" i="3"/>
  <c r="AD23" i="3"/>
  <c r="AC44" i="3"/>
  <c r="AC18" i="3"/>
  <c r="AD86" i="3" s="1"/>
  <c r="AB20" i="3"/>
  <c r="AC42" i="3"/>
  <c r="AB21" i="3"/>
  <c r="AB50" i="3" s="1"/>
  <c r="AE101" i="2"/>
  <c r="AD103" i="2"/>
  <c r="AD105" i="2" s="1"/>
  <c r="Q77" i="2"/>
  <c r="Q81" i="2" s="1"/>
  <c r="AA95" i="2"/>
  <c r="AB64" i="2"/>
  <c r="AB94" i="2" s="1"/>
  <c r="AD91" i="2"/>
  <c r="AH15" i="2"/>
  <c r="AG30" i="2"/>
  <c r="AG28" i="2"/>
  <c r="AG29" i="2"/>
  <c r="AB52" i="4" l="1"/>
  <c r="AB73" i="4" s="1"/>
  <c r="AB51" i="4"/>
  <c r="AB72" i="4" s="1"/>
  <c r="AA73" i="4"/>
  <c r="AC42" i="4"/>
  <c r="AC44" i="4"/>
  <c r="AB43" i="4"/>
  <c r="AB45" i="4" s="1"/>
  <c r="BJ81" i="5"/>
  <c r="BJ82" i="5" s="1"/>
  <c r="BJ88" i="5" s="1"/>
  <c r="BJ113" i="5"/>
  <c r="BI114" i="5"/>
  <c r="BJ89" i="5"/>
  <c r="Y75" i="4"/>
  <c r="Y81" i="4" s="1"/>
  <c r="V88" i="4"/>
  <c r="V92" i="4" s="1"/>
  <c r="V94" i="4" s="1"/>
  <c r="AA106" i="4"/>
  <c r="Z105" i="4"/>
  <c r="AA107" i="4"/>
  <c r="AB74" i="4" s="1"/>
  <c r="Y104" i="4"/>
  <c r="Z104" i="4" s="1"/>
  <c r="Z108" i="4" s="1"/>
  <c r="Y46" i="4"/>
  <c r="Y53" i="4" s="1"/>
  <c r="Y56" i="4" s="1"/>
  <c r="Y59" i="4" s="1"/>
  <c r="Y62" i="4" s="1"/>
  <c r="Y82" i="4"/>
  <c r="Z82" i="4" s="1"/>
  <c r="AA102" i="4"/>
  <c r="AA103" i="4"/>
  <c r="AA67" i="4"/>
  <c r="AA75" i="4" s="1"/>
  <c r="AA81" i="4" s="1"/>
  <c r="AA50" i="4"/>
  <c r="AB68" i="4" s="1"/>
  <c r="AB69" i="4"/>
  <c r="AA46" i="4"/>
  <c r="AA53" i="4" s="1"/>
  <c r="AA56" i="4" s="1"/>
  <c r="AA59" i="4" s="1"/>
  <c r="AA62" i="4" s="1"/>
  <c r="Z53" i="4"/>
  <c r="Z56" i="4" s="1"/>
  <c r="Z59" i="4" s="1"/>
  <c r="Z62" i="4" s="1"/>
  <c r="AD66" i="4"/>
  <c r="AB49" i="4"/>
  <c r="AB71" i="4" s="1"/>
  <c r="AB48" i="4"/>
  <c r="AB70" i="4" s="1"/>
  <c r="AC36" i="4"/>
  <c r="AD38" i="4"/>
  <c r="AE31" i="4"/>
  <c r="AD33" i="4"/>
  <c r="AD34" i="4"/>
  <c r="AD43" i="4" s="1"/>
  <c r="AA54" i="3"/>
  <c r="AA57" i="3" s="1"/>
  <c r="AA60" i="3" s="1"/>
  <c r="X69" i="3"/>
  <c r="X75" i="3" s="1"/>
  <c r="X76" i="3" s="1"/>
  <c r="X94" i="3"/>
  <c r="Z92" i="3"/>
  <c r="AB93" i="3"/>
  <c r="AB40" i="3"/>
  <c r="AB53" i="3" s="1"/>
  <c r="AB89" i="3" s="1"/>
  <c r="Z90" i="3"/>
  <c r="AA88" i="3"/>
  <c r="AB34" i="3"/>
  <c r="AB73" i="3" s="1"/>
  <c r="AB51" i="3"/>
  <c r="AB67" i="3"/>
  <c r="AD62" i="3"/>
  <c r="AC39" i="3"/>
  <c r="AC37" i="3"/>
  <c r="AC33" i="3"/>
  <c r="AC31" i="3"/>
  <c r="AC32" i="3"/>
  <c r="AC34" i="3" s="1"/>
  <c r="AC73" i="3" s="1"/>
  <c r="AC38" i="3"/>
  <c r="AC46" i="3"/>
  <c r="AC45" i="3" s="1"/>
  <c r="AE65" i="3" s="1"/>
  <c r="AE23" i="3"/>
  <c r="AD44" i="3"/>
  <c r="AD18" i="3"/>
  <c r="AE86" i="3" s="1"/>
  <c r="AD42" i="3"/>
  <c r="AC20" i="3"/>
  <c r="AC21" i="3"/>
  <c r="AC50" i="3" s="1"/>
  <c r="AF101" i="2"/>
  <c r="AE103" i="2"/>
  <c r="AE105" i="2" s="1"/>
  <c r="Q102" i="2"/>
  <c r="AC94" i="2"/>
  <c r="AC64" i="2"/>
  <c r="AB95" i="2"/>
  <c r="AE91" i="2"/>
  <c r="AG31" i="2"/>
  <c r="AG67" i="2" s="1"/>
  <c r="AG69" i="2" s="1"/>
  <c r="AI15" i="2"/>
  <c r="AH30" i="2"/>
  <c r="AH29" i="2"/>
  <c r="AH28" i="2"/>
  <c r="AH31" i="2" s="1"/>
  <c r="AH67" i="2" s="1"/>
  <c r="AH69" i="2" s="1"/>
  <c r="AD42" i="4" l="1"/>
  <c r="AD44" i="4"/>
  <c r="AC52" i="4"/>
  <c r="AC51" i="4"/>
  <c r="AC72" i="4" s="1"/>
  <c r="AD45" i="4"/>
  <c r="AB106" i="4"/>
  <c r="BK81" i="5"/>
  <c r="BK82" i="5" s="1"/>
  <c r="BK88" i="5" s="1"/>
  <c r="BK89" i="5" s="1"/>
  <c r="C91" i="5" s="1"/>
  <c r="BJ114" i="5"/>
  <c r="BK113" i="5"/>
  <c r="BK114" i="5" s="1"/>
  <c r="V115" i="4"/>
  <c r="Y108" i="4"/>
  <c r="AB107" i="4"/>
  <c r="AC74" i="4" s="1"/>
  <c r="AA105" i="4"/>
  <c r="AA104" i="4"/>
  <c r="AA108" i="4" s="1"/>
  <c r="AA82" i="4"/>
  <c r="AB102" i="4"/>
  <c r="AB50" i="4"/>
  <c r="AC68" i="4" s="1"/>
  <c r="AC69" i="4"/>
  <c r="AB103" i="4"/>
  <c r="AB67" i="4"/>
  <c r="AC49" i="4"/>
  <c r="AC71" i="4" s="1"/>
  <c r="AC48" i="4"/>
  <c r="AD36" i="4"/>
  <c r="AE66" i="4"/>
  <c r="AF31" i="4"/>
  <c r="AE34" i="4"/>
  <c r="AE33" i="4"/>
  <c r="AE38" i="4"/>
  <c r="Y68" i="3"/>
  <c r="Y69" i="3" s="1"/>
  <c r="Y75" i="3" s="1"/>
  <c r="Y76" i="3" s="1"/>
  <c r="X95" i="3"/>
  <c r="AC93" i="3"/>
  <c r="AA92" i="3"/>
  <c r="AB54" i="3"/>
  <c r="AB57" i="3" s="1"/>
  <c r="AB60" i="3" s="1"/>
  <c r="AB88" i="3"/>
  <c r="AA90" i="3"/>
  <c r="AC51" i="3"/>
  <c r="AC67" i="3"/>
  <c r="AC40" i="3"/>
  <c r="AC53" i="3" s="1"/>
  <c r="AC89" i="3" s="1"/>
  <c r="AD31" i="3"/>
  <c r="AE62" i="3"/>
  <c r="AD38" i="3"/>
  <c r="AD37" i="3"/>
  <c r="AD32" i="3"/>
  <c r="AD39" i="3"/>
  <c r="AD33" i="3"/>
  <c r="AD46" i="3"/>
  <c r="AD45" i="3" s="1"/>
  <c r="AF23" i="3"/>
  <c r="AE44" i="3"/>
  <c r="AE18" i="3"/>
  <c r="AF86" i="3" s="1"/>
  <c r="AD20" i="3"/>
  <c r="AE42" i="3"/>
  <c r="AD21" i="3"/>
  <c r="AD50" i="3" s="1"/>
  <c r="AG101" i="2"/>
  <c r="AF103" i="2"/>
  <c r="AF105" i="2" s="1"/>
  <c r="R77" i="2"/>
  <c r="R81" i="2" s="1"/>
  <c r="AD94" i="2"/>
  <c r="AC95" i="2"/>
  <c r="AD64" i="2"/>
  <c r="AF91" i="2"/>
  <c r="AI28" i="2"/>
  <c r="AJ15" i="2"/>
  <c r="AI30" i="2"/>
  <c r="AI29" i="2"/>
  <c r="AD52" i="4" l="1"/>
  <c r="AD73" i="4" s="1"/>
  <c r="AD51" i="4"/>
  <c r="AD72" i="4" s="1"/>
  <c r="AC73" i="4"/>
  <c r="AE42" i="4"/>
  <c r="AG66" i="4" s="1"/>
  <c r="AE44" i="4"/>
  <c r="AC106" i="4"/>
  <c r="AB75" i="4"/>
  <c r="AB81" i="4" s="1"/>
  <c r="AB82" i="4" s="1"/>
  <c r="W88" i="4"/>
  <c r="W92" i="4" s="1"/>
  <c r="W94" i="4" s="1"/>
  <c r="AB105" i="4"/>
  <c r="AC107" i="4"/>
  <c r="AD74" i="4" s="1"/>
  <c r="AB104" i="4"/>
  <c r="AB108" i="4" s="1"/>
  <c r="AC102" i="4"/>
  <c r="AD69" i="4"/>
  <c r="AC70" i="4"/>
  <c r="AD102" i="4"/>
  <c r="AB46" i="4"/>
  <c r="AB53" i="4" s="1"/>
  <c r="AB56" i="4" s="1"/>
  <c r="AB59" i="4" s="1"/>
  <c r="AB62" i="4" s="1"/>
  <c r="AC46" i="4"/>
  <c r="AC67" i="4"/>
  <c r="AD49" i="4"/>
  <c r="AD71" i="4" s="1"/>
  <c r="AD48" i="4"/>
  <c r="AD70" i="4" s="1"/>
  <c r="AC50" i="4"/>
  <c r="AD68" i="4" s="1"/>
  <c r="AE36" i="4"/>
  <c r="AF66" i="4"/>
  <c r="AG31" i="4"/>
  <c r="AF33" i="4"/>
  <c r="AF34" i="4"/>
  <c r="AF43" i="4" s="1"/>
  <c r="AF45" i="4" s="1"/>
  <c r="AF38" i="4"/>
  <c r="Y94" i="3"/>
  <c r="AB92" i="3"/>
  <c r="AF65" i="3"/>
  <c r="AD93" i="3"/>
  <c r="AE93" i="3" s="1"/>
  <c r="AB90" i="3"/>
  <c r="AC88" i="3"/>
  <c r="AD34" i="3"/>
  <c r="AD73" i="3" s="1"/>
  <c r="AD40" i="3"/>
  <c r="AD53" i="3" s="1"/>
  <c r="AD89" i="3" s="1"/>
  <c r="AC54" i="3"/>
  <c r="AC57" i="3" s="1"/>
  <c r="AC60" i="3" s="1"/>
  <c r="AE32" i="3"/>
  <c r="AE31" i="3"/>
  <c r="AF62" i="3"/>
  <c r="AE39" i="3"/>
  <c r="AE38" i="3"/>
  <c r="AE37" i="3"/>
  <c r="AE33" i="3"/>
  <c r="AD51" i="3"/>
  <c r="AD67" i="3"/>
  <c r="AE46" i="3"/>
  <c r="AE45" i="3" s="1"/>
  <c r="AG65" i="3" s="1"/>
  <c r="AG23" i="3"/>
  <c r="AF44" i="3"/>
  <c r="AF18" i="3"/>
  <c r="AG86" i="3" s="1"/>
  <c r="AE21" i="3"/>
  <c r="AE20" i="3"/>
  <c r="AF42" i="3"/>
  <c r="AH101" i="2"/>
  <c r="AG103" i="2"/>
  <c r="AG105" i="2" s="1"/>
  <c r="R102" i="2"/>
  <c r="AE94" i="2"/>
  <c r="AD95" i="2"/>
  <c r="AE64" i="2"/>
  <c r="AG91" i="2"/>
  <c r="AJ30" i="2"/>
  <c r="AK15" i="2"/>
  <c r="AJ28" i="2"/>
  <c r="AJ29" i="2"/>
  <c r="AI31" i="2"/>
  <c r="AI67" i="2" s="1"/>
  <c r="AI69" i="2" s="1"/>
  <c r="AE43" i="4" l="1"/>
  <c r="AE45" i="4" s="1"/>
  <c r="AF42" i="4"/>
  <c r="AF44" i="4"/>
  <c r="AE51" i="4"/>
  <c r="AE72" i="4" s="1"/>
  <c r="AE52" i="4"/>
  <c r="W115" i="4"/>
  <c r="AE102" i="4"/>
  <c r="AD107" i="4"/>
  <c r="AE74" i="4" s="1"/>
  <c r="AC105" i="4"/>
  <c r="AC75" i="4"/>
  <c r="AC81" i="4" s="1"/>
  <c r="AC82" i="4" s="1"/>
  <c r="AD106" i="4"/>
  <c r="AC104" i="4"/>
  <c r="AC103" i="4"/>
  <c r="AD46" i="4"/>
  <c r="AD67" i="4"/>
  <c r="AD75" i="4" s="1"/>
  <c r="AD81" i="4" s="1"/>
  <c r="AD50" i="4"/>
  <c r="AE68" i="4" s="1"/>
  <c r="AE69" i="4"/>
  <c r="AE49" i="4"/>
  <c r="AE71" i="4" s="1"/>
  <c r="AE48" i="4"/>
  <c r="AE70" i="4" s="1"/>
  <c r="AC53" i="4"/>
  <c r="AC56" i="4" s="1"/>
  <c r="AC59" i="4" s="1"/>
  <c r="AC62" i="4" s="1"/>
  <c r="AF36" i="4"/>
  <c r="AG38" i="4"/>
  <c r="AH31" i="4"/>
  <c r="AG34" i="4"/>
  <c r="AG43" i="4" s="1"/>
  <c r="AG45" i="4" s="1"/>
  <c r="AG33" i="4"/>
  <c r="Z68" i="3"/>
  <c r="Z69" i="3" s="1"/>
  <c r="Z75" i="3" s="1"/>
  <c r="Z76" i="3" s="1"/>
  <c r="Y95" i="3"/>
  <c r="AC92" i="3"/>
  <c r="AD54" i="3"/>
  <c r="AD57" i="3" s="1"/>
  <c r="AD60" i="3" s="1"/>
  <c r="AC90" i="3"/>
  <c r="AD88" i="3"/>
  <c r="AF33" i="3"/>
  <c r="AF31" i="3"/>
  <c r="AF32" i="3"/>
  <c r="AG62" i="3"/>
  <c r="AF39" i="3"/>
  <c r="AF38" i="3"/>
  <c r="AF37" i="3"/>
  <c r="AE34" i="3"/>
  <c r="AE73" i="3" s="1"/>
  <c r="AE40" i="3"/>
  <c r="AE53" i="3" s="1"/>
  <c r="AE89" i="3" s="1"/>
  <c r="AE50" i="3"/>
  <c r="AE67" i="3" s="1"/>
  <c r="AF46" i="3"/>
  <c r="AF45" i="3" s="1"/>
  <c r="AH65" i="3" s="1"/>
  <c r="AH23" i="3"/>
  <c r="AG44" i="3"/>
  <c r="AG18" i="3"/>
  <c r="AH86" i="3" s="1"/>
  <c r="AF21" i="3"/>
  <c r="AF20" i="3"/>
  <c r="AG42" i="3"/>
  <c r="AI101" i="2"/>
  <c r="AH103" i="2"/>
  <c r="AH105" i="2" s="1"/>
  <c r="S77" i="2"/>
  <c r="S81" i="2" s="1"/>
  <c r="AF94" i="2"/>
  <c r="AF64" i="2"/>
  <c r="AE95" i="2"/>
  <c r="AH91" i="2"/>
  <c r="AK29" i="2"/>
  <c r="AK28" i="2"/>
  <c r="AL15" i="2"/>
  <c r="AK30" i="2"/>
  <c r="AJ31" i="2"/>
  <c r="AJ67" i="2" s="1"/>
  <c r="AJ69" i="2" s="1"/>
  <c r="AF51" i="4" l="1"/>
  <c r="AF72" i="4" s="1"/>
  <c r="AF52" i="4"/>
  <c r="AF73" i="4" s="1"/>
  <c r="AE73" i="4"/>
  <c r="AG44" i="4"/>
  <c r="AG42" i="4"/>
  <c r="AC108" i="4"/>
  <c r="X88" i="4"/>
  <c r="X92" i="4" s="1"/>
  <c r="X94" i="4" s="1"/>
  <c r="AE106" i="4"/>
  <c r="AD105" i="4"/>
  <c r="AE107" i="4"/>
  <c r="AF74" i="4" s="1"/>
  <c r="AD104" i="4"/>
  <c r="AD53" i="4"/>
  <c r="AD56" i="4" s="1"/>
  <c r="AD59" i="4" s="1"/>
  <c r="AD62" i="4" s="1"/>
  <c r="AD103" i="4"/>
  <c r="AD82" i="4"/>
  <c r="AE46" i="4"/>
  <c r="AE67" i="4"/>
  <c r="AE75" i="4" s="1"/>
  <c r="AE81" i="4" s="1"/>
  <c r="AE50" i="4"/>
  <c r="AF68" i="4" s="1"/>
  <c r="AF69" i="4"/>
  <c r="AF49" i="4"/>
  <c r="AF71" i="4" s="1"/>
  <c r="AF48" i="4"/>
  <c r="AF70" i="4" s="1"/>
  <c r="AG36" i="4"/>
  <c r="AF102" i="4"/>
  <c r="AI31" i="4"/>
  <c r="AH34" i="4"/>
  <c r="AH33" i="4"/>
  <c r="AH38" i="4"/>
  <c r="Z94" i="3"/>
  <c r="AF93" i="3"/>
  <c r="AD92" i="3"/>
  <c r="AF34" i="3"/>
  <c r="AF73" i="3" s="1"/>
  <c r="AF40" i="3"/>
  <c r="AF53" i="3" s="1"/>
  <c r="AF89" i="3" s="1"/>
  <c r="AD90" i="3"/>
  <c r="AE88" i="3"/>
  <c r="AE51" i="3"/>
  <c r="AE54" i="3" s="1"/>
  <c r="AE57" i="3" s="1"/>
  <c r="AE60" i="3" s="1"/>
  <c r="AG32" i="3"/>
  <c r="AH62" i="3"/>
  <c r="AG33" i="3"/>
  <c r="AG31" i="3"/>
  <c r="AG39" i="3"/>
  <c r="AG37" i="3"/>
  <c r="AG38" i="3"/>
  <c r="AG46" i="3"/>
  <c r="AG45" i="3" s="1"/>
  <c r="AI65" i="3" s="1"/>
  <c r="AF50" i="3"/>
  <c r="AI23" i="3"/>
  <c r="AH44" i="3"/>
  <c r="AH18" i="3"/>
  <c r="AI86" i="3" s="1"/>
  <c r="AG21" i="3"/>
  <c r="AG20" i="3"/>
  <c r="AH42" i="3"/>
  <c r="AJ101" i="2"/>
  <c r="AI103" i="2"/>
  <c r="AI105" i="2" s="1"/>
  <c r="S102" i="2"/>
  <c r="AG94" i="2"/>
  <c r="AF95" i="2"/>
  <c r="AG64" i="2"/>
  <c r="AI91" i="2"/>
  <c r="AK31" i="2"/>
  <c r="AK67" i="2" s="1"/>
  <c r="AK69" i="2" s="1"/>
  <c r="AL29" i="2"/>
  <c r="AL28" i="2"/>
  <c r="AM15" i="2"/>
  <c r="AL30" i="2"/>
  <c r="AG51" i="4" l="1"/>
  <c r="AG72" i="4" s="1"/>
  <c r="AG52" i="4"/>
  <c r="AH44" i="4"/>
  <c r="AH42" i="4"/>
  <c r="AD108" i="4"/>
  <c r="X115" i="4"/>
  <c r="AE105" i="4"/>
  <c r="AF107" i="4"/>
  <c r="AG74" i="4" s="1"/>
  <c r="AF106" i="4"/>
  <c r="AE104" i="4"/>
  <c r="AE53" i="4"/>
  <c r="AE56" i="4" s="1"/>
  <c r="AE59" i="4" s="1"/>
  <c r="AE62" i="4" s="1"/>
  <c r="AE82" i="4"/>
  <c r="AE103" i="4"/>
  <c r="AF46" i="4"/>
  <c r="AF67" i="4"/>
  <c r="AF75" i="4" s="1"/>
  <c r="AF81" i="4" s="1"/>
  <c r="AF50" i="4"/>
  <c r="AG68" i="4" s="1"/>
  <c r="AG69" i="4"/>
  <c r="AH66" i="4"/>
  <c r="AG49" i="4"/>
  <c r="AG71" i="4" s="1"/>
  <c r="AG48" i="4"/>
  <c r="AG70" i="4" s="1"/>
  <c r="AH36" i="4"/>
  <c r="AI66" i="4"/>
  <c r="AJ31" i="4"/>
  <c r="AI34" i="4"/>
  <c r="AI43" i="4" s="1"/>
  <c r="AI33" i="4"/>
  <c r="AI38" i="4"/>
  <c r="AA68" i="3"/>
  <c r="AA69" i="3" s="1"/>
  <c r="AA75" i="3" s="1"/>
  <c r="AA76" i="3" s="1"/>
  <c r="Z95" i="3"/>
  <c r="AE92" i="3"/>
  <c r="AG93" i="3"/>
  <c r="AE90" i="3"/>
  <c r="AF88" i="3"/>
  <c r="AG34" i="3"/>
  <c r="AG73" i="3" s="1"/>
  <c r="AG40" i="3"/>
  <c r="AG53" i="3" s="1"/>
  <c r="AG89" i="3" s="1"/>
  <c r="AH46" i="3"/>
  <c r="AH45" i="3" s="1"/>
  <c r="AJ65" i="3" s="1"/>
  <c r="AI62" i="3"/>
  <c r="AH37" i="3"/>
  <c r="AH33" i="3"/>
  <c r="AH32" i="3"/>
  <c r="AH31" i="3"/>
  <c r="AH38" i="3"/>
  <c r="AH39" i="3"/>
  <c r="AF51" i="3"/>
  <c r="AF54" i="3" s="1"/>
  <c r="AF57" i="3" s="1"/>
  <c r="AF60" i="3" s="1"/>
  <c r="AF67" i="3"/>
  <c r="AG50" i="3"/>
  <c r="AJ23" i="3"/>
  <c r="AI44" i="3"/>
  <c r="AI18" i="3"/>
  <c r="AJ86" i="3" s="1"/>
  <c r="AH21" i="3"/>
  <c r="AI42" i="3"/>
  <c r="AH20" i="3"/>
  <c r="AK101" i="2"/>
  <c r="AJ103" i="2"/>
  <c r="AJ105" i="2" s="1"/>
  <c r="T77" i="2"/>
  <c r="T81" i="2" s="1"/>
  <c r="AH64" i="2"/>
  <c r="AH94" i="2" s="1"/>
  <c r="AG95" i="2"/>
  <c r="AJ91" i="2"/>
  <c r="AM29" i="2"/>
  <c r="AM28" i="2"/>
  <c r="AM31" i="2" s="1"/>
  <c r="AM67" i="2" s="1"/>
  <c r="AM69" i="2" s="1"/>
  <c r="AM30" i="2"/>
  <c r="AL31" i="2"/>
  <c r="AL67" i="2" s="1"/>
  <c r="AL69" i="2" s="1"/>
  <c r="AH51" i="4" l="1"/>
  <c r="AH72" i="4" s="1"/>
  <c r="AH52" i="4"/>
  <c r="AH73" i="4" s="1"/>
  <c r="AI44" i="4"/>
  <c r="AI42" i="4"/>
  <c r="AF53" i="4"/>
  <c r="AF56" i="4" s="1"/>
  <c r="AF59" i="4" s="1"/>
  <c r="AF62" i="4" s="1"/>
  <c r="AE108" i="4"/>
  <c r="AG73" i="4"/>
  <c r="AI45" i="4"/>
  <c r="Y88" i="4"/>
  <c r="Y92" i="4" s="1"/>
  <c r="Y94" i="4" s="1"/>
  <c r="AG106" i="4"/>
  <c r="AG107" i="4"/>
  <c r="AH74" i="4" s="1"/>
  <c r="AF105" i="4"/>
  <c r="AF104" i="4"/>
  <c r="AF103" i="4"/>
  <c r="AF82" i="4"/>
  <c r="AG102" i="4"/>
  <c r="AG46" i="4"/>
  <c r="AG67" i="4"/>
  <c r="AG75" i="4" s="1"/>
  <c r="AG81" i="4" s="1"/>
  <c r="AG50" i="4"/>
  <c r="AH68" i="4" s="1"/>
  <c r="AH69" i="4"/>
  <c r="AH49" i="4"/>
  <c r="AH71" i="4" s="1"/>
  <c r="AH48" i="4"/>
  <c r="AJ66" i="4"/>
  <c r="AI36" i="4"/>
  <c r="AJ38" i="4"/>
  <c r="AK31" i="4"/>
  <c r="AJ34" i="4"/>
  <c r="AJ43" i="4" s="1"/>
  <c r="AJ45" i="4" s="1"/>
  <c r="AJ33" i="4"/>
  <c r="AA94" i="3"/>
  <c r="AH93" i="3"/>
  <c r="AF92" i="3"/>
  <c r="AG88" i="3"/>
  <c r="AF90" i="3"/>
  <c r="AH34" i="3"/>
  <c r="AH73" i="3" s="1"/>
  <c r="AH40" i="3"/>
  <c r="AH53" i="3" s="1"/>
  <c r="AH89" i="3" s="1"/>
  <c r="AI38" i="3"/>
  <c r="AI37" i="3"/>
  <c r="AI33" i="3"/>
  <c r="AI32" i="3"/>
  <c r="AI31" i="3"/>
  <c r="AJ62" i="3"/>
  <c r="AI39" i="3"/>
  <c r="AG51" i="3"/>
  <c r="AG54" i="3" s="1"/>
  <c r="AG57" i="3" s="1"/>
  <c r="AG60" i="3" s="1"/>
  <c r="AG67" i="3"/>
  <c r="AH50" i="3"/>
  <c r="AI46" i="3"/>
  <c r="AI45" i="3" s="1"/>
  <c r="AK65" i="3" s="1"/>
  <c r="AK23" i="3"/>
  <c r="AJ44" i="3"/>
  <c r="AJ18" i="3"/>
  <c r="AK86" i="3" s="1"/>
  <c r="AJ42" i="3"/>
  <c r="AI21" i="3"/>
  <c r="AI20" i="3"/>
  <c r="AL101" i="2"/>
  <c r="AK103" i="2"/>
  <c r="AK105" i="2" s="1"/>
  <c r="T102" i="2"/>
  <c r="AI64" i="2"/>
  <c r="AI94" i="2" s="1"/>
  <c r="AH95" i="2"/>
  <c r="AK91" i="2"/>
  <c r="AG53" i="4" l="1"/>
  <c r="AG56" i="4" s="1"/>
  <c r="AG59" i="4" s="1"/>
  <c r="AG62" i="4" s="1"/>
  <c r="AF108" i="4"/>
  <c r="AJ44" i="4"/>
  <c r="AJ42" i="4"/>
  <c r="AH43" i="4"/>
  <c r="AH45" i="4" s="1"/>
  <c r="AI52" i="4"/>
  <c r="AI51" i="4"/>
  <c r="AI72" i="4" s="1"/>
  <c r="Y115" i="4"/>
  <c r="Z88" i="4" s="1"/>
  <c r="Z92" i="4" s="1"/>
  <c r="Z94" i="4" s="1"/>
  <c r="AG105" i="4"/>
  <c r="AH106" i="4"/>
  <c r="AG104" i="4"/>
  <c r="AH102" i="4"/>
  <c r="AI102" i="4" s="1"/>
  <c r="AI69" i="4"/>
  <c r="AH70" i="4"/>
  <c r="AG82" i="4"/>
  <c r="AG103" i="4"/>
  <c r="AH50" i="4"/>
  <c r="AI68" i="4" s="1"/>
  <c r="AI48" i="4"/>
  <c r="AI70" i="4" s="1"/>
  <c r="AI49" i="4"/>
  <c r="AI71" i="4" s="1"/>
  <c r="AJ36" i="4"/>
  <c r="AH107" i="4"/>
  <c r="AI74" i="4" s="1"/>
  <c r="AK66" i="4"/>
  <c r="AL31" i="4"/>
  <c r="AK33" i="4"/>
  <c r="AK34" i="4"/>
  <c r="AK38" i="4"/>
  <c r="AB68" i="3"/>
  <c r="AB69" i="3" s="1"/>
  <c r="AB75" i="3" s="1"/>
  <c r="AB76" i="3" s="1"/>
  <c r="AA95" i="3"/>
  <c r="AG92" i="3"/>
  <c r="AI93" i="3"/>
  <c r="AG90" i="3"/>
  <c r="AH88" i="3"/>
  <c r="AI34" i="3"/>
  <c r="AI73" i="3" s="1"/>
  <c r="AH51" i="3"/>
  <c r="AH54" i="3" s="1"/>
  <c r="AH57" i="3" s="1"/>
  <c r="AH60" i="3" s="1"/>
  <c r="AH67" i="3"/>
  <c r="AI40" i="3"/>
  <c r="AI53" i="3" s="1"/>
  <c r="AI89" i="3" s="1"/>
  <c r="AJ46" i="3"/>
  <c r="AJ45" i="3" s="1"/>
  <c r="AL65" i="3" s="1"/>
  <c r="AJ39" i="3"/>
  <c r="AJ38" i="3"/>
  <c r="AJ33" i="3"/>
  <c r="AJ32" i="3"/>
  <c r="AK62" i="3"/>
  <c r="AJ37" i="3"/>
  <c r="AJ31" i="3"/>
  <c r="AI50" i="3"/>
  <c r="AL23" i="3"/>
  <c r="AK44" i="3"/>
  <c r="AK18" i="3"/>
  <c r="AL86" i="3" s="1"/>
  <c r="AK42" i="3"/>
  <c r="AJ21" i="3"/>
  <c r="AJ20" i="3"/>
  <c r="AM101" i="2"/>
  <c r="AL103" i="2"/>
  <c r="AL105" i="2" s="1"/>
  <c r="U77" i="2"/>
  <c r="U81" i="2" s="1"/>
  <c r="AJ94" i="2"/>
  <c r="AI95" i="2"/>
  <c r="AJ64" i="2"/>
  <c r="AL91" i="2"/>
  <c r="AI73" i="4" l="1"/>
  <c r="AJ52" i="4"/>
  <c r="AJ73" i="4" s="1"/>
  <c r="AJ51" i="4"/>
  <c r="AJ72" i="4" s="1"/>
  <c r="AG108" i="4"/>
  <c r="AK42" i="4"/>
  <c r="AK44" i="4"/>
  <c r="Z115" i="4"/>
  <c r="AA88" i="4" s="1"/>
  <c r="AA115" i="4" s="1"/>
  <c r="AB88" i="4" s="1"/>
  <c r="AB92" i="4" s="1"/>
  <c r="AB94" i="4" s="1"/>
  <c r="AI107" i="4"/>
  <c r="AJ74" i="4" s="1"/>
  <c r="AI106" i="4"/>
  <c r="AH105" i="4"/>
  <c r="AI46" i="4"/>
  <c r="AI67" i="4"/>
  <c r="AI75" i="4" s="1"/>
  <c r="AI81" i="4" s="1"/>
  <c r="AJ69" i="4"/>
  <c r="AH46" i="4"/>
  <c r="AH53" i="4" s="1"/>
  <c r="AH56" i="4" s="1"/>
  <c r="AH59" i="4" s="1"/>
  <c r="AH62" i="4" s="1"/>
  <c r="AH67" i="4"/>
  <c r="AH75" i="4" s="1"/>
  <c r="AH81" i="4" s="1"/>
  <c r="AJ48" i="4"/>
  <c r="AJ49" i="4"/>
  <c r="AJ71" i="4" s="1"/>
  <c r="AI50" i="4"/>
  <c r="AJ68" i="4" s="1"/>
  <c r="AK36" i="4"/>
  <c r="AJ102" i="4"/>
  <c r="AL38" i="4"/>
  <c r="AM31" i="4"/>
  <c r="AL34" i="4"/>
  <c r="AL43" i="4" s="1"/>
  <c r="AL45" i="4" s="1"/>
  <c r="AL33" i="4"/>
  <c r="AB94" i="3"/>
  <c r="AH92" i="3"/>
  <c r="AJ93" i="3"/>
  <c r="AI88" i="3"/>
  <c r="AH90" i="3"/>
  <c r="AK39" i="3"/>
  <c r="AK38" i="3"/>
  <c r="AK37" i="3"/>
  <c r="AK33" i="3"/>
  <c r="AK31" i="3"/>
  <c r="AL62" i="3"/>
  <c r="AK32" i="3"/>
  <c r="AJ34" i="3"/>
  <c r="AJ73" i="3" s="1"/>
  <c r="AJ40" i="3"/>
  <c r="AJ53" i="3" s="1"/>
  <c r="AJ89" i="3" s="1"/>
  <c r="AI51" i="3"/>
  <c r="AI54" i="3" s="1"/>
  <c r="AI57" i="3" s="1"/>
  <c r="AI60" i="3" s="1"/>
  <c r="AI67" i="3"/>
  <c r="AJ50" i="3"/>
  <c r="AK46" i="3"/>
  <c r="AK45" i="3" s="1"/>
  <c r="AM65" i="3" s="1"/>
  <c r="AM23" i="3"/>
  <c r="AL44" i="3"/>
  <c r="AL18" i="3"/>
  <c r="AM86" i="3" s="1"/>
  <c r="AL42" i="3"/>
  <c r="AK21" i="3"/>
  <c r="AK20" i="3"/>
  <c r="AM103" i="2"/>
  <c r="AM105" i="2" s="1"/>
  <c r="AQ101" i="2"/>
  <c r="AQ103" i="2" s="1"/>
  <c r="U102" i="2"/>
  <c r="AK94" i="2"/>
  <c r="AK64" i="2"/>
  <c r="AJ95" i="2"/>
  <c r="AM91" i="2"/>
  <c r="AK52" i="4" l="1"/>
  <c r="AK73" i="4" s="1"/>
  <c r="AK51" i="4"/>
  <c r="AK72" i="4" s="1"/>
  <c r="AA92" i="4"/>
  <c r="AA94" i="4" s="1"/>
  <c r="AI105" i="4"/>
  <c r="AL42" i="4"/>
  <c r="AL44" i="4"/>
  <c r="AB115" i="4"/>
  <c r="AC88" i="4" s="1"/>
  <c r="AC115" i="4" s="1"/>
  <c r="AD88" i="4" s="1"/>
  <c r="AD92" i="4" s="1"/>
  <c r="AD94" i="4" s="1"/>
  <c r="AJ106" i="4"/>
  <c r="AJ107" i="4"/>
  <c r="AH104" i="4"/>
  <c r="AI104" i="4" s="1"/>
  <c r="AK69" i="4"/>
  <c r="AJ70" i="4"/>
  <c r="AH82" i="4"/>
  <c r="AI82" i="4" s="1"/>
  <c r="AH103" i="4"/>
  <c r="AJ46" i="4"/>
  <c r="AJ67" i="4"/>
  <c r="AJ75" i="4" s="1"/>
  <c r="AJ81" i="4" s="1"/>
  <c r="AI53" i="4"/>
  <c r="AI56" i="4" s="1"/>
  <c r="AI59" i="4" s="1"/>
  <c r="AI62" i="4" s="1"/>
  <c r="AL66" i="4"/>
  <c r="AM66" i="4"/>
  <c r="AK48" i="4"/>
  <c r="AK70" i="4" s="1"/>
  <c r="AK49" i="4"/>
  <c r="AK71" i="4" s="1"/>
  <c r="AJ50" i="4"/>
  <c r="AK68" i="4" s="1"/>
  <c r="AL36" i="4"/>
  <c r="AN31" i="4"/>
  <c r="AM34" i="4"/>
  <c r="AM43" i="4" s="1"/>
  <c r="AM33" i="4"/>
  <c r="AM38" i="4"/>
  <c r="AC68" i="3"/>
  <c r="AC69" i="3" s="1"/>
  <c r="AC75" i="3" s="1"/>
  <c r="AC76" i="3" s="1"/>
  <c r="AB95" i="3"/>
  <c r="AK93" i="3"/>
  <c r="AI92" i="3"/>
  <c r="AI90" i="3"/>
  <c r="AJ88" i="3"/>
  <c r="AK40" i="3"/>
  <c r="AK53" i="3" s="1"/>
  <c r="AK89" i="3" s="1"/>
  <c r="AK34" i="3"/>
  <c r="AK73" i="3" s="1"/>
  <c r="AL39" i="3"/>
  <c r="AL38" i="3"/>
  <c r="AL37" i="3"/>
  <c r="AL32" i="3"/>
  <c r="AM62" i="3"/>
  <c r="AL31" i="3"/>
  <c r="AL33" i="3"/>
  <c r="AJ51" i="3"/>
  <c r="AJ54" i="3" s="1"/>
  <c r="AJ57" i="3" s="1"/>
  <c r="AJ60" i="3" s="1"/>
  <c r="AJ67" i="3"/>
  <c r="AK50" i="3"/>
  <c r="AL46" i="3"/>
  <c r="AL45" i="3" s="1"/>
  <c r="AN65" i="3" s="1"/>
  <c r="AN23" i="3"/>
  <c r="AM44" i="3"/>
  <c r="AM18" i="3"/>
  <c r="AN86" i="3" s="1"/>
  <c r="AM42" i="3"/>
  <c r="AL21" i="3"/>
  <c r="AL20" i="3"/>
  <c r="AO105" i="2"/>
  <c r="AP105" i="2"/>
  <c r="AQ105" i="2"/>
  <c r="V102" i="2"/>
  <c r="V77" i="2"/>
  <c r="V81" i="2" s="1"/>
  <c r="AK95" i="2"/>
  <c r="AL64" i="2"/>
  <c r="AL94" i="2" s="1"/>
  <c r="AM42" i="4" l="1"/>
  <c r="AM44" i="4"/>
  <c r="AK43" i="4"/>
  <c r="AK45" i="4" s="1"/>
  <c r="AM45" i="4"/>
  <c r="AL52" i="4"/>
  <c r="AL73" i="4" s="1"/>
  <c r="AL51" i="4"/>
  <c r="AL72" i="4" s="1"/>
  <c r="AC92" i="4"/>
  <c r="AC94" i="4" s="1"/>
  <c r="AI103" i="4"/>
  <c r="AI108" i="4" s="1"/>
  <c r="AH108" i="4"/>
  <c r="AK74" i="4"/>
  <c r="AK107" i="4" s="1"/>
  <c r="AL74" i="4" s="1"/>
  <c r="AD115" i="4"/>
  <c r="AK106" i="4"/>
  <c r="AJ105" i="4"/>
  <c r="AJ104" i="4"/>
  <c r="AJ82" i="4"/>
  <c r="AK102" i="4"/>
  <c r="AL69" i="4"/>
  <c r="AN66" i="4"/>
  <c r="AL48" i="4"/>
  <c r="AL70" i="4" s="1"/>
  <c r="AL49" i="4"/>
  <c r="AL71" i="4" s="1"/>
  <c r="AK50" i="4"/>
  <c r="AL68" i="4" s="1"/>
  <c r="AJ53" i="4"/>
  <c r="AJ56" i="4" s="1"/>
  <c r="AJ59" i="4" s="1"/>
  <c r="AJ62" i="4" s="1"/>
  <c r="AM36" i="4"/>
  <c r="AO31" i="4"/>
  <c r="AN34" i="4"/>
  <c r="AN33" i="4"/>
  <c r="AN38" i="4"/>
  <c r="AC94" i="3"/>
  <c r="AJ92" i="3"/>
  <c r="AL93" i="3"/>
  <c r="AJ90" i="3"/>
  <c r="AK88" i="3"/>
  <c r="AM39" i="3"/>
  <c r="AM38" i="3"/>
  <c r="AM37" i="3"/>
  <c r="AN62" i="3"/>
  <c r="AM33" i="3"/>
  <c r="AM32" i="3"/>
  <c r="AM31" i="3"/>
  <c r="AL40" i="3"/>
  <c r="AL53" i="3" s="1"/>
  <c r="AL89" i="3" s="1"/>
  <c r="AL34" i="3"/>
  <c r="AL73" i="3" s="1"/>
  <c r="AK51" i="3"/>
  <c r="AK54" i="3" s="1"/>
  <c r="AK57" i="3" s="1"/>
  <c r="AK60" i="3" s="1"/>
  <c r="AK67" i="3"/>
  <c r="AL50" i="3"/>
  <c r="AM46" i="3"/>
  <c r="AM45" i="3" s="1"/>
  <c r="AO65" i="3" s="1"/>
  <c r="AO23" i="3"/>
  <c r="AN44" i="3"/>
  <c r="AN18" i="3"/>
  <c r="AO86" i="3" s="1"/>
  <c r="AM20" i="3"/>
  <c r="AM21" i="3"/>
  <c r="AN42" i="3"/>
  <c r="W77" i="2"/>
  <c r="W81" i="2" s="1"/>
  <c r="AL95" i="2"/>
  <c r="AM64" i="2"/>
  <c r="AM94" i="2" s="1"/>
  <c r="AM52" i="4" l="1"/>
  <c r="AM73" i="4" s="1"/>
  <c r="AM51" i="4"/>
  <c r="AM72" i="4" s="1"/>
  <c r="AN42" i="4"/>
  <c r="AN44" i="4"/>
  <c r="AJ103" i="4"/>
  <c r="AK105" i="4"/>
  <c r="AE88" i="4"/>
  <c r="AL107" i="4"/>
  <c r="AM74" i="4" s="1"/>
  <c r="AL106" i="4"/>
  <c r="AL102" i="4"/>
  <c r="AM69" i="4"/>
  <c r="AK46" i="4"/>
  <c r="AK53" i="4" s="1"/>
  <c r="AK56" i="4" s="1"/>
  <c r="AK59" i="4" s="1"/>
  <c r="AK62" i="4" s="1"/>
  <c r="AK67" i="4"/>
  <c r="AL46" i="4"/>
  <c r="AL67" i="4"/>
  <c r="AL75" i="4" s="1"/>
  <c r="AL81" i="4" s="1"/>
  <c r="AO66" i="4"/>
  <c r="AM49" i="4"/>
  <c r="AM71" i="4" s="1"/>
  <c r="AM48" i="4"/>
  <c r="AM70" i="4" s="1"/>
  <c r="AL50" i="4"/>
  <c r="AM68" i="4" s="1"/>
  <c r="AN36" i="4"/>
  <c r="AP31" i="4"/>
  <c r="AO33" i="4"/>
  <c r="AO34" i="4"/>
  <c r="AO43" i="4" s="1"/>
  <c r="AO38" i="4"/>
  <c r="AD68" i="3"/>
  <c r="AD69" i="3" s="1"/>
  <c r="AD75" i="3" s="1"/>
  <c r="AD76" i="3" s="1"/>
  <c r="AC95" i="3"/>
  <c r="AM93" i="3"/>
  <c r="AK92" i="3"/>
  <c r="AM40" i="3"/>
  <c r="AM53" i="3" s="1"/>
  <c r="AM89" i="3" s="1"/>
  <c r="AK90" i="3"/>
  <c r="AL88" i="3"/>
  <c r="AM34" i="3"/>
  <c r="AM73" i="3" s="1"/>
  <c r="AO62" i="3"/>
  <c r="AN39" i="3"/>
  <c r="AN38" i="3"/>
  <c r="AN33" i="3"/>
  <c r="AN32" i="3"/>
  <c r="AN37" i="3"/>
  <c r="AN31" i="3"/>
  <c r="AL51" i="3"/>
  <c r="AL54" i="3" s="1"/>
  <c r="AL57" i="3" s="1"/>
  <c r="AL60" i="3" s="1"/>
  <c r="AL67" i="3"/>
  <c r="AM50" i="3"/>
  <c r="AN46" i="3"/>
  <c r="AN45" i="3" s="1"/>
  <c r="AP65" i="3" s="1"/>
  <c r="AP23" i="3"/>
  <c r="AO44" i="3"/>
  <c r="AO18" i="3"/>
  <c r="AP86" i="3" s="1"/>
  <c r="AN20" i="3"/>
  <c r="AN21" i="3"/>
  <c r="AO42" i="3"/>
  <c r="W102" i="2"/>
  <c r="AM95" i="2"/>
  <c r="AO42" i="4" l="1"/>
  <c r="AO44" i="4"/>
  <c r="AO45" i="4"/>
  <c r="AP66" i="4"/>
  <c r="AN52" i="4"/>
  <c r="AN73" i="4" s="1"/>
  <c r="AN51" i="4"/>
  <c r="AN72" i="4" s="1"/>
  <c r="AJ108" i="4"/>
  <c r="AK75" i="4"/>
  <c r="AK81" i="4" s="1"/>
  <c r="AK82" i="4" s="1"/>
  <c r="AL82" i="4" s="1"/>
  <c r="AE92" i="4"/>
  <c r="AE94" i="4" s="1"/>
  <c r="AE115" i="4"/>
  <c r="AM106" i="4"/>
  <c r="AL105" i="4"/>
  <c r="AM107" i="4"/>
  <c r="AN74" i="4" s="1"/>
  <c r="AK104" i="4"/>
  <c r="AL104" i="4" s="1"/>
  <c r="AL53" i="4"/>
  <c r="AL56" i="4" s="1"/>
  <c r="AL59" i="4" s="1"/>
  <c r="AL62" i="4" s="1"/>
  <c r="AK103" i="4"/>
  <c r="AM102" i="4"/>
  <c r="AM46" i="4"/>
  <c r="AM67" i="4"/>
  <c r="AM75" i="4" s="1"/>
  <c r="AM81" i="4" s="1"/>
  <c r="AM50" i="4"/>
  <c r="AN68" i="4" s="1"/>
  <c r="AN69" i="4"/>
  <c r="AN49" i="4"/>
  <c r="AN71" i="4" s="1"/>
  <c r="AN48" i="4"/>
  <c r="AO36" i="4"/>
  <c r="AP38" i="4"/>
  <c r="AQ31" i="4"/>
  <c r="AP34" i="4"/>
  <c r="AP43" i="4" s="1"/>
  <c r="AP45" i="4" s="1"/>
  <c r="AP33" i="4"/>
  <c r="AD94" i="3"/>
  <c r="AL92" i="3"/>
  <c r="AN93" i="3"/>
  <c r="AL90" i="3"/>
  <c r="AM88" i="3"/>
  <c r="AN40" i="3"/>
  <c r="AN53" i="3" s="1"/>
  <c r="AN89" i="3" s="1"/>
  <c r="AP62" i="3"/>
  <c r="AO39" i="3"/>
  <c r="AO37" i="3"/>
  <c r="AO33" i="3"/>
  <c r="AO31" i="3"/>
  <c r="AO32" i="3"/>
  <c r="AO38" i="3"/>
  <c r="AO46" i="3"/>
  <c r="AO45" i="3"/>
  <c r="AQ65" i="3" s="1"/>
  <c r="AM51" i="3"/>
  <c r="AM54" i="3" s="1"/>
  <c r="AM57" i="3" s="1"/>
  <c r="AM60" i="3" s="1"/>
  <c r="AM67" i="3"/>
  <c r="AN34" i="3"/>
  <c r="AN73" i="3" s="1"/>
  <c r="AN50" i="3"/>
  <c r="AQ23" i="3"/>
  <c r="AP44" i="3"/>
  <c r="AP18" i="3"/>
  <c r="AQ86" i="3" s="1"/>
  <c r="AO21" i="3"/>
  <c r="AP42" i="3"/>
  <c r="AO20" i="3"/>
  <c r="X77" i="2"/>
  <c r="X81" i="2" s="1"/>
  <c r="AM53" i="4" l="1"/>
  <c r="AM56" i="4" s="1"/>
  <c r="AM59" i="4" s="1"/>
  <c r="AM62" i="4" s="1"/>
  <c r="AO52" i="4"/>
  <c r="AO73" i="4" s="1"/>
  <c r="AO51" i="4"/>
  <c r="AO72" i="4" s="1"/>
  <c r="AP42" i="4"/>
  <c r="AP44" i="4"/>
  <c r="AN43" i="4"/>
  <c r="AN45" i="4" s="1"/>
  <c r="AL103" i="4"/>
  <c r="AL108" i="4" s="1"/>
  <c r="AK108" i="4"/>
  <c r="AF88" i="4"/>
  <c r="AF115" i="4" s="1"/>
  <c r="AN102" i="4"/>
  <c r="AM105" i="4"/>
  <c r="AN106" i="4"/>
  <c r="AM104" i="4"/>
  <c r="AO69" i="4"/>
  <c r="AN70" i="4"/>
  <c r="AM82" i="4"/>
  <c r="AO49" i="4"/>
  <c r="AO71" i="4" s="1"/>
  <c r="AO48" i="4"/>
  <c r="AO70" i="4" s="1"/>
  <c r="AN50" i="4"/>
  <c r="AO68" i="4" s="1"/>
  <c r="AQ66" i="4"/>
  <c r="AP36" i="4"/>
  <c r="AR31" i="4"/>
  <c r="AQ34" i="4"/>
  <c r="AQ33" i="4"/>
  <c r="AQ38" i="4"/>
  <c r="AE68" i="3"/>
  <c r="AE69" i="3" s="1"/>
  <c r="AE75" i="3" s="1"/>
  <c r="AE76" i="3" s="1"/>
  <c r="AD95" i="3"/>
  <c r="AO93" i="3"/>
  <c r="AM92" i="3"/>
  <c r="AM90" i="3"/>
  <c r="AN88" i="3"/>
  <c r="AO34" i="3"/>
  <c r="AO73" i="3" s="1"/>
  <c r="AP31" i="3"/>
  <c r="AQ62" i="3"/>
  <c r="AP38" i="3"/>
  <c r="AP37" i="3"/>
  <c r="AP32" i="3"/>
  <c r="AP39" i="3"/>
  <c r="AP33" i="3"/>
  <c r="AO40" i="3"/>
  <c r="AO53" i="3" s="1"/>
  <c r="AO89" i="3" s="1"/>
  <c r="AN51" i="3"/>
  <c r="AN54" i="3" s="1"/>
  <c r="AN57" i="3" s="1"/>
  <c r="AN60" i="3" s="1"/>
  <c r="AN67" i="3"/>
  <c r="AP46" i="3"/>
  <c r="AP45" i="3" s="1"/>
  <c r="AR65" i="3" s="1"/>
  <c r="AO50" i="3"/>
  <c r="AR23" i="3"/>
  <c r="AQ44" i="3"/>
  <c r="AQ18" i="3"/>
  <c r="AR86" i="3" s="1"/>
  <c r="AP20" i="3"/>
  <c r="AQ42" i="3"/>
  <c r="AP21" i="3"/>
  <c r="X102" i="2"/>
  <c r="AQ42" i="4" l="1"/>
  <c r="AQ44" i="4"/>
  <c r="AP52" i="4"/>
  <c r="AP73" i="4" s="1"/>
  <c r="AP51" i="4"/>
  <c r="AP72" i="4" s="1"/>
  <c r="AN107" i="4"/>
  <c r="AO74" i="4" s="1"/>
  <c r="AM103" i="4"/>
  <c r="AM108" i="4" s="1"/>
  <c r="AG88" i="4"/>
  <c r="AG92" i="4" s="1"/>
  <c r="AG94" i="4" s="1"/>
  <c r="AF92" i="4"/>
  <c r="AF94" i="4" s="1"/>
  <c r="AO106" i="4"/>
  <c r="AN105" i="4"/>
  <c r="AO102" i="4"/>
  <c r="AN46" i="4"/>
  <c r="AN53" i="4" s="1"/>
  <c r="AN56" i="4" s="1"/>
  <c r="AN59" i="4" s="1"/>
  <c r="AN62" i="4" s="1"/>
  <c r="AN67" i="4"/>
  <c r="AO50" i="4"/>
  <c r="AP68" i="4" s="1"/>
  <c r="AP69" i="4"/>
  <c r="AO46" i="4"/>
  <c r="AO53" i="4" s="1"/>
  <c r="AO56" i="4" s="1"/>
  <c r="AO59" i="4" s="1"/>
  <c r="AO62" i="4" s="1"/>
  <c r="AO67" i="4"/>
  <c r="AO75" i="4" s="1"/>
  <c r="AO81" i="4" s="1"/>
  <c r="AP49" i="4"/>
  <c r="AP71" i="4" s="1"/>
  <c r="AP48" i="4"/>
  <c r="AP70" i="4" s="1"/>
  <c r="AQ36" i="4"/>
  <c r="AR38" i="4"/>
  <c r="AS31" i="4"/>
  <c r="AR33" i="4"/>
  <c r="AR34" i="4"/>
  <c r="AR43" i="4" s="1"/>
  <c r="AR45" i="4" s="1"/>
  <c r="AE94" i="3"/>
  <c r="AN92" i="3"/>
  <c r="AP93" i="3"/>
  <c r="AN90" i="3"/>
  <c r="AO88" i="3"/>
  <c r="AP34" i="3"/>
  <c r="AP73" i="3" s="1"/>
  <c r="AQ32" i="3"/>
  <c r="AQ31" i="3"/>
  <c r="AR62" i="3"/>
  <c r="AQ39" i="3"/>
  <c r="AQ38" i="3"/>
  <c r="AQ37" i="3"/>
  <c r="AQ33" i="3"/>
  <c r="AP50" i="3"/>
  <c r="AP40" i="3"/>
  <c r="AP53" i="3" s="1"/>
  <c r="AP89" i="3" s="1"/>
  <c r="AQ46" i="3"/>
  <c r="AQ45" i="3" s="1"/>
  <c r="AS65" i="3" s="1"/>
  <c r="AO51" i="3"/>
  <c r="AO54" i="3" s="1"/>
  <c r="AO57" i="3" s="1"/>
  <c r="AO60" i="3" s="1"/>
  <c r="AO67" i="3"/>
  <c r="AS23" i="3"/>
  <c r="AR44" i="3"/>
  <c r="AR18" i="3"/>
  <c r="AS86" i="3" s="1"/>
  <c r="AQ21" i="3"/>
  <c r="AQ20" i="3"/>
  <c r="AR42" i="3"/>
  <c r="Y77" i="2"/>
  <c r="Y81" i="2" s="1"/>
  <c r="AR42" i="4" l="1"/>
  <c r="AR44" i="4"/>
  <c r="AQ51" i="4"/>
  <c r="AQ72" i="4" s="1"/>
  <c r="AQ52" i="4"/>
  <c r="AQ73" i="4" s="1"/>
  <c r="AO107" i="4"/>
  <c r="AP74" i="4" s="1"/>
  <c r="AG115" i="4"/>
  <c r="AH88" i="4" s="1"/>
  <c r="AH92" i="4" s="1"/>
  <c r="AH94" i="4" s="1"/>
  <c r="AN75" i="4"/>
  <c r="AN81" i="4" s="1"/>
  <c r="AN82" i="4" s="1"/>
  <c r="AO82" i="4" s="1"/>
  <c r="AO105" i="4"/>
  <c r="AP106" i="4"/>
  <c r="AN104" i="4"/>
  <c r="AO104" i="4" s="1"/>
  <c r="AN103" i="4"/>
  <c r="AP102" i="4"/>
  <c r="AP46" i="4"/>
  <c r="AP67" i="4"/>
  <c r="AP50" i="4"/>
  <c r="AQ68" i="4" s="1"/>
  <c r="AQ69" i="4"/>
  <c r="AS66" i="4"/>
  <c r="AQ49" i="4"/>
  <c r="AQ71" i="4" s="1"/>
  <c r="AQ48" i="4"/>
  <c r="AR66" i="4"/>
  <c r="AR36" i="4"/>
  <c r="AT31" i="4"/>
  <c r="AS34" i="4"/>
  <c r="AS43" i="4" s="1"/>
  <c r="AS33" i="4"/>
  <c r="AS38" i="4"/>
  <c r="AF68" i="3"/>
  <c r="AF69" i="3" s="1"/>
  <c r="AF75" i="3" s="1"/>
  <c r="AF76" i="3" s="1"/>
  <c r="AE95" i="3"/>
  <c r="AO92" i="3"/>
  <c r="AQ93" i="3"/>
  <c r="AO90" i="3"/>
  <c r="AP88" i="3"/>
  <c r="AP51" i="3"/>
  <c r="AP54" i="3" s="1"/>
  <c r="AP57" i="3" s="1"/>
  <c r="AP60" i="3" s="1"/>
  <c r="AP67" i="3"/>
  <c r="AQ40" i="3"/>
  <c r="AQ53" i="3" s="1"/>
  <c r="AQ89" i="3" s="1"/>
  <c r="AQ34" i="3"/>
  <c r="AQ73" i="3" s="1"/>
  <c r="AR33" i="3"/>
  <c r="AR32" i="3"/>
  <c r="AR31" i="3"/>
  <c r="AS62" i="3"/>
  <c r="AR39" i="3"/>
  <c r="AR38" i="3"/>
  <c r="AR37" i="3"/>
  <c r="AQ50" i="3"/>
  <c r="AR46" i="3"/>
  <c r="AR45" i="3" s="1"/>
  <c r="AT65" i="3" s="1"/>
  <c r="AT23" i="3"/>
  <c r="AS44" i="3"/>
  <c r="AS18" i="3"/>
  <c r="AT86" i="3" s="1"/>
  <c r="AR21" i="3"/>
  <c r="AR20" i="3"/>
  <c r="AS42" i="3"/>
  <c r="Y102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D18" i="2"/>
  <c r="D17" i="2"/>
  <c r="D20" i="2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M42" i="2" s="1"/>
  <c r="D76" i="1"/>
  <c r="E48" i="1" s="1"/>
  <c r="D78" i="1"/>
  <c r="E78" i="1" s="1"/>
  <c r="AO69" i="1"/>
  <c r="AP69" i="1" s="1"/>
  <c r="AQ69" i="1" s="1"/>
  <c r="AO42" i="1"/>
  <c r="AP42" i="1" s="1"/>
  <c r="AQ42" i="1" s="1"/>
  <c r="AO23" i="1"/>
  <c r="AP23" i="1" s="1"/>
  <c r="AQ23" i="1" s="1"/>
  <c r="AO16" i="1"/>
  <c r="AP16" i="1" s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D73" i="1"/>
  <c r="D60" i="1"/>
  <c r="D85" i="1" s="1"/>
  <c r="E85" i="1" s="1"/>
  <c r="F85" i="1" s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D53" i="1"/>
  <c r="E53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E46" i="1"/>
  <c r="AP53" i="4" l="1"/>
  <c r="AP56" i="4" s="1"/>
  <c r="AP59" i="4" s="1"/>
  <c r="AP62" i="4" s="1"/>
  <c r="AP75" i="4"/>
  <c r="AP81" i="4" s="1"/>
  <c r="AS44" i="4"/>
  <c r="AS42" i="4"/>
  <c r="AS45" i="4"/>
  <c r="AR51" i="4"/>
  <c r="AR72" i="4" s="1"/>
  <c r="AR52" i="4"/>
  <c r="AR73" i="4" s="1"/>
  <c r="AP107" i="4"/>
  <c r="AQ74" i="4" s="1"/>
  <c r="AQ43" i="4"/>
  <c r="AQ45" i="4" s="1"/>
  <c r="AO103" i="4"/>
  <c r="AO108" i="4" s="1"/>
  <c r="AN108" i="4"/>
  <c r="AH115" i="4"/>
  <c r="AQ106" i="4"/>
  <c r="AP105" i="4"/>
  <c r="AP104" i="4"/>
  <c r="AR69" i="4"/>
  <c r="AQ70" i="4"/>
  <c r="AQ102" i="4"/>
  <c r="AP82" i="4"/>
  <c r="AP103" i="4"/>
  <c r="AQ50" i="4"/>
  <c r="AR68" i="4" s="1"/>
  <c r="AR49" i="4"/>
  <c r="AR71" i="4" s="1"/>
  <c r="AR48" i="4"/>
  <c r="AR70" i="4" s="1"/>
  <c r="AS36" i="4"/>
  <c r="AT38" i="4"/>
  <c r="AU31" i="4"/>
  <c r="AT34" i="4"/>
  <c r="AT33" i="4"/>
  <c r="AF94" i="3"/>
  <c r="AR93" i="3"/>
  <c r="AP92" i="3"/>
  <c r="AP90" i="3"/>
  <c r="AQ88" i="3"/>
  <c r="AR34" i="3"/>
  <c r="AR73" i="3" s="1"/>
  <c r="AT62" i="3"/>
  <c r="AS33" i="3"/>
  <c r="AS32" i="3"/>
  <c r="AS31" i="3"/>
  <c r="AS39" i="3"/>
  <c r="AS37" i="3"/>
  <c r="AS38" i="3"/>
  <c r="AQ51" i="3"/>
  <c r="AQ54" i="3" s="1"/>
  <c r="AQ57" i="3" s="1"/>
  <c r="AQ60" i="3" s="1"/>
  <c r="AQ67" i="3"/>
  <c r="AR40" i="3"/>
  <c r="AR53" i="3" s="1"/>
  <c r="AR89" i="3" s="1"/>
  <c r="AR50" i="3"/>
  <c r="AS46" i="3"/>
  <c r="AS45" i="3" s="1"/>
  <c r="AU23" i="3"/>
  <c r="AT44" i="3"/>
  <c r="AT18" i="3"/>
  <c r="AU86" i="3" s="1"/>
  <c r="AS21" i="3"/>
  <c r="AS20" i="3"/>
  <c r="AT42" i="3"/>
  <c r="Z77" i="2"/>
  <c r="Z81" i="2" s="1"/>
  <c r="F42" i="2"/>
  <c r="G61" i="2" s="1"/>
  <c r="E41" i="2"/>
  <c r="G60" i="2" s="1"/>
  <c r="G65" i="2" s="1"/>
  <c r="G71" i="2" s="1"/>
  <c r="G83" i="2" s="1"/>
  <c r="AH42" i="2"/>
  <c r="AI61" i="2" s="1"/>
  <c r="AG41" i="2"/>
  <c r="AI60" i="2" s="1"/>
  <c r="AF41" i="2"/>
  <c r="AH60" i="2" s="1"/>
  <c r="V42" i="2"/>
  <c r="W61" i="2" s="1"/>
  <c r="U41" i="2"/>
  <c r="W60" i="2" s="1"/>
  <c r="W65" i="2" s="1"/>
  <c r="W71" i="2" s="1"/>
  <c r="W83" i="2" s="1"/>
  <c r="AF42" i="2"/>
  <c r="AG61" i="2" s="1"/>
  <c r="U42" i="2"/>
  <c r="V61" i="2" s="1"/>
  <c r="T41" i="2"/>
  <c r="V60" i="2" s="1"/>
  <c r="V65" i="2" s="1"/>
  <c r="V71" i="2" s="1"/>
  <c r="V83" i="2" s="1"/>
  <c r="AG42" i="2"/>
  <c r="AH61" i="2" s="1"/>
  <c r="AE41" i="2"/>
  <c r="AG60" i="2" s="1"/>
  <c r="AG65" i="2" s="1"/>
  <c r="AG71" i="2" s="1"/>
  <c r="T42" i="2"/>
  <c r="U61" i="2" s="1"/>
  <c r="S41" i="2"/>
  <c r="U60" i="2" s="1"/>
  <c r="U65" i="2" s="1"/>
  <c r="U71" i="2" s="1"/>
  <c r="U83" i="2" s="1"/>
  <c r="I41" i="2"/>
  <c r="K60" i="2" s="1"/>
  <c r="S42" i="2"/>
  <c r="T61" i="2" s="1"/>
  <c r="R41" i="2"/>
  <c r="T60" i="2" s="1"/>
  <c r="T65" i="2" s="1"/>
  <c r="T71" i="2" s="1"/>
  <c r="T83" i="2" s="1"/>
  <c r="J42" i="2"/>
  <c r="K61" i="2" s="1"/>
  <c r="I42" i="2"/>
  <c r="J61" i="2" s="1"/>
  <c r="H41" i="2"/>
  <c r="J60" i="2" s="1"/>
  <c r="H42" i="2"/>
  <c r="I61" i="2" s="1"/>
  <c r="G41" i="2"/>
  <c r="I60" i="2" s="1"/>
  <c r="I65" i="2" s="1"/>
  <c r="I71" i="2" s="1"/>
  <c r="I83" i="2" s="1"/>
  <c r="G42" i="2"/>
  <c r="H61" i="2" s="1"/>
  <c r="F41" i="2"/>
  <c r="H60" i="2" s="1"/>
  <c r="P41" i="2"/>
  <c r="R60" i="2" s="1"/>
  <c r="AB42" i="2"/>
  <c r="AC61" i="2" s="1"/>
  <c r="P42" i="2"/>
  <c r="Q61" i="2" s="1"/>
  <c r="AM41" i="2"/>
  <c r="AM43" i="2" s="1"/>
  <c r="AM47" i="2" s="1"/>
  <c r="AM50" i="2" s="1"/>
  <c r="AM53" i="2" s="1"/>
  <c r="AM56" i="2" s="1"/>
  <c r="AA41" i="2"/>
  <c r="AC60" i="2" s="1"/>
  <c r="O41" i="2"/>
  <c r="Q60" i="2" s="1"/>
  <c r="AC41" i="2"/>
  <c r="AE60" i="2" s="1"/>
  <c r="AB41" i="2"/>
  <c r="AD60" i="2" s="1"/>
  <c r="D42" i="2"/>
  <c r="E61" i="2" s="1"/>
  <c r="E65" i="2" s="1"/>
  <c r="E71" i="2" s="1"/>
  <c r="AA42" i="2"/>
  <c r="AB61" i="2" s="1"/>
  <c r="O42" i="2"/>
  <c r="P61" i="2" s="1"/>
  <c r="AL41" i="2"/>
  <c r="Z41" i="2"/>
  <c r="AB60" i="2" s="1"/>
  <c r="N41" i="2"/>
  <c r="P60" i="2" s="1"/>
  <c r="E42" i="2"/>
  <c r="F61" i="2" s="1"/>
  <c r="D41" i="2"/>
  <c r="F60" i="2" s="1"/>
  <c r="AL42" i="2"/>
  <c r="AM61" i="2" s="1"/>
  <c r="Z42" i="2"/>
  <c r="AA61" i="2" s="1"/>
  <c r="N42" i="2"/>
  <c r="O61" i="2" s="1"/>
  <c r="AK41" i="2"/>
  <c r="AM60" i="2" s="1"/>
  <c r="Y41" i="2"/>
  <c r="AA60" i="2" s="1"/>
  <c r="M41" i="2"/>
  <c r="O60" i="2" s="1"/>
  <c r="R42" i="2"/>
  <c r="S61" i="2" s="1"/>
  <c r="AC42" i="2"/>
  <c r="AD61" i="2" s="1"/>
  <c r="AK42" i="2"/>
  <c r="AL61" i="2" s="1"/>
  <c r="Y42" i="2"/>
  <c r="Z61" i="2" s="1"/>
  <c r="M42" i="2"/>
  <c r="N61" i="2" s="1"/>
  <c r="AJ41" i="2"/>
  <c r="AL60" i="2" s="1"/>
  <c r="X41" i="2"/>
  <c r="Z60" i="2" s="1"/>
  <c r="L41" i="2"/>
  <c r="N60" i="2" s="1"/>
  <c r="Q42" i="2"/>
  <c r="R61" i="2" s="1"/>
  <c r="AJ42" i="2"/>
  <c r="AK61" i="2" s="1"/>
  <c r="X42" i="2"/>
  <c r="Y61" i="2" s="1"/>
  <c r="L42" i="2"/>
  <c r="M61" i="2" s="1"/>
  <c r="AI41" i="2"/>
  <c r="AK60" i="2" s="1"/>
  <c r="AK65" i="2" s="1"/>
  <c r="AK71" i="2" s="1"/>
  <c r="W41" i="2"/>
  <c r="Y60" i="2" s="1"/>
  <c r="K41" i="2"/>
  <c r="M60" i="2" s="1"/>
  <c r="AE42" i="2"/>
  <c r="AF61" i="2" s="1"/>
  <c r="AD41" i="2"/>
  <c r="AF60" i="2" s="1"/>
  <c r="AD42" i="2"/>
  <c r="AE61" i="2" s="1"/>
  <c r="Q41" i="2"/>
  <c r="S60" i="2" s="1"/>
  <c r="AI42" i="2"/>
  <c r="AJ61" i="2" s="1"/>
  <c r="W42" i="2"/>
  <c r="X61" i="2" s="1"/>
  <c r="K42" i="2"/>
  <c r="L61" i="2" s="1"/>
  <c r="AH41" i="2"/>
  <c r="AJ60" i="2" s="1"/>
  <c r="V41" i="2"/>
  <c r="J41" i="2"/>
  <c r="E76" i="1"/>
  <c r="F48" i="1" s="1"/>
  <c r="F76" i="1" s="1"/>
  <c r="AQ16" i="1"/>
  <c r="G85" i="1"/>
  <c r="AP108" i="4" l="1"/>
  <c r="AT44" i="4"/>
  <c r="AT42" i="4"/>
  <c r="AS51" i="4"/>
  <c r="AS72" i="4" s="1"/>
  <c r="AS52" i="4"/>
  <c r="AS73" i="4" s="1"/>
  <c r="AQ107" i="4"/>
  <c r="AR74" i="4" s="1"/>
  <c r="AI88" i="4"/>
  <c r="AI92" i="4" s="1"/>
  <c r="AI94" i="4" s="1"/>
  <c r="AR107" i="4"/>
  <c r="AS74" i="4" s="1"/>
  <c r="AQ105" i="4"/>
  <c r="AR106" i="4"/>
  <c r="AR102" i="4"/>
  <c r="AQ46" i="4"/>
  <c r="AQ53" i="4" s="1"/>
  <c r="AQ56" i="4" s="1"/>
  <c r="AQ59" i="4" s="1"/>
  <c r="AQ62" i="4" s="1"/>
  <c r="AQ67" i="4"/>
  <c r="AR50" i="4"/>
  <c r="AS68" i="4" s="1"/>
  <c r="AS69" i="4"/>
  <c r="AR67" i="4"/>
  <c r="AR75" i="4" s="1"/>
  <c r="AR81" i="4" s="1"/>
  <c r="AR46" i="4"/>
  <c r="AR53" i="4" s="1"/>
  <c r="AR56" i="4" s="1"/>
  <c r="AR59" i="4" s="1"/>
  <c r="AR62" i="4" s="1"/>
  <c r="AT66" i="4"/>
  <c r="AS49" i="4"/>
  <c r="AS71" i="4" s="1"/>
  <c r="AS48" i="4"/>
  <c r="AS70" i="4" s="1"/>
  <c r="AU66" i="4"/>
  <c r="AT36" i="4"/>
  <c r="AU38" i="4"/>
  <c r="AV31" i="4"/>
  <c r="AU34" i="4"/>
  <c r="AU43" i="4" s="1"/>
  <c r="AU45" i="4" s="1"/>
  <c r="AU33" i="4"/>
  <c r="AG68" i="3"/>
  <c r="AG69" i="3" s="1"/>
  <c r="AG75" i="3" s="1"/>
  <c r="AG76" i="3" s="1"/>
  <c r="AF95" i="3"/>
  <c r="AQ92" i="3"/>
  <c r="AU65" i="3"/>
  <c r="AS93" i="3"/>
  <c r="AR88" i="3"/>
  <c r="AQ90" i="3"/>
  <c r="AS34" i="3"/>
  <c r="AS73" i="3" s="1"/>
  <c r="AT46" i="3"/>
  <c r="AT45" i="3"/>
  <c r="AV65" i="3" s="1"/>
  <c r="AU62" i="3"/>
  <c r="AT37" i="3"/>
  <c r="AT33" i="3"/>
  <c r="AT32" i="3"/>
  <c r="AT31" i="3"/>
  <c r="AT38" i="3"/>
  <c r="AT39" i="3"/>
  <c r="AS40" i="3"/>
  <c r="AS53" i="3" s="1"/>
  <c r="AS89" i="3" s="1"/>
  <c r="AR51" i="3"/>
  <c r="AR54" i="3" s="1"/>
  <c r="AR57" i="3" s="1"/>
  <c r="AR60" i="3" s="1"/>
  <c r="AR67" i="3"/>
  <c r="AS50" i="3"/>
  <c r="AV23" i="3"/>
  <c r="AU44" i="3"/>
  <c r="AU18" i="3"/>
  <c r="AV86" i="3" s="1"/>
  <c r="AT21" i="3"/>
  <c r="AU42" i="3"/>
  <c r="AT20" i="3"/>
  <c r="Z102" i="2"/>
  <c r="E72" i="2"/>
  <c r="E83" i="2"/>
  <c r="E97" i="2" s="1"/>
  <c r="Y65" i="2"/>
  <c r="Y71" i="2" s="1"/>
  <c r="Y83" i="2" s="1"/>
  <c r="O65" i="2"/>
  <c r="O71" i="2" s="1"/>
  <c r="O83" i="2" s="1"/>
  <c r="AJ65" i="2"/>
  <c r="AJ71" i="2" s="1"/>
  <c r="AA65" i="2"/>
  <c r="AA71" i="2" s="1"/>
  <c r="N65" i="2"/>
  <c r="N71" i="2" s="1"/>
  <c r="N83" i="2" s="1"/>
  <c r="Q65" i="2"/>
  <c r="Q71" i="2" s="1"/>
  <c r="Q83" i="2" s="1"/>
  <c r="Z65" i="2"/>
  <c r="Z71" i="2" s="1"/>
  <c r="Z83" i="2" s="1"/>
  <c r="AC65" i="2"/>
  <c r="AC71" i="2" s="1"/>
  <c r="AL65" i="2"/>
  <c r="AL71" i="2" s="1"/>
  <c r="F65" i="2"/>
  <c r="F71" i="2" s="1"/>
  <c r="AI65" i="2"/>
  <c r="AI71" i="2" s="1"/>
  <c r="H65" i="2"/>
  <c r="H71" i="2" s="1"/>
  <c r="H83" i="2" s="1"/>
  <c r="AM65" i="2"/>
  <c r="AM71" i="2" s="1"/>
  <c r="AD65" i="2"/>
  <c r="AD71" i="2" s="1"/>
  <c r="J65" i="2"/>
  <c r="J71" i="2" s="1"/>
  <c r="J83" i="2" s="1"/>
  <c r="AE65" i="2"/>
  <c r="AE71" i="2" s="1"/>
  <c r="V43" i="2"/>
  <c r="V47" i="2" s="1"/>
  <c r="V50" i="2" s="1"/>
  <c r="V53" i="2" s="1"/>
  <c r="V56" i="2" s="1"/>
  <c r="X60" i="2"/>
  <c r="X65" i="2" s="1"/>
  <c r="X71" i="2" s="1"/>
  <c r="X83" i="2" s="1"/>
  <c r="J43" i="2"/>
  <c r="J47" i="2" s="1"/>
  <c r="J50" i="2" s="1"/>
  <c r="J53" i="2" s="1"/>
  <c r="J56" i="2" s="1"/>
  <c r="L60" i="2"/>
  <c r="L65" i="2" s="1"/>
  <c r="L71" i="2" s="1"/>
  <c r="L83" i="2" s="1"/>
  <c r="AF65" i="2"/>
  <c r="AF71" i="2" s="1"/>
  <c r="K65" i="2"/>
  <c r="K71" i="2" s="1"/>
  <c r="K83" i="2" s="1"/>
  <c r="AH65" i="2"/>
  <c r="AH71" i="2" s="1"/>
  <c r="P65" i="2"/>
  <c r="P71" i="2" s="1"/>
  <c r="P83" i="2" s="1"/>
  <c r="S65" i="2"/>
  <c r="S71" i="2" s="1"/>
  <c r="S83" i="2" s="1"/>
  <c r="M65" i="2"/>
  <c r="M71" i="2" s="1"/>
  <c r="M83" i="2" s="1"/>
  <c r="AB65" i="2"/>
  <c r="AB71" i="2" s="1"/>
  <c r="R65" i="2"/>
  <c r="R71" i="2" s="1"/>
  <c r="R83" i="2" s="1"/>
  <c r="AL43" i="2"/>
  <c r="AL47" i="2" s="1"/>
  <c r="AL50" i="2" s="1"/>
  <c r="AL53" i="2" s="1"/>
  <c r="AL56" i="2" s="1"/>
  <c r="T43" i="2"/>
  <c r="T47" i="2" s="1"/>
  <c r="T50" i="2" s="1"/>
  <c r="T53" i="2" s="1"/>
  <c r="T56" i="2" s="1"/>
  <c r="F43" i="2"/>
  <c r="F47" i="2" s="1"/>
  <c r="F50" i="2" s="1"/>
  <c r="F53" i="2" s="1"/>
  <c r="F56" i="2" s="1"/>
  <c r="AE43" i="2"/>
  <c r="AE47" i="2" s="1"/>
  <c r="AE50" i="2" s="1"/>
  <c r="AE53" i="2" s="1"/>
  <c r="AE56" i="2" s="1"/>
  <c r="AH43" i="2"/>
  <c r="AH47" i="2" s="1"/>
  <c r="AH50" i="2" s="1"/>
  <c r="AH53" i="2" s="1"/>
  <c r="AH56" i="2" s="1"/>
  <c r="R43" i="2"/>
  <c r="R47" i="2" s="1"/>
  <c r="R50" i="2" s="1"/>
  <c r="R53" i="2" s="1"/>
  <c r="R56" i="2" s="1"/>
  <c r="E43" i="2"/>
  <c r="E47" i="2" s="1"/>
  <c r="E50" i="2" s="1"/>
  <c r="E53" i="2" s="1"/>
  <c r="E56" i="2" s="1"/>
  <c r="X43" i="2"/>
  <c r="X47" i="2" s="1"/>
  <c r="X50" i="2" s="1"/>
  <c r="X53" i="2" s="1"/>
  <c r="X56" i="2" s="1"/>
  <c r="K43" i="2"/>
  <c r="K47" i="2" s="1"/>
  <c r="K50" i="2" s="1"/>
  <c r="K53" i="2" s="1"/>
  <c r="K56" i="2" s="1"/>
  <c r="H43" i="2"/>
  <c r="H47" i="2" s="1"/>
  <c r="H50" i="2" s="1"/>
  <c r="H53" i="2" s="1"/>
  <c r="H56" i="2" s="1"/>
  <c r="U43" i="2"/>
  <c r="U47" i="2" s="1"/>
  <c r="U50" i="2" s="1"/>
  <c r="U53" i="2" s="1"/>
  <c r="U56" i="2" s="1"/>
  <c r="M43" i="2"/>
  <c r="M47" i="2" s="1"/>
  <c r="M50" i="2" s="1"/>
  <c r="M53" i="2" s="1"/>
  <c r="M56" i="2" s="1"/>
  <c r="AF43" i="2"/>
  <c r="AF47" i="2" s="1"/>
  <c r="AF50" i="2" s="1"/>
  <c r="AF53" i="2" s="1"/>
  <c r="AF56" i="2" s="1"/>
  <c r="G43" i="2"/>
  <c r="G47" i="2" s="1"/>
  <c r="G50" i="2" s="1"/>
  <c r="G53" i="2" s="1"/>
  <c r="G56" i="2" s="1"/>
  <c r="AG43" i="2"/>
  <c r="AG47" i="2" s="1"/>
  <c r="AG50" i="2" s="1"/>
  <c r="AG53" i="2" s="1"/>
  <c r="AG56" i="2" s="1"/>
  <c r="Q43" i="2"/>
  <c r="Q47" i="2" s="1"/>
  <c r="Q50" i="2" s="1"/>
  <c r="Q53" i="2" s="1"/>
  <c r="Q56" i="2" s="1"/>
  <c r="AK43" i="2"/>
  <c r="AK47" i="2" s="1"/>
  <c r="AK50" i="2" s="1"/>
  <c r="AK53" i="2" s="1"/>
  <c r="AK56" i="2" s="1"/>
  <c r="AB43" i="2"/>
  <c r="AB47" i="2" s="1"/>
  <c r="AB50" i="2" s="1"/>
  <c r="AB53" i="2" s="1"/>
  <c r="AB56" i="2" s="1"/>
  <c r="I43" i="2"/>
  <c r="I47" i="2" s="1"/>
  <c r="I50" i="2" s="1"/>
  <c r="I53" i="2" s="1"/>
  <c r="I56" i="2" s="1"/>
  <c r="N43" i="2"/>
  <c r="N47" i="2" s="1"/>
  <c r="N50" i="2" s="1"/>
  <c r="N53" i="2" s="1"/>
  <c r="N56" i="2" s="1"/>
  <c r="S43" i="2"/>
  <c r="S47" i="2" s="1"/>
  <c r="S50" i="2" s="1"/>
  <c r="S53" i="2" s="1"/>
  <c r="S56" i="2" s="1"/>
  <c r="Y43" i="2"/>
  <c r="Y47" i="2" s="1"/>
  <c r="Y50" i="2" s="1"/>
  <c r="Y53" i="2" s="1"/>
  <c r="Y56" i="2" s="1"/>
  <c r="L43" i="2"/>
  <c r="L47" i="2" s="1"/>
  <c r="L50" i="2" s="1"/>
  <c r="L53" i="2" s="1"/>
  <c r="L56" i="2" s="1"/>
  <c r="Z43" i="2"/>
  <c r="Z47" i="2" s="1"/>
  <c r="Z50" i="2" s="1"/>
  <c r="Z53" i="2" s="1"/>
  <c r="Z56" i="2" s="1"/>
  <c r="O43" i="2"/>
  <c r="O47" i="2" s="1"/>
  <c r="O50" i="2" s="1"/>
  <c r="O53" i="2" s="1"/>
  <c r="O56" i="2" s="1"/>
  <c r="D43" i="2"/>
  <c r="D47" i="2" s="1"/>
  <c r="D50" i="2" s="1"/>
  <c r="D53" i="2" s="1"/>
  <c r="D56" i="2" s="1"/>
  <c r="AA43" i="2"/>
  <c r="AA47" i="2" s="1"/>
  <c r="AA50" i="2" s="1"/>
  <c r="AA53" i="2" s="1"/>
  <c r="AA56" i="2" s="1"/>
  <c r="W43" i="2"/>
  <c r="W47" i="2" s="1"/>
  <c r="W50" i="2" s="1"/>
  <c r="W53" i="2" s="1"/>
  <c r="W56" i="2" s="1"/>
  <c r="AJ43" i="2"/>
  <c r="AJ47" i="2" s="1"/>
  <c r="AJ50" i="2" s="1"/>
  <c r="AJ53" i="2" s="1"/>
  <c r="AJ56" i="2" s="1"/>
  <c r="AC43" i="2"/>
  <c r="AC47" i="2" s="1"/>
  <c r="AC50" i="2" s="1"/>
  <c r="AC53" i="2" s="1"/>
  <c r="AC56" i="2" s="1"/>
  <c r="AD43" i="2"/>
  <c r="AD47" i="2" s="1"/>
  <c r="AD50" i="2" s="1"/>
  <c r="AD53" i="2" s="1"/>
  <c r="AD56" i="2" s="1"/>
  <c r="AI43" i="2"/>
  <c r="AI47" i="2" s="1"/>
  <c r="AI50" i="2" s="1"/>
  <c r="AI53" i="2" s="1"/>
  <c r="AI56" i="2" s="1"/>
  <c r="P43" i="2"/>
  <c r="P47" i="2" s="1"/>
  <c r="P50" i="2" s="1"/>
  <c r="P53" i="2" s="1"/>
  <c r="P56" i="2" s="1"/>
  <c r="G48" i="1"/>
  <c r="G76" i="1" s="1"/>
  <c r="H85" i="1"/>
  <c r="AT43" i="4" l="1"/>
  <c r="AT45" i="4" s="1"/>
  <c r="AU44" i="4"/>
  <c r="AU42" i="4"/>
  <c r="AT51" i="4"/>
  <c r="AT72" i="4" s="1"/>
  <c r="AT52" i="4"/>
  <c r="AT73" i="4" s="1"/>
  <c r="AQ75" i="4"/>
  <c r="AQ81" i="4" s="1"/>
  <c r="AI115" i="4"/>
  <c r="AJ88" i="4" s="1"/>
  <c r="AJ92" i="4" s="1"/>
  <c r="AJ94" i="4" s="1"/>
  <c r="AS107" i="4"/>
  <c r="AT74" i="4" s="1"/>
  <c r="AS106" i="4"/>
  <c r="AR105" i="4"/>
  <c r="AQ104" i="4"/>
  <c r="AR104" i="4" s="1"/>
  <c r="AQ82" i="4"/>
  <c r="AR82" i="4" s="1"/>
  <c r="AS102" i="4"/>
  <c r="AQ103" i="4"/>
  <c r="AS50" i="4"/>
  <c r="AT68" i="4" s="1"/>
  <c r="AT69" i="4"/>
  <c r="AS46" i="4"/>
  <c r="AS53" i="4" s="1"/>
  <c r="AS56" i="4" s="1"/>
  <c r="AS59" i="4" s="1"/>
  <c r="AS62" i="4" s="1"/>
  <c r="AS67" i="4"/>
  <c r="AS75" i="4" s="1"/>
  <c r="AS81" i="4" s="1"/>
  <c r="AT49" i="4"/>
  <c r="AT71" i="4" s="1"/>
  <c r="AT48" i="4"/>
  <c r="AT70" i="4" s="1"/>
  <c r="AV66" i="4"/>
  <c r="AU36" i="4"/>
  <c r="AW31" i="4"/>
  <c r="AV34" i="4"/>
  <c r="AV43" i="4" s="1"/>
  <c r="AV45" i="4" s="1"/>
  <c r="AV33" i="4"/>
  <c r="AV38" i="4"/>
  <c r="AG94" i="3"/>
  <c r="AT93" i="3"/>
  <c r="AR92" i="3"/>
  <c r="AR90" i="3"/>
  <c r="AS88" i="3"/>
  <c r="AT34" i="3"/>
  <c r="AT73" i="3" s="1"/>
  <c r="AT40" i="3"/>
  <c r="AT53" i="3" s="1"/>
  <c r="AT89" i="3" s="1"/>
  <c r="AU38" i="3"/>
  <c r="AU37" i="3"/>
  <c r="AU33" i="3"/>
  <c r="AU32" i="3"/>
  <c r="AU31" i="3"/>
  <c r="AV62" i="3"/>
  <c r="AU39" i="3"/>
  <c r="AS51" i="3"/>
  <c r="AS54" i="3" s="1"/>
  <c r="AS57" i="3" s="1"/>
  <c r="AS60" i="3" s="1"/>
  <c r="AS67" i="3"/>
  <c r="AT50" i="3"/>
  <c r="AW23" i="3"/>
  <c r="AV44" i="3"/>
  <c r="AU46" i="3"/>
  <c r="AU45" i="3" s="1"/>
  <c r="AW65" i="3" s="1"/>
  <c r="AV18" i="3"/>
  <c r="AW86" i="3" s="1"/>
  <c r="AV42" i="3"/>
  <c r="AU21" i="3"/>
  <c r="AU20" i="3"/>
  <c r="AA77" i="2"/>
  <c r="AA81" i="2" s="1"/>
  <c r="AA83" i="2" s="1"/>
  <c r="F97" i="2"/>
  <c r="E99" i="2"/>
  <c r="F72" i="2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AE72" i="2" s="1"/>
  <c r="AF72" i="2" s="1"/>
  <c r="AG72" i="2" s="1"/>
  <c r="AH72" i="2" s="1"/>
  <c r="AI72" i="2" s="1"/>
  <c r="AJ72" i="2" s="1"/>
  <c r="AK72" i="2" s="1"/>
  <c r="AL72" i="2" s="1"/>
  <c r="AM72" i="2" s="1"/>
  <c r="F83" i="2"/>
  <c r="H48" i="1"/>
  <c r="H76" i="1" s="1"/>
  <c r="I85" i="1"/>
  <c r="AU52" i="4" l="1"/>
  <c r="AU73" i="4" s="1"/>
  <c r="AU51" i="4"/>
  <c r="AU72" i="4" s="1"/>
  <c r="AV44" i="4"/>
  <c r="AV42" i="4"/>
  <c r="AJ115" i="4"/>
  <c r="AK88" i="4" s="1"/>
  <c r="AK115" i="4" s="1"/>
  <c r="AR103" i="4"/>
  <c r="AR108" i="4" s="1"/>
  <c r="AQ108" i="4"/>
  <c r="AS105" i="4"/>
  <c r="AT105" i="4" s="1"/>
  <c r="AT106" i="4"/>
  <c r="AS104" i="4"/>
  <c r="AT102" i="4"/>
  <c r="AS82" i="4"/>
  <c r="AT50" i="4"/>
  <c r="AU68" i="4" s="1"/>
  <c r="AU69" i="4"/>
  <c r="AU48" i="4"/>
  <c r="AU70" i="4" s="1"/>
  <c r="AU49" i="4"/>
  <c r="AU71" i="4" s="1"/>
  <c r="AW66" i="4"/>
  <c r="AT107" i="4"/>
  <c r="AU74" i="4" s="1"/>
  <c r="AV36" i="4"/>
  <c r="AW38" i="4"/>
  <c r="AX31" i="4"/>
  <c r="AW33" i="4"/>
  <c r="AW34" i="4"/>
  <c r="AH68" i="3"/>
  <c r="AH69" i="3" s="1"/>
  <c r="AH75" i="3" s="1"/>
  <c r="AH76" i="3" s="1"/>
  <c r="AG95" i="3"/>
  <c r="AU93" i="3"/>
  <c r="AS92" i="3"/>
  <c r="AS90" i="3"/>
  <c r="AT88" i="3"/>
  <c r="AU40" i="3"/>
  <c r="AU53" i="3" s="1"/>
  <c r="AU89" i="3" s="1"/>
  <c r="AU34" i="3"/>
  <c r="AU73" i="3" s="1"/>
  <c r="AV39" i="3"/>
  <c r="AV37" i="3"/>
  <c r="AV38" i="3"/>
  <c r="AV33" i="3"/>
  <c r="AV32" i="3"/>
  <c r="AW62" i="3"/>
  <c r="AV31" i="3"/>
  <c r="AT51" i="3"/>
  <c r="AT54" i="3" s="1"/>
  <c r="AT57" i="3" s="1"/>
  <c r="AT60" i="3" s="1"/>
  <c r="AT67" i="3"/>
  <c r="AU50" i="3"/>
  <c r="AX23" i="3"/>
  <c r="AW44" i="3"/>
  <c r="AV46" i="3"/>
  <c r="AV45" i="3" s="1"/>
  <c r="AX65" i="3" s="1"/>
  <c r="AW18" i="3"/>
  <c r="AX86" i="3" s="1"/>
  <c r="AW42" i="3"/>
  <c r="AV21" i="3"/>
  <c r="AV20" i="3"/>
  <c r="G97" i="2"/>
  <c r="F99" i="2"/>
  <c r="AA102" i="2"/>
  <c r="C74" i="2"/>
  <c r="I48" i="1"/>
  <c r="J85" i="1"/>
  <c r="AV52" i="4" l="1"/>
  <c r="AV73" i="4" s="1"/>
  <c r="AV51" i="4"/>
  <c r="AV72" i="4" s="1"/>
  <c r="AS103" i="4"/>
  <c r="AW42" i="4"/>
  <c r="AW44" i="4"/>
  <c r="AS108" i="4"/>
  <c r="AL88" i="4"/>
  <c r="AL92" i="4" s="1"/>
  <c r="AL94" i="4" s="1"/>
  <c r="AK92" i="4"/>
  <c r="AK94" i="4" s="1"/>
  <c r="AU107" i="4"/>
  <c r="AV74" i="4" s="1"/>
  <c r="AU106" i="4"/>
  <c r="AU102" i="4"/>
  <c r="AV69" i="4"/>
  <c r="AU46" i="4"/>
  <c r="AU67" i="4"/>
  <c r="AU75" i="4" s="1"/>
  <c r="AU81" i="4" s="1"/>
  <c r="AT46" i="4"/>
  <c r="AT53" i="4" s="1"/>
  <c r="AT56" i="4" s="1"/>
  <c r="AT59" i="4" s="1"/>
  <c r="AT62" i="4" s="1"/>
  <c r="AT67" i="4"/>
  <c r="AT75" i="4" s="1"/>
  <c r="AT81" i="4" s="1"/>
  <c r="AX66" i="4"/>
  <c r="AV48" i="4"/>
  <c r="AV70" i="4" s="1"/>
  <c r="AV49" i="4"/>
  <c r="AV71" i="4" s="1"/>
  <c r="AU50" i="4"/>
  <c r="AV68" i="4" s="1"/>
  <c r="AW36" i="4"/>
  <c r="AY31" i="4"/>
  <c r="AX34" i="4"/>
  <c r="AX43" i="4" s="1"/>
  <c r="AX45" i="4" s="1"/>
  <c r="AX33" i="4"/>
  <c r="AX38" i="4"/>
  <c r="AV34" i="3"/>
  <c r="AV73" i="3" s="1"/>
  <c r="AH94" i="3"/>
  <c r="AV93" i="3"/>
  <c r="AT92" i="3"/>
  <c r="AU88" i="3"/>
  <c r="AT90" i="3"/>
  <c r="AV40" i="3"/>
  <c r="AV53" i="3" s="1"/>
  <c r="AV89" i="3" s="1"/>
  <c r="AW38" i="3"/>
  <c r="AW39" i="3"/>
  <c r="AW37" i="3"/>
  <c r="AW33" i="3"/>
  <c r="AW31" i="3"/>
  <c r="AX62" i="3"/>
  <c r="AW32" i="3"/>
  <c r="AU51" i="3"/>
  <c r="AU54" i="3" s="1"/>
  <c r="AU57" i="3" s="1"/>
  <c r="AU60" i="3" s="1"/>
  <c r="AU67" i="3"/>
  <c r="AV50" i="3"/>
  <c r="AY23" i="3"/>
  <c r="AY44" i="3" s="1"/>
  <c r="AX44" i="3"/>
  <c r="AW46" i="3"/>
  <c r="AW45" i="3" s="1"/>
  <c r="AX18" i="3"/>
  <c r="AY86" i="3" s="1"/>
  <c r="AX42" i="3"/>
  <c r="AW21" i="3"/>
  <c r="AW20" i="3"/>
  <c r="AB77" i="2"/>
  <c r="AB81" i="2" s="1"/>
  <c r="AB83" i="2" s="1"/>
  <c r="H97" i="2"/>
  <c r="G99" i="2"/>
  <c r="I76" i="1"/>
  <c r="K85" i="1"/>
  <c r="AW52" i="4" l="1"/>
  <c r="AW51" i="4"/>
  <c r="AW72" i="4" s="1"/>
  <c r="AX42" i="4"/>
  <c r="AX44" i="4"/>
  <c r="AL115" i="4"/>
  <c r="AM88" i="4"/>
  <c r="AM115" i="4" s="1"/>
  <c r="AV106" i="4"/>
  <c r="AU105" i="4"/>
  <c r="AV107" i="4"/>
  <c r="AT104" i="4"/>
  <c r="AU104" i="4" s="1"/>
  <c r="AU53" i="4"/>
  <c r="AU56" i="4" s="1"/>
  <c r="AU59" i="4" s="1"/>
  <c r="AU62" i="4" s="1"/>
  <c r="AT103" i="4"/>
  <c r="AV102" i="4"/>
  <c r="AT82" i="4"/>
  <c r="AU82" i="4" s="1"/>
  <c r="AV46" i="4"/>
  <c r="AV67" i="4"/>
  <c r="AV75" i="4" s="1"/>
  <c r="AV81" i="4" s="1"/>
  <c r="AW69" i="4"/>
  <c r="AY66" i="4"/>
  <c r="AW48" i="4"/>
  <c r="AW70" i="4" s="1"/>
  <c r="AW49" i="4"/>
  <c r="AW71" i="4" s="1"/>
  <c r="AV50" i="4"/>
  <c r="AW68" i="4" s="1"/>
  <c r="AX36" i="4"/>
  <c r="AZ31" i="4"/>
  <c r="AY34" i="4"/>
  <c r="AY43" i="4" s="1"/>
  <c r="AY45" i="4" s="1"/>
  <c r="AY33" i="4"/>
  <c r="AY38" i="4"/>
  <c r="AW40" i="3"/>
  <c r="AW53" i="3" s="1"/>
  <c r="AW89" i="3" s="1"/>
  <c r="AI68" i="3"/>
  <c r="AI69" i="3" s="1"/>
  <c r="AI75" i="3" s="1"/>
  <c r="AI76" i="3" s="1"/>
  <c r="AH95" i="3"/>
  <c r="AU92" i="3"/>
  <c r="AY65" i="3"/>
  <c r="AW93" i="3"/>
  <c r="AV88" i="3"/>
  <c r="AU90" i="3"/>
  <c r="AX39" i="3"/>
  <c r="AX38" i="3"/>
  <c r="AX37" i="3"/>
  <c r="AX32" i="3"/>
  <c r="AY62" i="3"/>
  <c r="AX31" i="3"/>
  <c r="AX33" i="3"/>
  <c r="AW34" i="3"/>
  <c r="AW73" i="3" s="1"/>
  <c r="AV51" i="3"/>
  <c r="AV54" i="3" s="1"/>
  <c r="AV57" i="3" s="1"/>
  <c r="AV60" i="3" s="1"/>
  <c r="AV67" i="3"/>
  <c r="AW50" i="3"/>
  <c r="AX46" i="3"/>
  <c r="AX45" i="3" s="1"/>
  <c r="AY46" i="3"/>
  <c r="AY45" i="3" s="1"/>
  <c r="AY18" i="3"/>
  <c r="AY42" i="3"/>
  <c r="AX21" i="3"/>
  <c r="AX20" i="3"/>
  <c r="I97" i="2"/>
  <c r="H99" i="2"/>
  <c r="AB102" i="2"/>
  <c r="J48" i="1"/>
  <c r="J76" i="1" s="1"/>
  <c r="L85" i="1"/>
  <c r="AY42" i="4" l="1"/>
  <c r="AY44" i="4"/>
  <c r="AW73" i="4"/>
  <c r="AX52" i="4"/>
  <c r="AX73" i="4" s="1"/>
  <c r="AX51" i="4"/>
  <c r="AX72" i="4" s="1"/>
  <c r="AW43" i="4"/>
  <c r="AW45" i="4" s="1"/>
  <c r="AU103" i="4"/>
  <c r="AU108" i="4" s="1"/>
  <c r="AT108" i="4"/>
  <c r="AN88" i="4"/>
  <c r="AN92" i="4" s="1"/>
  <c r="AN94" i="4" s="1"/>
  <c r="AW74" i="4"/>
  <c r="AW107" i="4" s="1"/>
  <c r="AX74" i="4" s="1"/>
  <c r="AM92" i="4"/>
  <c r="AM94" i="4" s="1"/>
  <c r="AV105" i="4"/>
  <c r="AW106" i="4"/>
  <c r="AV104" i="4"/>
  <c r="AV53" i="4"/>
  <c r="AV56" i="4" s="1"/>
  <c r="AV59" i="4" s="1"/>
  <c r="AV62" i="4" s="1"/>
  <c r="AV82" i="4"/>
  <c r="AW102" i="4"/>
  <c r="AV103" i="4"/>
  <c r="AW50" i="4"/>
  <c r="AX68" i="4" s="1"/>
  <c r="AX69" i="4"/>
  <c r="AZ66" i="4"/>
  <c r="AX48" i="4"/>
  <c r="AX70" i="4" s="1"/>
  <c r="AX49" i="4"/>
  <c r="AX71" i="4" s="1"/>
  <c r="AY36" i="4"/>
  <c r="AZ38" i="4"/>
  <c r="BA31" i="4"/>
  <c r="AZ34" i="4"/>
  <c r="AZ33" i="4"/>
  <c r="AI94" i="3"/>
  <c r="AV92" i="3"/>
  <c r="AX93" i="3"/>
  <c r="AY93" i="3" s="1"/>
  <c r="AV90" i="3"/>
  <c r="AW88" i="3"/>
  <c r="AX34" i="3"/>
  <c r="AX73" i="3" s="1"/>
  <c r="AY39" i="3"/>
  <c r="AY38" i="3"/>
  <c r="AY37" i="3"/>
  <c r="AY33" i="3"/>
  <c r="AY32" i="3"/>
  <c r="AY31" i="3"/>
  <c r="AW51" i="3"/>
  <c r="AW54" i="3" s="1"/>
  <c r="AW57" i="3" s="1"/>
  <c r="AW60" i="3" s="1"/>
  <c r="AW67" i="3"/>
  <c r="AX40" i="3"/>
  <c r="AX53" i="3" s="1"/>
  <c r="AX89" i="3" s="1"/>
  <c r="AX50" i="3"/>
  <c r="AY20" i="3"/>
  <c r="AY21" i="3"/>
  <c r="AC77" i="2"/>
  <c r="AC81" i="2" s="1"/>
  <c r="AC83" i="2" s="1"/>
  <c r="J97" i="2"/>
  <c r="I99" i="2"/>
  <c r="K48" i="1"/>
  <c r="K76" i="1" s="1"/>
  <c r="M85" i="1"/>
  <c r="AZ42" i="4" l="1"/>
  <c r="AZ44" i="4"/>
  <c r="AY52" i="4"/>
  <c r="AY51" i="4"/>
  <c r="AY72" i="4" s="1"/>
  <c r="AV108" i="4"/>
  <c r="AN115" i="4"/>
  <c r="AX107" i="4"/>
  <c r="AY74" i="4" s="1"/>
  <c r="AX106" i="4"/>
  <c r="AW105" i="4"/>
  <c r="AX102" i="4"/>
  <c r="AW103" i="4"/>
  <c r="AW67" i="4"/>
  <c r="AX46" i="4"/>
  <c r="AX67" i="4"/>
  <c r="AX75" i="4" s="1"/>
  <c r="AX81" i="4" s="1"/>
  <c r="AY69" i="4"/>
  <c r="AX50" i="4"/>
  <c r="AY68" i="4" s="1"/>
  <c r="AY49" i="4"/>
  <c r="AY71" i="4" s="1"/>
  <c r="AY48" i="4"/>
  <c r="AY70" i="4" s="1"/>
  <c r="BA66" i="4"/>
  <c r="AZ36" i="4"/>
  <c r="BB31" i="4"/>
  <c r="BA33" i="4"/>
  <c r="BA34" i="4"/>
  <c r="BA43" i="4" s="1"/>
  <c r="BA45" i="4" s="1"/>
  <c r="BA38" i="4"/>
  <c r="AY40" i="3"/>
  <c r="AY53" i="3" s="1"/>
  <c r="AY89" i="3" s="1"/>
  <c r="AJ68" i="3"/>
  <c r="AJ69" i="3" s="1"/>
  <c r="AJ75" i="3" s="1"/>
  <c r="AJ76" i="3" s="1"/>
  <c r="AI95" i="3"/>
  <c r="AW92" i="3"/>
  <c r="AW90" i="3"/>
  <c r="AX88" i="3"/>
  <c r="AY34" i="3"/>
  <c r="AY73" i="3" s="1"/>
  <c r="AX51" i="3"/>
  <c r="AX54" i="3" s="1"/>
  <c r="AX57" i="3" s="1"/>
  <c r="AX60" i="3" s="1"/>
  <c r="AX67" i="3"/>
  <c r="AY50" i="3"/>
  <c r="K97" i="2"/>
  <c r="J99" i="2"/>
  <c r="AC102" i="2"/>
  <c r="L48" i="1"/>
  <c r="L76" i="1" s="1"/>
  <c r="N85" i="1"/>
  <c r="BA42" i="4" l="1"/>
  <c r="BA44" i="4"/>
  <c r="AZ52" i="4"/>
  <c r="AZ73" i="4" s="1"/>
  <c r="AZ51" i="4"/>
  <c r="AZ72" i="4" s="1"/>
  <c r="AZ43" i="4"/>
  <c r="AZ45" i="4" s="1"/>
  <c r="AY73" i="4"/>
  <c r="AW75" i="4"/>
  <c r="AW81" i="4" s="1"/>
  <c r="AW82" i="4" s="1"/>
  <c r="AX82" i="4" s="1"/>
  <c r="AO88" i="4"/>
  <c r="AO115" i="4" s="1"/>
  <c r="AX105" i="4"/>
  <c r="AY106" i="4"/>
  <c r="AW46" i="4"/>
  <c r="AW53" i="4" s="1"/>
  <c r="AW56" i="4" s="1"/>
  <c r="AW59" i="4" s="1"/>
  <c r="AW62" i="4" s="1"/>
  <c r="AY107" i="4"/>
  <c r="AZ74" i="4" s="1"/>
  <c r="AW104" i="4"/>
  <c r="AX104" i="4" s="1"/>
  <c r="AX103" i="4"/>
  <c r="AY102" i="4"/>
  <c r="AY50" i="4"/>
  <c r="AZ68" i="4" s="1"/>
  <c r="AZ69" i="4"/>
  <c r="AY67" i="4"/>
  <c r="AY75" i="4" s="1"/>
  <c r="AY81" i="4" s="1"/>
  <c r="AX53" i="4"/>
  <c r="AX56" i="4" s="1"/>
  <c r="AX59" i="4" s="1"/>
  <c r="AX62" i="4" s="1"/>
  <c r="AZ49" i="4"/>
  <c r="AZ71" i="4" s="1"/>
  <c r="AZ48" i="4"/>
  <c r="AZ70" i="4" s="1"/>
  <c r="BB66" i="4"/>
  <c r="BA36" i="4"/>
  <c r="BB38" i="4"/>
  <c r="BC31" i="4"/>
  <c r="BB34" i="4"/>
  <c r="BB43" i="4" s="1"/>
  <c r="BB45" i="4" s="1"/>
  <c r="BB33" i="4"/>
  <c r="AJ94" i="3"/>
  <c r="AX92" i="3"/>
  <c r="AX90" i="3"/>
  <c r="AY88" i="3"/>
  <c r="AY90" i="3" s="1"/>
  <c r="AY51" i="3"/>
  <c r="AY54" i="3" s="1"/>
  <c r="AY57" i="3" s="1"/>
  <c r="AY60" i="3" s="1"/>
  <c r="AY67" i="3"/>
  <c r="AD77" i="2"/>
  <c r="AD81" i="2" s="1"/>
  <c r="AD83" i="2" s="1"/>
  <c r="L97" i="2"/>
  <c r="K99" i="2"/>
  <c r="M48" i="1"/>
  <c r="M76" i="1" s="1"/>
  <c r="O85" i="1"/>
  <c r="BB42" i="4" l="1"/>
  <c r="BB44" i="4"/>
  <c r="BA52" i="4"/>
  <c r="BA51" i="4"/>
  <c r="BA72" i="4" s="1"/>
  <c r="AX108" i="4"/>
  <c r="AY103" i="4"/>
  <c r="AW108" i="4"/>
  <c r="AP88" i="4"/>
  <c r="AP92" i="4" s="1"/>
  <c r="AP94" i="4" s="1"/>
  <c r="AO92" i="4"/>
  <c r="AO94" i="4" s="1"/>
  <c r="AZ107" i="4"/>
  <c r="BA74" i="4" s="1"/>
  <c r="AY46" i="4"/>
  <c r="AY53" i="4" s="1"/>
  <c r="AY56" i="4" s="1"/>
  <c r="AY59" i="4" s="1"/>
  <c r="AY62" i="4" s="1"/>
  <c r="AZ106" i="4"/>
  <c r="BA106" i="4" s="1"/>
  <c r="AY105" i="4"/>
  <c r="AY104" i="4"/>
  <c r="AY82" i="4"/>
  <c r="AZ102" i="4"/>
  <c r="AZ67" i="4"/>
  <c r="AZ50" i="4"/>
  <c r="BA68" i="4" s="1"/>
  <c r="BA69" i="4"/>
  <c r="BA49" i="4"/>
  <c r="BA71" i="4" s="1"/>
  <c r="BA48" i="4"/>
  <c r="BA70" i="4" s="1"/>
  <c r="BC66" i="4"/>
  <c r="BB36" i="4"/>
  <c r="BD31" i="4"/>
  <c r="BC34" i="4"/>
  <c r="BC33" i="4"/>
  <c r="BC38" i="4"/>
  <c r="AK68" i="3"/>
  <c r="AK69" i="3" s="1"/>
  <c r="AK75" i="3" s="1"/>
  <c r="AK76" i="3" s="1"/>
  <c r="AJ95" i="3"/>
  <c r="AY92" i="3"/>
  <c r="M97" i="2"/>
  <c r="L99" i="2"/>
  <c r="AD102" i="2"/>
  <c r="N48" i="1"/>
  <c r="N76" i="1" s="1"/>
  <c r="P85" i="1"/>
  <c r="BA73" i="4" l="1"/>
  <c r="BB52" i="4"/>
  <c r="BB73" i="4" s="1"/>
  <c r="BB51" i="4"/>
  <c r="BB72" i="4" s="1"/>
  <c r="BC42" i="4"/>
  <c r="BC44" i="4"/>
  <c r="AZ75" i="4"/>
  <c r="AZ81" i="4" s="1"/>
  <c r="AZ82" i="4" s="1"/>
  <c r="AP115" i="4"/>
  <c r="AQ88" i="4" s="1"/>
  <c r="AQ115" i="4" s="1"/>
  <c r="AY108" i="4"/>
  <c r="AZ103" i="4"/>
  <c r="BA103" i="4" s="1"/>
  <c r="AZ105" i="4"/>
  <c r="BA107" i="4"/>
  <c r="BB74" i="4" s="1"/>
  <c r="AZ104" i="4"/>
  <c r="AZ108" i="4" s="1"/>
  <c r="BA102" i="4"/>
  <c r="AZ46" i="4"/>
  <c r="AZ53" i="4" s="1"/>
  <c r="AZ56" i="4" s="1"/>
  <c r="AZ59" i="4" s="1"/>
  <c r="AZ62" i="4" s="1"/>
  <c r="BA67" i="4"/>
  <c r="BA75" i="4" s="1"/>
  <c r="BA81" i="4" s="1"/>
  <c r="BA50" i="4"/>
  <c r="BB68" i="4" s="1"/>
  <c r="BB69" i="4"/>
  <c r="BB49" i="4"/>
  <c r="BB71" i="4" s="1"/>
  <c r="BB48" i="4"/>
  <c r="BB70" i="4" s="1"/>
  <c r="BD66" i="4"/>
  <c r="BC36" i="4"/>
  <c r="BD38" i="4"/>
  <c r="BE31" i="4"/>
  <c r="BD33" i="4"/>
  <c r="BD34" i="4"/>
  <c r="BD43" i="4" s="1"/>
  <c r="BD45" i="4" s="1"/>
  <c r="AK94" i="3"/>
  <c r="AE77" i="2"/>
  <c r="AE81" i="2" s="1"/>
  <c r="AE83" i="2" s="1"/>
  <c r="N97" i="2"/>
  <c r="M99" i="2"/>
  <c r="O48" i="1"/>
  <c r="O76" i="1" s="1"/>
  <c r="Q85" i="1"/>
  <c r="BD42" i="4" l="1"/>
  <c r="BD44" i="4"/>
  <c r="BC51" i="4"/>
  <c r="BC72" i="4" s="1"/>
  <c r="BC52" i="4"/>
  <c r="BC43" i="4"/>
  <c r="BC45" i="4" s="1"/>
  <c r="AR88" i="4"/>
  <c r="AR92" i="4" s="1"/>
  <c r="AR94" i="4" s="1"/>
  <c r="AQ92" i="4"/>
  <c r="AQ94" i="4" s="1"/>
  <c r="BA105" i="4"/>
  <c r="BB107" i="4"/>
  <c r="BC74" i="4" s="1"/>
  <c r="BB106" i="4"/>
  <c r="BA104" i="4"/>
  <c r="BB102" i="4"/>
  <c r="BA82" i="4"/>
  <c r="BA46" i="4"/>
  <c r="BA53" i="4" s="1"/>
  <c r="BA56" i="4" s="1"/>
  <c r="BA59" i="4" s="1"/>
  <c r="BA62" i="4" s="1"/>
  <c r="BB50" i="4"/>
  <c r="BC68" i="4" s="1"/>
  <c r="BC69" i="4"/>
  <c r="BB103" i="4"/>
  <c r="BB67" i="4"/>
  <c r="BC49" i="4"/>
  <c r="BC71" i="4" s="1"/>
  <c r="BC48" i="4"/>
  <c r="BC70" i="4" s="1"/>
  <c r="BE66" i="4"/>
  <c r="BD36" i="4"/>
  <c r="BF31" i="4"/>
  <c r="BE34" i="4"/>
  <c r="BE43" i="4" s="1"/>
  <c r="BE33" i="4"/>
  <c r="BE38" i="4"/>
  <c r="AL68" i="3"/>
  <c r="AL69" i="3" s="1"/>
  <c r="AL75" i="3" s="1"/>
  <c r="AL76" i="3" s="1"/>
  <c r="AK95" i="3"/>
  <c r="O97" i="2"/>
  <c r="N99" i="2"/>
  <c r="AE102" i="2"/>
  <c r="P48" i="1"/>
  <c r="R85" i="1"/>
  <c r="BC73" i="4" l="1"/>
  <c r="BE45" i="4"/>
  <c r="BD51" i="4"/>
  <c r="BD72" i="4" s="1"/>
  <c r="BD52" i="4"/>
  <c r="BD73" i="4" s="1"/>
  <c r="BE44" i="4"/>
  <c r="BE42" i="4"/>
  <c r="BA108" i="4"/>
  <c r="BB75" i="4"/>
  <c r="BB81" i="4" s="1"/>
  <c r="BB82" i="4" s="1"/>
  <c r="AR115" i="4"/>
  <c r="BC106" i="4"/>
  <c r="BB105" i="4"/>
  <c r="BB104" i="4"/>
  <c r="BC102" i="4"/>
  <c r="BB46" i="4"/>
  <c r="BB53" i="4" s="1"/>
  <c r="BB56" i="4" s="1"/>
  <c r="BB59" i="4" s="1"/>
  <c r="BB62" i="4" s="1"/>
  <c r="BC50" i="4"/>
  <c r="BD68" i="4" s="1"/>
  <c r="BD69" i="4"/>
  <c r="BD49" i="4"/>
  <c r="BD71" i="4" s="1"/>
  <c r="BD48" i="4"/>
  <c r="BD70" i="4" s="1"/>
  <c r="BC107" i="4"/>
  <c r="BD74" i="4" s="1"/>
  <c r="BF66" i="4"/>
  <c r="BE36" i="4"/>
  <c r="BF38" i="4"/>
  <c r="BG31" i="4"/>
  <c r="BF34" i="4"/>
  <c r="BF33" i="4"/>
  <c r="AL94" i="3"/>
  <c r="AF77" i="2"/>
  <c r="AF81" i="2" s="1"/>
  <c r="AF83" i="2" s="1"/>
  <c r="P97" i="2"/>
  <c r="O99" i="2"/>
  <c r="P76" i="1"/>
  <c r="Q48" i="1" s="1"/>
  <c r="Q76" i="1" s="1"/>
  <c r="S85" i="1"/>
  <c r="BB108" i="4" l="1"/>
  <c r="BF44" i="4"/>
  <c r="BF42" i="4"/>
  <c r="BE51" i="4"/>
  <c r="BE72" i="4" s="1"/>
  <c r="BE52" i="4"/>
  <c r="BE73" i="4" s="1"/>
  <c r="AS88" i="4"/>
  <c r="AS115" i="4" s="1"/>
  <c r="BD107" i="4"/>
  <c r="BE74" i="4" s="1"/>
  <c r="BC105" i="4"/>
  <c r="BD106" i="4"/>
  <c r="BD102" i="4"/>
  <c r="BC103" i="4"/>
  <c r="BC67" i="4"/>
  <c r="BC46" i="4"/>
  <c r="BC53" i="4" s="1"/>
  <c r="BC56" i="4" s="1"/>
  <c r="BC59" i="4" s="1"/>
  <c r="BC62" i="4" s="1"/>
  <c r="BD50" i="4"/>
  <c r="BE68" i="4" s="1"/>
  <c r="BE69" i="4"/>
  <c r="BD46" i="4"/>
  <c r="BD53" i="4" s="1"/>
  <c r="BD56" i="4" s="1"/>
  <c r="BD59" i="4" s="1"/>
  <c r="BD62" i="4" s="1"/>
  <c r="BD67" i="4"/>
  <c r="BD75" i="4" s="1"/>
  <c r="BD81" i="4" s="1"/>
  <c r="BE49" i="4"/>
  <c r="BE71" i="4" s="1"/>
  <c r="BE48" i="4"/>
  <c r="BE70" i="4" s="1"/>
  <c r="BF36" i="4"/>
  <c r="BH31" i="4"/>
  <c r="BG34" i="4"/>
  <c r="BG43" i="4" s="1"/>
  <c r="BG45" i="4" s="1"/>
  <c r="BG33" i="4"/>
  <c r="BG38" i="4"/>
  <c r="AM68" i="3"/>
  <c r="AM69" i="3" s="1"/>
  <c r="AM75" i="3" s="1"/>
  <c r="AM76" i="3" s="1"/>
  <c r="AL95" i="3"/>
  <c r="Q97" i="2"/>
  <c r="P99" i="2"/>
  <c r="AF102" i="2"/>
  <c r="R48" i="1"/>
  <c r="T85" i="1"/>
  <c r="BF51" i="4" l="1"/>
  <c r="BF72" i="4" s="1"/>
  <c r="BF52" i="4"/>
  <c r="BG44" i="4"/>
  <c r="BG42" i="4"/>
  <c r="BM107" i="4"/>
  <c r="BM102" i="4"/>
  <c r="BF43" i="4"/>
  <c r="BF45" i="4" s="1"/>
  <c r="BC75" i="4"/>
  <c r="BC81" i="4" s="1"/>
  <c r="BC82" i="4" s="1"/>
  <c r="BD82" i="4" s="1"/>
  <c r="AT88" i="4"/>
  <c r="AT92" i="4" s="1"/>
  <c r="AT94" i="4" s="1"/>
  <c r="AS92" i="4"/>
  <c r="AS94" i="4" s="1"/>
  <c r="BE106" i="4"/>
  <c r="BD105" i="4"/>
  <c r="BE107" i="4"/>
  <c r="BF74" i="4" s="1"/>
  <c r="BC104" i="4"/>
  <c r="BD104" i="4" s="1"/>
  <c r="BE102" i="4"/>
  <c r="BD103" i="4"/>
  <c r="BE46" i="4"/>
  <c r="BE67" i="4"/>
  <c r="BE75" i="4" s="1"/>
  <c r="BE81" i="4" s="1"/>
  <c r="BE50" i="4"/>
  <c r="BF68" i="4" s="1"/>
  <c r="BF69" i="4"/>
  <c r="BF49" i="4"/>
  <c r="BF71" i="4" s="1"/>
  <c r="BF48" i="4"/>
  <c r="BF70" i="4" s="1"/>
  <c r="BG66" i="4"/>
  <c r="BH66" i="4"/>
  <c r="BG36" i="4"/>
  <c r="BH38" i="4"/>
  <c r="BH34" i="4"/>
  <c r="BH43" i="4" s="1"/>
  <c r="BH45" i="4" s="1"/>
  <c r="BH33" i="4"/>
  <c r="AM94" i="3"/>
  <c r="AG77" i="2"/>
  <c r="AG81" i="2" s="1"/>
  <c r="AG83" i="2" s="1"/>
  <c r="R97" i="2"/>
  <c r="Q99" i="2"/>
  <c r="R76" i="1"/>
  <c r="S48" i="1" s="1"/>
  <c r="S76" i="1" s="1"/>
  <c r="U85" i="1"/>
  <c r="BJ98" i="4" l="1"/>
  <c r="BJ61" i="4"/>
  <c r="BK49" i="4"/>
  <c r="BL68" i="4"/>
  <c r="BL99" i="4"/>
  <c r="BN78" i="4"/>
  <c r="BL70" i="4"/>
  <c r="BK90" i="4"/>
  <c r="BM98" i="4"/>
  <c r="BK105" i="4"/>
  <c r="BJ106" i="4"/>
  <c r="BM50" i="4"/>
  <c r="BM90" i="4"/>
  <c r="BK98" i="4"/>
  <c r="BM52" i="4"/>
  <c r="BL55" i="4"/>
  <c r="BK89" i="4"/>
  <c r="BL72" i="4"/>
  <c r="BK48" i="4"/>
  <c r="BL43" i="4"/>
  <c r="BM89" i="4"/>
  <c r="BM61" i="4"/>
  <c r="BK87" i="4"/>
  <c r="BM69" i="4"/>
  <c r="BL61" i="4"/>
  <c r="BM43" i="4"/>
  <c r="BM99" i="4"/>
  <c r="BM49" i="4"/>
  <c r="BM78" i="4"/>
  <c r="BN45" i="4"/>
  <c r="BL87" i="4"/>
  <c r="BN89" i="4"/>
  <c r="BJ105" i="4"/>
  <c r="BJ78" i="4"/>
  <c r="BK73" i="4"/>
  <c r="BM73" i="4"/>
  <c r="BM77" i="4"/>
  <c r="BM79" i="4" s="1"/>
  <c r="BL91" i="4"/>
  <c r="BL50" i="4"/>
  <c r="BL77" i="4"/>
  <c r="BK69" i="4"/>
  <c r="BN91" i="4"/>
  <c r="BM55" i="4"/>
  <c r="BK91" i="4"/>
  <c r="BM106" i="4"/>
  <c r="BK68" i="4"/>
  <c r="BL98" i="4"/>
  <c r="BL100" i="4" s="1"/>
  <c r="BL78" i="4"/>
  <c r="BL90" i="4"/>
  <c r="BM70" i="4"/>
  <c r="BM91" i="4"/>
  <c r="BK58" i="4"/>
  <c r="BK71" i="4"/>
  <c r="BL49" i="4"/>
  <c r="BM72" i="4"/>
  <c r="BN111" i="4"/>
  <c r="BL69" i="4"/>
  <c r="BK99" i="4"/>
  <c r="BK38" i="4"/>
  <c r="BM71" i="4"/>
  <c r="BN90" i="4"/>
  <c r="BN87" i="4"/>
  <c r="BN77" i="4"/>
  <c r="BN79" i="4" s="1"/>
  <c r="BK43" i="4"/>
  <c r="BM48" i="4"/>
  <c r="BM38" i="4"/>
  <c r="BN55" i="4"/>
  <c r="BK51" i="4"/>
  <c r="BL105" i="4"/>
  <c r="BK78" i="4"/>
  <c r="BM68" i="4"/>
  <c r="BJ55" i="4"/>
  <c r="BK70" i="4"/>
  <c r="BK106" i="4"/>
  <c r="BL51" i="4"/>
  <c r="BL111" i="4"/>
  <c r="BN98" i="4"/>
  <c r="BN43" i="4"/>
  <c r="BL106" i="4"/>
  <c r="BN58" i="4"/>
  <c r="BJ99" i="4"/>
  <c r="BK77" i="4"/>
  <c r="BK79" i="4" s="1"/>
  <c r="BN99" i="4"/>
  <c r="BL48" i="4"/>
  <c r="BN38" i="4"/>
  <c r="BK111" i="4"/>
  <c r="BK61" i="4"/>
  <c r="BL38" i="4"/>
  <c r="BL58" i="4"/>
  <c r="BM87" i="4"/>
  <c r="BK50" i="4"/>
  <c r="BM111" i="4"/>
  <c r="BL45" i="4"/>
  <c r="BJ58" i="4"/>
  <c r="BJ38" i="4"/>
  <c r="BK72" i="4"/>
  <c r="BJ111" i="4"/>
  <c r="BL89" i="4"/>
  <c r="BK45" i="4"/>
  <c r="BM105" i="4"/>
  <c r="BL71" i="4"/>
  <c r="BJ91" i="4"/>
  <c r="BK55" i="4"/>
  <c r="BN61" i="4"/>
  <c r="BM58" i="4"/>
  <c r="BJ89" i="4"/>
  <c r="BJ90" i="4"/>
  <c r="BM51" i="4"/>
  <c r="BJ77" i="4"/>
  <c r="BJ79" i="4" s="1"/>
  <c r="BJ43" i="4"/>
  <c r="BJ44" i="4"/>
  <c r="BJ45" i="4"/>
  <c r="BJ51" i="4"/>
  <c r="BJ104" i="4"/>
  <c r="BK42" i="4"/>
  <c r="BJ115" i="4"/>
  <c r="BJ107" i="4"/>
  <c r="BJ103" i="4"/>
  <c r="BJ102" i="4"/>
  <c r="BJ88" i="4"/>
  <c r="BK44" i="4"/>
  <c r="BK103" i="4"/>
  <c r="BK107" i="4"/>
  <c r="BK102" i="4"/>
  <c r="BK104" i="4"/>
  <c r="BL52" i="4"/>
  <c r="BK115" i="4"/>
  <c r="BL44" i="4"/>
  <c r="BL107" i="4"/>
  <c r="BM42" i="4"/>
  <c r="BM46" i="4" s="1"/>
  <c r="BM53" i="4" s="1"/>
  <c r="BL103" i="4"/>
  <c r="BL104" i="4"/>
  <c r="BL102" i="4"/>
  <c r="BM45" i="4"/>
  <c r="BM44" i="4"/>
  <c r="BL115" i="4"/>
  <c r="BM103" i="4"/>
  <c r="BM108" i="4" s="1"/>
  <c r="BM104" i="4"/>
  <c r="BH44" i="4"/>
  <c r="BN44" i="4" s="1"/>
  <c r="BH42" i="4"/>
  <c r="BG52" i="4"/>
  <c r="BG73" i="4" s="1"/>
  <c r="BG51" i="4"/>
  <c r="BG72" i="4" s="1"/>
  <c r="BF73" i="4"/>
  <c r="BJ66" i="4"/>
  <c r="BK66" i="4"/>
  <c r="BL66" i="4"/>
  <c r="BM66" i="4"/>
  <c r="BN66" i="4"/>
  <c r="BD108" i="4"/>
  <c r="BC108" i="4"/>
  <c r="AT115" i="4"/>
  <c r="BF107" i="4"/>
  <c r="BG74" i="4" s="1"/>
  <c r="BE105" i="4"/>
  <c r="BF106" i="4"/>
  <c r="BE104" i="4"/>
  <c r="BE82" i="4"/>
  <c r="BE103" i="4"/>
  <c r="BF102" i="4"/>
  <c r="BG69" i="4"/>
  <c r="BE53" i="4"/>
  <c r="BE56" i="4" s="1"/>
  <c r="BE59" i="4" s="1"/>
  <c r="BE62" i="4" s="1"/>
  <c r="BF67" i="4"/>
  <c r="BF50" i="4"/>
  <c r="BG68" i="4" s="1"/>
  <c r="BG48" i="4"/>
  <c r="BG70" i="4" s="1"/>
  <c r="BG49" i="4"/>
  <c r="BG71" i="4" s="1"/>
  <c r="BH36" i="4"/>
  <c r="AN68" i="3"/>
  <c r="AN69" i="3" s="1"/>
  <c r="AN75" i="3" s="1"/>
  <c r="AN76" i="3" s="1"/>
  <c r="AM95" i="3"/>
  <c r="R99" i="2"/>
  <c r="S97" i="2"/>
  <c r="AG102" i="2"/>
  <c r="T48" i="1"/>
  <c r="V85" i="1"/>
  <c r="BH52" i="4" l="1"/>
  <c r="BH51" i="4"/>
  <c r="BH72" i="4" s="1"/>
  <c r="BJ72" i="4" s="1"/>
  <c r="BM56" i="4"/>
  <c r="BM59" i="4" s="1"/>
  <c r="BM62" i="4" s="1"/>
  <c r="BJ108" i="4"/>
  <c r="BM100" i="4"/>
  <c r="BJ42" i="4"/>
  <c r="BL42" i="4"/>
  <c r="BL46" i="4" s="1"/>
  <c r="BL53" i="4" s="1"/>
  <c r="BL56" i="4" s="1"/>
  <c r="BL59" i="4" s="1"/>
  <c r="BL62" i="4" s="1"/>
  <c r="BK46" i="4"/>
  <c r="BL79" i="4"/>
  <c r="BK108" i="4"/>
  <c r="BJ46" i="4"/>
  <c r="BK100" i="4"/>
  <c r="BN46" i="4"/>
  <c r="BL108" i="4"/>
  <c r="BN100" i="4"/>
  <c r="BJ100" i="4"/>
  <c r="BN42" i="4"/>
  <c r="BN51" i="4"/>
  <c r="BF75" i="4"/>
  <c r="BF81" i="4" s="1"/>
  <c r="BF82" i="4" s="1"/>
  <c r="BE108" i="4"/>
  <c r="BG102" i="4"/>
  <c r="AU88" i="4"/>
  <c r="AU92" i="4" s="1"/>
  <c r="AU94" i="4" s="1"/>
  <c r="BG107" i="4"/>
  <c r="BH74" i="4" s="1"/>
  <c r="BG106" i="4"/>
  <c r="BF105" i="4"/>
  <c r="BF104" i="4"/>
  <c r="BF103" i="4"/>
  <c r="BF108" i="4" s="1"/>
  <c r="BG46" i="4"/>
  <c r="BG53" i="4" s="1"/>
  <c r="BG56" i="4" s="1"/>
  <c r="BG59" i="4" s="1"/>
  <c r="BG62" i="4" s="1"/>
  <c r="BG67" i="4"/>
  <c r="BG75" i="4" s="1"/>
  <c r="BG81" i="4" s="1"/>
  <c r="BH69" i="4"/>
  <c r="BJ69" i="4" s="1"/>
  <c r="BH48" i="4"/>
  <c r="BN48" i="4" s="1"/>
  <c r="BH49" i="4"/>
  <c r="BG50" i="4"/>
  <c r="BH68" i="4" s="1"/>
  <c r="BJ68" i="4" s="1"/>
  <c r="BF46" i="4"/>
  <c r="BF53" i="4" s="1"/>
  <c r="BF56" i="4" s="1"/>
  <c r="BF59" i="4" s="1"/>
  <c r="BF62" i="4" s="1"/>
  <c r="AN94" i="3"/>
  <c r="AH77" i="2"/>
  <c r="AH81" i="2" s="1"/>
  <c r="AH83" i="2" s="1"/>
  <c r="T97" i="2"/>
  <c r="S99" i="2"/>
  <c r="T76" i="1"/>
  <c r="U48" i="1" s="1"/>
  <c r="W85" i="1"/>
  <c r="BG105" i="4" l="1"/>
  <c r="BH73" i="4"/>
  <c r="BJ52" i="4"/>
  <c r="BK52" i="4"/>
  <c r="BK53" i="4" s="1"/>
  <c r="BK56" i="4" s="1"/>
  <c r="BK59" i="4" s="1"/>
  <c r="BK62" i="4" s="1"/>
  <c r="BN52" i="4"/>
  <c r="BN68" i="4"/>
  <c r="BH71" i="4"/>
  <c r="BJ49" i="4"/>
  <c r="BN49" i="4"/>
  <c r="BN69" i="4"/>
  <c r="BH70" i="4"/>
  <c r="BJ48" i="4"/>
  <c r="BN72" i="4"/>
  <c r="AU115" i="4"/>
  <c r="AV88" i="4" s="1"/>
  <c r="AV92" i="4" s="1"/>
  <c r="AV94" i="4" s="1"/>
  <c r="BJ74" i="4"/>
  <c r="BK74" i="4"/>
  <c r="BL74" i="4"/>
  <c r="BM74" i="4"/>
  <c r="BN74" i="4"/>
  <c r="BH102" i="4"/>
  <c r="BN102" i="4" s="1"/>
  <c r="BH106" i="4"/>
  <c r="BN106" i="4" s="1"/>
  <c r="BH107" i="4"/>
  <c r="BN107" i="4" s="1"/>
  <c r="BG104" i="4"/>
  <c r="BG82" i="4"/>
  <c r="BG103" i="4"/>
  <c r="BH46" i="4"/>
  <c r="BH67" i="4"/>
  <c r="BH50" i="4"/>
  <c r="BN50" i="4" s="1"/>
  <c r="AO68" i="3"/>
  <c r="AO69" i="3" s="1"/>
  <c r="AO75" i="3" s="1"/>
  <c r="AO76" i="3" s="1"/>
  <c r="AN95" i="3"/>
  <c r="T99" i="2"/>
  <c r="U97" i="2"/>
  <c r="AH102" i="2"/>
  <c r="U76" i="1"/>
  <c r="V48" i="1" s="1"/>
  <c r="V76" i="1" s="1"/>
  <c r="X85" i="1"/>
  <c r="BN53" i="4" l="1"/>
  <c r="BN56" i="4" s="1"/>
  <c r="BN59" i="4" s="1"/>
  <c r="BN62" i="4" s="1"/>
  <c r="BJ71" i="4"/>
  <c r="BN71" i="4"/>
  <c r="BJ70" i="4"/>
  <c r="BN70" i="4"/>
  <c r="BJ73" i="4"/>
  <c r="BL73" i="4"/>
  <c r="BN73" i="4"/>
  <c r="BH105" i="4"/>
  <c r="BN105" i="4" s="1"/>
  <c r="BJ50" i="4"/>
  <c r="BJ53" i="4" s="1"/>
  <c r="BJ56" i="4" s="1"/>
  <c r="BJ59" i="4" s="1"/>
  <c r="BJ62" i="4" s="1"/>
  <c r="AV115" i="4"/>
  <c r="BH75" i="4"/>
  <c r="BH81" i="4" s="1"/>
  <c r="BH82" i="4" s="1"/>
  <c r="C84" i="4" s="1"/>
  <c r="C85" i="4" s="1"/>
  <c r="D87" i="4" s="1"/>
  <c r="BJ87" i="4" s="1"/>
  <c r="BJ92" i="4" s="1"/>
  <c r="BJ67" i="4"/>
  <c r="BK67" i="4"/>
  <c r="BL67" i="4"/>
  <c r="BM67" i="4"/>
  <c r="BM75" i="4" s="1"/>
  <c r="BM81" i="4" s="1"/>
  <c r="BN67" i="4"/>
  <c r="BK75" i="4"/>
  <c r="BK81" i="4" s="1"/>
  <c r="BG108" i="4"/>
  <c r="AW88" i="4"/>
  <c r="AW115" i="4" s="1"/>
  <c r="BM115" i="4"/>
  <c r="BH104" i="4"/>
  <c r="BN104" i="4" s="1"/>
  <c r="BH53" i="4"/>
  <c r="BH56" i="4" s="1"/>
  <c r="BH59" i="4" s="1"/>
  <c r="BH62" i="4" s="1"/>
  <c r="BH103" i="4"/>
  <c r="AO94" i="3"/>
  <c r="AI77" i="2"/>
  <c r="AI81" i="2" s="1"/>
  <c r="AI83" i="2" s="1"/>
  <c r="V97" i="2"/>
  <c r="U99" i="2"/>
  <c r="W48" i="1"/>
  <c r="W76" i="1" s="1"/>
  <c r="Y85" i="1"/>
  <c r="BN75" i="4" l="1"/>
  <c r="BN81" i="4" s="1"/>
  <c r="BL75" i="4"/>
  <c r="BL81" i="4" s="1"/>
  <c r="BJ75" i="4"/>
  <c r="BJ81" i="4" s="1"/>
  <c r="BJ82" i="4" s="1"/>
  <c r="BK82" i="4" s="1"/>
  <c r="BL82" i="4" s="1"/>
  <c r="BM82" i="4" s="1"/>
  <c r="BN82" i="4" s="1"/>
  <c r="BH108" i="4"/>
  <c r="BN103" i="4"/>
  <c r="BN108" i="4" s="1"/>
  <c r="AX88" i="4"/>
  <c r="AX92" i="4" s="1"/>
  <c r="AX94" i="4" s="1"/>
  <c r="AW92" i="4"/>
  <c r="AW94" i="4" s="1"/>
  <c r="D92" i="4"/>
  <c r="D94" i="4" s="1"/>
  <c r="D110" i="4" s="1"/>
  <c r="E110" i="4" s="1"/>
  <c r="D114" i="4"/>
  <c r="AP68" i="3"/>
  <c r="AP69" i="3" s="1"/>
  <c r="AP75" i="3" s="1"/>
  <c r="AP76" i="3" s="1"/>
  <c r="AO95" i="3"/>
  <c r="V99" i="2"/>
  <c r="W97" i="2"/>
  <c r="AI102" i="2"/>
  <c r="X48" i="1"/>
  <c r="X76" i="1" s="1"/>
  <c r="Z85" i="1"/>
  <c r="BJ94" i="4" l="1"/>
  <c r="AX115" i="4"/>
  <c r="D112" i="4"/>
  <c r="AY88" i="4"/>
  <c r="AY115" i="4" s="1"/>
  <c r="D116" i="4"/>
  <c r="E114" i="4"/>
  <c r="F110" i="4"/>
  <c r="E112" i="4"/>
  <c r="AP94" i="3"/>
  <c r="AJ77" i="2"/>
  <c r="AJ81" i="2" s="1"/>
  <c r="AJ83" i="2" s="1"/>
  <c r="X97" i="2"/>
  <c r="W99" i="2"/>
  <c r="Y48" i="1"/>
  <c r="Y76" i="1" s="1"/>
  <c r="AA85" i="1"/>
  <c r="D118" i="4" l="1"/>
  <c r="AZ88" i="4"/>
  <c r="AZ92" i="4" s="1"/>
  <c r="AZ94" i="4" s="1"/>
  <c r="AY92" i="4"/>
  <c r="AY94" i="4" s="1"/>
  <c r="E116" i="4"/>
  <c r="E118" i="4" s="1"/>
  <c r="F114" i="4"/>
  <c r="G110" i="4"/>
  <c r="F112" i="4"/>
  <c r="AQ68" i="3"/>
  <c r="AQ69" i="3" s="1"/>
  <c r="AQ75" i="3" s="1"/>
  <c r="AQ76" i="3" s="1"/>
  <c r="AP95" i="3"/>
  <c r="Y97" i="2"/>
  <c r="X99" i="2"/>
  <c r="AJ102" i="2"/>
  <c r="Z48" i="1"/>
  <c r="Z76" i="1" s="1"/>
  <c r="AB85" i="1"/>
  <c r="AZ115" i="4" l="1"/>
  <c r="G114" i="4"/>
  <c r="F116" i="4"/>
  <c r="F118" i="4" s="1"/>
  <c r="H110" i="4"/>
  <c r="G112" i="4"/>
  <c r="AQ94" i="3"/>
  <c r="AK77" i="2"/>
  <c r="AK81" i="2" s="1"/>
  <c r="AK83" i="2" s="1"/>
  <c r="Z97" i="2"/>
  <c r="Y99" i="2"/>
  <c r="AA48" i="1"/>
  <c r="AA76" i="1" s="1"/>
  <c r="AC85" i="1"/>
  <c r="BA88" i="4" l="1"/>
  <c r="BA115" i="4" s="1"/>
  <c r="H114" i="4"/>
  <c r="G116" i="4"/>
  <c r="G118" i="4" s="1"/>
  <c r="I110" i="4"/>
  <c r="H112" i="4"/>
  <c r="AR68" i="3"/>
  <c r="AR69" i="3" s="1"/>
  <c r="AR75" i="3" s="1"/>
  <c r="AR76" i="3" s="1"/>
  <c r="AQ95" i="3"/>
  <c r="Z99" i="2"/>
  <c r="AA97" i="2"/>
  <c r="AK102" i="2"/>
  <c r="AB48" i="1"/>
  <c r="AD85" i="1"/>
  <c r="BB88" i="4" l="1"/>
  <c r="BB92" i="4" s="1"/>
  <c r="BB94" i="4" s="1"/>
  <c r="BA92" i="4"/>
  <c r="BA94" i="4" s="1"/>
  <c r="I114" i="4"/>
  <c r="H116" i="4"/>
  <c r="H118" i="4" s="1"/>
  <c r="J110" i="4"/>
  <c r="I112" i="4"/>
  <c r="AR94" i="3"/>
  <c r="AL77" i="2"/>
  <c r="AL81" i="2" s="1"/>
  <c r="AL83" i="2" s="1"/>
  <c r="AB97" i="2"/>
  <c r="AA99" i="2"/>
  <c r="AB76" i="1"/>
  <c r="AC48" i="1" s="1"/>
  <c r="AC76" i="1" s="1"/>
  <c r="AE85" i="1"/>
  <c r="BC88" i="4" l="1"/>
  <c r="J114" i="4"/>
  <c r="I116" i="4"/>
  <c r="I118" i="4" s="1"/>
  <c r="K110" i="4"/>
  <c r="J112" i="4"/>
  <c r="AS68" i="3"/>
  <c r="AS69" i="3" s="1"/>
  <c r="AS75" i="3" s="1"/>
  <c r="AS76" i="3" s="1"/>
  <c r="AR95" i="3"/>
  <c r="AB99" i="2"/>
  <c r="AC97" i="2"/>
  <c r="AL102" i="2"/>
  <c r="AD48" i="1"/>
  <c r="AF85" i="1"/>
  <c r="BC115" i="4" l="1"/>
  <c r="BD88" i="4" s="1"/>
  <c r="BD92" i="4" s="1"/>
  <c r="BD94" i="4" s="1"/>
  <c r="BC92" i="4"/>
  <c r="BC94" i="4" s="1"/>
  <c r="K114" i="4"/>
  <c r="J116" i="4"/>
  <c r="J118" i="4" s="1"/>
  <c r="L110" i="4"/>
  <c r="BJ110" i="4" s="1"/>
  <c r="BJ112" i="4" s="1"/>
  <c r="K112" i="4"/>
  <c r="AS94" i="3"/>
  <c r="AM102" i="2"/>
  <c r="AM77" i="2"/>
  <c r="AM81" i="2" s="1"/>
  <c r="AM83" i="2" s="1"/>
  <c r="AD97" i="2"/>
  <c r="AC99" i="2"/>
  <c r="AD76" i="1"/>
  <c r="AE48" i="1" s="1"/>
  <c r="AE76" i="1" s="1"/>
  <c r="AG85" i="1"/>
  <c r="BD115" i="4" l="1"/>
  <c r="BE88" i="4" s="1"/>
  <c r="BE92" i="4" s="1"/>
  <c r="BE94" i="4" s="1"/>
  <c r="L114" i="4"/>
  <c r="BJ114" i="4" s="1"/>
  <c r="BJ116" i="4" s="1"/>
  <c r="BJ118" i="4" s="1"/>
  <c r="K116" i="4"/>
  <c r="K118" i="4" s="1"/>
  <c r="M110" i="4"/>
  <c r="L112" i="4"/>
  <c r="AT68" i="3"/>
  <c r="AT69" i="3" s="1"/>
  <c r="AT75" i="3" s="1"/>
  <c r="AT76" i="3" s="1"/>
  <c r="AS95" i="3"/>
  <c r="AE97" i="2"/>
  <c r="AD99" i="2"/>
  <c r="AF48" i="1"/>
  <c r="AH85" i="1"/>
  <c r="BE115" i="4" l="1"/>
  <c r="M114" i="4"/>
  <c r="L116" i="4"/>
  <c r="L118" i="4" s="1"/>
  <c r="N110" i="4"/>
  <c r="M112" i="4"/>
  <c r="AT94" i="3"/>
  <c r="AF97" i="2"/>
  <c r="AE99" i="2"/>
  <c r="AF76" i="1"/>
  <c r="AG48" i="1" s="1"/>
  <c r="AG76" i="1" s="1"/>
  <c r="AI85" i="1"/>
  <c r="BF88" i="4" l="1"/>
  <c r="BF92" i="4" s="1"/>
  <c r="BF94" i="4" s="1"/>
  <c r="N114" i="4"/>
  <c r="M116" i="4"/>
  <c r="M118" i="4" s="1"/>
  <c r="O110" i="4"/>
  <c r="N112" i="4"/>
  <c r="AU68" i="3"/>
  <c r="AU69" i="3" s="1"/>
  <c r="AU75" i="3" s="1"/>
  <c r="AU76" i="3" s="1"/>
  <c r="AT95" i="3"/>
  <c r="AG97" i="2"/>
  <c r="AF99" i="2"/>
  <c r="AH48" i="1"/>
  <c r="AJ85" i="1"/>
  <c r="BF115" i="4" l="1"/>
  <c r="BG88" i="4" s="1"/>
  <c r="BG92" i="4" s="1"/>
  <c r="BG94" i="4" s="1"/>
  <c r="O114" i="4"/>
  <c r="N116" i="4"/>
  <c r="N118" i="4" s="1"/>
  <c r="P110" i="4"/>
  <c r="O112" i="4"/>
  <c r="AU94" i="3"/>
  <c r="AH97" i="2"/>
  <c r="AG99" i="2"/>
  <c r="AH76" i="1"/>
  <c r="AI48" i="1" s="1"/>
  <c r="AK85" i="1"/>
  <c r="BG115" i="4" l="1"/>
  <c r="P114" i="4"/>
  <c r="O116" i="4"/>
  <c r="O118" i="4" s="1"/>
  <c r="Q110" i="4"/>
  <c r="P112" i="4"/>
  <c r="AV68" i="3"/>
  <c r="AV69" i="3" s="1"/>
  <c r="AV75" i="3" s="1"/>
  <c r="AV76" i="3" s="1"/>
  <c r="AU95" i="3"/>
  <c r="AH99" i="2"/>
  <c r="AI97" i="2"/>
  <c r="AI76" i="1"/>
  <c r="AJ48" i="1" s="1"/>
  <c r="AJ76" i="1" s="1"/>
  <c r="AL85" i="1"/>
  <c r="BH88" i="4" l="1"/>
  <c r="BH115" i="4" s="1"/>
  <c r="BN115" i="4" s="1"/>
  <c r="Q114" i="4"/>
  <c r="P116" i="4"/>
  <c r="P118" i="4" s="1"/>
  <c r="R110" i="4"/>
  <c r="Q112" i="4"/>
  <c r="AV94" i="3"/>
  <c r="AJ97" i="2"/>
  <c r="AI99" i="2"/>
  <c r="AK48" i="1"/>
  <c r="AK76" i="1" s="1"/>
  <c r="AM85" i="1"/>
  <c r="BK88" i="4" l="1"/>
  <c r="BK92" i="4" s="1"/>
  <c r="BK94" i="4" s="1"/>
  <c r="BL88" i="4"/>
  <c r="BL92" i="4" s="1"/>
  <c r="BL94" i="4" s="1"/>
  <c r="BM88" i="4"/>
  <c r="BM92" i="4" s="1"/>
  <c r="BM94" i="4" s="1"/>
  <c r="BH92" i="4"/>
  <c r="BH94" i="4" s="1"/>
  <c r="BN88" i="4"/>
  <c r="BN92" i="4" s="1"/>
  <c r="BN94" i="4" s="1"/>
  <c r="R114" i="4"/>
  <c r="Q116" i="4"/>
  <c r="Q118" i="4" s="1"/>
  <c r="S110" i="4"/>
  <c r="R112" i="4"/>
  <c r="AW68" i="3"/>
  <c r="AW69" i="3" s="1"/>
  <c r="AW75" i="3" s="1"/>
  <c r="AW76" i="3" s="1"/>
  <c r="AV95" i="3"/>
  <c r="AJ99" i="2"/>
  <c r="AK97" i="2"/>
  <c r="AL48" i="1"/>
  <c r="AL76" i="1" s="1"/>
  <c r="S114" i="4" l="1"/>
  <c r="R116" i="4"/>
  <c r="R118" i="4" s="1"/>
  <c r="T110" i="4"/>
  <c r="S112" i="4"/>
  <c r="AW94" i="3"/>
  <c r="AK99" i="2"/>
  <c r="AL97" i="2"/>
  <c r="AM48" i="1"/>
  <c r="T114" i="4" l="1"/>
  <c r="S116" i="4"/>
  <c r="S118" i="4" s="1"/>
  <c r="U110" i="4"/>
  <c r="T112" i="4"/>
  <c r="AX68" i="3"/>
  <c r="AX69" i="3" s="1"/>
  <c r="AX75" i="3" s="1"/>
  <c r="AX76" i="3" s="1"/>
  <c r="AW95" i="3"/>
  <c r="AM97" i="2"/>
  <c r="AM99" i="2" s="1"/>
  <c r="AL99" i="2"/>
  <c r="AM76" i="1"/>
  <c r="AO48" i="1"/>
  <c r="AP48" i="1"/>
  <c r="AQ48" i="1"/>
  <c r="U114" i="4" l="1"/>
  <c r="T116" i="4"/>
  <c r="T118" i="4" s="1"/>
  <c r="V110" i="4"/>
  <c r="U112" i="4"/>
  <c r="AX94" i="3"/>
  <c r="E30" i="1"/>
  <c r="E47" i="1" s="1"/>
  <c r="F30" i="1"/>
  <c r="F47" i="1" s="1"/>
  <c r="G30" i="1"/>
  <c r="G47" i="1" s="1"/>
  <c r="H30" i="1"/>
  <c r="H47" i="1" s="1"/>
  <c r="I30" i="1"/>
  <c r="I47" i="1" s="1"/>
  <c r="J30" i="1"/>
  <c r="J47" i="1" s="1"/>
  <c r="K30" i="1"/>
  <c r="K47" i="1" s="1"/>
  <c r="L30" i="1"/>
  <c r="L47" i="1" s="1"/>
  <c r="M30" i="1"/>
  <c r="M47" i="1" s="1"/>
  <c r="N30" i="1"/>
  <c r="N47" i="1" s="1"/>
  <c r="O30" i="1"/>
  <c r="O47" i="1" s="1"/>
  <c r="P30" i="1"/>
  <c r="P47" i="1" s="1"/>
  <c r="Q30" i="1"/>
  <c r="Q47" i="1" s="1"/>
  <c r="R30" i="1"/>
  <c r="R47" i="1" s="1"/>
  <c r="S30" i="1"/>
  <c r="S47" i="1" s="1"/>
  <c r="T30" i="1"/>
  <c r="T47" i="1" s="1"/>
  <c r="U30" i="1"/>
  <c r="U47" i="1" s="1"/>
  <c r="V30" i="1"/>
  <c r="V47" i="1" s="1"/>
  <c r="W30" i="1"/>
  <c r="W47" i="1" s="1"/>
  <c r="X30" i="1"/>
  <c r="X47" i="1" s="1"/>
  <c r="Y30" i="1"/>
  <c r="Y47" i="1" s="1"/>
  <c r="Z30" i="1"/>
  <c r="Z47" i="1" s="1"/>
  <c r="AA30" i="1"/>
  <c r="AA47" i="1" s="1"/>
  <c r="AB30" i="1"/>
  <c r="AB47" i="1" s="1"/>
  <c r="AC30" i="1"/>
  <c r="AC47" i="1" s="1"/>
  <c r="AD30" i="1"/>
  <c r="AD47" i="1" s="1"/>
  <c r="AE30" i="1"/>
  <c r="AE47" i="1" s="1"/>
  <c r="AF30" i="1"/>
  <c r="AF47" i="1" s="1"/>
  <c r="AG30" i="1"/>
  <c r="AG47" i="1" s="1"/>
  <c r="AH30" i="1"/>
  <c r="AH47" i="1" s="1"/>
  <c r="AI30" i="1"/>
  <c r="AI47" i="1" s="1"/>
  <c r="AJ30" i="1"/>
  <c r="AJ47" i="1" s="1"/>
  <c r="AK30" i="1"/>
  <c r="AK47" i="1" s="1"/>
  <c r="AL30" i="1"/>
  <c r="AL47" i="1" s="1"/>
  <c r="AM30" i="1"/>
  <c r="AM47" i="1" s="1"/>
  <c r="D30" i="1"/>
  <c r="D47" i="1" s="1"/>
  <c r="D25" i="1"/>
  <c r="D26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D21" i="1"/>
  <c r="D61" i="1" s="1"/>
  <c r="D20" i="1"/>
  <c r="E18" i="1"/>
  <c r="F18" i="1" s="1"/>
  <c r="F26" i="1" s="1"/>
  <c r="H45" i="1" s="1"/>
  <c r="V114" i="4" l="1"/>
  <c r="U116" i="4"/>
  <c r="U118" i="4" s="1"/>
  <c r="W110" i="4"/>
  <c r="V112" i="4"/>
  <c r="AY68" i="3"/>
  <c r="AY69" i="3" s="1"/>
  <c r="AY75" i="3" s="1"/>
  <c r="AY76" i="3" s="1"/>
  <c r="C78" i="3" s="1"/>
  <c r="AX95" i="3"/>
  <c r="AO33" i="1"/>
  <c r="AO39" i="1"/>
  <c r="AO52" i="1"/>
  <c r="AO64" i="1"/>
  <c r="AO60" i="1"/>
  <c r="AO51" i="1"/>
  <c r="AP33" i="1"/>
  <c r="AO62" i="1"/>
  <c r="AP63" i="1"/>
  <c r="AO30" i="1"/>
  <c r="AP46" i="1"/>
  <c r="AP39" i="1"/>
  <c r="AP52" i="1"/>
  <c r="AO36" i="1"/>
  <c r="AP29" i="1"/>
  <c r="AO46" i="1"/>
  <c r="AP51" i="1"/>
  <c r="AO63" i="1"/>
  <c r="AP60" i="1"/>
  <c r="AP64" i="1"/>
  <c r="AO29" i="1"/>
  <c r="AP30" i="1"/>
  <c r="AP62" i="1"/>
  <c r="AP36" i="1"/>
  <c r="AQ52" i="1"/>
  <c r="AQ39" i="1"/>
  <c r="AQ60" i="1"/>
  <c r="AQ51" i="1"/>
  <c r="AQ62" i="1"/>
  <c r="AQ33" i="1"/>
  <c r="AQ63" i="1"/>
  <c r="AQ46" i="1"/>
  <c r="AQ36" i="1"/>
  <c r="AQ30" i="1"/>
  <c r="AQ29" i="1"/>
  <c r="AQ64" i="1"/>
  <c r="F45" i="1"/>
  <c r="F78" i="1" s="1"/>
  <c r="G78" i="1" s="1"/>
  <c r="H78" i="1" s="1"/>
  <c r="AO47" i="1"/>
  <c r="AQ47" i="1"/>
  <c r="AP47" i="1"/>
  <c r="D27" i="1"/>
  <c r="D31" i="1" s="1"/>
  <c r="D34" i="1" s="1"/>
  <c r="D37" i="1" s="1"/>
  <c r="D40" i="1" s="1"/>
  <c r="D44" i="1"/>
  <c r="E26" i="1"/>
  <c r="G45" i="1" s="1"/>
  <c r="E21" i="1"/>
  <c r="E61" i="1" s="1"/>
  <c r="E65" i="1" s="1"/>
  <c r="F25" i="1"/>
  <c r="E25" i="1"/>
  <c r="F21" i="1"/>
  <c r="F61" i="1" s="1"/>
  <c r="F65" i="1" s="1"/>
  <c r="G18" i="1"/>
  <c r="W114" i="4" l="1"/>
  <c r="V116" i="4"/>
  <c r="V118" i="4" s="1"/>
  <c r="X110" i="4"/>
  <c r="BK110" i="4" s="1"/>
  <c r="BK112" i="4" s="1"/>
  <c r="W112" i="4"/>
  <c r="AY94" i="3"/>
  <c r="AY95" i="3" s="1"/>
  <c r="D75" i="1"/>
  <c r="D79" i="1" s="1"/>
  <c r="D49" i="1"/>
  <c r="E27" i="1"/>
  <c r="E31" i="1" s="1"/>
  <c r="E34" i="1" s="1"/>
  <c r="E37" i="1" s="1"/>
  <c r="E40" i="1" s="1"/>
  <c r="E44" i="1"/>
  <c r="F27" i="1"/>
  <c r="F31" i="1" s="1"/>
  <c r="F34" i="1" s="1"/>
  <c r="F37" i="1" s="1"/>
  <c r="F40" i="1" s="1"/>
  <c r="F44" i="1"/>
  <c r="G26" i="1"/>
  <c r="I45" i="1" s="1"/>
  <c r="I78" i="1" s="1"/>
  <c r="G25" i="1"/>
  <c r="G21" i="1"/>
  <c r="G61" i="1" s="1"/>
  <c r="G65" i="1" s="1"/>
  <c r="H18" i="1"/>
  <c r="X114" i="4" l="1"/>
  <c r="BK114" i="4" s="1"/>
  <c r="BK116" i="4" s="1"/>
  <c r="BK118" i="4" s="1"/>
  <c r="W116" i="4"/>
  <c r="W118" i="4" s="1"/>
  <c r="Y110" i="4"/>
  <c r="X112" i="4"/>
  <c r="E49" i="1"/>
  <c r="E55" i="1" s="1"/>
  <c r="E67" i="1" s="1"/>
  <c r="F49" i="1"/>
  <c r="F55" i="1" s="1"/>
  <c r="F67" i="1" s="1"/>
  <c r="E75" i="1"/>
  <c r="F75" i="1" s="1"/>
  <c r="D55" i="1"/>
  <c r="G27" i="1"/>
  <c r="G31" i="1" s="1"/>
  <c r="G44" i="1"/>
  <c r="H25" i="1"/>
  <c r="H44" i="1" s="1"/>
  <c r="H26" i="1"/>
  <c r="J45" i="1" s="1"/>
  <c r="J78" i="1" s="1"/>
  <c r="I18" i="1"/>
  <c r="H21" i="1"/>
  <c r="H61" i="1" s="1"/>
  <c r="H65" i="1" s="1"/>
  <c r="Y114" i="4" l="1"/>
  <c r="X116" i="4"/>
  <c r="X118" i="4" s="1"/>
  <c r="Z110" i="4"/>
  <c r="Y112" i="4"/>
  <c r="E79" i="1"/>
  <c r="G49" i="1"/>
  <c r="G55" i="1" s="1"/>
  <c r="G67" i="1" s="1"/>
  <c r="G75" i="1"/>
  <c r="H49" i="1"/>
  <c r="H55" i="1" s="1"/>
  <c r="H67" i="1" s="1"/>
  <c r="F79" i="1"/>
  <c r="G34" i="1"/>
  <c r="D56" i="1"/>
  <c r="I26" i="1"/>
  <c r="I25" i="1"/>
  <c r="I44" i="1" s="1"/>
  <c r="H27" i="1"/>
  <c r="J18" i="1"/>
  <c r="I21" i="1"/>
  <c r="I61" i="1" s="1"/>
  <c r="Z114" i="4" l="1"/>
  <c r="Y116" i="4"/>
  <c r="Y118" i="4" s="1"/>
  <c r="AA110" i="4"/>
  <c r="Z112" i="4"/>
  <c r="H75" i="1"/>
  <c r="I75" i="1" s="1"/>
  <c r="I49" i="1"/>
  <c r="I55" i="1" s="1"/>
  <c r="I65" i="1"/>
  <c r="K45" i="1"/>
  <c r="K78" i="1" s="1"/>
  <c r="G37" i="1"/>
  <c r="H31" i="1"/>
  <c r="G79" i="1"/>
  <c r="E56" i="1"/>
  <c r="F56" i="1" s="1"/>
  <c r="G56" i="1" s="1"/>
  <c r="H56" i="1" s="1"/>
  <c r="I27" i="1"/>
  <c r="I31" i="1" s="1"/>
  <c r="I34" i="1" s="1"/>
  <c r="I37" i="1" s="1"/>
  <c r="I40" i="1" s="1"/>
  <c r="J26" i="1"/>
  <c r="L45" i="1" s="1"/>
  <c r="J25" i="1"/>
  <c r="K18" i="1"/>
  <c r="J21" i="1"/>
  <c r="J61" i="1" s="1"/>
  <c r="J65" i="1" s="1"/>
  <c r="AA114" i="4" l="1"/>
  <c r="Z116" i="4"/>
  <c r="Z118" i="4" s="1"/>
  <c r="AB110" i="4"/>
  <c r="AA112" i="4"/>
  <c r="L78" i="1"/>
  <c r="I56" i="1"/>
  <c r="I67" i="1"/>
  <c r="H79" i="1"/>
  <c r="H34" i="1"/>
  <c r="G40" i="1"/>
  <c r="J27" i="1"/>
  <c r="J44" i="1"/>
  <c r="J49" i="1" s="1"/>
  <c r="K26" i="1"/>
  <c r="K25" i="1"/>
  <c r="K44" i="1" s="1"/>
  <c r="L18" i="1"/>
  <c r="K21" i="1"/>
  <c r="K61" i="1" s="1"/>
  <c r="K65" i="1" s="1"/>
  <c r="AB114" i="4" l="1"/>
  <c r="AA116" i="4"/>
  <c r="AA118" i="4" s="1"/>
  <c r="AC110" i="4"/>
  <c r="AB112" i="4"/>
  <c r="K49" i="1"/>
  <c r="K55" i="1" s="1"/>
  <c r="K67" i="1" s="1"/>
  <c r="J75" i="1"/>
  <c r="M45" i="1"/>
  <c r="M78" i="1" s="1"/>
  <c r="H37" i="1"/>
  <c r="J31" i="1"/>
  <c r="I79" i="1"/>
  <c r="L26" i="1"/>
  <c r="N45" i="1" s="1"/>
  <c r="L25" i="1"/>
  <c r="L44" i="1" s="1"/>
  <c r="K27" i="1"/>
  <c r="K31" i="1" s="1"/>
  <c r="K34" i="1" s="1"/>
  <c r="K37" i="1" s="1"/>
  <c r="K40" i="1" s="1"/>
  <c r="M18" i="1"/>
  <c r="L21" i="1"/>
  <c r="L61" i="1" s="1"/>
  <c r="L65" i="1" s="1"/>
  <c r="AC114" i="4" l="1"/>
  <c r="AB116" i="4"/>
  <c r="AB118" i="4" s="1"/>
  <c r="AD110" i="4"/>
  <c r="AC112" i="4"/>
  <c r="L49" i="1"/>
  <c r="L55" i="1" s="1"/>
  <c r="L67" i="1" s="1"/>
  <c r="K75" i="1"/>
  <c r="L75" i="1" s="1"/>
  <c r="N78" i="1"/>
  <c r="J79" i="1"/>
  <c r="J34" i="1"/>
  <c r="J37" i="1" s="1"/>
  <c r="J40" i="1" s="1"/>
  <c r="H40" i="1"/>
  <c r="J55" i="1"/>
  <c r="M26" i="1"/>
  <c r="O45" i="1" s="1"/>
  <c r="M25" i="1"/>
  <c r="M44" i="1" s="1"/>
  <c r="L27" i="1"/>
  <c r="L31" i="1" s="1"/>
  <c r="L34" i="1" s="1"/>
  <c r="L37" i="1" s="1"/>
  <c r="L40" i="1" s="1"/>
  <c r="N18" i="1"/>
  <c r="M21" i="1"/>
  <c r="M61" i="1" s="1"/>
  <c r="M65" i="1" s="1"/>
  <c r="AD114" i="4" l="1"/>
  <c r="AC116" i="4"/>
  <c r="AC118" i="4" s="1"/>
  <c r="AE110" i="4"/>
  <c r="AD112" i="4"/>
  <c r="M75" i="1"/>
  <c r="M49" i="1"/>
  <c r="M55" i="1" s="1"/>
  <c r="M67" i="1" s="1"/>
  <c r="O78" i="1"/>
  <c r="K79" i="1"/>
  <c r="J56" i="1"/>
  <c r="J67" i="1"/>
  <c r="N26" i="1"/>
  <c r="P45" i="1" s="1"/>
  <c r="N25" i="1"/>
  <c r="M27" i="1"/>
  <c r="M31" i="1" s="1"/>
  <c r="M34" i="1" s="1"/>
  <c r="M37" i="1" s="1"/>
  <c r="O18" i="1"/>
  <c r="N21" i="1"/>
  <c r="N61" i="1" s="1"/>
  <c r="N65" i="1" s="1"/>
  <c r="AE114" i="4" l="1"/>
  <c r="AD116" i="4"/>
  <c r="AD118" i="4" s="1"/>
  <c r="AF110" i="4"/>
  <c r="AE112" i="4"/>
  <c r="P78" i="1"/>
  <c r="M40" i="1"/>
  <c r="L79" i="1"/>
  <c r="K56" i="1"/>
  <c r="L56" i="1" s="1"/>
  <c r="M56" i="1" s="1"/>
  <c r="N27" i="1"/>
  <c r="N31" i="1" s="1"/>
  <c r="N34" i="1" s="1"/>
  <c r="N37" i="1" s="1"/>
  <c r="N40" i="1" s="1"/>
  <c r="N44" i="1"/>
  <c r="N49" i="1" s="1"/>
  <c r="O25" i="1"/>
  <c r="O44" i="1" s="1"/>
  <c r="O26" i="1"/>
  <c r="Q45" i="1" s="1"/>
  <c r="P18" i="1"/>
  <c r="O21" i="1"/>
  <c r="O61" i="1" s="1"/>
  <c r="O65" i="1" s="1"/>
  <c r="AF114" i="4" l="1"/>
  <c r="AE116" i="4"/>
  <c r="AE118" i="4" s="1"/>
  <c r="AG110" i="4"/>
  <c r="AF112" i="4"/>
  <c r="Q78" i="1"/>
  <c r="O49" i="1"/>
  <c r="O55" i="1" s="1"/>
  <c r="O67" i="1" s="1"/>
  <c r="N75" i="1"/>
  <c r="M79" i="1"/>
  <c r="N55" i="1"/>
  <c r="N56" i="1" s="1"/>
  <c r="P26" i="1"/>
  <c r="P25" i="1"/>
  <c r="O27" i="1"/>
  <c r="O31" i="1" s="1"/>
  <c r="O34" i="1" s="1"/>
  <c r="O37" i="1" s="1"/>
  <c r="O40" i="1" s="1"/>
  <c r="Q18" i="1"/>
  <c r="P21" i="1"/>
  <c r="P61" i="1" s="1"/>
  <c r="AG114" i="4" l="1"/>
  <c r="AF116" i="4"/>
  <c r="AF118" i="4" s="1"/>
  <c r="AH110" i="4"/>
  <c r="AG112" i="4"/>
  <c r="O56" i="1"/>
  <c r="O75" i="1"/>
  <c r="R45" i="1"/>
  <c r="R78" i="1" s="1"/>
  <c r="S78" i="1" s="1"/>
  <c r="P44" i="1"/>
  <c r="P49" i="1" s="1"/>
  <c r="P65" i="1"/>
  <c r="N79" i="1"/>
  <c r="N67" i="1"/>
  <c r="Q25" i="1"/>
  <c r="Q44" i="1" s="1"/>
  <c r="Q26" i="1"/>
  <c r="S45" i="1" s="1"/>
  <c r="P27" i="1"/>
  <c r="R18" i="1"/>
  <c r="Q21" i="1"/>
  <c r="Q61" i="1" s="1"/>
  <c r="Q65" i="1" s="1"/>
  <c r="AH114" i="4" l="1"/>
  <c r="AG116" i="4"/>
  <c r="AG118" i="4" s="1"/>
  <c r="AI110" i="4"/>
  <c r="AH112" i="4"/>
  <c r="Q49" i="1"/>
  <c r="Q55" i="1" s="1"/>
  <c r="Q67" i="1" s="1"/>
  <c r="P75" i="1"/>
  <c r="O79" i="1"/>
  <c r="P31" i="1"/>
  <c r="P55" i="1"/>
  <c r="Q27" i="1"/>
  <c r="Q31" i="1" s="1"/>
  <c r="Q34" i="1" s="1"/>
  <c r="Q37" i="1" s="1"/>
  <c r="Q40" i="1" s="1"/>
  <c r="R26" i="1"/>
  <c r="T45" i="1" s="1"/>
  <c r="T78" i="1" s="1"/>
  <c r="R25" i="1"/>
  <c r="S18" i="1"/>
  <c r="R21" i="1"/>
  <c r="R61" i="1" s="1"/>
  <c r="R65" i="1" s="1"/>
  <c r="AI114" i="4" l="1"/>
  <c r="AH116" i="4"/>
  <c r="AH118" i="4"/>
  <c r="AJ110" i="4"/>
  <c r="BL110" i="4" s="1"/>
  <c r="BL112" i="4" s="1"/>
  <c r="AI112" i="4"/>
  <c r="Q75" i="1"/>
  <c r="P79" i="1"/>
  <c r="P34" i="1"/>
  <c r="P67" i="1"/>
  <c r="P56" i="1"/>
  <c r="R27" i="1"/>
  <c r="R44" i="1"/>
  <c r="R49" i="1" s="1"/>
  <c r="S26" i="1"/>
  <c r="S25" i="1"/>
  <c r="T18" i="1"/>
  <c r="S21" i="1"/>
  <c r="S61" i="1" s="1"/>
  <c r="S65" i="1" s="1"/>
  <c r="AJ114" i="4" l="1"/>
  <c r="BL114" i="4" s="1"/>
  <c r="BL116" i="4" s="1"/>
  <c r="BL118" i="4" s="1"/>
  <c r="AI116" i="4"/>
  <c r="AI118" i="4" s="1"/>
  <c r="AK110" i="4"/>
  <c r="AJ112" i="4"/>
  <c r="R75" i="1"/>
  <c r="R31" i="1"/>
  <c r="P37" i="1"/>
  <c r="Q79" i="1"/>
  <c r="U45" i="1"/>
  <c r="U78" i="1" s="1"/>
  <c r="Q56" i="1"/>
  <c r="S27" i="1"/>
  <c r="S31" i="1" s="1"/>
  <c r="S34" i="1" s="1"/>
  <c r="S37" i="1" s="1"/>
  <c r="S40" i="1" s="1"/>
  <c r="S44" i="1"/>
  <c r="T26" i="1"/>
  <c r="V45" i="1" s="1"/>
  <c r="T25" i="1"/>
  <c r="U18" i="1"/>
  <c r="T21" i="1"/>
  <c r="AK114" i="4" l="1"/>
  <c r="AJ116" i="4"/>
  <c r="AJ118" i="4" s="1"/>
  <c r="AL110" i="4"/>
  <c r="AK112" i="4"/>
  <c r="S49" i="1"/>
  <c r="S55" i="1" s="1"/>
  <c r="S67" i="1" s="1"/>
  <c r="V78" i="1"/>
  <c r="S75" i="1"/>
  <c r="P40" i="1"/>
  <c r="R34" i="1"/>
  <c r="R79" i="1"/>
  <c r="R55" i="1"/>
  <c r="T27" i="1"/>
  <c r="T44" i="1"/>
  <c r="U26" i="1"/>
  <c r="W45" i="1" s="1"/>
  <c r="U25" i="1"/>
  <c r="V18" i="1"/>
  <c r="U21" i="1"/>
  <c r="AL114" i="4" l="1"/>
  <c r="AK116" i="4"/>
  <c r="AK118" i="4" s="1"/>
  <c r="AM110" i="4"/>
  <c r="AL112" i="4"/>
  <c r="T49" i="1"/>
  <c r="T55" i="1" s="1"/>
  <c r="W78" i="1"/>
  <c r="T75" i="1"/>
  <c r="T31" i="1"/>
  <c r="R37" i="1"/>
  <c r="S79" i="1"/>
  <c r="R56" i="1"/>
  <c r="R67" i="1"/>
  <c r="U27" i="1"/>
  <c r="U31" i="1" s="1"/>
  <c r="U34" i="1" s="1"/>
  <c r="U37" i="1" s="1"/>
  <c r="U40" i="1" s="1"/>
  <c r="U44" i="1"/>
  <c r="V26" i="1"/>
  <c r="X45" i="1" s="1"/>
  <c r="V25" i="1"/>
  <c r="W18" i="1"/>
  <c r="V21" i="1"/>
  <c r="V61" i="1" s="1"/>
  <c r="V65" i="1" s="1"/>
  <c r="AM114" i="4" l="1"/>
  <c r="AL116" i="4"/>
  <c r="AL118" i="4" s="1"/>
  <c r="AN110" i="4"/>
  <c r="AM112" i="4"/>
  <c r="U75" i="1"/>
  <c r="U49" i="1"/>
  <c r="U55" i="1" s="1"/>
  <c r="X78" i="1"/>
  <c r="T79" i="1"/>
  <c r="R40" i="1"/>
  <c r="T34" i="1"/>
  <c r="S56" i="1"/>
  <c r="T56" i="1" s="1"/>
  <c r="V27" i="1"/>
  <c r="V31" i="1" s="1"/>
  <c r="V34" i="1" s="1"/>
  <c r="V37" i="1" s="1"/>
  <c r="V40" i="1" s="1"/>
  <c r="V44" i="1"/>
  <c r="W26" i="1"/>
  <c r="Y45" i="1" s="1"/>
  <c r="W25" i="1"/>
  <c r="X18" i="1"/>
  <c r="W21" i="1"/>
  <c r="W61" i="1" s="1"/>
  <c r="W65" i="1" s="1"/>
  <c r="AN114" i="4" l="1"/>
  <c r="AM116" i="4"/>
  <c r="AM118" i="4" s="1"/>
  <c r="AO110" i="4"/>
  <c r="AN112" i="4"/>
  <c r="U56" i="1"/>
  <c r="V75" i="1"/>
  <c r="V49" i="1"/>
  <c r="V55" i="1" s="1"/>
  <c r="Y78" i="1"/>
  <c r="T37" i="1"/>
  <c r="U79" i="1"/>
  <c r="W27" i="1"/>
  <c r="W31" i="1" s="1"/>
  <c r="W34" i="1" s="1"/>
  <c r="W37" i="1" s="1"/>
  <c r="W40" i="1" s="1"/>
  <c r="W44" i="1"/>
  <c r="X26" i="1"/>
  <c r="Z45" i="1" s="1"/>
  <c r="X25" i="1"/>
  <c r="X44" i="1" s="1"/>
  <c r="Y18" i="1"/>
  <c r="X21" i="1"/>
  <c r="X61" i="1" s="1"/>
  <c r="X65" i="1" s="1"/>
  <c r="AO114" i="4" l="1"/>
  <c r="AN116" i="4"/>
  <c r="AN118" i="4" s="1"/>
  <c r="AP110" i="4"/>
  <c r="AO112" i="4"/>
  <c r="V67" i="1"/>
  <c r="V56" i="1"/>
  <c r="W49" i="1"/>
  <c r="W55" i="1" s="1"/>
  <c r="Z78" i="1"/>
  <c r="X49" i="1"/>
  <c r="X55" i="1" s="1"/>
  <c r="X67" i="1" s="1"/>
  <c r="W75" i="1"/>
  <c r="V79" i="1"/>
  <c r="T40" i="1"/>
  <c r="X27" i="1"/>
  <c r="X31" i="1" s="1"/>
  <c r="X34" i="1" s="1"/>
  <c r="X37" i="1" s="1"/>
  <c r="X40" i="1" s="1"/>
  <c r="Y26" i="1"/>
  <c r="AA45" i="1" s="1"/>
  <c r="Y25" i="1"/>
  <c r="Z18" i="1"/>
  <c r="Y21" i="1"/>
  <c r="Y61" i="1" s="1"/>
  <c r="Y65" i="1" s="1"/>
  <c r="AP114" i="4" l="1"/>
  <c r="AO116" i="4"/>
  <c r="AO118" i="4" s="1"/>
  <c r="AQ110" i="4"/>
  <c r="AP112" i="4"/>
  <c r="AA78" i="1"/>
  <c r="W67" i="1"/>
  <c r="W56" i="1"/>
  <c r="X75" i="1"/>
  <c r="W79" i="1"/>
  <c r="X56" i="1"/>
  <c r="Y27" i="1"/>
  <c r="Y31" i="1" s="1"/>
  <c r="Y34" i="1" s="1"/>
  <c r="Y37" i="1" s="1"/>
  <c r="Y40" i="1" s="1"/>
  <c r="Y44" i="1"/>
  <c r="Z26" i="1"/>
  <c r="AB45" i="1" s="1"/>
  <c r="Z25" i="1"/>
  <c r="Z44" i="1" s="1"/>
  <c r="AA18" i="1"/>
  <c r="Z21" i="1"/>
  <c r="Z61" i="1" s="1"/>
  <c r="Z65" i="1" s="1"/>
  <c r="AQ114" i="4" l="1"/>
  <c r="AP116" i="4"/>
  <c r="AP118" i="4" s="1"/>
  <c r="AR110" i="4"/>
  <c r="AQ112" i="4"/>
  <c r="AB78" i="1"/>
  <c r="Z49" i="1"/>
  <c r="Z55" i="1" s="1"/>
  <c r="Z67" i="1" s="1"/>
  <c r="Y49" i="1"/>
  <c r="Y55" i="1" s="1"/>
  <c r="Y75" i="1"/>
  <c r="Z75" i="1" s="1"/>
  <c r="X79" i="1"/>
  <c r="Z27" i="1"/>
  <c r="Z31" i="1" s="1"/>
  <c r="Z34" i="1" s="1"/>
  <c r="Z37" i="1" s="1"/>
  <c r="Z40" i="1" s="1"/>
  <c r="AA26" i="1"/>
  <c r="AC45" i="1" s="1"/>
  <c r="AC78" i="1" s="1"/>
  <c r="AA25" i="1"/>
  <c r="AB18" i="1"/>
  <c r="AA21" i="1"/>
  <c r="AA61" i="1" s="1"/>
  <c r="AA65" i="1" s="1"/>
  <c r="AR114" i="4" l="1"/>
  <c r="AQ116" i="4"/>
  <c r="AQ118" i="4"/>
  <c r="AS110" i="4"/>
  <c r="AR112" i="4"/>
  <c r="Y67" i="1"/>
  <c r="Y56" i="1"/>
  <c r="Z56" i="1" s="1"/>
  <c r="Y79" i="1"/>
  <c r="AA27" i="1"/>
  <c r="AA31" i="1" s="1"/>
  <c r="AA34" i="1" s="1"/>
  <c r="AA37" i="1" s="1"/>
  <c r="AA40" i="1" s="1"/>
  <c r="AA44" i="1"/>
  <c r="AA75" i="1" s="1"/>
  <c r="AB26" i="1"/>
  <c r="AB25" i="1"/>
  <c r="AC18" i="1"/>
  <c r="AB21" i="1"/>
  <c r="AB61" i="1" s="1"/>
  <c r="AS114" i="4" l="1"/>
  <c r="AR116" i="4"/>
  <c r="AR118" i="4" s="1"/>
  <c r="AT110" i="4"/>
  <c r="AS112" i="4"/>
  <c r="AA49" i="1"/>
  <c r="AA55" i="1" s="1"/>
  <c r="AB44" i="1"/>
  <c r="AB49" i="1" s="1"/>
  <c r="AB65" i="1"/>
  <c r="AD45" i="1"/>
  <c r="AD78" i="1" s="1"/>
  <c r="Z79" i="1"/>
  <c r="AC25" i="1"/>
  <c r="AC44" i="1" s="1"/>
  <c r="AC26" i="1"/>
  <c r="AE45" i="1" s="1"/>
  <c r="AB27" i="1"/>
  <c r="AD18" i="1"/>
  <c r="AC21" i="1"/>
  <c r="AC61" i="1" s="1"/>
  <c r="AC65" i="1" s="1"/>
  <c r="AT114" i="4" l="1"/>
  <c r="AS116" i="4"/>
  <c r="AS118" i="4"/>
  <c r="AU110" i="4"/>
  <c r="AT112" i="4"/>
  <c r="AA67" i="1"/>
  <c r="AA56" i="1"/>
  <c r="AC49" i="1"/>
  <c r="AC55" i="1" s="1"/>
  <c r="AC67" i="1" s="1"/>
  <c r="AE78" i="1"/>
  <c r="AB75" i="1"/>
  <c r="AA79" i="1"/>
  <c r="AB31" i="1"/>
  <c r="AB55" i="1"/>
  <c r="AC27" i="1"/>
  <c r="AC31" i="1" s="1"/>
  <c r="AC34" i="1" s="1"/>
  <c r="AC37" i="1" s="1"/>
  <c r="AC40" i="1" s="1"/>
  <c r="AD26" i="1"/>
  <c r="AD25" i="1"/>
  <c r="AE18" i="1"/>
  <c r="AD21" i="1"/>
  <c r="AD61" i="1" s="1"/>
  <c r="AU114" i="4" l="1"/>
  <c r="AT116" i="4"/>
  <c r="AT118" i="4" s="1"/>
  <c r="AV110" i="4"/>
  <c r="BM110" i="4" s="1"/>
  <c r="BM112" i="4" s="1"/>
  <c r="AU112" i="4"/>
  <c r="AB56" i="1"/>
  <c r="AC56" i="1" s="1"/>
  <c r="AC75" i="1"/>
  <c r="AF45" i="1"/>
  <c r="AF78" i="1" s="1"/>
  <c r="AD65" i="1"/>
  <c r="AB79" i="1"/>
  <c r="AB34" i="1"/>
  <c r="AB67" i="1"/>
  <c r="AD27" i="1"/>
  <c r="AD31" i="1" s="1"/>
  <c r="AD34" i="1" s="1"/>
  <c r="AD37" i="1" s="1"/>
  <c r="AD40" i="1" s="1"/>
  <c r="AD44" i="1"/>
  <c r="AD49" i="1" s="1"/>
  <c r="AE26" i="1"/>
  <c r="AG45" i="1" s="1"/>
  <c r="AE25" i="1"/>
  <c r="AF18" i="1"/>
  <c r="AE21" i="1"/>
  <c r="AE61" i="1" s="1"/>
  <c r="AE65" i="1" s="1"/>
  <c r="AV114" i="4" l="1"/>
  <c r="BM114" i="4" s="1"/>
  <c r="BM116" i="4" s="1"/>
  <c r="BM118" i="4" s="1"/>
  <c r="AU116" i="4"/>
  <c r="AU118" i="4" s="1"/>
  <c r="AW110" i="4"/>
  <c r="AV112" i="4"/>
  <c r="AG78" i="1"/>
  <c r="AD75" i="1"/>
  <c r="AB37" i="1"/>
  <c r="AC79" i="1"/>
  <c r="AE27" i="1"/>
  <c r="AE44" i="1"/>
  <c r="AF25" i="1"/>
  <c r="AF26" i="1"/>
  <c r="AH45" i="1" s="1"/>
  <c r="AG18" i="1"/>
  <c r="AF21" i="1"/>
  <c r="AF61" i="1" s="1"/>
  <c r="AF65" i="1" s="1"/>
  <c r="AW114" i="4" l="1"/>
  <c r="AV116" i="4"/>
  <c r="AV118" i="4" s="1"/>
  <c r="AX110" i="4"/>
  <c r="AW112" i="4"/>
  <c r="AH78" i="1"/>
  <c r="AE49" i="1"/>
  <c r="AE55" i="1" s="1"/>
  <c r="AE67" i="1" s="1"/>
  <c r="AE75" i="1"/>
  <c r="AE31" i="1"/>
  <c r="AD79" i="1"/>
  <c r="AB40" i="1"/>
  <c r="AD55" i="1"/>
  <c r="AF27" i="1"/>
  <c r="AF31" i="1" s="1"/>
  <c r="AF34" i="1" s="1"/>
  <c r="AF37" i="1" s="1"/>
  <c r="AF40" i="1" s="1"/>
  <c r="AF44" i="1"/>
  <c r="AG26" i="1"/>
  <c r="AI45" i="1" s="1"/>
  <c r="AG25" i="1"/>
  <c r="AG44" i="1" s="1"/>
  <c r="AH18" i="1"/>
  <c r="AG21" i="1"/>
  <c r="AG61" i="1" s="1"/>
  <c r="AG65" i="1" s="1"/>
  <c r="AX114" i="4" l="1"/>
  <c r="AW116" i="4"/>
  <c r="AW118" i="4" s="1"/>
  <c r="AY110" i="4"/>
  <c r="AX112" i="4"/>
  <c r="AI78" i="1"/>
  <c r="AF49" i="1"/>
  <c r="AF55" i="1" s="1"/>
  <c r="AF67" i="1" s="1"/>
  <c r="AF75" i="1"/>
  <c r="AG49" i="1"/>
  <c r="AG55" i="1" s="1"/>
  <c r="AG67" i="1" s="1"/>
  <c r="AE79" i="1"/>
  <c r="AE34" i="1"/>
  <c r="AD67" i="1"/>
  <c r="AD56" i="1"/>
  <c r="AH26" i="1"/>
  <c r="AJ45" i="1" s="1"/>
  <c r="AH25" i="1"/>
  <c r="AH44" i="1" s="1"/>
  <c r="AH49" i="1" s="1"/>
  <c r="AG27" i="1"/>
  <c r="AG31" i="1" s="1"/>
  <c r="AG34" i="1" s="1"/>
  <c r="AG37" i="1" s="1"/>
  <c r="AG40" i="1" s="1"/>
  <c r="AI18" i="1"/>
  <c r="AH21" i="1"/>
  <c r="AH61" i="1" s="1"/>
  <c r="AH65" i="1" s="1"/>
  <c r="AY114" i="4" l="1"/>
  <c r="AX116" i="4"/>
  <c r="AX118" i="4" s="1"/>
  <c r="AZ110" i="4"/>
  <c r="AY112" i="4"/>
  <c r="AJ78" i="1"/>
  <c r="AG75" i="1"/>
  <c r="AH75" i="1" s="1"/>
  <c r="AE37" i="1"/>
  <c r="AF79" i="1"/>
  <c r="AE56" i="1"/>
  <c r="AF56" i="1" s="1"/>
  <c r="AG56" i="1" s="1"/>
  <c r="AI26" i="1"/>
  <c r="AK45" i="1" s="1"/>
  <c r="AI25" i="1"/>
  <c r="AH27" i="1"/>
  <c r="AH31" i="1" s="1"/>
  <c r="AJ18" i="1"/>
  <c r="AI21" i="1"/>
  <c r="AI61" i="1" s="1"/>
  <c r="AI65" i="1" s="1"/>
  <c r="AZ114" i="4" l="1"/>
  <c r="AY116" i="4"/>
  <c r="AY118" i="4" s="1"/>
  <c r="BA110" i="4"/>
  <c r="AZ112" i="4"/>
  <c r="AK78" i="1"/>
  <c r="AH34" i="1"/>
  <c r="AG79" i="1"/>
  <c r="AE40" i="1"/>
  <c r="AH55" i="1"/>
  <c r="AI27" i="1"/>
  <c r="AI31" i="1" s="1"/>
  <c r="AI34" i="1" s="1"/>
  <c r="AI37" i="1" s="1"/>
  <c r="AI40" i="1" s="1"/>
  <c r="AI44" i="1"/>
  <c r="AJ26" i="1"/>
  <c r="AL45" i="1" s="1"/>
  <c r="AJ25" i="1"/>
  <c r="AJ44" i="1" s="1"/>
  <c r="AK18" i="1"/>
  <c r="AJ21" i="1"/>
  <c r="AJ61" i="1" s="1"/>
  <c r="AJ65" i="1" s="1"/>
  <c r="BA114" i="4" l="1"/>
  <c r="AZ116" i="4"/>
  <c r="AZ118" i="4" s="1"/>
  <c r="BB110" i="4"/>
  <c r="BA112" i="4"/>
  <c r="AL78" i="1"/>
  <c r="AJ49" i="1"/>
  <c r="AJ55" i="1" s="1"/>
  <c r="AJ67" i="1" s="1"/>
  <c r="AI49" i="1"/>
  <c r="AI55" i="1" s="1"/>
  <c r="AI67" i="1" s="1"/>
  <c r="AI75" i="1"/>
  <c r="AH79" i="1"/>
  <c r="AH37" i="1"/>
  <c r="AH67" i="1"/>
  <c r="AH56" i="1"/>
  <c r="AK26" i="1"/>
  <c r="AM45" i="1" s="1"/>
  <c r="AM78" i="1" s="1"/>
  <c r="AK25" i="1"/>
  <c r="AK44" i="1" s="1"/>
  <c r="AJ27" i="1"/>
  <c r="AJ31" i="1" s="1"/>
  <c r="AJ34" i="1" s="1"/>
  <c r="AJ37" i="1" s="1"/>
  <c r="AJ40" i="1" s="1"/>
  <c r="AL18" i="1"/>
  <c r="AK21" i="1"/>
  <c r="BB114" i="4" l="1"/>
  <c r="BA116" i="4"/>
  <c r="BA118" i="4" s="1"/>
  <c r="BC110" i="4"/>
  <c r="BB112" i="4"/>
  <c r="AJ75" i="1"/>
  <c r="AK75" i="1" s="1"/>
  <c r="AK49" i="1"/>
  <c r="AK55" i="1" s="1"/>
  <c r="AH40" i="1"/>
  <c r="AI79" i="1"/>
  <c r="AO45" i="1"/>
  <c r="AP45" i="1"/>
  <c r="AQ45" i="1"/>
  <c r="AI56" i="1"/>
  <c r="AJ56" i="1" s="1"/>
  <c r="AK27" i="1"/>
  <c r="AK31" i="1" s="1"/>
  <c r="AK34" i="1" s="1"/>
  <c r="AK37" i="1" s="1"/>
  <c r="AK40" i="1" s="1"/>
  <c r="AL26" i="1"/>
  <c r="AL25" i="1"/>
  <c r="AM18" i="1"/>
  <c r="AL21" i="1"/>
  <c r="AL61" i="1" s="1"/>
  <c r="AL65" i="1" s="1"/>
  <c r="BC114" i="4" l="1"/>
  <c r="BB116" i="4"/>
  <c r="BB118" i="4" s="1"/>
  <c r="BD110" i="4"/>
  <c r="BC112" i="4"/>
  <c r="AK56" i="1"/>
  <c r="AO18" i="1"/>
  <c r="AP18" i="1"/>
  <c r="AQ18" i="1"/>
  <c r="AJ79" i="1"/>
  <c r="AL27" i="1"/>
  <c r="AL31" i="1" s="1"/>
  <c r="AL34" i="1" s="1"/>
  <c r="AL37" i="1" s="1"/>
  <c r="AL40" i="1" s="1"/>
  <c r="AL44" i="1"/>
  <c r="AL75" i="1" s="1"/>
  <c r="AM21" i="1"/>
  <c r="AM61" i="1" s="1"/>
  <c r="AM25" i="1"/>
  <c r="AM26" i="1"/>
  <c r="BD114" i="4" l="1"/>
  <c r="BC116" i="4"/>
  <c r="BC118" i="4" s="1"/>
  <c r="BE110" i="4"/>
  <c r="BD112" i="4"/>
  <c r="AL49" i="1"/>
  <c r="AL55" i="1" s="1"/>
  <c r="AL67" i="1" s="1"/>
  <c r="AM65" i="1"/>
  <c r="AO61" i="1"/>
  <c r="AK79" i="1"/>
  <c r="AO26" i="1"/>
  <c r="AP26" i="1"/>
  <c r="AQ26" i="1"/>
  <c r="AM44" i="1"/>
  <c r="AM49" i="1" s="1"/>
  <c r="AO25" i="1"/>
  <c r="AP25" i="1"/>
  <c r="AQ25" i="1"/>
  <c r="AO44" i="1"/>
  <c r="AP44" i="1"/>
  <c r="AM27" i="1"/>
  <c r="BE114" i="4" l="1"/>
  <c r="BD116" i="4"/>
  <c r="BD118" i="4" s="1"/>
  <c r="BF110" i="4"/>
  <c r="BE112" i="4"/>
  <c r="AL56" i="1"/>
  <c r="AM75" i="1"/>
  <c r="AQ44" i="1"/>
  <c r="AL79" i="1"/>
  <c r="AM31" i="1"/>
  <c r="AM55" i="1"/>
  <c r="BF114" i="4" l="1"/>
  <c r="BE116" i="4"/>
  <c r="BE118" i="4" s="1"/>
  <c r="BG110" i="4"/>
  <c r="BF112" i="4"/>
  <c r="AM79" i="1"/>
  <c r="AM34" i="1"/>
  <c r="AM67" i="1"/>
  <c r="AM56" i="1"/>
  <c r="BG114" i="4" l="1"/>
  <c r="BF116" i="4"/>
  <c r="BF118" i="4" s="1"/>
  <c r="BH110" i="4"/>
  <c r="BG112" i="4"/>
  <c r="AM37" i="1"/>
  <c r="C58" i="1"/>
  <c r="BH112" i="4" l="1"/>
  <c r="BN110" i="4"/>
  <c r="BN112" i="4" s="1"/>
  <c r="BH114" i="4"/>
  <c r="BG116" i="4"/>
  <c r="BG118" i="4" s="1"/>
  <c r="AM40" i="1"/>
  <c r="D65" i="1"/>
  <c r="AO65" i="1" s="1"/>
  <c r="D67" i="1"/>
  <c r="D86" i="1"/>
  <c r="BH116" i="4" l="1"/>
  <c r="BH118" i="4" s="1"/>
  <c r="BN114" i="4"/>
  <c r="BN116" i="4" s="1"/>
  <c r="BN118" i="4" s="1"/>
  <c r="D87" i="1"/>
  <c r="D81" i="1"/>
  <c r="D83" i="1" s="1"/>
  <c r="E81" i="1"/>
  <c r="E86" i="1"/>
  <c r="D89" i="1" l="1"/>
  <c r="F81" i="1"/>
  <c r="E83" i="1"/>
  <c r="E87" i="1"/>
  <c r="F86" i="1"/>
  <c r="E89" i="1" l="1"/>
  <c r="G86" i="1"/>
  <c r="F87" i="1"/>
  <c r="G81" i="1"/>
  <c r="F83" i="1"/>
  <c r="F89" i="1" s="1"/>
  <c r="G83" i="1" l="1"/>
  <c r="H81" i="1"/>
  <c r="G87" i="1"/>
  <c r="H86" i="1"/>
  <c r="G89" i="1" l="1"/>
  <c r="I86" i="1"/>
  <c r="H87" i="1"/>
  <c r="H83" i="1"/>
  <c r="I81" i="1"/>
  <c r="H89" i="1" l="1"/>
  <c r="J81" i="1"/>
  <c r="I83" i="1"/>
  <c r="J86" i="1"/>
  <c r="I87" i="1"/>
  <c r="I89" i="1" l="1"/>
  <c r="J87" i="1"/>
  <c r="K86" i="1"/>
  <c r="J83" i="1"/>
  <c r="J89" i="1" s="1"/>
  <c r="K81" i="1"/>
  <c r="L81" i="1" l="1"/>
  <c r="K83" i="1"/>
  <c r="K87" i="1"/>
  <c r="L86" i="1"/>
  <c r="K89" i="1" l="1"/>
  <c r="M86" i="1"/>
  <c r="L87" i="1"/>
  <c r="M81" i="1"/>
  <c r="L83" i="1"/>
  <c r="L89" i="1" s="1"/>
  <c r="M83" i="1" l="1"/>
  <c r="N81" i="1"/>
  <c r="M87" i="1"/>
  <c r="N86" i="1"/>
  <c r="M89" i="1" l="1"/>
  <c r="O86" i="1"/>
  <c r="N87" i="1"/>
  <c r="O81" i="1"/>
  <c r="N83" i="1"/>
  <c r="N89" i="1" s="1"/>
  <c r="P81" i="1" l="1"/>
  <c r="O83" i="1"/>
  <c r="P86" i="1"/>
  <c r="O87" i="1"/>
  <c r="O89" i="1" l="1"/>
  <c r="P87" i="1"/>
  <c r="Q86" i="1"/>
  <c r="Q81" i="1"/>
  <c r="P83" i="1"/>
  <c r="P89" i="1" l="1"/>
  <c r="R81" i="1"/>
  <c r="Q83" i="1"/>
  <c r="R86" i="1"/>
  <c r="Q87" i="1"/>
  <c r="Q89" i="1" l="1"/>
  <c r="S86" i="1"/>
  <c r="T61" i="1" s="1"/>
  <c r="R87" i="1"/>
  <c r="S81" i="1"/>
  <c r="R83" i="1"/>
  <c r="T65" i="1" l="1"/>
  <c r="R89" i="1"/>
  <c r="S83" i="1"/>
  <c r="S87" i="1"/>
  <c r="T86" i="1"/>
  <c r="U61" i="1" s="1"/>
  <c r="U65" i="1" s="1"/>
  <c r="U67" i="1" s="1"/>
  <c r="AP61" i="1" l="1"/>
  <c r="S89" i="1"/>
  <c r="T67" i="1"/>
  <c r="T81" i="1" s="1"/>
  <c r="U81" i="1" s="1"/>
  <c r="AP65" i="1"/>
  <c r="U86" i="1"/>
  <c r="T87" i="1"/>
  <c r="T83" i="1" l="1"/>
  <c r="T89" i="1" s="1"/>
  <c r="V81" i="1"/>
  <c r="U83" i="1"/>
  <c r="V86" i="1"/>
  <c r="U87" i="1"/>
  <c r="U89" i="1" l="1"/>
  <c r="V87" i="1"/>
  <c r="W86" i="1"/>
  <c r="V83" i="1"/>
  <c r="W81" i="1"/>
  <c r="V89" i="1" l="1"/>
  <c r="X81" i="1"/>
  <c r="W83" i="1"/>
  <c r="W87" i="1"/>
  <c r="X86" i="1"/>
  <c r="W89" i="1" l="1"/>
  <c r="Y86" i="1"/>
  <c r="X87" i="1"/>
  <c r="Y81" i="1"/>
  <c r="X83" i="1"/>
  <c r="X89" i="1" l="1"/>
  <c r="Z81" i="1"/>
  <c r="Y83" i="1"/>
  <c r="Y87" i="1"/>
  <c r="Z86" i="1"/>
  <c r="Y89" i="1" l="1"/>
  <c r="AA86" i="1"/>
  <c r="Z87" i="1"/>
  <c r="AA81" i="1"/>
  <c r="Z83" i="1"/>
  <c r="Z89" i="1" s="1"/>
  <c r="AB81" i="1" l="1"/>
  <c r="AA83" i="1"/>
  <c r="AB86" i="1"/>
  <c r="AA87" i="1"/>
  <c r="AA89" i="1" l="1"/>
  <c r="AB87" i="1"/>
  <c r="AC86" i="1"/>
  <c r="AB83" i="1"/>
  <c r="AC81" i="1"/>
  <c r="AB89" i="1" l="1"/>
  <c r="AD81" i="1"/>
  <c r="AC83" i="1"/>
  <c r="AC87" i="1"/>
  <c r="AD86" i="1"/>
  <c r="AC89" i="1" l="1"/>
  <c r="AE86" i="1"/>
  <c r="AD87" i="1"/>
  <c r="AE81" i="1"/>
  <c r="AD83" i="1"/>
  <c r="AD89" i="1" l="1"/>
  <c r="AF81" i="1"/>
  <c r="AE83" i="1"/>
  <c r="AE87" i="1"/>
  <c r="AF86" i="1"/>
  <c r="AE89" i="1" l="1"/>
  <c r="AF87" i="1"/>
  <c r="AG86" i="1"/>
  <c r="AG81" i="1"/>
  <c r="AF83" i="1"/>
  <c r="AF89" i="1" s="1"/>
  <c r="AH81" i="1" l="1"/>
  <c r="AG83" i="1"/>
  <c r="AH86" i="1"/>
  <c r="AG87" i="1"/>
  <c r="AG89" i="1" l="1"/>
  <c r="AH87" i="1"/>
  <c r="AI86" i="1"/>
  <c r="AH83" i="1"/>
  <c r="AH89" i="1" s="1"/>
  <c r="AI81" i="1"/>
  <c r="AJ81" i="1" l="1"/>
  <c r="AI83" i="1"/>
  <c r="AJ86" i="1"/>
  <c r="AK61" i="1" s="1"/>
  <c r="AI87" i="1"/>
  <c r="AK65" i="1" l="1"/>
  <c r="AQ61" i="1"/>
  <c r="AI89" i="1"/>
  <c r="AK86" i="1"/>
  <c r="AJ87" i="1"/>
  <c r="AJ83" i="1"/>
  <c r="AJ89" i="1" l="1"/>
  <c r="AK67" i="1"/>
  <c r="AQ65" i="1"/>
  <c r="AL86" i="1"/>
  <c r="AK87" i="1"/>
  <c r="AK81" i="1" l="1"/>
  <c r="AM86" i="1"/>
  <c r="AL87" i="1"/>
  <c r="AM87" i="1" l="1"/>
  <c r="AK83" i="1"/>
  <c r="AK89" i="1" s="1"/>
  <c r="AL81" i="1"/>
  <c r="AL83" i="1" l="1"/>
  <c r="AL89" i="1" s="1"/>
  <c r="AM81" i="1"/>
  <c r="AM83" i="1" l="1"/>
  <c r="AO89" i="1"/>
  <c r="AP89" i="1"/>
  <c r="AM89" i="1" l="1"/>
  <c r="AQ89" i="1" s="1"/>
  <c r="D82" i="3"/>
  <c r="D84" i="3"/>
  <c r="D97" i="3" s="1"/>
  <c r="D102" i="3"/>
  <c r="E81" i="3" s="1"/>
  <c r="D103" i="3" l="1"/>
  <c r="E82" i="3"/>
  <c r="E84" i="3" s="1"/>
  <c r="E97" i="3" s="1"/>
  <c r="D99" i="3"/>
  <c r="D105" i="3" l="1"/>
  <c r="E102" i="3"/>
  <c r="F81" i="3" s="1"/>
  <c r="E99" i="3"/>
  <c r="E103" i="3" l="1"/>
  <c r="E105" i="3" s="1"/>
  <c r="F82" i="3"/>
  <c r="F84" i="3" s="1"/>
  <c r="F97" i="3" s="1"/>
  <c r="F99" i="3" s="1"/>
  <c r="F102" i="3"/>
  <c r="F103" i="3" l="1"/>
  <c r="F105" i="3" s="1"/>
  <c r="G81" i="3"/>
  <c r="G82" i="3" s="1"/>
  <c r="G84" i="3" s="1"/>
  <c r="G97" i="3" s="1"/>
  <c r="G99" i="3" s="1"/>
  <c r="G102" i="3" l="1"/>
  <c r="H81" i="3" s="1"/>
  <c r="H82" i="3" l="1"/>
  <c r="H84" i="3" s="1"/>
  <c r="H97" i="3" s="1"/>
  <c r="H99" i="3" s="1"/>
  <c r="G103" i="3"/>
  <c r="G105" i="3" s="1"/>
  <c r="H102" i="3" l="1"/>
  <c r="I81" i="3" s="1"/>
  <c r="H103" i="3" l="1"/>
  <c r="H105" i="3" s="1"/>
  <c r="I102" i="3" l="1"/>
  <c r="J81" i="3" s="1"/>
  <c r="I82" i="3"/>
  <c r="I84" i="3" s="1"/>
  <c r="I97" i="3" s="1"/>
  <c r="I99" i="3" s="1"/>
  <c r="I103" i="3" l="1"/>
  <c r="I105" i="3" s="1"/>
  <c r="J82" i="3" l="1"/>
  <c r="J84" i="3" s="1"/>
  <c r="J97" i="3" s="1"/>
  <c r="J99" i="3" s="1"/>
  <c r="J102" i="3"/>
  <c r="K81" i="3" s="1"/>
  <c r="J103" i="3" l="1"/>
  <c r="J105" i="3" s="1"/>
  <c r="K82" i="3"/>
  <c r="K84" i="3" s="1"/>
  <c r="K97" i="3" s="1"/>
  <c r="K99" i="3" s="1"/>
  <c r="K102" i="3" l="1"/>
  <c r="L81" i="3" s="1"/>
  <c r="L82" i="3" l="1"/>
  <c r="L84" i="3" s="1"/>
  <c r="L97" i="3" s="1"/>
  <c r="L99" i="3" s="1"/>
  <c r="K103" i="3"/>
  <c r="K105" i="3" s="1"/>
  <c r="L102" i="3" l="1"/>
  <c r="M81" i="3" s="1"/>
  <c r="M82" i="3" l="1"/>
  <c r="M84" i="3" s="1"/>
  <c r="M97" i="3" s="1"/>
  <c r="M99" i="3" s="1"/>
  <c r="L103" i="3"/>
  <c r="L105" i="3" s="1"/>
  <c r="M102" i="3"/>
  <c r="N81" i="3" s="1"/>
  <c r="M103" i="3" l="1"/>
  <c r="M105" i="3" s="1"/>
  <c r="N82" i="3" l="1"/>
  <c r="N84" i="3" s="1"/>
  <c r="N97" i="3" s="1"/>
  <c r="N99" i="3" s="1"/>
  <c r="N102" i="3"/>
  <c r="O81" i="3" s="1"/>
  <c r="N103" i="3" l="1"/>
  <c r="N105" i="3" s="1"/>
  <c r="O82" i="3" l="1"/>
  <c r="O84" i="3" s="1"/>
  <c r="O97" i="3" s="1"/>
  <c r="O99" i="3" s="1"/>
  <c r="O102" i="3"/>
  <c r="P81" i="3" s="1"/>
  <c r="P82" i="3" l="1"/>
  <c r="P84" i="3" s="1"/>
  <c r="P97" i="3" s="1"/>
  <c r="P99" i="3" s="1"/>
  <c r="O103" i="3"/>
  <c r="O105" i="3" s="1"/>
  <c r="P102" i="3"/>
  <c r="Q81" i="3" s="1"/>
  <c r="Q82" i="3" l="1"/>
  <c r="Q84" i="3" s="1"/>
  <c r="Q97" i="3" s="1"/>
  <c r="Q99" i="3" s="1"/>
  <c r="P103" i="3"/>
  <c r="P105" i="3" s="1"/>
  <c r="Q102" i="3"/>
  <c r="R81" i="3" s="1"/>
  <c r="R82" i="3" l="1"/>
  <c r="R84" i="3" s="1"/>
  <c r="R97" i="3" s="1"/>
  <c r="R99" i="3" s="1"/>
  <c r="Q103" i="3"/>
  <c r="Q105" i="3" s="1"/>
  <c r="R102" i="3"/>
  <c r="S81" i="3" s="1"/>
  <c r="S82" i="3" l="1"/>
  <c r="S84" i="3" s="1"/>
  <c r="S97" i="3" s="1"/>
  <c r="S99" i="3" s="1"/>
  <c r="R103" i="3"/>
  <c r="R105" i="3" s="1"/>
  <c r="S102" i="3" l="1"/>
  <c r="S103" i="3" l="1"/>
  <c r="S105" i="3" s="1"/>
  <c r="T81" i="3"/>
  <c r="T82" i="3" s="1"/>
  <c r="T84" i="3" s="1"/>
  <c r="T97" i="3" s="1"/>
  <c r="T99" i="3" s="1"/>
  <c r="T102" i="3" l="1"/>
  <c r="T103" i="3"/>
  <c r="T105" i="3" s="1"/>
  <c r="U81" i="3"/>
  <c r="U102" i="3" s="1"/>
  <c r="V81" i="3" s="1"/>
  <c r="V82" i="3" l="1"/>
  <c r="V84" i="3" s="1"/>
  <c r="U103" i="3"/>
  <c r="U82" i="3"/>
  <c r="U84" i="3" s="1"/>
  <c r="U97" i="3" s="1"/>
  <c r="U99" i="3" s="1"/>
  <c r="U105" i="3" s="1"/>
  <c r="V102" i="3" l="1"/>
  <c r="V97" i="3"/>
  <c r="V99" i="3" s="1"/>
  <c r="V103" i="3" l="1"/>
  <c r="V105" i="3" s="1"/>
  <c r="W81" i="3"/>
  <c r="W82" i="3" s="1"/>
  <c r="W84" i="3" s="1"/>
  <c r="W97" i="3" s="1"/>
  <c r="W99" i="3" s="1"/>
  <c r="W102" i="3" l="1"/>
  <c r="X81" i="3" s="1"/>
  <c r="X82" i="3" s="1"/>
  <c r="X84" i="3" s="1"/>
  <c r="X97" i="3" s="1"/>
  <c r="X99" i="3" s="1"/>
  <c r="W103" i="3" l="1"/>
  <c r="W105" i="3" s="1"/>
  <c r="X102" i="3"/>
  <c r="Y81" i="3" s="1"/>
  <c r="Y82" i="3" s="1"/>
  <c r="Y84" i="3" s="1"/>
  <c r="Y97" i="3" s="1"/>
  <c r="X103" i="3" l="1"/>
  <c r="X105" i="3" s="1"/>
  <c r="Y99" i="3"/>
  <c r="Y102" i="3"/>
  <c r="Z81" i="3" s="1"/>
  <c r="Y103" i="3" l="1"/>
  <c r="Y105" i="3" s="1"/>
  <c r="Z82" i="3"/>
  <c r="Z84" i="3" s="1"/>
  <c r="Z97" i="3" s="1"/>
  <c r="Z99" i="3" l="1"/>
  <c r="Z102" i="3"/>
  <c r="AA81" i="3" s="1"/>
  <c r="Z103" i="3" l="1"/>
  <c r="Z105" i="3" s="1"/>
  <c r="AA102" i="3"/>
  <c r="AB81" i="3" s="1"/>
  <c r="AA82" i="3"/>
  <c r="AA84" i="3" s="1"/>
  <c r="AA97" i="3" s="1"/>
  <c r="AA103" i="3" l="1"/>
  <c r="AB82" i="3"/>
  <c r="AB84" i="3" s="1"/>
  <c r="AB97" i="3" s="1"/>
  <c r="AA99" i="3"/>
  <c r="AA105" i="3" l="1"/>
  <c r="AB99" i="3"/>
  <c r="AB102" i="3"/>
  <c r="AC81" i="3" s="1"/>
  <c r="AB103" i="3" l="1"/>
  <c r="AB105" i="3" s="1"/>
  <c r="AC82" i="3"/>
  <c r="AC84" i="3" s="1"/>
  <c r="AC97" i="3" s="1"/>
  <c r="AC99" i="3" l="1"/>
  <c r="AC102" i="3"/>
  <c r="AD81" i="3" s="1"/>
  <c r="AD82" i="3" l="1"/>
  <c r="AD84" i="3" s="1"/>
  <c r="AD97" i="3" s="1"/>
  <c r="AC103" i="3"/>
  <c r="AC105" i="3" s="1"/>
  <c r="AD99" i="3" l="1"/>
  <c r="AD102" i="3"/>
  <c r="AE81" i="3" s="1"/>
  <c r="AD103" i="3" l="1"/>
  <c r="AD105" i="3" s="1"/>
  <c r="AE82" i="3"/>
  <c r="AE84" i="3" s="1"/>
  <c r="AE97" i="3" s="1"/>
  <c r="AE99" i="3" l="1"/>
  <c r="AE102" i="3"/>
  <c r="AF81" i="3" s="1"/>
  <c r="AE103" i="3" l="1"/>
  <c r="AE105" i="3" s="1"/>
  <c r="AF82" i="3"/>
  <c r="AF84" i="3" s="1"/>
  <c r="AF97" i="3" s="1"/>
  <c r="AF99" i="3" l="1"/>
  <c r="AF102" i="3"/>
  <c r="AG81" i="3" s="1"/>
  <c r="AF103" i="3" l="1"/>
  <c r="AF105" i="3" s="1"/>
  <c r="AG102" i="3"/>
  <c r="AH81" i="3" s="1"/>
  <c r="AG82" i="3"/>
  <c r="AG84" i="3" s="1"/>
  <c r="AG97" i="3" s="1"/>
  <c r="AG103" i="3" l="1"/>
  <c r="AH82" i="3"/>
  <c r="AH84" i="3" s="1"/>
  <c r="AH97" i="3" s="1"/>
  <c r="AG99" i="3"/>
  <c r="AG105" i="3" l="1"/>
  <c r="AH99" i="3"/>
  <c r="AH102" i="3"/>
  <c r="AI81" i="3" s="1"/>
  <c r="AH103" i="3" l="1"/>
  <c r="AH105" i="3" s="1"/>
  <c r="AI82" i="3"/>
  <c r="AI84" i="3" s="1"/>
  <c r="AI97" i="3" s="1"/>
  <c r="AI102" i="3" l="1"/>
  <c r="AJ81" i="3" s="1"/>
  <c r="AI99" i="3"/>
  <c r="AI103" i="3" l="1"/>
  <c r="AI105" i="3" s="1"/>
  <c r="AJ82" i="3"/>
  <c r="AJ84" i="3" s="1"/>
  <c r="AJ97" i="3" s="1"/>
  <c r="AJ99" i="3" s="1"/>
  <c r="AJ102" i="3"/>
  <c r="AK81" i="3" s="1"/>
  <c r="AJ103" i="3" l="1"/>
  <c r="AJ105" i="3" s="1"/>
  <c r="AK82" i="3"/>
  <c r="AK84" i="3" s="1"/>
  <c r="AK97" i="3" s="1"/>
  <c r="AK99" i="3" l="1"/>
  <c r="AK102" i="3"/>
  <c r="AL81" i="3" s="1"/>
  <c r="AK103" i="3" l="1"/>
  <c r="AK105" i="3" s="1"/>
  <c r="AL102" i="3"/>
  <c r="AM81" i="3" s="1"/>
  <c r="AL82" i="3"/>
  <c r="AL84" i="3" s="1"/>
  <c r="AL97" i="3" s="1"/>
  <c r="AL103" i="3" l="1"/>
  <c r="AL99" i="3"/>
  <c r="AM82" i="3"/>
  <c r="AM84" i="3" s="1"/>
  <c r="AM97" i="3" s="1"/>
  <c r="AL105" i="3" l="1"/>
  <c r="AM99" i="3"/>
  <c r="AM102" i="3"/>
  <c r="AN81" i="3" s="1"/>
  <c r="AM103" i="3" l="1"/>
  <c r="AM105" i="3" s="1"/>
  <c r="AN82" i="3"/>
  <c r="AN84" i="3" s="1"/>
  <c r="AN97" i="3" s="1"/>
  <c r="AN99" i="3" l="1"/>
  <c r="AN102" i="3"/>
  <c r="AO81" i="3" s="1"/>
  <c r="AO82" i="3" l="1"/>
  <c r="AO84" i="3" s="1"/>
  <c r="AO97" i="3" s="1"/>
  <c r="AN103" i="3"/>
  <c r="AN105" i="3" s="1"/>
  <c r="AO99" i="3" l="1"/>
  <c r="AO102" i="3"/>
  <c r="AP81" i="3" s="1"/>
  <c r="AO103" i="3" l="1"/>
  <c r="AO105" i="3" s="1"/>
  <c r="AP82" i="3"/>
  <c r="AP84" i="3" s="1"/>
  <c r="AP97" i="3" s="1"/>
  <c r="AP99" i="3" l="1"/>
  <c r="AP102" i="3"/>
  <c r="AQ81" i="3" s="1"/>
  <c r="AQ82" i="3" l="1"/>
  <c r="AQ84" i="3" s="1"/>
  <c r="AQ97" i="3" s="1"/>
  <c r="AP103" i="3"/>
  <c r="AP105" i="3" s="1"/>
  <c r="AQ99" i="3" l="1"/>
  <c r="AQ102" i="3"/>
  <c r="AR81" i="3" s="1"/>
  <c r="AQ103" i="3" l="1"/>
  <c r="AQ105" i="3" s="1"/>
  <c r="AR82" i="3"/>
  <c r="AR84" i="3" s="1"/>
  <c r="AR97" i="3" s="1"/>
  <c r="AR99" i="3" l="1"/>
  <c r="AR102" i="3"/>
  <c r="AS81" i="3" s="1"/>
  <c r="AR103" i="3" l="1"/>
  <c r="AR105" i="3" s="1"/>
  <c r="AS82" i="3"/>
  <c r="AS84" i="3" s="1"/>
  <c r="AS97" i="3" s="1"/>
  <c r="AS99" i="3" l="1"/>
  <c r="AS102" i="3"/>
  <c r="AT81" i="3" s="1"/>
  <c r="AT82" i="3" l="1"/>
  <c r="AT84" i="3" s="1"/>
  <c r="AT97" i="3" s="1"/>
  <c r="AS103" i="3"/>
  <c r="AS105" i="3" s="1"/>
  <c r="AT99" i="3" l="1"/>
  <c r="AT102" i="3"/>
  <c r="AU81" i="3" s="1"/>
  <c r="AU82" i="3" l="1"/>
  <c r="AU84" i="3" s="1"/>
  <c r="AU97" i="3" s="1"/>
  <c r="AT103" i="3"/>
  <c r="AT105" i="3" s="1"/>
  <c r="AU99" i="3" l="1"/>
  <c r="AU102" i="3"/>
  <c r="AV81" i="3" s="1"/>
  <c r="AV82" i="3" l="1"/>
  <c r="AV84" i="3" s="1"/>
  <c r="AV97" i="3" s="1"/>
  <c r="AU103" i="3"/>
  <c r="AU105" i="3" s="1"/>
  <c r="AV99" i="3" l="1"/>
  <c r="AV102" i="3"/>
  <c r="AW81" i="3" s="1"/>
  <c r="AV103" i="3" l="1"/>
  <c r="AV105" i="3" s="1"/>
  <c r="AW82" i="3"/>
  <c r="AW84" i="3" s="1"/>
  <c r="AW97" i="3" s="1"/>
  <c r="AW99" i="3" l="1"/>
  <c r="AW102" i="3"/>
  <c r="AX81" i="3" s="1"/>
  <c r="AW103" i="3" l="1"/>
  <c r="AW105" i="3" s="1"/>
  <c r="AX82" i="3"/>
  <c r="AX84" i="3" s="1"/>
  <c r="AX97" i="3" s="1"/>
  <c r="AX99" i="3" l="1"/>
  <c r="AX102" i="3"/>
  <c r="AY81" i="3" s="1"/>
  <c r="AX103" i="3" l="1"/>
  <c r="AX105" i="3" s="1"/>
  <c r="AY82" i="3"/>
  <c r="AY84" i="3" s="1"/>
  <c r="AY97" i="3" s="1"/>
  <c r="AY99" i="3" s="1"/>
  <c r="AY102" i="3" l="1"/>
  <c r="AY103" i="3" s="1"/>
  <c r="AY105" i="3" s="1"/>
  <c r="D98" i="5" l="1"/>
  <c r="D121" i="5"/>
  <c r="E94" i="5" l="1"/>
  <c r="E98" i="5" s="1"/>
  <c r="E100" i="5" s="1"/>
  <c r="D100" i="5"/>
  <c r="D116" i="5" s="1"/>
  <c r="D122" i="5"/>
  <c r="E116" i="5" l="1"/>
  <c r="E118" i="5" s="1"/>
  <c r="D118" i="5"/>
  <c r="D124" i="5"/>
  <c r="E121" i="5"/>
  <c r="F94" i="5" l="1"/>
  <c r="F98" i="5" s="1"/>
  <c r="F100" i="5" s="1"/>
  <c r="F116" i="5" s="1"/>
  <c r="F118" i="5" s="1"/>
  <c r="E122" i="5"/>
  <c r="E124" i="5" s="1"/>
  <c r="F121" i="5" l="1"/>
  <c r="F122" i="5"/>
  <c r="F124" i="5" s="1"/>
  <c r="G94" i="5"/>
  <c r="G98" i="5" s="1"/>
  <c r="G100" i="5" s="1"/>
  <c r="G116" i="5" s="1"/>
  <c r="G118" i="5" l="1"/>
  <c r="G121" i="5"/>
  <c r="H94" i="5" l="1"/>
  <c r="H98" i="5" s="1"/>
  <c r="H100" i="5" s="1"/>
  <c r="H116" i="5" s="1"/>
  <c r="G122" i="5"/>
  <c r="G124" i="5" s="1"/>
  <c r="H121" i="5" l="1"/>
  <c r="H122" i="5" s="1"/>
  <c r="H118" i="5"/>
  <c r="H124" i="5" l="1"/>
  <c r="I94" i="5"/>
  <c r="I98" i="5" s="1"/>
  <c r="I121" i="5" l="1"/>
  <c r="J94" i="5"/>
  <c r="J98" i="5" s="1"/>
  <c r="J100" i="5" s="1"/>
  <c r="I100" i="5"/>
  <c r="I116" i="5" s="1"/>
  <c r="I118" i="5" l="1"/>
  <c r="J116" i="5"/>
  <c r="I122" i="5"/>
  <c r="I124" i="5" s="1"/>
  <c r="J121" i="5"/>
  <c r="J122" i="5" l="1"/>
  <c r="K94" i="5"/>
  <c r="K98" i="5" s="1"/>
  <c r="K100" i="5" s="1"/>
  <c r="K116" i="5" s="1"/>
  <c r="J118" i="5"/>
  <c r="J124" i="5" l="1"/>
  <c r="K118" i="5"/>
  <c r="K121" i="5"/>
  <c r="L94" i="5" l="1"/>
  <c r="L98" i="5" s="1"/>
  <c r="L100" i="5" s="1"/>
  <c r="L116" i="5" s="1"/>
  <c r="K122" i="5"/>
  <c r="K124" i="5" s="1"/>
  <c r="L121" i="5" l="1"/>
  <c r="L122" i="5" s="1"/>
  <c r="L118" i="5"/>
  <c r="M94" i="5" l="1"/>
  <c r="M98" i="5" s="1"/>
  <c r="M100" i="5" s="1"/>
  <c r="M116" i="5" s="1"/>
  <c r="M118" i="5" s="1"/>
  <c r="M121" i="5"/>
  <c r="L124" i="5"/>
  <c r="N94" i="5"/>
  <c r="N98" i="5" s="1"/>
  <c r="N100" i="5" s="1"/>
  <c r="N116" i="5" s="1"/>
  <c r="N121" i="5" l="1"/>
  <c r="N118" i="5"/>
  <c r="M122" i="5"/>
  <c r="M124" i="5" s="1"/>
  <c r="O94" i="5"/>
  <c r="O98" i="5" s="1"/>
  <c r="O100" i="5" s="1"/>
  <c r="O116" i="5" s="1"/>
  <c r="O118" i="5" l="1"/>
  <c r="O121" i="5"/>
  <c r="N122" i="5"/>
  <c r="N124" i="5" s="1"/>
  <c r="P94" i="5" l="1"/>
  <c r="P98" i="5" s="1"/>
  <c r="P100" i="5" s="1"/>
  <c r="P116" i="5" s="1"/>
  <c r="O122" i="5"/>
  <c r="O124" i="5" s="1"/>
  <c r="P121" i="5" l="1"/>
  <c r="P118" i="5"/>
  <c r="Q94" i="5" l="1"/>
  <c r="Q98" i="5" s="1"/>
  <c r="P122" i="5"/>
  <c r="P124" i="5" s="1"/>
  <c r="Q121" i="5" l="1"/>
  <c r="Q100" i="5"/>
  <c r="Q116" i="5" s="1"/>
  <c r="Q118" i="5" l="1"/>
  <c r="Q122" i="5"/>
  <c r="Q124" i="5" s="1"/>
  <c r="R94" i="5"/>
  <c r="R98" i="5" s="1"/>
  <c r="R100" i="5" s="1"/>
  <c r="R116" i="5" s="1"/>
  <c r="R118" i="5" l="1"/>
  <c r="R121" i="5"/>
  <c r="S94" i="5" l="1"/>
  <c r="S98" i="5" s="1"/>
  <c r="S100" i="5" s="1"/>
  <c r="S116" i="5" s="1"/>
  <c r="R122" i="5"/>
  <c r="R124" i="5" s="1"/>
  <c r="S121" i="5" l="1"/>
  <c r="S118" i="5"/>
  <c r="T94" i="5" l="1"/>
  <c r="T98" i="5" s="1"/>
  <c r="S122" i="5"/>
  <c r="S124" i="5" s="1"/>
  <c r="T121" i="5" l="1"/>
  <c r="T100" i="5"/>
  <c r="T116" i="5" s="1"/>
  <c r="T122" i="5" l="1"/>
  <c r="T118" i="5"/>
  <c r="U94" i="5"/>
  <c r="U98" i="5" s="1"/>
  <c r="U100" i="5" s="1"/>
  <c r="U116" i="5" s="1"/>
  <c r="T124" i="5" l="1"/>
  <c r="U118" i="5"/>
  <c r="U121" i="5"/>
  <c r="U122" i="5" l="1"/>
  <c r="U124" i="5" s="1"/>
  <c r="V94" i="5"/>
  <c r="V98" i="5" s="1"/>
  <c r="V100" i="5" s="1"/>
  <c r="V116" i="5" s="1"/>
  <c r="V121" i="5" l="1"/>
  <c r="W94" i="5"/>
  <c r="W98" i="5" s="1"/>
  <c r="W100" i="5" s="1"/>
  <c r="W116" i="5" s="1"/>
  <c r="V118" i="5"/>
  <c r="W118" i="5" l="1"/>
  <c r="V122" i="5"/>
  <c r="V124" i="5" s="1"/>
  <c r="W121" i="5"/>
  <c r="X94" i="5" l="1"/>
  <c r="X98" i="5" s="1"/>
  <c r="X100" i="5" s="1"/>
  <c r="X116" i="5" s="1"/>
  <c r="X121" i="5"/>
  <c r="W122" i="5"/>
  <c r="W124" i="5" s="1"/>
  <c r="X122" i="5" l="1"/>
  <c r="Y94" i="5"/>
  <c r="Y98" i="5" s="1"/>
  <c r="Y100" i="5" s="1"/>
  <c r="Y116" i="5" s="1"/>
  <c r="X118" i="5"/>
  <c r="X124" i="5" l="1"/>
  <c r="Y118" i="5"/>
  <c r="Y121" i="5"/>
  <c r="Z94" i="5" l="1"/>
  <c r="Z98" i="5" s="1"/>
  <c r="Z100" i="5" s="1"/>
  <c r="Z116" i="5" s="1"/>
  <c r="Y122" i="5"/>
  <c r="Y124" i="5" s="1"/>
  <c r="Z121" i="5" l="1"/>
  <c r="Z122" i="5"/>
  <c r="AA94" i="5"/>
  <c r="AA98" i="5" s="1"/>
  <c r="AA100" i="5" s="1"/>
  <c r="AA116" i="5" s="1"/>
  <c r="Z118" i="5"/>
  <c r="Z124" i="5" l="1"/>
  <c r="AA118" i="5"/>
  <c r="AA121" i="5"/>
  <c r="AB94" i="5" l="1"/>
  <c r="AB98" i="5" s="1"/>
  <c r="AB100" i="5" s="1"/>
  <c r="AB116" i="5" s="1"/>
  <c r="AB121" i="5"/>
  <c r="AA122" i="5"/>
  <c r="AA124" i="5" s="1"/>
  <c r="AB122" i="5" l="1"/>
  <c r="AC94" i="5"/>
  <c r="AC98" i="5" s="1"/>
  <c r="AC100" i="5" s="1"/>
  <c r="AC116" i="5" s="1"/>
  <c r="AB118" i="5"/>
  <c r="AB124" i="5" l="1"/>
  <c r="AC118" i="5"/>
  <c r="AC121" i="5"/>
  <c r="AD94" i="5" l="1"/>
  <c r="AD98" i="5" s="1"/>
  <c r="AD100" i="5" s="1"/>
  <c r="AD116" i="5" s="1"/>
  <c r="AC122" i="5"/>
  <c r="AC124" i="5" s="1"/>
  <c r="AD121" i="5" l="1"/>
  <c r="AD122" i="5"/>
  <c r="AE94" i="5"/>
  <c r="AE98" i="5" s="1"/>
  <c r="AE100" i="5" s="1"/>
  <c r="AE116" i="5" s="1"/>
  <c r="AD118" i="5"/>
  <c r="AD124" i="5" l="1"/>
  <c r="AE118" i="5"/>
  <c r="AE121" i="5"/>
  <c r="AF94" i="5" l="1"/>
  <c r="AF98" i="5" s="1"/>
  <c r="AF100" i="5" s="1"/>
  <c r="AF116" i="5" s="1"/>
  <c r="AE122" i="5"/>
  <c r="AE124" i="5" s="1"/>
  <c r="AF121" i="5" l="1"/>
  <c r="AF122" i="5" s="1"/>
  <c r="AF118" i="5"/>
  <c r="AG94" i="5" l="1"/>
  <c r="AG98" i="5" s="1"/>
  <c r="AG100" i="5" s="1"/>
  <c r="AG116" i="5" s="1"/>
  <c r="AG118" i="5" s="1"/>
  <c r="AF124" i="5"/>
  <c r="AG121" i="5"/>
  <c r="AG122" i="5" l="1"/>
  <c r="AG124" i="5" s="1"/>
  <c r="AH94" i="5"/>
  <c r="AH98" i="5" s="1"/>
  <c r="AH100" i="5" s="1"/>
  <c r="AH116" i="5" s="1"/>
  <c r="AH121" i="5" l="1"/>
  <c r="AH122" i="5" s="1"/>
  <c r="AH118" i="5"/>
  <c r="AH124" i="5" l="1"/>
  <c r="AI94" i="5"/>
  <c r="AI98" i="5" s="1"/>
  <c r="AI121" i="5" l="1"/>
  <c r="AI100" i="5"/>
  <c r="AI116" i="5" s="1"/>
  <c r="AI122" i="5" l="1"/>
  <c r="AI118" i="5"/>
  <c r="AJ94" i="5"/>
  <c r="AJ98" i="5" s="1"/>
  <c r="AJ100" i="5" s="1"/>
  <c r="AJ116" i="5" s="1"/>
  <c r="AI124" i="5" l="1"/>
  <c r="AJ118" i="5"/>
  <c r="AJ121" i="5"/>
  <c r="AK94" i="5" l="1"/>
  <c r="AK98" i="5" s="1"/>
  <c r="AK100" i="5" s="1"/>
  <c r="AK116" i="5" s="1"/>
  <c r="AJ122" i="5"/>
  <c r="AJ124" i="5" s="1"/>
  <c r="AK118" i="5" l="1"/>
  <c r="AK121" i="5"/>
  <c r="AK122" i="5" l="1"/>
  <c r="AK124" i="5" s="1"/>
  <c r="AL94" i="5"/>
  <c r="AL98" i="5" s="1"/>
  <c r="AL100" i="5" s="1"/>
  <c r="AL116" i="5" s="1"/>
  <c r="AL121" i="5" l="1"/>
  <c r="AM94" i="5"/>
  <c r="AM98" i="5" s="1"/>
  <c r="AM100" i="5" s="1"/>
  <c r="AM116" i="5" s="1"/>
  <c r="AL118" i="5"/>
  <c r="AM121" i="5" l="1"/>
  <c r="AM118" i="5"/>
  <c r="AL122" i="5"/>
  <c r="AL124" i="5" s="1"/>
  <c r="AN94" i="5"/>
  <c r="AN98" i="5" s="1"/>
  <c r="AN100" i="5" s="1"/>
  <c r="AN116" i="5" s="1"/>
  <c r="AN118" i="5" l="1"/>
  <c r="AM122" i="5"/>
  <c r="AM124" i="5" s="1"/>
  <c r="AN121" i="5"/>
  <c r="AN122" i="5" l="1"/>
  <c r="AN124" i="5" s="1"/>
  <c r="AO94" i="5"/>
  <c r="AO98" i="5" s="1"/>
  <c r="AO100" i="5" s="1"/>
  <c r="AO116" i="5" s="1"/>
  <c r="AO118" i="5" l="1"/>
  <c r="AO121" i="5"/>
  <c r="AP94" i="5" l="1"/>
  <c r="AP98" i="5" s="1"/>
  <c r="AP100" i="5" s="1"/>
  <c r="AP116" i="5" s="1"/>
  <c r="AP121" i="5"/>
  <c r="AO122" i="5"/>
  <c r="AO124" i="5" s="1"/>
  <c r="AP122" i="5" l="1"/>
  <c r="AQ94" i="5"/>
  <c r="AQ98" i="5" s="1"/>
  <c r="AQ100" i="5" s="1"/>
  <c r="AQ116" i="5" s="1"/>
  <c r="AP118" i="5"/>
  <c r="AP124" i="5" l="1"/>
  <c r="AQ118" i="5"/>
  <c r="AQ121" i="5"/>
  <c r="AR94" i="5" l="1"/>
  <c r="AR98" i="5" s="1"/>
  <c r="AR100" i="5" s="1"/>
  <c r="AR116" i="5" s="1"/>
  <c r="AR121" i="5"/>
  <c r="AQ122" i="5"/>
  <c r="AQ124" i="5" s="1"/>
  <c r="AR122" i="5" l="1"/>
  <c r="AS94" i="5"/>
  <c r="AS98" i="5" s="1"/>
  <c r="AS100" i="5" s="1"/>
  <c r="AS116" i="5" s="1"/>
  <c r="AR118" i="5"/>
  <c r="AR124" i="5" l="1"/>
  <c r="AS118" i="5"/>
  <c r="AS121" i="5"/>
  <c r="AT94" i="5" l="1"/>
  <c r="AT98" i="5" s="1"/>
  <c r="AT100" i="5" s="1"/>
  <c r="AT116" i="5" s="1"/>
  <c r="AT121" i="5"/>
  <c r="AS122" i="5"/>
  <c r="AS124" i="5" s="1"/>
  <c r="AT122" i="5" l="1"/>
  <c r="AU94" i="5"/>
  <c r="AU98" i="5" s="1"/>
  <c r="AU100" i="5" s="1"/>
  <c r="AU116" i="5" s="1"/>
  <c r="AT118" i="5"/>
  <c r="AT124" i="5" l="1"/>
  <c r="AU118" i="5"/>
  <c r="AU121" i="5"/>
  <c r="AV94" i="5" l="1"/>
  <c r="AV98" i="5" s="1"/>
  <c r="AV100" i="5" s="1"/>
  <c r="AV116" i="5" s="1"/>
  <c r="AV121" i="5"/>
  <c r="AU122" i="5"/>
  <c r="AU124" i="5" s="1"/>
  <c r="AV122" i="5" l="1"/>
  <c r="AW94" i="5"/>
  <c r="AW98" i="5" s="1"/>
  <c r="AW100" i="5" s="1"/>
  <c r="AW116" i="5" s="1"/>
  <c r="AV118" i="5"/>
  <c r="AV124" i="5" l="1"/>
  <c r="AW118" i="5"/>
  <c r="AW121" i="5"/>
  <c r="AX94" i="5" l="1"/>
  <c r="AX98" i="5" s="1"/>
  <c r="AX100" i="5" s="1"/>
  <c r="AX116" i="5" s="1"/>
  <c r="AX121" i="5"/>
  <c r="AW122" i="5"/>
  <c r="AW124" i="5" s="1"/>
  <c r="AX122" i="5" l="1"/>
  <c r="AY94" i="5"/>
  <c r="AY98" i="5" s="1"/>
  <c r="AY100" i="5" s="1"/>
  <c r="AY116" i="5" s="1"/>
  <c r="AX118" i="5"/>
  <c r="AX124" i="5" l="1"/>
  <c r="AY118" i="5"/>
  <c r="AY121" i="5"/>
  <c r="AZ94" i="5" l="1"/>
  <c r="AZ98" i="5" s="1"/>
  <c r="AZ100" i="5" s="1"/>
  <c r="AZ116" i="5" s="1"/>
  <c r="AZ121" i="5"/>
  <c r="AY122" i="5"/>
  <c r="AY124" i="5" s="1"/>
  <c r="AZ122" i="5" l="1"/>
  <c r="BA94" i="5"/>
  <c r="BA98" i="5" s="1"/>
  <c r="BA100" i="5" s="1"/>
  <c r="BA116" i="5" s="1"/>
  <c r="AZ118" i="5"/>
  <c r="AZ124" i="5" l="1"/>
  <c r="BA118" i="5"/>
  <c r="BA121" i="5"/>
  <c r="BB94" i="5" l="1"/>
  <c r="BB98" i="5" s="1"/>
  <c r="BB100" i="5" s="1"/>
  <c r="BB116" i="5" s="1"/>
  <c r="BA122" i="5"/>
  <c r="BA124" i="5" s="1"/>
  <c r="BB121" i="5" l="1"/>
  <c r="BB122" i="5" s="1"/>
  <c r="BB118" i="5"/>
  <c r="BC94" i="5" l="1"/>
  <c r="BC98" i="5" s="1"/>
  <c r="BC100" i="5" s="1"/>
  <c r="BC116" i="5" s="1"/>
  <c r="BC118" i="5" s="1"/>
  <c r="BB124" i="5"/>
  <c r="BC121" i="5" l="1"/>
  <c r="BD94" i="5" s="1"/>
  <c r="BD98" i="5" s="1"/>
  <c r="BD100" i="5" s="1"/>
  <c r="BD116" i="5" s="1"/>
  <c r="BC122" i="5" l="1"/>
  <c r="BC124" i="5" s="1"/>
  <c r="BD121" i="5"/>
  <c r="BD122" i="5"/>
  <c r="BE94" i="5"/>
  <c r="BE98" i="5" s="1"/>
  <c r="BE100" i="5" s="1"/>
  <c r="BE116" i="5" s="1"/>
  <c r="BD118" i="5"/>
  <c r="BD124" i="5" l="1"/>
  <c r="BE118" i="5"/>
  <c r="BE121" i="5"/>
  <c r="BF94" i="5" l="1"/>
  <c r="BF98" i="5" s="1"/>
  <c r="BF100" i="5" s="1"/>
  <c r="BF116" i="5" s="1"/>
  <c r="BE122" i="5"/>
  <c r="BE124" i="5" s="1"/>
  <c r="BF121" i="5" l="1"/>
  <c r="BG94" i="5" s="1"/>
  <c r="BG98" i="5" s="1"/>
  <c r="BG100" i="5" s="1"/>
  <c r="BG116" i="5" s="1"/>
  <c r="BF118" i="5"/>
  <c r="BG121" i="5" l="1"/>
  <c r="BG118" i="5"/>
  <c r="BH94" i="5"/>
  <c r="BH98" i="5" s="1"/>
  <c r="BH100" i="5" s="1"/>
  <c r="BH116" i="5" s="1"/>
  <c r="BF122" i="5"/>
  <c r="BF124" i="5" s="1"/>
  <c r="BH118" i="5" l="1"/>
  <c r="BG122" i="5"/>
  <c r="BG124" i="5" s="1"/>
  <c r="BH121" i="5"/>
  <c r="BI94" i="5" l="1"/>
  <c r="BI98" i="5" s="1"/>
  <c r="BI100" i="5" s="1"/>
  <c r="BI116" i="5" s="1"/>
  <c r="BI121" i="5"/>
  <c r="BH122" i="5"/>
  <c r="BH124" i="5" s="1"/>
  <c r="BI122" i="5" l="1"/>
  <c r="BJ94" i="5"/>
  <c r="BJ98" i="5" s="1"/>
  <c r="BJ100" i="5" s="1"/>
  <c r="BJ116" i="5" s="1"/>
  <c r="BI118" i="5"/>
  <c r="BJ121" i="5" l="1"/>
  <c r="BI124" i="5"/>
  <c r="BJ118" i="5"/>
  <c r="BK94" i="5"/>
  <c r="BK98" i="5" s="1"/>
  <c r="BK100" i="5" s="1"/>
  <c r="BK116" i="5" s="1"/>
  <c r="BK118" i="5" s="1"/>
  <c r="BJ122" i="5" l="1"/>
  <c r="BJ124" i="5" s="1"/>
  <c r="BK121" i="5"/>
  <c r="BK122" i="5" s="1"/>
  <c r="BK124" i="5" s="1"/>
</calcChain>
</file>

<file path=xl/sharedStrings.xml><?xml version="1.0" encoding="utf-8"?>
<sst xmlns="http://schemas.openxmlformats.org/spreadsheetml/2006/main" count="423" uniqueCount="198">
  <si>
    <t>Business Plan Sfusi di Vino</t>
    <phoneticPr fontId="3" type="noConversion"/>
  </si>
  <si>
    <t>Hypothese Table</t>
    <phoneticPr fontId="3" type="noConversion"/>
  </si>
  <si>
    <t>Calcule Prepa</t>
    <phoneticPr fontId="3" type="noConversion"/>
  </si>
  <si>
    <t>autre frais</t>
    <phoneticPr fontId="3" type="noConversion"/>
  </si>
  <si>
    <t># de vendre en premier mois (#)</t>
    <phoneticPr fontId="3" type="noConversion"/>
  </si>
  <si>
    <t># de croissance de vendre chaque mois (#)</t>
    <phoneticPr fontId="3" type="noConversion"/>
  </si>
  <si>
    <t># ##0_);(# ##0);-_)</t>
    <phoneticPr fontId="3" type="noConversion"/>
  </si>
  <si>
    <t># de vendu chaque mois</t>
    <phoneticPr fontId="3" type="noConversion"/>
  </si>
  <si>
    <t>mois</t>
    <phoneticPr fontId="3" type="noConversion"/>
  </si>
  <si>
    <t>année</t>
    <phoneticPr fontId="3" type="noConversion"/>
  </si>
  <si>
    <t>Compte de Résultat</t>
  </si>
  <si>
    <t>Chiffre d'affaires</t>
    <phoneticPr fontId="3" type="noConversion"/>
  </si>
  <si>
    <t>Coût direct</t>
    <phoneticPr fontId="3" type="noConversion"/>
  </si>
  <si>
    <t>Marge Brute</t>
    <phoneticPr fontId="3" type="noConversion"/>
  </si>
  <si>
    <t>Autre dépense opérationnelles</t>
    <phoneticPr fontId="3" type="noConversion"/>
  </si>
  <si>
    <t>Salaires et Charges Sociales</t>
    <phoneticPr fontId="3" type="noConversion"/>
  </si>
  <si>
    <t>EBITDA</t>
    <phoneticPr fontId="3" type="noConversion"/>
  </si>
  <si>
    <t>D&amp;A</t>
    <phoneticPr fontId="3" type="noConversion"/>
  </si>
  <si>
    <t>Rex</t>
    <phoneticPr fontId="3" type="noConversion"/>
  </si>
  <si>
    <t>Résultat Financier</t>
    <phoneticPr fontId="3" type="noConversion"/>
  </si>
  <si>
    <t>Résultat Net Avant Impôt</t>
    <phoneticPr fontId="3" type="noConversion"/>
  </si>
  <si>
    <t>IS</t>
    <phoneticPr fontId="3" type="noConversion"/>
  </si>
  <si>
    <t>Résultat Net</t>
    <phoneticPr fontId="3" type="noConversion"/>
  </si>
  <si>
    <t>Cash Flow</t>
    <phoneticPr fontId="3" type="noConversion"/>
  </si>
  <si>
    <t>TVA</t>
    <phoneticPr fontId="3" type="noConversion"/>
  </si>
  <si>
    <t>Encaissement des ventes</t>
    <phoneticPr fontId="3" type="noConversion"/>
  </si>
  <si>
    <t>Décaissement des achats</t>
    <phoneticPr fontId="3" type="noConversion"/>
  </si>
  <si>
    <t>Flux de Trésorerie Opérationnel</t>
    <phoneticPr fontId="3" type="noConversion"/>
  </si>
  <si>
    <t>Invertissements</t>
    <phoneticPr fontId="3" type="noConversion"/>
  </si>
  <si>
    <t>Vente d'actifs</t>
    <phoneticPr fontId="3" type="noConversion"/>
  </si>
  <si>
    <t>Charges Patronales et Salariales</t>
    <phoneticPr fontId="3" type="noConversion"/>
  </si>
  <si>
    <t>Taux de charges</t>
    <phoneticPr fontId="3" type="noConversion"/>
  </si>
  <si>
    <t>Flux de Trésorerie d'Invertissement</t>
    <phoneticPr fontId="3" type="noConversion"/>
  </si>
  <si>
    <t>Flux de Trésorerie Libre</t>
    <phoneticPr fontId="3" type="noConversion"/>
  </si>
  <si>
    <t>Levée de fonds</t>
    <phoneticPr fontId="3" type="noConversion"/>
  </si>
  <si>
    <t>Versment de dividendes</t>
    <phoneticPr fontId="3" type="noConversion"/>
  </si>
  <si>
    <t>Encaissement d'un emprunt bancaire</t>
    <phoneticPr fontId="3" type="noConversion"/>
  </si>
  <si>
    <t>Remboursement d'un emprunt bancaire</t>
    <phoneticPr fontId="3" type="noConversion"/>
  </si>
  <si>
    <t>Paiement d'intérêts financiers</t>
    <phoneticPr fontId="3" type="noConversion"/>
  </si>
  <si>
    <t>Flux de Trésorerie de Financement</t>
    <phoneticPr fontId="3" type="noConversion"/>
  </si>
  <si>
    <t>Variation de Trésorerie</t>
    <phoneticPr fontId="3" type="noConversion"/>
  </si>
  <si>
    <t>Besoin de financement</t>
    <phoneticPr fontId="3" type="noConversion"/>
  </si>
  <si>
    <t>Flux de Trésorerie Libre Cumulé</t>
    <phoneticPr fontId="3" type="noConversion"/>
  </si>
  <si>
    <t>Bilan</t>
    <phoneticPr fontId="3" type="noConversion"/>
  </si>
  <si>
    <t>Immobilisations brutes</t>
    <phoneticPr fontId="3" type="noConversion"/>
  </si>
  <si>
    <t>DA cumulés</t>
    <phoneticPr fontId="3" type="noConversion"/>
  </si>
  <si>
    <t>Immobilisations nettes</t>
    <phoneticPr fontId="3" type="noConversion"/>
  </si>
  <si>
    <t>Créances Clients</t>
    <phoneticPr fontId="3" type="noConversion"/>
  </si>
  <si>
    <t>Stocks</t>
    <phoneticPr fontId="3" type="noConversion"/>
  </si>
  <si>
    <t>Dettes fournisseurs</t>
    <phoneticPr fontId="3" type="noConversion"/>
  </si>
  <si>
    <t>BFR</t>
    <phoneticPr fontId="3" type="noConversion"/>
  </si>
  <si>
    <t>Trésorerie Disponible</t>
    <phoneticPr fontId="3" type="noConversion"/>
  </si>
  <si>
    <t>Dette Financière</t>
    <phoneticPr fontId="3" type="noConversion"/>
  </si>
  <si>
    <t>Trésorerie Nette</t>
    <phoneticPr fontId="3" type="noConversion"/>
  </si>
  <si>
    <t>Capital Social et Prime d'émission</t>
    <phoneticPr fontId="3" type="noConversion"/>
  </si>
  <si>
    <t>Réserves et Résultats Cumulés</t>
    <phoneticPr fontId="3" type="noConversion"/>
  </si>
  <si>
    <t>Capitaux Propres</t>
    <phoneticPr fontId="3" type="noConversion"/>
  </si>
  <si>
    <t>check</t>
    <phoneticPr fontId="3" type="noConversion"/>
  </si>
  <si>
    <t>Régularisation de TVA</t>
    <phoneticPr fontId="3" type="noConversion"/>
  </si>
  <si>
    <t>Créances/Dettes Fiscales</t>
    <phoneticPr fontId="3" type="noConversion"/>
  </si>
  <si>
    <t>prix d'acheter HT (€)</t>
  </si>
  <si>
    <t>prix de vendre HT (€)</t>
  </si>
  <si>
    <t>autre frais HT (€)</t>
  </si>
  <si>
    <t>capital social (€)</t>
  </si>
  <si>
    <t>Perigord</t>
    <phoneticPr fontId="3" type="noConversion"/>
  </si>
  <si>
    <t># de vendre le premier mois</t>
    <phoneticPr fontId="3" type="noConversion"/>
  </si>
  <si>
    <t># de croissance de vendre</t>
    <phoneticPr fontId="3" type="noConversion"/>
  </si>
  <si>
    <t>Calcule Préparatoire</t>
    <phoneticPr fontId="3" type="noConversion"/>
  </si>
  <si>
    <t># de vendre chaque mois</t>
    <phoneticPr fontId="3" type="noConversion"/>
  </si>
  <si>
    <t>Année</t>
    <phoneticPr fontId="3" type="noConversion"/>
  </si>
  <si>
    <t>Mois</t>
    <phoneticPr fontId="3" type="noConversion"/>
  </si>
  <si>
    <t>Compte de résultat</t>
    <phoneticPr fontId="3" type="noConversion"/>
  </si>
  <si>
    <t>Coût directs</t>
    <phoneticPr fontId="3" type="noConversion"/>
  </si>
  <si>
    <t>Marge brute</t>
    <phoneticPr fontId="3" type="noConversion"/>
  </si>
  <si>
    <t>Salaires et charge Sociales</t>
    <phoneticPr fontId="3" type="noConversion"/>
  </si>
  <si>
    <t>Autre dépenses opérationnelles</t>
    <phoneticPr fontId="3" type="noConversion"/>
  </si>
  <si>
    <t>DA</t>
    <phoneticPr fontId="3" type="noConversion"/>
  </si>
  <si>
    <t>Résultat financier</t>
    <phoneticPr fontId="3" type="noConversion"/>
  </si>
  <si>
    <t>Résultat net avant impôt</t>
    <phoneticPr fontId="3" type="noConversion"/>
  </si>
  <si>
    <t>Résultat net</t>
    <phoneticPr fontId="3" type="noConversion"/>
  </si>
  <si>
    <t>Invertissement Table</t>
    <phoneticPr fontId="3" type="noConversion"/>
  </si>
  <si>
    <t>ordinateur</t>
    <phoneticPr fontId="3" type="noConversion"/>
  </si>
  <si>
    <t>Durée (A)</t>
    <phoneticPr fontId="3" type="noConversion"/>
  </si>
  <si>
    <t>Durée (M)</t>
    <phoneticPr fontId="3" type="noConversion"/>
  </si>
  <si>
    <t>Amort.</t>
    <phoneticPr fontId="3" type="noConversion"/>
  </si>
  <si>
    <t>Date Inv</t>
    <phoneticPr fontId="3" type="noConversion"/>
  </si>
  <si>
    <t>Date Fin</t>
    <phoneticPr fontId="3" type="noConversion"/>
  </si>
  <si>
    <t>logiciel 1</t>
    <phoneticPr fontId="3" type="noConversion"/>
  </si>
  <si>
    <t>logiciel 2</t>
    <phoneticPr fontId="3" type="noConversion"/>
  </si>
  <si>
    <t>Décaissement des invertissements</t>
    <phoneticPr fontId="3" type="noConversion"/>
  </si>
  <si>
    <t>Amortissement des invertissements</t>
    <phoneticPr fontId="3" type="noConversion"/>
  </si>
  <si>
    <t>Décaissement Total</t>
    <phoneticPr fontId="3" type="noConversion"/>
  </si>
  <si>
    <t>Amortissement Total</t>
    <phoneticPr fontId="3" type="noConversion"/>
  </si>
  <si>
    <t>Montant HT(€)</t>
  </si>
  <si>
    <t>Prix de acheter HT (€)</t>
  </si>
  <si>
    <t>Prix de vendre HT (€)</t>
  </si>
  <si>
    <t>Operating Cash Flow</t>
    <phoneticPr fontId="3" type="noConversion"/>
  </si>
  <si>
    <t>Investment Cash Flow</t>
    <phoneticPr fontId="3" type="noConversion"/>
  </si>
  <si>
    <t>Versement de dividendes</t>
    <phoneticPr fontId="3" type="noConversion"/>
  </si>
  <si>
    <t>Financing Cash Flow</t>
    <phoneticPr fontId="3" type="noConversion"/>
  </si>
  <si>
    <t>Change in Cash</t>
    <phoneticPr fontId="3" type="noConversion"/>
  </si>
  <si>
    <t>Free Cash Flow</t>
    <phoneticPr fontId="3" type="noConversion"/>
  </si>
  <si>
    <t>Décaissement des achets</t>
    <phoneticPr fontId="3" type="noConversion"/>
  </si>
  <si>
    <t>Charges</t>
    <phoneticPr fontId="3" type="noConversion"/>
  </si>
  <si>
    <t>Autre frais</t>
    <phoneticPr fontId="3" type="noConversion"/>
  </si>
  <si>
    <t>accumulate free cash flow</t>
    <phoneticPr fontId="3" type="noConversion"/>
  </si>
  <si>
    <t>Besoin Financement</t>
    <phoneticPr fontId="3" type="noConversion"/>
  </si>
  <si>
    <t>Capital social</t>
    <phoneticPr fontId="3" type="noConversion"/>
  </si>
  <si>
    <t>Immobilisation brutes</t>
    <phoneticPr fontId="3" type="noConversion"/>
  </si>
  <si>
    <t>Immobilisation nettes</t>
    <phoneticPr fontId="3" type="noConversion"/>
  </si>
  <si>
    <t>Créances Client</t>
    <phoneticPr fontId="3" type="noConversion"/>
  </si>
  <si>
    <t>Dette fournisseurs</t>
    <phoneticPr fontId="3" type="noConversion"/>
  </si>
  <si>
    <t>Créances/Dettes fiscales</t>
    <phoneticPr fontId="3" type="noConversion"/>
  </si>
  <si>
    <t>Capital social et prime d'émission</t>
    <phoneticPr fontId="3" type="noConversion"/>
  </si>
  <si>
    <t>Réserves et Résultats cumulés</t>
    <phoneticPr fontId="3" type="noConversion"/>
  </si>
  <si>
    <t>Capitaux propres</t>
    <phoneticPr fontId="3" type="noConversion"/>
  </si>
  <si>
    <t>Taux de marge brute</t>
    <phoneticPr fontId="3" type="noConversion"/>
  </si>
  <si>
    <t># de croissance chaque mois</t>
    <phoneticPr fontId="3" type="noConversion"/>
  </si>
  <si>
    <t>Calcule préparatoire</t>
    <phoneticPr fontId="3" type="noConversion"/>
  </si>
  <si>
    <t>years</t>
    <phoneticPr fontId="3" type="noConversion"/>
  </si>
  <si>
    <t>months</t>
    <phoneticPr fontId="3" type="noConversion"/>
  </si>
  <si>
    <t>Compte de resultat</t>
    <phoneticPr fontId="3" type="noConversion"/>
  </si>
  <si>
    <t>CA</t>
    <phoneticPr fontId="3" type="noConversion"/>
  </si>
  <si>
    <t>dépense du publicité</t>
    <phoneticPr fontId="3" type="noConversion"/>
  </si>
  <si>
    <t>dépense de la plateforme</t>
    <phoneticPr fontId="3" type="noConversion"/>
  </si>
  <si>
    <t>frais de lancement de premier 6 mois</t>
    <phoneticPr fontId="3" type="noConversion"/>
  </si>
  <si>
    <t>dépende de la lancement</t>
    <phoneticPr fontId="3" type="noConversion"/>
  </si>
  <si>
    <r>
      <t>Montant HT(k</t>
    </r>
    <r>
      <rPr>
        <b/>
        <sz val="11"/>
        <color theme="1"/>
        <rFont val="等线"/>
        <family val="3"/>
        <charset val="134"/>
        <scheme val="minor"/>
      </rPr>
      <t>€</t>
    </r>
    <r>
      <rPr>
        <b/>
        <sz val="11"/>
        <color theme="1"/>
        <rFont val="等线"/>
        <scheme val="minor"/>
      </rPr>
      <t>)</t>
    </r>
    <phoneticPr fontId="3" type="noConversion"/>
  </si>
  <si>
    <t>Cash flow</t>
    <phoneticPr fontId="3" type="noConversion"/>
  </si>
  <si>
    <t>Besoin financement</t>
    <phoneticPr fontId="3" type="noConversion"/>
  </si>
  <si>
    <t>Variation de Cash</t>
    <phoneticPr fontId="3" type="noConversion"/>
  </si>
  <si>
    <t>M Voyage</t>
    <phoneticPr fontId="3" type="noConversion"/>
  </si>
  <si>
    <t>Prix du voyage HT (k€)</t>
  </si>
  <si>
    <t>prix du publicite (k€)</t>
  </si>
  <si>
    <t>prix de la plateforme (k€)</t>
  </si>
  <si>
    <t># de vendre 1er mois</t>
    <phoneticPr fontId="3" type="noConversion"/>
  </si>
  <si>
    <t># de la croissance chaque mois</t>
    <phoneticPr fontId="3" type="noConversion"/>
  </si>
  <si>
    <t>Cyprea Moneta</t>
    <phoneticPr fontId="3" type="noConversion"/>
  </si>
  <si>
    <t>besoin Cauris (kg)</t>
    <phoneticPr fontId="3" type="noConversion"/>
  </si>
  <si>
    <t>besoin fil de lin (m)</t>
    <phoneticPr fontId="3" type="noConversion"/>
  </si>
  <si>
    <t>prix de l'achat</t>
    <phoneticPr fontId="3" type="noConversion"/>
  </si>
  <si>
    <t>ressources pour 1 collier</t>
    <phoneticPr fontId="3" type="noConversion"/>
  </si>
  <si>
    <t>acheter Cauris</t>
    <phoneticPr fontId="3" type="noConversion"/>
  </si>
  <si>
    <t>acheter fil de lin</t>
    <phoneticPr fontId="3" type="noConversion"/>
  </si>
  <si>
    <t>Stock variation</t>
    <phoneticPr fontId="3" type="noConversion"/>
  </si>
  <si>
    <t>Louer le bureau</t>
    <phoneticPr fontId="3" type="noConversion"/>
  </si>
  <si>
    <t>Salaire</t>
    <phoneticPr fontId="3" type="noConversion"/>
  </si>
  <si>
    <t>taux de cotisation patronale</t>
  </si>
  <si>
    <t>taux de cotisation salariale</t>
    <phoneticPr fontId="3" type="noConversion"/>
  </si>
  <si>
    <t>coeff de fraus augment</t>
    <phoneticPr fontId="3" type="noConversion"/>
  </si>
  <si>
    <t>taux de augmentation</t>
    <phoneticPr fontId="3" type="noConversion"/>
  </si>
  <si>
    <t>taux de distribution dividendes</t>
    <phoneticPr fontId="3" type="noConversion"/>
  </si>
  <si>
    <t>Salaires brut de Carolina</t>
    <phoneticPr fontId="3" type="noConversion"/>
  </si>
  <si>
    <t>Salaires brut de employee</t>
    <phoneticPr fontId="3" type="noConversion"/>
  </si>
  <si>
    <t>charges patronale</t>
    <phoneticPr fontId="3" type="noConversion"/>
  </si>
  <si>
    <t>Charges Patronale</t>
    <phoneticPr fontId="3" type="noConversion"/>
  </si>
  <si>
    <t>Charges Salariale</t>
    <phoneticPr fontId="3" type="noConversion"/>
  </si>
  <si>
    <t>Décaissement des salaires de Carolina</t>
    <phoneticPr fontId="3" type="noConversion"/>
  </si>
  <si>
    <t>Décaissement des salaires de employee</t>
    <phoneticPr fontId="3" type="noConversion"/>
  </si>
  <si>
    <t>Invertissements (garantie)</t>
    <phoneticPr fontId="3" type="noConversion"/>
  </si>
  <si>
    <t>Dette de charges salariale</t>
    <phoneticPr fontId="3" type="noConversion"/>
  </si>
  <si>
    <t>Dette de charges patronale</t>
    <phoneticPr fontId="3" type="noConversion"/>
  </si>
  <si>
    <t>Loctudy</t>
    <phoneticPr fontId="3" type="noConversion"/>
  </si>
  <si>
    <t>Tableau d'Hypothese</t>
    <phoneticPr fontId="3" type="noConversion"/>
  </si>
  <si>
    <t>Compte de Résultat</t>
    <phoneticPr fontId="3" type="noConversion"/>
  </si>
  <si>
    <t>poids de langoustine de janv à juin (kg)</t>
    <phoneticPr fontId="3" type="noConversion"/>
  </si>
  <si>
    <t>poids de langoustine de juillet à décembre (kg)</t>
    <phoneticPr fontId="3" type="noConversion"/>
  </si>
  <si>
    <t>coeff de loyer de bureau</t>
    <phoneticPr fontId="3" type="noConversion"/>
  </si>
  <si>
    <t>taux d'augmentation de la loyer</t>
    <phoneticPr fontId="3" type="noConversion"/>
  </si>
  <si>
    <t>charges patronales</t>
    <phoneticPr fontId="3" type="noConversion"/>
  </si>
  <si>
    <t>charges salariales</t>
    <phoneticPr fontId="3" type="noConversion"/>
  </si>
  <si>
    <t>taux de TVA</t>
    <phoneticPr fontId="3" type="noConversion"/>
  </si>
  <si>
    <t>poids de langoustine chaque mois (kg)</t>
    <phoneticPr fontId="3" type="noConversion"/>
  </si>
  <si>
    <t>un bateau</t>
    <phoneticPr fontId="3" type="noConversion"/>
  </si>
  <si>
    <t>Un ordinateur</t>
    <phoneticPr fontId="3" type="noConversion"/>
  </si>
  <si>
    <t>un sonar</t>
    <phoneticPr fontId="3" type="noConversion"/>
  </si>
  <si>
    <t>un téléphone</t>
    <phoneticPr fontId="3" type="noConversion"/>
  </si>
  <si>
    <t>Salaires brut de Guénolé</t>
    <phoneticPr fontId="3" type="noConversion"/>
  </si>
  <si>
    <t>Décaissement des salaires de Guénolé</t>
    <phoneticPr fontId="3" type="noConversion"/>
  </si>
  <si>
    <t>taux de distribution</t>
    <phoneticPr fontId="3" type="noConversion"/>
  </si>
  <si>
    <t>Couts directs</t>
    <phoneticPr fontId="3" type="noConversion"/>
  </si>
  <si>
    <t>Dette de loyer</t>
    <phoneticPr fontId="3" type="noConversion"/>
  </si>
  <si>
    <t>prix de vendre chaque kilo de janv à novembre HT (€/kg)</t>
  </si>
  <si>
    <t>prix de vendre chaque kilo à décembre HT (€/kg)</t>
  </si>
  <si>
    <t>frais opérationnelles HT (€)</t>
  </si>
  <si>
    <t>louer un bureau (€)</t>
  </si>
  <si>
    <t>salarie de Guénolé (€)</t>
  </si>
  <si>
    <t>prix de vendre chaque mois (€/kg)</t>
  </si>
  <si>
    <t>Prix de la collier HT (€)</t>
  </si>
  <si>
    <t>prix de Cauris HT (€/#)</t>
  </si>
  <si>
    <t>prix de fil de lin HT (€/#)</t>
  </si>
  <si>
    <t>prix de Cauris HT (€/kg)</t>
  </si>
  <si>
    <t>prix du fil de lin HT (€/m)</t>
  </si>
  <si>
    <t>louer un bureau (€/mois)</t>
  </si>
  <si>
    <t>le garantie (€)</t>
  </si>
  <si>
    <t>frais génétaux (€/mois)</t>
  </si>
  <si>
    <t>Salaire brut de Carolina (€/mois)</t>
  </si>
  <si>
    <t>Salaire brut de employee (€/mois)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</si>
</sst>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\ ##0_);\(#\ ##0\);\-_)"/>
    <numFmt numFmtId="177" formatCode="[$-40C]mmm\-yy;@"/>
    <numFmt numFmtId="178" formatCode="#.0\ ##0_);\(#.0\ ##0\);\-_)"/>
  </numFmts>
  <fonts count="2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scheme val="minor"/>
    </font>
    <font>
      <b/>
      <u/>
      <sz val="11"/>
      <color theme="1"/>
      <name val="等线"/>
      <scheme val="minor"/>
    </font>
    <font>
      <sz val="11"/>
      <color theme="1"/>
      <name val="等线"/>
      <scheme val="minor"/>
    </font>
    <font>
      <b/>
      <sz val="11"/>
      <color rgb="FFFF0000"/>
      <name val="等线"/>
      <scheme val="minor"/>
    </font>
    <font>
      <sz val="11"/>
      <color rgb="FFFF0000"/>
      <name val="等线"/>
      <scheme val="minor"/>
    </font>
    <font>
      <b/>
      <sz val="11"/>
      <color theme="8"/>
      <name val="等线"/>
      <scheme val="minor"/>
    </font>
    <font>
      <b/>
      <sz val="11"/>
      <color theme="5"/>
      <name val="等线"/>
      <scheme val="minor"/>
    </font>
    <font>
      <sz val="11"/>
      <color theme="5"/>
      <name val="等线"/>
      <family val="2"/>
      <charset val="134"/>
      <scheme val="minor"/>
    </font>
    <font>
      <b/>
      <i/>
      <sz val="11"/>
      <color theme="1"/>
      <name val="等线"/>
      <scheme val="minor"/>
    </font>
    <font>
      <i/>
      <u/>
      <sz val="11"/>
      <color theme="1"/>
      <name val="等线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scheme val="minor"/>
    </font>
    <font>
      <b/>
      <sz val="11"/>
      <color theme="0"/>
      <name val="等线"/>
      <scheme val="minor"/>
    </font>
    <font>
      <sz val="11"/>
      <color theme="0"/>
      <name val="等线"/>
      <scheme val="minor"/>
    </font>
    <font>
      <b/>
      <u/>
      <sz val="11"/>
      <color rgb="FFFF0000"/>
      <name val="等线"/>
      <scheme val="minor"/>
    </font>
    <font>
      <b/>
      <sz val="11"/>
      <color theme="0" tint="-4.9989318521683403E-2"/>
      <name val="等线"/>
      <scheme val="minor"/>
    </font>
    <font>
      <sz val="11"/>
      <color theme="0" tint="-4.9989318521683403E-2"/>
      <name val="等线"/>
      <scheme val="minor"/>
    </font>
    <font>
      <sz val="11"/>
      <name val="等线"/>
      <scheme val="minor"/>
    </font>
    <font>
      <b/>
      <u/>
      <sz val="11"/>
      <name val="等线"/>
      <scheme val="minor"/>
    </font>
    <font>
      <b/>
      <sz val="11"/>
      <color rgb="FF7030A0"/>
      <name val="等线"/>
      <scheme val="minor"/>
    </font>
    <font>
      <sz val="11"/>
      <color rgb="FF7030A0"/>
      <name val="等线"/>
      <scheme val="minor"/>
    </font>
    <font>
      <b/>
      <i/>
      <sz val="11"/>
      <name val="等线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0" fontId="2" fillId="0" borderId="0" xfId="0" applyFont="1">
      <alignment vertical="center"/>
    </xf>
    <xf numFmtId="176" fontId="4" fillId="0" borderId="0" xfId="0" applyNumberFormat="1" applyFont="1">
      <alignment vertical="center"/>
    </xf>
    <xf numFmtId="0" fontId="6" fillId="0" borderId="0" xfId="0" applyFont="1">
      <alignment vertical="center"/>
    </xf>
    <xf numFmtId="9" fontId="0" fillId="0" borderId="0" xfId="1" applyFont="1">
      <alignment vertical="center"/>
    </xf>
    <xf numFmtId="0" fontId="7" fillId="0" borderId="0" xfId="0" applyFont="1">
      <alignment vertical="center"/>
    </xf>
    <xf numFmtId="176" fontId="8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7" fontId="4" fillId="3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0" fillId="2" borderId="0" xfId="0" applyFill="1">
      <alignment vertical="center"/>
    </xf>
    <xf numFmtId="9" fontId="0" fillId="0" borderId="0" xfId="1" applyFont="1" applyBorder="1">
      <alignment vertical="center"/>
    </xf>
    <xf numFmtId="0" fontId="4" fillId="2" borderId="0" xfId="0" applyFont="1" applyFill="1">
      <alignment vertical="center"/>
    </xf>
    <xf numFmtId="177" fontId="4" fillId="2" borderId="0" xfId="0" applyNumberFormat="1" applyFont="1" applyFill="1">
      <alignment vertical="center"/>
    </xf>
    <xf numFmtId="176" fontId="6" fillId="0" borderId="0" xfId="0" applyNumberFormat="1" applyFont="1">
      <alignment vertical="center"/>
    </xf>
    <xf numFmtId="176" fontId="6" fillId="3" borderId="0" xfId="0" applyNumberFormat="1" applyFont="1" applyFill="1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177" fontId="4" fillId="5" borderId="0" xfId="0" applyNumberFormat="1" applyFont="1" applyFill="1">
      <alignment vertical="center"/>
    </xf>
    <xf numFmtId="9" fontId="4" fillId="0" borderId="0" xfId="1" applyFont="1">
      <alignment vertical="center"/>
    </xf>
    <xf numFmtId="177" fontId="6" fillId="3" borderId="0" xfId="0" applyNumberFormat="1" applyFont="1" applyFill="1">
      <alignment vertical="center"/>
    </xf>
    <xf numFmtId="0" fontId="9" fillId="0" borderId="0" xfId="0" applyFont="1">
      <alignment vertical="center"/>
    </xf>
    <xf numFmtId="176" fontId="9" fillId="0" borderId="0" xfId="0" applyNumberFormat="1" applyFont="1">
      <alignment vertical="center"/>
    </xf>
    <xf numFmtId="176" fontId="10" fillId="0" borderId="0" xfId="0" applyNumberFormat="1" applyFont="1">
      <alignment vertical="center"/>
    </xf>
    <xf numFmtId="176" fontId="11" fillId="0" borderId="0" xfId="0" applyNumberFormat="1" applyFont="1">
      <alignment vertical="center"/>
    </xf>
    <xf numFmtId="9" fontId="0" fillId="3" borderId="0" xfId="1" applyFont="1" applyFill="1">
      <alignment vertical="center"/>
    </xf>
    <xf numFmtId="0" fontId="0" fillId="6" borderId="0" xfId="0" applyFill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8" fontId="0" fillId="0" borderId="0" xfId="0" applyNumberFormat="1">
      <alignment vertical="center"/>
    </xf>
    <xf numFmtId="0" fontId="4" fillId="6" borderId="0" xfId="0" applyFont="1" applyFill="1">
      <alignment vertical="center"/>
    </xf>
    <xf numFmtId="177" fontId="4" fillId="6" borderId="0" xfId="0" applyNumberFormat="1" applyFont="1" applyFill="1">
      <alignment vertical="center"/>
    </xf>
    <xf numFmtId="0" fontId="15" fillId="0" borderId="0" xfId="0" applyFont="1">
      <alignment vertical="center"/>
    </xf>
    <xf numFmtId="0" fontId="15" fillId="4" borderId="0" xfId="0" applyFont="1" applyFill="1">
      <alignment vertical="center"/>
    </xf>
    <xf numFmtId="176" fontId="15" fillId="4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176" fontId="4" fillId="4" borderId="0" xfId="0" applyNumberFormat="1" applyFont="1" applyFill="1">
      <alignment vertical="center"/>
    </xf>
    <xf numFmtId="0" fontId="0" fillId="7" borderId="0" xfId="0" applyFill="1">
      <alignment vertical="center"/>
    </xf>
    <xf numFmtId="0" fontId="16" fillId="7" borderId="0" xfId="0" applyFont="1" applyFill="1">
      <alignment vertical="center"/>
    </xf>
    <xf numFmtId="9" fontId="17" fillId="7" borderId="0" xfId="1" applyFont="1" applyFill="1">
      <alignment vertical="center"/>
    </xf>
    <xf numFmtId="177" fontId="17" fillId="7" borderId="0" xfId="0" applyNumberFormat="1" applyFont="1" applyFill="1">
      <alignment vertical="center"/>
    </xf>
    <xf numFmtId="177" fontId="17" fillId="0" borderId="0" xfId="0" applyNumberFormat="1" applyFont="1">
      <alignment vertical="center"/>
    </xf>
    <xf numFmtId="0" fontId="18" fillId="0" borderId="0" xfId="0" applyFont="1">
      <alignment vertical="center"/>
    </xf>
    <xf numFmtId="176" fontId="18" fillId="0" borderId="0" xfId="0" applyNumberFormat="1" applyFont="1">
      <alignment vertical="center"/>
    </xf>
    <xf numFmtId="177" fontId="17" fillId="8" borderId="0" xfId="0" applyNumberFormat="1" applyFont="1" applyFill="1">
      <alignment vertical="center"/>
    </xf>
    <xf numFmtId="0" fontId="0" fillId="8" borderId="0" xfId="0" applyFill="1">
      <alignment vertical="center"/>
    </xf>
    <xf numFmtId="176" fontId="0" fillId="8" borderId="0" xfId="0" applyNumberFormat="1" applyFill="1">
      <alignment vertical="center"/>
    </xf>
    <xf numFmtId="0" fontId="10" fillId="0" borderId="0" xfId="0" applyFont="1">
      <alignment vertical="center"/>
    </xf>
    <xf numFmtId="0" fontId="19" fillId="0" borderId="0" xfId="0" applyFont="1">
      <alignment vertical="center"/>
    </xf>
    <xf numFmtId="9" fontId="20" fillId="0" borderId="0" xfId="1" applyFont="1" applyFill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176" fontId="21" fillId="0" borderId="0" xfId="0" applyNumberFormat="1" applyFont="1">
      <alignment vertical="center"/>
    </xf>
    <xf numFmtId="0" fontId="22" fillId="0" borderId="0" xfId="0" applyFont="1">
      <alignment vertical="center"/>
    </xf>
    <xf numFmtId="0" fontId="21" fillId="9" borderId="0" xfId="0" applyFont="1" applyFill="1">
      <alignment vertical="center"/>
    </xf>
    <xf numFmtId="9" fontId="21" fillId="0" borderId="0" xfId="1" applyFont="1" applyFill="1">
      <alignment vertical="center"/>
    </xf>
    <xf numFmtId="177" fontId="21" fillId="0" borderId="0" xfId="0" applyNumberFormat="1" applyFont="1">
      <alignment vertical="center"/>
    </xf>
    <xf numFmtId="9" fontId="15" fillId="0" borderId="0" xfId="1" applyFont="1" applyFill="1">
      <alignment vertical="center"/>
    </xf>
    <xf numFmtId="9" fontId="21" fillId="0" borderId="0" xfId="1" applyFont="1">
      <alignment vertical="center"/>
    </xf>
    <xf numFmtId="0" fontId="16" fillId="9" borderId="0" xfId="0" applyFont="1" applyFill="1">
      <alignment vertical="center"/>
    </xf>
    <xf numFmtId="9" fontId="17" fillId="9" borderId="0" xfId="1" applyFont="1" applyFill="1">
      <alignment vertical="center"/>
    </xf>
    <xf numFmtId="177" fontId="16" fillId="9" borderId="0" xfId="0" applyNumberFormat="1" applyFont="1" applyFill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6" fontId="21" fillId="3" borderId="0" xfId="0" applyNumberFormat="1" applyFont="1" applyFill="1">
      <alignment vertical="center"/>
    </xf>
    <xf numFmtId="0" fontId="21" fillId="3" borderId="0" xfId="0" applyFont="1" applyFill="1">
      <alignment vertical="center"/>
    </xf>
    <xf numFmtId="177" fontId="21" fillId="3" borderId="0" xfId="0" applyNumberFormat="1" applyFont="1" applyFill="1">
      <alignment vertical="center"/>
    </xf>
    <xf numFmtId="176" fontId="15" fillId="0" borderId="0" xfId="0" applyNumberFormat="1" applyFont="1">
      <alignment vertical="center"/>
    </xf>
    <xf numFmtId="177" fontId="16" fillId="8" borderId="0" xfId="0" applyNumberFormat="1" applyFont="1" applyFill="1">
      <alignment vertical="center"/>
    </xf>
    <xf numFmtId="176" fontId="21" fillId="8" borderId="0" xfId="0" applyNumberFormat="1" applyFont="1" applyFill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176" fontId="23" fillId="0" borderId="0" xfId="0" applyNumberFormat="1" applyFont="1">
      <alignment vertical="center"/>
    </xf>
    <xf numFmtId="0" fontId="8" fillId="0" borderId="0" xfId="0" applyFont="1">
      <alignment vertical="center"/>
    </xf>
    <xf numFmtId="0" fontId="25" fillId="0" borderId="0" xfId="0" applyFont="1">
      <alignment vertical="center"/>
    </xf>
    <xf numFmtId="176" fontId="22" fillId="0" borderId="0" xfId="0" applyNumberFormat="1" applyFont="1">
      <alignment vertical="center"/>
    </xf>
    <xf numFmtId="9" fontId="21" fillId="0" borderId="0" xfId="1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F550-D1F7-4F98-AE41-2976A7B076DA}">
  <sheetPr>
    <tabColor theme="9"/>
  </sheetPr>
  <dimension ref="B2:AQ89"/>
  <sheetViews>
    <sheetView showGridLines="0" zoomScale="130" zoomScaleNormal="130" workbookViewId="0">
      <pane xSplit="3" topLeftCell="AB1" activePane="topRight" state="frozen"/>
      <selection activeCell="A4" sqref="A4"/>
      <selection pane="topRight" activeCell="AB85" sqref="AB85"/>
    </sheetView>
  </sheetViews>
  <sheetFormatPr defaultRowHeight="13.8"/>
  <cols>
    <col min="1" max="1" width="2.77734375" customWidth="1"/>
    <col min="2" max="2" width="38.109375" customWidth="1"/>
    <col min="4" max="4" width="9.44140625" bestFit="1" customWidth="1"/>
    <col min="5" max="5" width="9.109375" bestFit="1" customWidth="1"/>
    <col min="10" max="10" width="8.88671875" customWidth="1"/>
    <col min="43" max="43" width="11.109375" customWidth="1"/>
  </cols>
  <sheetData>
    <row r="2" spans="2:43">
      <c r="B2" s="2" t="s">
        <v>0</v>
      </c>
    </row>
    <row r="3" spans="2:43">
      <c r="B3" s="16"/>
      <c r="C3" s="16"/>
      <c r="D3" s="3" t="s">
        <v>6</v>
      </c>
    </row>
    <row r="5" spans="2:43">
      <c r="B5" s="2" t="s">
        <v>1</v>
      </c>
    </row>
    <row r="7" spans="2:43">
      <c r="B7" t="s">
        <v>60</v>
      </c>
      <c r="C7" s="3">
        <v>6.5</v>
      </c>
    </row>
    <row r="8" spans="2:43">
      <c r="B8" t="s">
        <v>61</v>
      </c>
      <c r="C8" s="3">
        <v>10</v>
      </c>
    </row>
    <row r="9" spans="2:43">
      <c r="B9" t="s">
        <v>4</v>
      </c>
      <c r="C9" s="3">
        <v>22</v>
      </c>
    </row>
    <row r="10" spans="2:43">
      <c r="B10" t="s">
        <v>5</v>
      </c>
      <c r="C10" s="3">
        <v>22</v>
      </c>
    </row>
    <row r="11" spans="2:43">
      <c r="B11" t="s">
        <v>62</v>
      </c>
      <c r="C11" s="3">
        <v>700</v>
      </c>
    </row>
    <row r="12" spans="2:43">
      <c r="B12" t="s">
        <v>63</v>
      </c>
      <c r="C12" s="3">
        <v>3200</v>
      </c>
    </row>
    <row r="13" spans="2:43">
      <c r="B13" t="s">
        <v>24</v>
      </c>
      <c r="C13" s="17">
        <v>0</v>
      </c>
    </row>
    <row r="14" spans="2:43">
      <c r="B14" t="s">
        <v>31</v>
      </c>
      <c r="C14" s="17">
        <v>0</v>
      </c>
    </row>
    <row r="16" spans="2:43" s="1" customFormat="1">
      <c r="B16" s="18" t="s">
        <v>2</v>
      </c>
      <c r="C16" s="18"/>
      <c r="D16" s="14">
        <v>43831</v>
      </c>
      <c r="E16" s="19">
        <v>43862</v>
      </c>
      <c r="F16" s="19">
        <v>43891</v>
      </c>
      <c r="G16" s="19">
        <v>43922</v>
      </c>
      <c r="H16" s="19">
        <v>43952</v>
      </c>
      <c r="I16" s="19">
        <v>43983</v>
      </c>
      <c r="J16" s="19">
        <v>44013</v>
      </c>
      <c r="K16" s="19">
        <v>44044</v>
      </c>
      <c r="L16" s="19">
        <v>44075</v>
      </c>
      <c r="M16" s="19">
        <v>44105</v>
      </c>
      <c r="N16" s="19">
        <v>44136</v>
      </c>
      <c r="O16" s="19">
        <v>44166</v>
      </c>
      <c r="P16" s="19">
        <v>44197</v>
      </c>
      <c r="Q16" s="19">
        <v>44228</v>
      </c>
      <c r="R16" s="19">
        <v>44256</v>
      </c>
      <c r="S16" s="19">
        <v>44287</v>
      </c>
      <c r="T16" s="19">
        <v>44317</v>
      </c>
      <c r="U16" s="19">
        <v>44348</v>
      </c>
      <c r="V16" s="19">
        <v>44378</v>
      </c>
      <c r="W16" s="19">
        <v>44409</v>
      </c>
      <c r="X16" s="19">
        <v>44440</v>
      </c>
      <c r="Y16" s="19">
        <v>44470</v>
      </c>
      <c r="Z16" s="19">
        <v>44501</v>
      </c>
      <c r="AA16" s="19">
        <v>44531</v>
      </c>
      <c r="AB16" s="19">
        <v>44562</v>
      </c>
      <c r="AC16" s="19">
        <v>44593</v>
      </c>
      <c r="AD16" s="19">
        <v>44621</v>
      </c>
      <c r="AE16" s="19">
        <v>44652</v>
      </c>
      <c r="AF16" s="19">
        <v>44682</v>
      </c>
      <c r="AG16" s="19">
        <v>44713</v>
      </c>
      <c r="AH16" s="19">
        <v>44743</v>
      </c>
      <c r="AI16" s="19">
        <v>44774</v>
      </c>
      <c r="AJ16" s="19">
        <v>44805</v>
      </c>
      <c r="AK16" s="19">
        <v>44835</v>
      </c>
      <c r="AL16" s="19">
        <v>44866</v>
      </c>
      <c r="AM16" s="19">
        <v>44896</v>
      </c>
      <c r="AO16" s="18">
        <f>YEAR(D16)</f>
        <v>2020</v>
      </c>
      <c r="AP16" s="18">
        <f>AO16+1</f>
        <v>2021</v>
      </c>
      <c r="AQ16" s="18">
        <f>AP16+1</f>
        <v>2022</v>
      </c>
    </row>
    <row r="18" spans="2:43">
      <c r="B18" t="s">
        <v>7</v>
      </c>
      <c r="D18" s="6">
        <v>22</v>
      </c>
      <c r="E18" s="3">
        <f>D18+$C$10</f>
        <v>44</v>
      </c>
      <c r="F18" s="3">
        <f t="shared" ref="F18:AM18" si="0">E18+$C$10</f>
        <v>66</v>
      </c>
      <c r="G18" s="3">
        <f t="shared" si="0"/>
        <v>88</v>
      </c>
      <c r="H18" s="3">
        <f t="shared" si="0"/>
        <v>110</v>
      </c>
      <c r="I18" s="3">
        <f t="shared" si="0"/>
        <v>132</v>
      </c>
      <c r="J18" s="3">
        <f t="shared" si="0"/>
        <v>154</v>
      </c>
      <c r="K18" s="3">
        <f t="shared" si="0"/>
        <v>176</v>
      </c>
      <c r="L18" s="3">
        <f t="shared" si="0"/>
        <v>198</v>
      </c>
      <c r="M18" s="3">
        <f t="shared" si="0"/>
        <v>220</v>
      </c>
      <c r="N18" s="3">
        <f t="shared" si="0"/>
        <v>242</v>
      </c>
      <c r="O18" s="3">
        <f t="shared" si="0"/>
        <v>264</v>
      </c>
      <c r="P18" s="3">
        <f t="shared" si="0"/>
        <v>286</v>
      </c>
      <c r="Q18" s="3">
        <f t="shared" si="0"/>
        <v>308</v>
      </c>
      <c r="R18" s="3">
        <f t="shared" si="0"/>
        <v>330</v>
      </c>
      <c r="S18" s="3">
        <f t="shared" si="0"/>
        <v>352</v>
      </c>
      <c r="T18" s="3">
        <f t="shared" si="0"/>
        <v>374</v>
      </c>
      <c r="U18" s="3">
        <f t="shared" si="0"/>
        <v>396</v>
      </c>
      <c r="V18" s="3">
        <f t="shared" si="0"/>
        <v>418</v>
      </c>
      <c r="W18" s="3">
        <f t="shared" si="0"/>
        <v>440</v>
      </c>
      <c r="X18" s="3">
        <f t="shared" si="0"/>
        <v>462</v>
      </c>
      <c r="Y18" s="3">
        <f t="shared" si="0"/>
        <v>484</v>
      </c>
      <c r="Z18" s="3">
        <f t="shared" si="0"/>
        <v>506</v>
      </c>
      <c r="AA18" s="3">
        <f t="shared" si="0"/>
        <v>528</v>
      </c>
      <c r="AB18" s="3">
        <f t="shared" si="0"/>
        <v>550</v>
      </c>
      <c r="AC18" s="3">
        <f t="shared" si="0"/>
        <v>572</v>
      </c>
      <c r="AD18" s="3">
        <f t="shared" si="0"/>
        <v>594</v>
      </c>
      <c r="AE18" s="3">
        <f t="shared" si="0"/>
        <v>616</v>
      </c>
      <c r="AF18" s="3">
        <f t="shared" si="0"/>
        <v>638</v>
      </c>
      <c r="AG18" s="3">
        <f t="shared" si="0"/>
        <v>660</v>
      </c>
      <c r="AH18" s="3">
        <f t="shared" si="0"/>
        <v>682</v>
      </c>
      <c r="AI18" s="3">
        <f t="shared" si="0"/>
        <v>704</v>
      </c>
      <c r="AJ18" s="3">
        <f t="shared" si="0"/>
        <v>726</v>
      </c>
      <c r="AK18" s="3">
        <f t="shared" si="0"/>
        <v>748</v>
      </c>
      <c r="AL18" s="3">
        <f t="shared" si="0"/>
        <v>770</v>
      </c>
      <c r="AM18" s="3">
        <f t="shared" si="0"/>
        <v>792</v>
      </c>
      <c r="AO18" s="3">
        <f>SUMIFS($D18:$AM18,$D$20:$AM$20,AO$16)</f>
        <v>1716</v>
      </c>
      <c r="AP18" s="3">
        <f t="shared" ref="AP18:AQ18" si="1">SUMIFS($D18:$AM18,$D$20:$AM$20,AP$16)</f>
        <v>4884</v>
      </c>
      <c r="AQ18" s="3">
        <f t="shared" si="1"/>
        <v>8052</v>
      </c>
    </row>
    <row r="20" spans="2:43" s="7" customFormat="1">
      <c r="B20" s="7" t="s">
        <v>9</v>
      </c>
      <c r="D20" s="7">
        <f>YEAR(D16)</f>
        <v>2020</v>
      </c>
      <c r="E20" s="7">
        <f t="shared" ref="E20:AM20" si="2">YEAR(E16)</f>
        <v>2020</v>
      </c>
      <c r="F20" s="7">
        <f t="shared" si="2"/>
        <v>2020</v>
      </c>
      <c r="G20" s="7">
        <f t="shared" si="2"/>
        <v>2020</v>
      </c>
      <c r="H20" s="7">
        <f t="shared" si="2"/>
        <v>2020</v>
      </c>
      <c r="I20" s="7">
        <f t="shared" si="2"/>
        <v>2020</v>
      </c>
      <c r="J20" s="7">
        <f t="shared" si="2"/>
        <v>2020</v>
      </c>
      <c r="K20" s="7">
        <f t="shared" si="2"/>
        <v>2020</v>
      </c>
      <c r="L20" s="7">
        <f t="shared" si="2"/>
        <v>2020</v>
      </c>
      <c r="M20" s="7">
        <f t="shared" si="2"/>
        <v>2020</v>
      </c>
      <c r="N20" s="7">
        <f t="shared" si="2"/>
        <v>2020</v>
      </c>
      <c r="O20" s="7">
        <f t="shared" si="2"/>
        <v>2020</v>
      </c>
      <c r="P20" s="7">
        <f t="shared" si="2"/>
        <v>2021</v>
      </c>
      <c r="Q20" s="7">
        <f t="shared" si="2"/>
        <v>2021</v>
      </c>
      <c r="R20" s="7">
        <f t="shared" si="2"/>
        <v>2021</v>
      </c>
      <c r="S20" s="7">
        <f t="shared" si="2"/>
        <v>2021</v>
      </c>
      <c r="T20" s="7">
        <f t="shared" si="2"/>
        <v>2021</v>
      </c>
      <c r="U20" s="7">
        <f t="shared" si="2"/>
        <v>2021</v>
      </c>
      <c r="V20" s="7">
        <f t="shared" si="2"/>
        <v>2021</v>
      </c>
      <c r="W20" s="7">
        <f t="shared" si="2"/>
        <v>2021</v>
      </c>
      <c r="X20" s="7">
        <f t="shared" si="2"/>
        <v>2021</v>
      </c>
      <c r="Y20" s="7">
        <f t="shared" si="2"/>
        <v>2021</v>
      </c>
      <c r="Z20" s="7">
        <f t="shared" si="2"/>
        <v>2021</v>
      </c>
      <c r="AA20" s="7">
        <f t="shared" si="2"/>
        <v>2021</v>
      </c>
      <c r="AB20" s="7">
        <f t="shared" si="2"/>
        <v>2022</v>
      </c>
      <c r="AC20" s="7">
        <f t="shared" si="2"/>
        <v>2022</v>
      </c>
      <c r="AD20" s="7">
        <f t="shared" si="2"/>
        <v>2022</v>
      </c>
      <c r="AE20" s="7">
        <f t="shared" si="2"/>
        <v>2022</v>
      </c>
      <c r="AF20" s="7">
        <f t="shared" si="2"/>
        <v>2022</v>
      </c>
      <c r="AG20" s="7">
        <f t="shared" si="2"/>
        <v>2022</v>
      </c>
      <c r="AH20" s="7">
        <f t="shared" si="2"/>
        <v>2022</v>
      </c>
      <c r="AI20" s="7">
        <f t="shared" si="2"/>
        <v>2022</v>
      </c>
      <c r="AJ20" s="7">
        <f t="shared" si="2"/>
        <v>2022</v>
      </c>
      <c r="AK20" s="7">
        <f t="shared" si="2"/>
        <v>2022</v>
      </c>
      <c r="AL20" s="7">
        <f t="shared" si="2"/>
        <v>2022</v>
      </c>
      <c r="AM20" s="7">
        <f t="shared" si="2"/>
        <v>2022</v>
      </c>
    </row>
    <row r="21" spans="2:43" s="7" customFormat="1">
      <c r="B21" s="7" t="s">
        <v>8</v>
      </c>
      <c r="D21" s="7">
        <f>MONTH(D18)</f>
        <v>1</v>
      </c>
      <c r="E21" s="7">
        <f t="shared" ref="E21:AM21" si="3">MONTH(E18)</f>
        <v>2</v>
      </c>
      <c r="F21" s="7">
        <f t="shared" si="3"/>
        <v>3</v>
      </c>
      <c r="G21" s="7">
        <f t="shared" si="3"/>
        <v>3</v>
      </c>
      <c r="H21" s="7">
        <f t="shared" si="3"/>
        <v>4</v>
      </c>
      <c r="I21" s="7">
        <f t="shared" si="3"/>
        <v>5</v>
      </c>
      <c r="J21" s="7">
        <f t="shared" si="3"/>
        <v>6</v>
      </c>
      <c r="K21" s="7">
        <f t="shared" si="3"/>
        <v>6</v>
      </c>
      <c r="L21" s="7">
        <f t="shared" si="3"/>
        <v>7</v>
      </c>
      <c r="M21" s="7">
        <f t="shared" si="3"/>
        <v>8</v>
      </c>
      <c r="N21" s="7">
        <f t="shared" si="3"/>
        <v>8</v>
      </c>
      <c r="O21" s="7">
        <f t="shared" si="3"/>
        <v>9</v>
      </c>
      <c r="P21" s="7">
        <f t="shared" si="3"/>
        <v>10</v>
      </c>
      <c r="Q21" s="7">
        <f t="shared" si="3"/>
        <v>11</v>
      </c>
      <c r="R21" s="7">
        <f t="shared" si="3"/>
        <v>11</v>
      </c>
      <c r="S21" s="7">
        <f t="shared" si="3"/>
        <v>12</v>
      </c>
      <c r="T21" s="7">
        <f t="shared" si="3"/>
        <v>1</v>
      </c>
      <c r="U21" s="7">
        <f t="shared" si="3"/>
        <v>1</v>
      </c>
      <c r="V21" s="7">
        <f t="shared" si="3"/>
        <v>2</v>
      </c>
      <c r="W21" s="7">
        <f t="shared" si="3"/>
        <v>3</v>
      </c>
      <c r="X21" s="7">
        <f t="shared" si="3"/>
        <v>4</v>
      </c>
      <c r="Y21" s="7">
        <f t="shared" si="3"/>
        <v>4</v>
      </c>
      <c r="Z21" s="7">
        <f t="shared" si="3"/>
        <v>5</v>
      </c>
      <c r="AA21" s="7">
        <f t="shared" si="3"/>
        <v>6</v>
      </c>
      <c r="AB21" s="7">
        <f t="shared" si="3"/>
        <v>7</v>
      </c>
      <c r="AC21" s="7">
        <f t="shared" si="3"/>
        <v>7</v>
      </c>
      <c r="AD21" s="7">
        <f t="shared" si="3"/>
        <v>8</v>
      </c>
      <c r="AE21" s="7">
        <f t="shared" si="3"/>
        <v>9</v>
      </c>
      <c r="AF21" s="7">
        <f t="shared" si="3"/>
        <v>9</v>
      </c>
      <c r="AG21" s="7">
        <f t="shared" si="3"/>
        <v>10</v>
      </c>
      <c r="AH21" s="7">
        <f t="shared" si="3"/>
        <v>11</v>
      </c>
      <c r="AI21" s="7">
        <f t="shared" si="3"/>
        <v>12</v>
      </c>
      <c r="AJ21" s="7">
        <f t="shared" si="3"/>
        <v>12</v>
      </c>
      <c r="AK21" s="7">
        <f t="shared" si="3"/>
        <v>1</v>
      </c>
      <c r="AL21" s="7">
        <f t="shared" si="3"/>
        <v>2</v>
      </c>
      <c r="AM21" s="7">
        <f t="shared" si="3"/>
        <v>3</v>
      </c>
    </row>
    <row r="23" spans="2:43" s="1" customFormat="1">
      <c r="B23" s="18" t="s">
        <v>10</v>
      </c>
      <c r="C23" s="18"/>
      <c r="D23" s="19">
        <v>43831</v>
      </c>
      <c r="E23" s="19">
        <v>43862</v>
      </c>
      <c r="F23" s="19">
        <v>43891</v>
      </c>
      <c r="G23" s="19">
        <v>43922</v>
      </c>
      <c r="H23" s="19">
        <v>43952</v>
      </c>
      <c r="I23" s="19">
        <v>43983</v>
      </c>
      <c r="J23" s="19">
        <v>44013</v>
      </c>
      <c r="K23" s="19">
        <v>44044</v>
      </c>
      <c r="L23" s="19">
        <v>44075</v>
      </c>
      <c r="M23" s="19">
        <v>44105</v>
      </c>
      <c r="N23" s="19">
        <v>44136</v>
      </c>
      <c r="O23" s="19">
        <v>44166</v>
      </c>
      <c r="P23" s="19">
        <v>44197</v>
      </c>
      <c r="Q23" s="19">
        <v>44228</v>
      </c>
      <c r="R23" s="19">
        <v>44256</v>
      </c>
      <c r="S23" s="19">
        <v>44287</v>
      </c>
      <c r="T23" s="19">
        <v>44317</v>
      </c>
      <c r="U23" s="19">
        <v>44348</v>
      </c>
      <c r="V23" s="19">
        <v>44378</v>
      </c>
      <c r="W23" s="19">
        <v>44409</v>
      </c>
      <c r="X23" s="19">
        <v>44440</v>
      </c>
      <c r="Y23" s="19">
        <v>44470</v>
      </c>
      <c r="Z23" s="19">
        <v>44501</v>
      </c>
      <c r="AA23" s="19">
        <v>44531</v>
      </c>
      <c r="AB23" s="19">
        <v>44562</v>
      </c>
      <c r="AC23" s="19">
        <v>44593</v>
      </c>
      <c r="AD23" s="19">
        <v>44621</v>
      </c>
      <c r="AE23" s="19">
        <v>44652</v>
      </c>
      <c r="AF23" s="19">
        <v>44682</v>
      </c>
      <c r="AG23" s="19">
        <v>44713</v>
      </c>
      <c r="AH23" s="19">
        <v>44743</v>
      </c>
      <c r="AI23" s="19">
        <v>44774</v>
      </c>
      <c r="AJ23" s="19">
        <v>44805</v>
      </c>
      <c r="AK23" s="19">
        <v>44835</v>
      </c>
      <c r="AL23" s="19">
        <v>44866</v>
      </c>
      <c r="AM23" s="19">
        <v>44896</v>
      </c>
      <c r="AO23" s="18">
        <f>YEAR(D23)</f>
        <v>2020</v>
      </c>
      <c r="AP23" s="18">
        <f>AO23+1</f>
        <v>2021</v>
      </c>
      <c r="AQ23" s="18">
        <f>AP23+1</f>
        <v>2022</v>
      </c>
    </row>
    <row r="25" spans="2:43">
      <c r="B25" t="s">
        <v>11</v>
      </c>
      <c r="D25" s="3">
        <f>D18*$C$8</f>
        <v>220</v>
      </c>
      <c r="E25" s="3">
        <f t="shared" ref="E25:AM25" si="4">E18*$C$8</f>
        <v>440</v>
      </c>
      <c r="F25" s="3">
        <f t="shared" si="4"/>
        <v>660</v>
      </c>
      <c r="G25" s="3">
        <f t="shared" si="4"/>
        <v>880</v>
      </c>
      <c r="H25" s="3">
        <f t="shared" si="4"/>
        <v>1100</v>
      </c>
      <c r="I25" s="3">
        <f t="shared" si="4"/>
        <v>1320</v>
      </c>
      <c r="J25" s="3">
        <f t="shared" si="4"/>
        <v>1540</v>
      </c>
      <c r="K25" s="3">
        <f t="shared" si="4"/>
        <v>1760</v>
      </c>
      <c r="L25" s="3">
        <f t="shared" si="4"/>
        <v>1980</v>
      </c>
      <c r="M25" s="3">
        <f t="shared" si="4"/>
        <v>2200</v>
      </c>
      <c r="N25" s="3">
        <f t="shared" si="4"/>
        <v>2420</v>
      </c>
      <c r="O25" s="3">
        <f t="shared" si="4"/>
        <v>2640</v>
      </c>
      <c r="P25" s="3">
        <f t="shared" si="4"/>
        <v>2860</v>
      </c>
      <c r="Q25" s="3">
        <f t="shared" si="4"/>
        <v>3080</v>
      </c>
      <c r="R25" s="3">
        <f t="shared" si="4"/>
        <v>3300</v>
      </c>
      <c r="S25" s="3">
        <f t="shared" si="4"/>
        <v>3520</v>
      </c>
      <c r="T25" s="3">
        <f t="shared" si="4"/>
        <v>3740</v>
      </c>
      <c r="U25" s="3">
        <f t="shared" si="4"/>
        <v>3960</v>
      </c>
      <c r="V25" s="3">
        <f t="shared" si="4"/>
        <v>4180</v>
      </c>
      <c r="W25" s="3">
        <f t="shared" si="4"/>
        <v>4400</v>
      </c>
      <c r="X25" s="3">
        <f t="shared" si="4"/>
        <v>4620</v>
      </c>
      <c r="Y25" s="3">
        <f t="shared" si="4"/>
        <v>4840</v>
      </c>
      <c r="Z25" s="3">
        <f t="shared" si="4"/>
        <v>5060</v>
      </c>
      <c r="AA25" s="3">
        <f t="shared" si="4"/>
        <v>5280</v>
      </c>
      <c r="AB25" s="3">
        <f t="shared" si="4"/>
        <v>5500</v>
      </c>
      <c r="AC25" s="3">
        <f t="shared" si="4"/>
        <v>5720</v>
      </c>
      <c r="AD25" s="3">
        <f t="shared" si="4"/>
        <v>5940</v>
      </c>
      <c r="AE25" s="3">
        <f t="shared" si="4"/>
        <v>6160</v>
      </c>
      <c r="AF25" s="3">
        <f t="shared" si="4"/>
        <v>6380</v>
      </c>
      <c r="AG25" s="3">
        <f t="shared" si="4"/>
        <v>6600</v>
      </c>
      <c r="AH25" s="3">
        <f t="shared" si="4"/>
        <v>6820</v>
      </c>
      <c r="AI25" s="3">
        <f t="shared" si="4"/>
        <v>7040</v>
      </c>
      <c r="AJ25" s="3">
        <f t="shared" si="4"/>
        <v>7260</v>
      </c>
      <c r="AK25" s="3">
        <f t="shared" si="4"/>
        <v>7480</v>
      </c>
      <c r="AL25" s="3">
        <f t="shared" si="4"/>
        <v>7700</v>
      </c>
      <c r="AM25" s="3">
        <f t="shared" si="4"/>
        <v>7920</v>
      </c>
      <c r="AO25" s="3">
        <f t="shared" ref="AO25:AQ39" si="5">SUMIFS($D25:$AM25,$D$20:$AM$20,AO$16)</f>
        <v>17160</v>
      </c>
      <c r="AP25" s="3">
        <f t="shared" si="5"/>
        <v>48840</v>
      </c>
      <c r="AQ25" s="3">
        <f t="shared" si="5"/>
        <v>80520</v>
      </c>
    </row>
    <row r="26" spans="2:43">
      <c r="B26" t="s">
        <v>12</v>
      </c>
      <c r="D26" s="3">
        <f>-D18*$C$7</f>
        <v>-143</v>
      </c>
      <c r="E26" s="3">
        <f t="shared" ref="E26:AM26" si="6">-E18*$C$7</f>
        <v>-286</v>
      </c>
      <c r="F26" s="3">
        <f t="shared" si="6"/>
        <v>-429</v>
      </c>
      <c r="G26" s="3">
        <f t="shared" si="6"/>
        <v>-572</v>
      </c>
      <c r="H26" s="3">
        <f t="shared" si="6"/>
        <v>-715</v>
      </c>
      <c r="I26" s="3">
        <f t="shared" si="6"/>
        <v>-858</v>
      </c>
      <c r="J26" s="3">
        <f t="shared" si="6"/>
        <v>-1001</v>
      </c>
      <c r="K26" s="3">
        <f t="shared" si="6"/>
        <v>-1144</v>
      </c>
      <c r="L26" s="3">
        <f t="shared" si="6"/>
        <v>-1287</v>
      </c>
      <c r="M26" s="3">
        <f t="shared" si="6"/>
        <v>-1430</v>
      </c>
      <c r="N26" s="3">
        <f t="shared" si="6"/>
        <v>-1573</v>
      </c>
      <c r="O26" s="3">
        <f t="shared" si="6"/>
        <v>-1716</v>
      </c>
      <c r="P26" s="3">
        <f t="shared" si="6"/>
        <v>-1859</v>
      </c>
      <c r="Q26" s="3">
        <f t="shared" si="6"/>
        <v>-2002</v>
      </c>
      <c r="R26" s="3">
        <f t="shared" si="6"/>
        <v>-2145</v>
      </c>
      <c r="S26" s="3">
        <f t="shared" si="6"/>
        <v>-2288</v>
      </c>
      <c r="T26" s="3">
        <f t="shared" si="6"/>
        <v>-2431</v>
      </c>
      <c r="U26" s="3">
        <f t="shared" si="6"/>
        <v>-2574</v>
      </c>
      <c r="V26" s="3">
        <f t="shared" si="6"/>
        <v>-2717</v>
      </c>
      <c r="W26" s="3">
        <f t="shared" si="6"/>
        <v>-2860</v>
      </c>
      <c r="X26" s="3">
        <f t="shared" si="6"/>
        <v>-3003</v>
      </c>
      <c r="Y26" s="3">
        <f t="shared" si="6"/>
        <v>-3146</v>
      </c>
      <c r="Z26" s="3">
        <f t="shared" si="6"/>
        <v>-3289</v>
      </c>
      <c r="AA26" s="3">
        <f t="shared" si="6"/>
        <v>-3432</v>
      </c>
      <c r="AB26" s="3">
        <f t="shared" si="6"/>
        <v>-3575</v>
      </c>
      <c r="AC26" s="3">
        <f t="shared" si="6"/>
        <v>-3718</v>
      </c>
      <c r="AD26" s="3">
        <f t="shared" si="6"/>
        <v>-3861</v>
      </c>
      <c r="AE26" s="3">
        <f t="shared" si="6"/>
        <v>-4004</v>
      </c>
      <c r="AF26" s="3">
        <f t="shared" si="6"/>
        <v>-4147</v>
      </c>
      <c r="AG26" s="3">
        <f t="shared" si="6"/>
        <v>-4290</v>
      </c>
      <c r="AH26" s="3">
        <f t="shared" si="6"/>
        <v>-4433</v>
      </c>
      <c r="AI26" s="3">
        <f t="shared" si="6"/>
        <v>-4576</v>
      </c>
      <c r="AJ26" s="3">
        <f t="shared" si="6"/>
        <v>-4719</v>
      </c>
      <c r="AK26" s="3">
        <f t="shared" si="6"/>
        <v>-4862</v>
      </c>
      <c r="AL26" s="3">
        <f t="shared" si="6"/>
        <v>-5005</v>
      </c>
      <c r="AM26" s="3">
        <f t="shared" si="6"/>
        <v>-5148</v>
      </c>
      <c r="AO26" s="3">
        <f t="shared" si="5"/>
        <v>-11154</v>
      </c>
      <c r="AP26" s="3">
        <f t="shared" si="5"/>
        <v>-31746</v>
      </c>
      <c r="AQ26" s="3">
        <f t="shared" si="5"/>
        <v>-52338</v>
      </c>
    </row>
    <row r="27" spans="2:43" s="1" customFormat="1">
      <c r="B27" s="1" t="s">
        <v>13</v>
      </c>
      <c r="D27" s="8">
        <f>SUM(D25:D26)</f>
        <v>77</v>
      </c>
      <c r="E27" s="8">
        <f t="shared" ref="E27:AM27" si="7">SUM(E25:E26)</f>
        <v>154</v>
      </c>
      <c r="F27" s="8">
        <f t="shared" si="7"/>
        <v>231</v>
      </c>
      <c r="G27" s="8">
        <f t="shared" si="7"/>
        <v>308</v>
      </c>
      <c r="H27" s="8">
        <f t="shared" si="7"/>
        <v>385</v>
      </c>
      <c r="I27" s="8">
        <f t="shared" si="7"/>
        <v>462</v>
      </c>
      <c r="J27" s="8">
        <f t="shared" si="7"/>
        <v>539</v>
      </c>
      <c r="K27" s="8">
        <f t="shared" si="7"/>
        <v>616</v>
      </c>
      <c r="L27" s="8">
        <f t="shared" si="7"/>
        <v>693</v>
      </c>
      <c r="M27" s="8">
        <f t="shared" si="7"/>
        <v>770</v>
      </c>
      <c r="N27" s="8">
        <f t="shared" si="7"/>
        <v>847</v>
      </c>
      <c r="O27" s="8">
        <f t="shared" si="7"/>
        <v>924</v>
      </c>
      <c r="P27" s="8">
        <f t="shared" si="7"/>
        <v>1001</v>
      </c>
      <c r="Q27" s="8">
        <f t="shared" si="7"/>
        <v>1078</v>
      </c>
      <c r="R27" s="8">
        <f t="shared" si="7"/>
        <v>1155</v>
      </c>
      <c r="S27" s="8">
        <f t="shared" si="7"/>
        <v>1232</v>
      </c>
      <c r="T27" s="8">
        <f t="shared" si="7"/>
        <v>1309</v>
      </c>
      <c r="U27" s="8">
        <f t="shared" si="7"/>
        <v>1386</v>
      </c>
      <c r="V27" s="8">
        <f t="shared" si="7"/>
        <v>1463</v>
      </c>
      <c r="W27" s="8">
        <f t="shared" si="7"/>
        <v>1540</v>
      </c>
      <c r="X27" s="8">
        <f t="shared" si="7"/>
        <v>1617</v>
      </c>
      <c r="Y27" s="8">
        <f t="shared" si="7"/>
        <v>1694</v>
      </c>
      <c r="Z27" s="8">
        <f t="shared" si="7"/>
        <v>1771</v>
      </c>
      <c r="AA27" s="8">
        <f t="shared" si="7"/>
        <v>1848</v>
      </c>
      <c r="AB27" s="8">
        <f t="shared" si="7"/>
        <v>1925</v>
      </c>
      <c r="AC27" s="8">
        <f t="shared" si="7"/>
        <v>2002</v>
      </c>
      <c r="AD27" s="8">
        <f t="shared" si="7"/>
        <v>2079</v>
      </c>
      <c r="AE27" s="8">
        <f t="shared" si="7"/>
        <v>2156</v>
      </c>
      <c r="AF27" s="8">
        <f t="shared" si="7"/>
        <v>2233</v>
      </c>
      <c r="AG27" s="8">
        <f t="shared" si="7"/>
        <v>2310</v>
      </c>
      <c r="AH27" s="8">
        <f t="shared" si="7"/>
        <v>2387</v>
      </c>
      <c r="AI27" s="8">
        <f t="shared" si="7"/>
        <v>2464</v>
      </c>
      <c r="AJ27" s="8">
        <f t="shared" si="7"/>
        <v>2541</v>
      </c>
      <c r="AK27" s="8">
        <f t="shared" si="7"/>
        <v>2618</v>
      </c>
      <c r="AL27" s="8">
        <f t="shared" si="7"/>
        <v>2695</v>
      </c>
      <c r="AM27" s="8">
        <f t="shared" si="7"/>
        <v>2772</v>
      </c>
      <c r="AO27" s="8">
        <f t="shared" ref="AO27" si="8">SUM(AO25:AO26)</f>
        <v>6006</v>
      </c>
      <c r="AP27" s="8">
        <f t="shared" ref="AP27" si="9">SUM(AP25:AP26)</f>
        <v>17094</v>
      </c>
      <c r="AQ27" s="8">
        <f t="shared" ref="AQ27" si="10">SUM(AQ25:AQ26)</f>
        <v>28182</v>
      </c>
    </row>
    <row r="29" spans="2:43">
      <c r="B29" t="s">
        <v>15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O29" s="3">
        <f t="shared" si="5"/>
        <v>0</v>
      </c>
      <c r="AP29" s="3">
        <f t="shared" si="5"/>
        <v>0</v>
      </c>
      <c r="AQ29" s="3">
        <f t="shared" si="5"/>
        <v>0</v>
      </c>
    </row>
    <row r="30" spans="2:43">
      <c r="B30" t="s">
        <v>14</v>
      </c>
      <c r="D30" s="3">
        <f>-$C$11</f>
        <v>-700</v>
      </c>
      <c r="E30" s="3">
        <f t="shared" ref="E30:AM30" si="11">-$C$11</f>
        <v>-700</v>
      </c>
      <c r="F30" s="3">
        <f t="shared" si="11"/>
        <v>-700</v>
      </c>
      <c r="G30" s="3">
        <f t="shared" si="11"/>
        <v>-700</v>
      </c>
      <c r="H30" s="3">
        <f t="shared" si="11"/>
        <v>-700</v>
      </c>
      <c r="I30" s="3">
        <f t="shared" si="11"/>
        <v>-700</v>
      </c>
      <c r="J30" s="3">
        <f t="shared" si="11"/>
        <v>-700</v>
      </c>
      <c r="K30" s="3">
        <f t="shared" si="11"/>
        <v>-700</v>
      </c>
      <c r="L30" s="3">
        <f t="shared" si="11"/>
        <v>-700</v>
      </c>
      <c r="M30" s="3">
        <f t="shared" si="11"/>
        <v>-700</v>
      </c>
      <c r="N30" s="3">
        <f t="shared" si="11"/>
        <v>-700</v>
      </c>
      <c r="O30" s="3">
        <f t="shared" si="11"/>
        <v>-700</v>
      </c>
      <c r="P30" s="3">
        <f t="shared" si="11"/>
        <v>-700</v>
      </c>
      <c r="Q30" s="3">
        <f t="shared" si="11"/>
        <v>-700</v>
      </c>
      <c r="R30" s="3">
        <f t="shared" si="11"/>
        <v>-700</v>
      </c>
      <c r="S30" s="3">
        <f t="shared" si="11"/>
        <v>-700</v>
      </c>
      <c r="T30" s="3">
        <f t="shared" si="11"/>
        <v>-700</v>
      </c>
      <c r="U30" s="3">
        <f t="shared" si="11"/>
        <v>-700</v>
      </c>
      <c r="V30" s="3">
        <f t="shared" si="11"/>
        <v>-700</v>
      </c>
      <c r="W30" s="3">
        <f t="shared" si="11"/>
        <v>-700</v>
      </c>
      <c r="X30" s="3">
        <f t="shared" si="11"/>
        <v>-700</v>
      </c>
      <c r="Y30" s="3">
        <f t="shared" si="11"/>
        <v>-700</v>
      </c>
      <c r="Z30" s="3">
        <f t="shared" si="11"/>
        <v>-700</v>
      </c>
      <c r="AA30" s="3">
        <f t="shared" si="11"/>
        <v>-700</v>
      </c>
      <c r="AB30" s="3">
        <f t="shared" si="11"/>
        <v>-700</v>
      </c>
      <c r="AC30" s="3">
        <f t="shared" si="11"/>
        <v>-700</v>
      </c>
      <c r="AD30" s="3">
        <f t="shared" si="11"/>
        <v>-700</v>
      </c>
      <c r="AE30" s="3">
        <f t="shared" si="11"/>
        <v>-700</v>
      </c>
      <c r="AF30" s="3">
        <f t="shared" si="11"/>
        <v>-700</v>
      </c>
      <c r="AG30" s="3">
        <f t="shared" si="11"/>
        <v>-700</v>
      </c>
      <c r="AH30" s="3">
        <f t="shared" si="11"/>
        <v>-700</v>
      </c>
      <c r="AI30" s="3">
        <f t="shared" si="11"/>
        <v>-700</v>
      </c>
      <c r="AJ30" s="3">
        <f t="shared" si="11"/>
        <v>-700</v>
      </c>
      <c r="AK30" s="3">
        <f t="shared" si="11"/>
        <v>-700</v>
      </c>
      <c r="AL30" s="3">
        <f t="shared" si="11"/>
        <v>-700</v>
      </c>
      <c r="AM30" s="3">
        <f t="shared" si="11"/>
        <v>-700</v>
      </c>
      <c r="AO30" s="3">
        <f t="shared" si="5"/>
        <v>-8400</v>
      </c>
      <c r="AP30" s="3">
        <f t="shared" si="5"/>
        <v>-8400</v>
      </c>
      <c r="AQ30" s="3">
        <f t="shared" si="5"/>
        <v>-8400</v>
      </c>
    </row>
    <row r="31" spans="2:43" s="1" customFormat="1">
      <c r="B31" s="1" t="s">
        <v>16</v>
      </c>
      <c r="D31" s="8">
        <f>SUM(D29:D30,D27)</f>
        <v>-623</v>
      </c>
      <c r="E31" s="8">
        <f t="shared" ref="E31:AM31" si="12">SUM(E29:E30,E27)</f>
        <v>-546</v>
      </c>
      <c r="F31" s="8">
        <f t="shared" si="12"/>
        <v>-469</v>
      </c>
      <c r="G31" s="8">
        <f t="shared" si="12"/>
        <v>-392</v>
      </c>
      <c r="H31" s="8">
        <f t="shared" si="12"/>
        <v>-315</v>
      </c>
      <c r="I31" s="8">
        <f t="shared" si="12"/>
        <v>-238</v>
      </c>
      <c r="J31" s="8">
        <f t="shared" si="12"/>
        <v>-161</v>
      </c>
      <c r="K31" s="8">
        <f t="shared" si="12"/>
        <v>-84</v>
      </c>
      <c r="L31" s="8">
        <f t="shared" si="12"/>
        <v>-7</v>
      </c>
      <c r="M31" s="8">
        <f t="shared" si="12"/>
        <v>70</v>
      </c>
      <c r="N31" s="8">
        <f t="shared" si="12"/>
        <v>147</v>
      </c>
      <c r="O31" s="8">
        <f t="shared" si="12"/>
        <v>224</v>
      </c>
      <c r="P31" s="8">
        <f t="shared" si="12"/>
        <v>301</v>
      </c>
      <c r="Q31" s="8">
        <f t="shared" si="12"/>
        <v>378</v>
      </c>
      <c r="R31" s="8">
        <f t="shared" si="12"/>
        <v>455</v>
      </c>
      <c r="S31" s="8">
        <f t="shared" si="12"/>
        <v>532</v>
      </c>
      <c r="T31" s="8">
        <f t="shared" si="12"/>
        <v>609</v>
      </c>
      <c r="U31" s="8">
        <f t="shared" si="12"/>
        <v>686</v>
      </c>
      <c r="V31" s="8">
        <f t="shared" si="12"/>
        <v>763</v>
      </c>
      <c r="W31" s="8">
        <f t="shared" si="12"/>
        <v>840</v>
      </c>
      <c r="X31" s="8">
        <f t="shared" si="12"/>
        <v>917</v>
      </c>
      <c r="Y31" s="8">
        <f t="shared" si="12"/>
        <v>994</v>
      </c>
      <c r="Z31" s="8">
        <f t="shared" si="12"/>
        <v>1071</v>
      </c>
      <c r="AA31" s="8">
        <f t="shared" si="12"/>
        <v>1148</v>
      </c>
      <c r="AB31" s="8">
        <f t="shared" si="12"/>
        <v>1225</v>
      </c>
      <c r="AC31" s="8">
        <f t="shared" si="12"/>
        <v>1302</v>
      </c>
      <c r="AD31" s="8">
        <f t="shared" si="12"/>
        <v>1379</v>
      </c>
      <c r="AE31" s="8">
        <f t="shared" si="12"/>
        <v>1456</v>
      </c>
      <c r="AF31" s="8">
        <f t="shared" si="12"/>
        <v>1533</v>
      </c>
      <c r="AG31" s="8">
        <f t="shared" si="12"/>
        <v>1610</v>
      </c>
      <c r="AH31" s="8">
        <f t="shared" si="12"/>
        <v>1687</v>
      </c>
      <c r="AI31" s="8">
        <f t="shared" si="12"/>
        <v>1764</v>
      </c>
      <c r="AJ31" s="8">
        <f t="shared" si="12"/>
        <v>1841</v>
      </c>
      <c r="AK31" s="8">
        <f t="shared" si="12"/>
        <v>1918</v>
      </c>
      <c r="AL31" s="8">
        <f t="shared" si="12"/>
        <v>1995</v>
      </c>
      <c r="AM31" s="8">
        <f t="shared" si="12"/>
        <v>2072</v>
      </c>
      <c r="AO31" s="8">
        <f t="shared" ref="AO31" si="13">SUM(AO29:AO30,AO27)</f>
        <v>-2394</v>
      </c>
      <c r="AP31" s="8">
        <f t="shared" ref="AP31" si="14">SUM(AP29:AP30,AP27)</f>
        <v>8694</v>
      </c>
      <c r="AQ31" s="8">
        <f t="shared" ref="AQ31" si="15">SUM(AQ29:AQ30,AQ27)</f>
        <v>19782</v>
      </c>
    </row>
    <row r="33" spans="2:43" s="9" customFormat="1">
      <c r="B33" s="9" t="s">
        <v>17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O33" s="3">
        <f t="shared" si="5"/>
        <v>0</v>
      </c>
      <c r="AP33" s="3">
        <f t="shared" si="5"/>
        <v>0</v>
      </c>
      <c r="AQ33" s="3">
        <f t="shared" si="5"/>
        <v>0</v>
      </c>
    </row>
    <row r="34" spans="2:43" s="1" customFormat="1">
      <c r="B34" s="1" t="s">
        <v>18</v>
      </c>
      <c r="D34" s="8">
        <f>SUM(D31,D33)</f>
        <v>-623</v>
      </c>
      <c r="E34" s="8">
        <f t="shared" ref="E34:AM34" si="16">SUM(E31,E33)</f>
        <v>-546</v>
      </c>
      <c r="F34" s="8">
        <f t="shared" si="16"/>
        <v>-469</v>
      </c>
      <c r="G34" s="8">
        <f t="shared" si="16"/>
        <v>-392</v>
      </c>
      <c r="H34" s="8">
        <f t="shared" si="16"/>
        <v>-315</v>
      </c>
      <c r="I34" s="8">
        <f t="shared" si="16"/>
        <v>-238</v>
      </c>
      <c r="J34" s="8">
        <f t="shared" si="16"/>
        <v>-161</v>
      </c>
      <c r="K34" s="8">
        <f t="shared" si="16"/>
        <v>-84</v>
      </c>
      <c r="L34" s="8">
        <f t="shared" si="16"/>
        <v>-7</v>
      </c>
      <c r="M34" s="8">
        <f t="shared" si="16"/>
        <v>70</v>
      </c>
      <c r="N34" s="8">
        <f t="shared" si="16"/>
        <v>147</v>
      </c>
      <c r="O34" s="8">
        <f t="shared" si="16"/>
        <v>224</v>
      </c>
      <c r="P34" s="8">
        <f t="shared" si="16"/>
        <v>301</v>
      </c>
      <c r="Q34" s="8">
        <f t="shared" si="16"/>
        <v>378</v>
      </c>
      <c r="R34" s="8">
        <f t="shared" si="16"/>
        <v>455</v>
      </c>
      <c r="S34" s="8">
        <f t="shared" si="16"/>
        <v>532</v>
      </c>
      <c r="T34" s="8">
        <f t="shared" si="16"/>
        <v>609</v>
      </c>
      <c r="U34" s="8">
        <f t="shared" si="16"/>
        <v>686</v>
      </c>
      <c r="V34" s="8">
        <f t="shared" si="16"/>
        <v>763</v>
      </c>
      <c r="W34" s="8">
        <f t="shared" si="16"/>
        <v>840</v>
      </c>
      <c r="X34" s="8">
        <f t="shared" si="16"/>
        <v>917</v>
      </c>
      <c r="Y34" s="8">
        <f t="shared" si="16"/>
        <v>994</v>
      </c>
      <c r="Z34" s="8">
        <f t="shared" si="16"/>
        <v>1071</v>
      </c>
      <c r="AA34" s="8">
        <f t="shared" si="16"/>
        <v>1148</v>
      </c>
      <c r="AB34" s="8">
        <f t="shared" si="16"/>
        <v>1225</v>
      </c>
      <c r="AC34" s="8">
        <f t="shared" si="16"/>
        <v>1302</v>
      </c>
      <c r="AD34" s="8">
        <f t="shared" si="16"/>
        <v>1379</v>
      </c>
      <c r="AE34" s="8">
        <f t="shared" si="16"/>
        <v>1456</v>
      </c>
      <c r="AF34" s="8">
        <f t="shared" si="16"/>
        <v>1533</v>
      </c>
      <c r="AG34" s="8">
        <f t="shared" si="16"/>
        <v>1610</v>
      </c>
      <c r="AH34" s="8">
        <f t="shared" si="16"/>
        <v>1687</v>
      </c>
      <c r="AI34" s="8">
        <f t="shared" si="16"/>
        <v>1764</v>
      </c>
      <c r="AJ34" s="8">
        <f t="shared" si="16"/>
        <v>1841</v>
      </c>
      <c r="AK34" s="8">
        <f t="shared" si="16"/>
        <v>1918</v>
      </c>
      <c r="AL34" s="8">
        <f t="shared" si="16"/>
        <v>1995</v>
      </c>
      <c r="AM34" s="8">
        <f t="shared" si="16"/>
        <v>2072</v>
      </c>
      <c r="AO34" s="8">
        <f t="shared" ref="AO34" si="17">SUM(AO31,AO33)</f>
        <v>-2394</v>
      </c>
      <c r="AP34" s="8">
        <f t="shared" ref="AP34" si="18">SUM(AP31,AP33)</f>
        <v>8694</v>
      </c>
      <c r="AQ34" s="8">
        <f t="shared" ref="AQ34" si="19">SUM(AQ31,AQ33)</f>
        <v>19782</v>
      </c>
    </row>
    <row r="36" spans="2:43" s="9" customFormat="1">
      <c r="B36" s="9" t="s">
        <v>19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O36" s="3">
        <f t="shared" si="5"/>
        <v>0</v>
      </c>
      <c r="AP36" s="3">
        <f t="shared" si="5"/>
        <v>0</v>
      </c>
      <c r="AQ36" s="3">
        <f t="shared" si="5"/>
        <v>0</v>
      </c>
    </row>
    <row r="37" spans="2:43" s="1" customFormat="1">
      <c r="B37" s="1" t="s">
        <v>20</v>
      </c>
      <c r="D37" s="8">
        <f>SUM(D34,D36)</f>
        <v>-623</v>
      </c>
      <c r="E37" s="8">
        <f>SUM(E34,E36)</f>
        <v>-546</v>
      </c>
      <c r="F37" s="8">
        <f t="shared" ref="F37:AM37" si="20">SUM(F34,F36)</f>
        <v>-469</v>
      </c>
      <c r="G37" s="8">
        <f t="shared" si="20"/>
        <v>-392</v>
      </c>
      <c r="H37" s="8">
        <f t="shared" si="20"/>
        <v>-315</v>
      </c>
      <c r="I37" s="8">
        <f t="shared" si="20"/>
        <v>-238</v>
      </c>
      <c r="J37" s="8">
        <f t="shared" si="20"/>
        <v>-161</v>
      </c>
      <c r="K37" s="8">
        <f t="shared" si="20"/>
        <v>-84</v>
      </c>
      <c r="L37" s="8">
        <f t="shared" si="20"/>
        <v>-7</v>
      </c>
      <c r="M37" s="8">
        <f t="shared" si="20"/>
        <v>70</v>
      </c>
      <c r="N37" s="8">
        <f t="shared" si="20"/>
        <v>147</v>
      </c>
      <c r="O37" s="8">
        <f t="shared" si="20"/>
        <v>224</v>
      </c>
      <c r="P37" s="8">
        <f t="shared" si="20"/>
        <v>301</v>
      </c>
      <c r="Q37" s="8">
        <f t="shared" si="20"/>
        <v>378</v>
      </c>
      <c r="R37" s="8">
        <f t="shared" si="20"/>
        <v>455</v>
      </c>
      <c r="S37" s="8">
        <f t="shared" si="20"/>
        <v>532</v>
      </c>
      <c r="T37" s="8">
        <f t="shared" si="20"/>
        <v>609</v>
      </c>
      <c r="U37" s="8">
        <f t="shared" si="20"/>
        <v>686</v>
      </c>
      <c r="V37" s="8">
        <f t="shared" si="20"/>
        <v>763</v>
      </c>
      <c r="W37" s="8">
        <f t="shared" si="20"/>
        <v>840</v>
      </c>
      <c r="X37" s="8">
        <f t="shared" si="20"/>
        <v>917</v>
      </c>
      <c r="Y37" s="8">
        <f t="shared" si="20"/>
        <v>994</v>
      </c>
      <c r="Z37" s="8">
        <f t="shared" si="20"/>
        <v>1071</v>
      </c>
      <c r="AA37" s="8">
        <f t="shared" si="20"/>
        <v>1148</v>
      </c>
      <c r="AB37" s="8">
        <f t="shared" si="20"/>
        <v>1225</v>
      </c>
      <c r="AC37" s="8">
        <f t="shared" si="20"/>
        <v>1302</v>
      </c>
      <c r="AD37" s="8">
        <f t="shared" si="20"/>
        <v>1379</v>
      </c>
      <c r="AE37" s="8">
        <f t="shared" si="20"/>
        <v>1456</v>
      </c>
      <c r="AF37" s="8">
        <f t="shared" si="20"/>
        <v>1533</v>
      </c>
      <c r="AG37" s="8">
        <f t="shared" si="20"/>
        <v>1610</v>
      </c>
      <c r="AH37" s="8">
        <f t="shared" si="20"/>
        <v>1687</v>
      </c>
      <c r="AI37" s="8">
        <f t="shared" si="20"/>
        <v>1764</v>
      </c>
      <c r="AJ37" s="8">
        <f t="shared" si="20"/>
        <v>1841</v>
      </c>
      <c r="AK37" s="8">
        <f t="shared" si="20"/>
        <v>1918</v>
      </c>
      <c r="AL37" s="8">
        <f t="shared" si="20"/>
        <v>1995</v>
      </c>
      <c r="AM37" s="8">
        <f t="shared" si="20"/>
        <v>2072</v>
      </c>
      <c r="AO37" s="8">
        <f t="shared" ref="AO37" si="21">SUM(AO34,AO36)</f>
        <v>-2394</v>
      </c>
      <c r="AP37" s="8">
        <f t="shared" ref="AP37" si="22">SUM(AP34,AP36)</f>
        <v>8694</v>
      </c>
      <c r="AQ37" s="8">
        <f t="shared" ref="AQ37" si="23">SUM(AQ34,AQ36)</f>
        <v>19782</v>
      </c>
    </row>
    <row r="39" spans="2:43" s="9" customFormat="1">
      <c r="B39" s="9" t="s">
        <v>21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O39" s="3">
        <f t="shared" si="5"/>
        <v>0</v>
      </c>
      <c r="AP39" s="3">
        <f t="shared" si="5"/>
        <v>0</v>
      </c>
      <c r="AQ39" s="3">
        <f t="shared" si="5"/>
        <v>0</v>
      </c>
    </row>
    <row r="40" spans="2:43" s="1" customFormat="1">
      <c r="B40" s="1" t="s">
        <v>22</v>
      </c>
      <c r="D40" s="8">
        <f>SUM(D37,D39)</f>
        <v>-623</v>
      </c>
      <c r="E40" s="8">
        <f>SUM(E37,E39)</f>
        <v>-546</v>
      </c>
      <c r="F40" s="8">
        <f t="shared" ref="F40:AM40" si="24">SUM(F37,F39)</f>
        <v>-469</v>
      </c>
      <c r="G40" s="8">
        <f t="shared" si="24"/>
        <v>-392</v>
      </c>
      <c r="H40" s="8">
        <f t="shared" si="24"/>
        <v>-315</v>
      </c>
      <c r="I40" s="8">
        <f t="shared" si="24"/>
        <v>-238</v>
      </c>
      <c r="J40" s="8">
        <f t="shared" si="24"/>
        <v>-161</v>
      </c>
      <c r="K40" s="8">
        <f t="shared" si="24"/>
        <v>-84</v>
      </c>
      <c r="L40" s="8">
        <f t="shared" si="24"/>
        <v>-7</v>
      </c>
      <c r="M40" s="8">
        <f t="shared" si="24"/>
        <v>70</v>
      </c>
      <c r="N40" s="8">
        <f t="shared" si="24"/>
        <v>147</v>
      </c>
      <c r="O40" s="8">
        <f t="shared" si="24"/>
        <v>224</v>
      </c>
      <c r="P40" s="8">
        <f t="shared" si="24"/>
        <v>301</v>
      </c>
      <c r="Q40" s="8">
        <f t="shared" si="24"/>
        <v>378</v>
      </c>
      <c r="R40" s="8">
        <f t="shared" si="24"/>
        <v>455</v>
      </c>
      <c r="S40" s="8">
        <f t="shared" si="24"/>
        <v>532</v>
      </c>
      <c r="T40" s="8">
        <f t="shared" si="24"/>
        <v>609</v>
      </c>
      <c r="U40" s="8">
        <f t="shared" si="24"/>
        <v>686</v>
      </c>
      <c r="V40" s="8">
        <f t="shared" si="24"/>
        <v>763</v>
      </c>
      <c r="W40" s="8">
        <f t="shared" si="24"/>
        <v>840</v>
      </c>
      <c r="X40" s="8">
        <f t="shared" si="24"/>
        <v>917</v>
      </c>
      <c r="Y40" s="8">
        <f t="shared" si="24"/>
        <v>994</v>
      </c>
      <c r="Z40" s="8">
        <f t="shared" si="24"/>
        <v>1071</v>
      </c>
      <c r="AA40" s="8">
        <f t="shared" si="24"/>
        <v>1148</v>
      </c>
      <c r="AB40" s="8">
        <f t="shared" si="24"/>
        <v>1225</v>
      </c>
      <c r="AC40" s="8">
        <f t="shared" si="24"/>
        <v>1302</v>
      </c>
      <c r="AD40" s="8">
        <f t="shared" si="24"/>
        <v>1379</v>
      </c>
      <c r="AE40" s="8">
        <f t="shared" si="24"/>
        <v>1456</v>
      </c>
      <c r="AF40" s="8">
        <f t="shared" si="24"/>
        <v>1533</v>
      </c>
      <c r="AG40" s="8">
        <f t="shared" si="24"/>
        <v>1610</v>
      </c>
      <c r="AH40" s="8">
        <f t="shared" si="24"/>
        <v>1687</v>
      </c>
      <c r="AI40" s="8">
        <f t="shared" si="24"/>
        <v>1764</v>
      </c>
      <c r="AJ40" s="8">
        <f t="shared" si="24"/>
        <v>1841</v>
      </c>
      <c r="AK40" s="8">
        <f t="shared" si="24"/>
        <v>1918</v>
      </c>
      <c r="AL40" s="8">
        <f t="shared" si="24"/>
        <v>1995</v>
      </c>
      <c r="AM40" s="8">
        <f t="shared" si="24"/>
        <v>2072</v>
      </c>
      <c r="AO40" s="8">
        <f t="shared" ref="AO40" si="25">SUM(AO37,AO39)</f>
        <v>-2394</v>
      </c>
      <c r="AP40" s="8">
        <f t="shared" ref="AP40" si="26">SUM(AP37,AP39)</f>
        <v>8694</v>
      </c>
      <c r="AQ40" s="8">
        <f t="shared" ref="AQ40" si="27">SUM(AQ37,AQ39)</f>
        <v>19782</v>
      </c>
    </row>
    <row r="42" spans="2:43" s="1" customFormat="1">
      <c r="B42" s="18" t="s">
        <v>23</v>
      </c>
      <c r="C42" s="18"/>
      <c r="D42" s="19">
        <v>43831</v>
      </c>
      <c r="E42" s="19">
        <v>43862</v>
      </c>
      <c r="F42" s="19">
        <v>43891</v>
      </c>
      <c r="G42" s="19">
        <v>43922</v>
      </c>
      <c r="H42" s="19">
        <v>43952</v>
      </c>
      <c r="I42" s="19">
        <v>43983</v>
      </c>
      <c r="J42" s="19">
        <v>44013</v>
      </c>
      <c r="K42" s="19">
        <v>44044</v>
      </c>
      <c r="L42" s="19">
        <v>44075</v>
      </c>
      <c r="M42" s="19">
        <v>44105</v>
      </c>
      <c r="N42" s="19">
        <v>44136</v>
      </c>
      <c r="O42" s="19">
        <v>44166</v>
      </c>
      <c r="P42" s="19">
        <v>44197</v>
      </c>
      <c r="Q42" s="19">
        <v>44228</v>
      </c>
      <c r="R42" s="19">
        <v>44256</v>
      </c>
      <c r="S42" s="19">
        <v>44287</v>
      </c>
      <c r="T42" s="19">
        <v>44317</v>
      </c>
      <c r="U42" s="19">
        <v>44348</v>
      </c>
      <c r="V42" s="19">
        <v>44378</v>
      </c>
      <c r="W42" s="19">
        <v>44409</v>
      </c>
      <c r="X42" s="19">
        <v>44440</v>
      </c>
      <c r="Y42" s="19">
        <v>44470</v>
      </c>
      <c r="Z42" s="19">
        <v>44501</v>
      </c>
      <c r="AA42" s="19">
        <v>44531</v>
      </c>
      <c r="AB42" s="19">
        <v>44562</v>
      </c>
      <c r="AC42" s="19">
        <v>44593</v>
      </c>
      <c r="AD42" s="19">
        <v>44621</v>
      </c>
      <c r="AE42" s="19">
        <v>44652</v>
      </c>
      <c r="AF42" s="19">
        <v>44682</v>
      </c>
      <c r="AG42" s="19">
        <v>44713</v>
      </c>
      <c r="AH42" s="19">
        <v>44743</v>
      </c>
      <c r="AI42" s="19">
        <v>44774</v>
      </c>
      <c r="AJ42" s="19">
        <v>44805</v>
      </c>
      <c r="AK42" s="19">
        <v>44835</v>
      </c>
      <c r="AL42" s="19">
        <v>44866</v>
      </c>
      <c r="AM42" s="19">
        <v>44896</v>
      </c>
      <c r="AO42" s="18">
        <f>YEAR(D42)</f>
        <v>2020</v>
      </c>
      <c r="AP42" s="18">
        <f>AO42+1</f>
        <v>2021</v>
      </c>
      <c r="AQ42" s="18">
        <f>AP42+1</f>
        <v>2022</v>
      </c>
    </row>
    <row r="44" spans="2:43">
      <c r="B44" t="s">
        <v>25</v>
      </c>
      <c r="D44" s="20">
        <f t="shared" ref="D44:AM44" si="28">D$25*(1+$C$13)</f>
        <v>220</v>
      </c>
      <c r="E44" s="20">
        <f t="shared" si="28"/>
        <v>440</v>
      </c>
      <c r="F44" s="20">
        <f t="shared" si="28"/>
        <v>660</v>
      </c>
      <c r="G44" s="20">
        <f t="shared" si="28"/>
        <v>880</v>
      </c>
      <c r="H44" s="20">
        <f t="shared" si="28"/>
        <v>1100</v>
      </c>
      <c r="I44" s="20">
        <f t="shared" si="28"/>
        <v>1320</v>
      </c>
      <c r="J44" s="20">
        <f t="shared" si="28"/>
        <v>1540</v>
      </c>
      <c r="K44" s="20">
        <f t="shared" si="28"/>
        <v>1760</v>
      </c>
      <c r="L44" s="20">
        <f t="shared" si="28"/>
        <v>1980</v>
      </c>
      <c r="M44" s="20">
        <f t="shared" si="28"/>
        <v>2200</v>
      </c>
      <c r="N44" s="20">
        <f t="shared" si="28"/>
        <v>2420</v>
      </c>
      <c r="O44" s="20">
        <f t="shared" si="28"/>
        <v>2640</v>
      </c>
      <c r="P44" s="20">
        <f t="shared" si="28"/>
        <v>2860</v>
      </c>
      <c r="Q44" s="20">
        <f t="shared" si="28"/>
        <v>3080</v>
      </c>
      <c r="R44" s="20">
        <f t="shared" si="28"/>
        <v>3300</v>
      </c>
      <c r="S44" s="20">
        <f t="shared" si="28"/>
        <v>3520</v>
      </c>
      <c r="T44" s="20">
        <f t="shared" si="28"/>
        <v>3740</v>
      </c>
      <c r="U44" s="20">
        <f t="shared" si="28"/>
        <v>3960</v>
      </c>
      <c r="V44" s="20">
        <f t="shared" si="28"/>
        <v>4180</v>
      </c>
      <c r="W44" s="20">
        <f t="shared" si="28"/>
        <v>4400</v>
      </c>
      <c r="X44" s="20">
        <f t="shared" si="28"/>
        <v>4620</v>
      </c>
      <c r="Y44" s="20">
        <f t="shared" si="28"/>
        <v>4840</v>
      </c>
      <c r="Z44" s="20">
        <f t="shared" si="28"/>
        <v>5060</v>
      </c>
      <c r="AA44" s="20">
        <f t="shared" si="28"/>
        <v>5280</v>
      </c>
      <c r="AB44" s="20">
        <f t="shared" si="28"/>
        <v>5500</v>
      </c>
      <c r="AC44" s="20">
        <f t="shared" si="28"/>
        <v>5720</v>
      </c>
      <c r="AD44" s="20">
        <f t="shared" si="28"/>
        <v>5940</v>
      </c>
      <c r="AE44" s="20">
        <f t="shared" si="28"/>
        <v>6160</v>
      </c>
      <c r="AF44" s="20">
        <f t="shared" si="28"/>
        <v>6380</v>
      </c>
      <c r="AG44" s="20">
        <f t="shared" si="28"/>
        <v>6600</v>
      </c>
      <c r="AH44" s="20">
        <f t="shared" si="28"/>
        <v>6820</v>
      </c>
      <c r="AI44" s="20">
        <f t="shared" si="28"/>
        <v>7040</v>
      </c>
      <c r="AJ44" s="20">
        <f t="shared" si="28"/>
        <v>7260</v>
      </c>
      <c r="AK44" s="20">
        <f t="shared" si="28"/>
        <v>7480</v>
      </c>
      <c r="AL44" s="20">
        <f t="shared" si="28"/>
        <v>7700</v>
      </c>
      <c r="AM44" s="20">
        <f t="shared" si="28"/>
        <v>7920</v>
      </c>
      <c r="AO44" s="3">
        <f t="shared" ref="AO44:AQ48" si="29">SUMIFS($D44:$AM44,$D$20:$AM$20,AO$16)</f>
        <v>17160</v>
      </c>
      <c r="AP44" s="3">
        <f t="shared" si="29"/>
        <v>48840</v>
      </c>
      <c r="AQ44" s="3">
        <f t="shared" si="29"/>
        <v>80520</v>
      </c>
    </row>
    <row r="45" spans="2:43">
      <c r="B45" t="s">
        <v>26</v>
      </c>
      <c r="D45" s="21">
        <v>0</v>
      </c>
      <c r="E45" s="21">
        <v>0</v>
      </c>
      <c r="F45" s="20">
        <f t="shared" ref="F45:AM45" si="30">D$26*(1+$C$13)</f>
        <v>-143</v>
      </c>
      <c r="G45" s="20">
        <f t="shared" si="30"/>
        <v>-286</v>
      </c>
      <c r="H45" s="20">
        <f t="shared" si="30"/>
        <v>-429</v>
      </c>
      <c r="I45" s="20">
        <f t="shared" si="30"/>
        <v>-572</v>
      </c>
      <c r="J45" s="20">
        <f t="shared" si="30"/>
        <v>-715</v>
      </c>
      <c r="K45" s="20">
        <f t="shared" si="30"/>
        <v>-858</v>
      </c>
      <c r="L45" s="20">
        <f t="shared" si="30"/>
        <v>-1001</v>
      </c>
      <c r="M45" s="20">
        <f t="shared" si="30"/>
        <v>-1144</v>
      </c>
      <c r="N45" s="20">
        <f t="shared" si="30"/>
        <v>-1287</v>
      </c>
      <c r="O45" s="20">
        <f t="shared" si="30"/>
        <v>-1430</v>
      </c>
      <c r="P45" s="20">
        <f t="shared" si="30"/>
        <v>-1573</v>
      </c>
      <c r="Q45" s="20">
        <f t="shared" si="30"/>
        <v>-1716</v>
      </c>
      <c r="R45" s="20">
        <f t="shared" si="30"/>
        <v>-1859</v>
      </c>
      <c r="S45" s="20">
        <f t="shared" si="30"/>
        <v>-2002</v>
      </c>
      <c r="T45" s="20">
        <f t="shared" si="30"/>
        <v>-2145</v>
      </c>
      <c r="U45" s="20">
        <f t="shared" si="30"/>
        <v>-2288</v>
      </c>
      <c r="V45" s="20">
        <f t="shared" si="30"/>
        <v>-2431</v>
      </c>
      <c r="W45" s="20">
        <f t="shared" si="30"/>
        <v>-2574</v>
      </c>
      <c r="X45" s="20">
        <f t="shared" si="30"/>
        <v>-2717</v>
      </c>
      <c r="Y45" s="20">
        <f t="shared" si="30"/>
        <v>-2860</v>
      </c>
      <c r="Z45" s="20">
        <f t="shared" si="30"/>
        <v>-3003</v>
      </c>
      <c r="AA45" s="20">
        <f t="shared" si="30"/>
        <v>-3146</v>
      </c>
      <c r="AB45" s="20">
        <f t="shared" si="30"/>
        <v>-3289</v>
      </c>
      <c r="AC45" s="20">
        <f t="shared" si="30"/>
        <v>-3432</v>
      </c>
      <c r="AD45" s="20">
        <f t="shared" si="30"/>
        <v>-3575</v>
      </c>
      <c r="AE45" s="20">
        <f t="shared" si="30"/>
        <v>-3718</v>
      </c>
      <c r="AF45" s="20">
        <f t="shared" si="30"/>
        <v>-3861</v>
      </c>
      <c r="AG45" s="20">
        <f t="shared" si="30"/>
        <v>-4004</v>
      </c>
      <c r="AH45" s="20">
        <f t="shared" si="30"/>
        <v>-4147</v>
      </c>
      <c r="AI45" s="20">
        <f t="shared" si="30"/>
        <v>-4290</v>
      </c>
      <c r="AJ45" s="20">
        <f t="shared" si="30"/>
        <v>-4433</v>
      </c>
      <c r="AK45" s="20">
        <f t="shared" si="30"/>
        <v>-4576</v>
      </c>
      <c r="AL45" s="20">
        <f t="shared" si="30"/>
        <v>-4719</v>
      </c>
      <c r="AM45" s="20">
        <f t="shared" si="30"/>
        <v>-4862</v>
      </c>
      <c r="AO45" s="3">
        <f t="shared" si="29"/>
        <v>-7865</v>
      </c>
      <c r="AP45" s="3">
        <f t="shared" si="29"/>
        <v>-28314</v>
      </c>
      <c r="AQ45" s="3">
        <f t="shared" si="29"/>
        <v>-48906</v>
      </c>
    </row>
    <row r="46" spans="2:43">
      <c r="B46" t="s">
        <v>30</v>
      </c>
      <c r="D46" s="21">
        <v>0</v>
      </c>
      <c r="E46" s="20">
        <f>D$29*$C$14</f>
        <v>0</v>
      </c>
      <c r="F46" s="20">
        <f t="shared" ref="F46:AM46" si="31">E$29*$C$14</f>
        <v>0</v>
      </c>
      <c r="G46" s="20">
        <f t="shared" si="31"/>
        <v>0</v>
      </c>
      <c r="H46" s="20">
        <f t="shared" si="31"/>
        <v>0</v>
      </c>
      <c r="I46" s="20">
        <f t="shared" si="31"/>
        <v>0</v>
      </c>
      <c r="J46" s="20">
        <f t="shared" si="31"/>
        <v>0</v>
      </c>
      <c r="K46" s="20">
        <f t="shared" si="31"/>
        <v>0</v>
      </c>
      <c r="L46" s="20">
        <f t="shared" si="31"/>
        <v>0</v>
      </c>
      <c r="M46" s="20">
        <f t="shared" si="31"/>
        <v>0</v>
      </c>
      <c r="N46" s="20">
        <f t="shared" si="31"/>
        <v>0</v>
      </c>
      <c r="O46" s="20">
        <f t="shared" si="31"/>
        <v>0</v>
      </c>
      <c r="P46" s="20">
        <f t="shared" si="31"/>
        <v>0</v>
      </c>
      <c r="Q46" s="20">
        <f t="shared" si="31"/>
        <v>0</v>
      </c>
      <c r="R46" s="20">
        <f t="shared" si="31"/>
        <v>0</v>
      </c>
      <c r="S46" s="20">
        <f t="shared" si="31"/>
        <v>0</v>
      </c>
      <c r="T46" s="20">
        <f t="shared" si="31"/>
        <v>0</v>
      </c>
      <c r="U46" s="20">
        <f t="shared" si="31"/>
        <v>0</v>
      </c>
      <c r="V46" s="20">
        <f t="shared" si="31"/>
        <v>0</v>
      </c>
      <c r="W46" s="20">
        <f t="shared" si="31"/>
        <v>0</v>
      </c>
      <c r="X46" s="20">
        <f t="shared" si="31"/>
        <v>0</v>
      </c>
      <c r="Y46" s="20">
        <f t="shared" si="31"/>
        <v>0</v>
      </c>
      <c r="Z46" s="20">
        <f t="shared" si="31"/>
        <v>0</v>
      </c>
      <c r="AA46" s="20">
        <f t="shared" si="31"/>
        <v>0</v>
      </c>
      <c r="AB46" s="20">
        <f t="shared" si="31"/>
        <v>0</v>
      </c>
      <c r="AC46" s="20">
        <f t="shared" si="31"/>
        <v>0</v>
      </c>
      <c r="AD46" s="20">
        <f t="shared" si="31"/>
        <v>0</v>
      </c>
      <c r="AE46" s="20">
        <f t="shared" si="31"/>
        <v>0</v>
      </c>
      <c r="AF46" s="20">
        <f t="shared" si="31"/>
        <v>0</v>
      </c>
      <c r="AG46" s="20">
        <f t="shared" si="31"/>
        <v>0</v>
      </c>
      <c r="AH46" s="20">
        <f t="shared" si="31"/>
        <v>0</v>
      </c>
      <c r="AI46" s="20">
        <f t="shared" si="31"/>
        <v>0</v>
      </c>
      <c r="AJ46" s="20">
        <f t="shared" si="31"/>
        <v>0</v>
      </c>
      <c r="AK46" s="20">
        <f t="shared" si="31"/>
        <v>0</v>
      </c>
      <c r="AL46" s="20">
        <f t="shared" si="31"/>
        <v>0</v>
      </c>
      <c r="AM46" s="20">
        <f t="shared" si="31"/>
        <v>0</v>
      </c>
      <c r="AO46" s="3">
        <f t="shared" si="29"/>
        <v>0</v>
      </c>
      <c r="AP46" s="3">
        <f t="shared" si="29"/>
        <v>0</v>
      </c>
      <c r="AQ46" s="3">
        <f t="shared" si="29"/>
        <v>0</v>
      </c>
    </row>
    <row r="47" spans="2:43">
      <c r="B47" t="s">
        <v>3</v>
      </c>
      <c r="D47" s="20">
        <f>D$30*(1+$C$13)</f>
        <v>-700</v>
      </c>
      <c r="E47" s="20">
        <f t="shared" ref="E47:AM47" si="32">E$30*(1+$C$13)</f>
        <v>-700</v>
      </c>
      <c r="F47" s="20">
        <f t="shared" si="32"/>
        <v>-700</v>
      </c>
      <c r="G47" s="20">
        <f t="shared" si="32"/>
        <v>-700</v>
      </c>
      <c r="H47" s="20">
        <f t="shared" si="32"/>
        <v>-700</v>
      </c>
      <c r="I47" s="20">
        <f t="shared" si="32"/>
        <v>-700</v>
      </c>
      <c r="J47" s="20">
        <f t="shared" si="32"/>
        <v>-700</v>
      </c>
      <c r="K47" s="20">
        <f t="shared" si="32"/>
        <v>-700</v>
      </c>
      <c r="L47" s="20">
        <f t="shared" si="32"/>
        <v>-700</v>
      </c>
      <c r="M47" s="20">
        <f t="shared" si="32"/>
        <v>-700</v>
      </c>
      <c r="N47" s="20">
        <f t="shared" si="32"/>
        <v>-700</v>
      </c>
      <c r="O47" s="20">
        <f t="shared" si="32"/>
        <v>-700</v>
      </c>
      <c r="P47" s="20">
        <f t="shared" si="32"/>
        <v>-700</v>
      </c>
      <c r="Q47" s="20">
        <f t="shared" si="32"/>
        <v>-700</v>
      </c>
      <c r="R47" s="20">
        <f t="shared" si="32"/>
        <v>-700</v>
      </c>
      <c r="S47" s="20">
        <f t="shared" si="32"/>
        <v>-700</v>
      </c>
      <c r="T47" s="20">
        <f t="shared" si="32"/>
        <v>-700</v>
      </c>
      <c r="U47" s="20">
        <f t="shared" si="32"/>
        <v>-700</v>
      </c>
      <c r="V47" s="20">
        <f t="shared" si="32"/>
        <v>-700</v>
      </c>
      <c r="W47" s="20">
        <f t="shared" si="32"/>
        <v>-700</v>
      </c>
      <c r="X47" s="20">
        <f t="shared" si="32"/>
        <v>-700</v>
      </c>
      <c r="Y47" s="20">
        <f t="shared" si="32"/>
        <v>-700</v>
      </c>
      <c r="Z47" s="20">
        <f t="shared" si="32"/>
        <v>-700</v>
      </c>
      <c r="AA47" s="20">
        <f t="shared" si="32"/>
        <v>-700</v>
      </c>
      <c r="AB47" s="20">
        <f t="shared" si="32"/>
        <v>-700</v>
      </c>
      <c r="AC47" s="20">
        <f t="shared" si="32"/>
        <v>-700</v>
      </c>
      <c r="AD47" s="20">
        <f t="shared" si="32"/>
        <v>-700</v>
      </c>
      <c r="AE47" s="20">
        <f t="shared" si="32"/>
        <v>-700</v>
      </c>
      <c r="AF47" s="20">
        <f t="shared" si="32"/>
        <v>-700</v>
      </c>
      <c r="AG47" s="20">
        <f t="shared" si="32"/>
        <v>-700</v>
      </c>
      <c r="AH47" s="20">
        <f t="shared" si="32"/>
        <v>-700</v>
      </c>
      <c r="AI47" s="20">
        <f t="shared" si="32"/>
        <v>-700</v>
      </c>
      <c r="AJ47" s="20">
        <f t="shared" si="32"/>
        <v>-700</v>
      </c>
      <c r="AK47" s="20">
        <f t="shared" si="32"/>
        <v>-700</v>
      </c>
      <c r="AL47" s="20">
        <f t="shared" si="32"/>
        <v>-700</v>
      </c>
      <c r="AM47" s="20">
        <f t="shared" si="32"/>
        <v>-700</v>
      </c>
      <c r="AO47" s="3">
        <f t="shared" si="29"/>
        <v>-8400</v>
      </c>
      <c r="AP47" s="3">
        <f t="shared" si="29"/>
        <v>-8400</v>
      </c>
      <c r="AQ47" s="3">
        <f t="shared" si="29"/>
        <v>-8400</v>
      </c>
    </row>
    <row r="48" spans="2:43">
      <c r="B48" t="s">
        <v>58</v>
      </c>
      <c r="D48" s="20">
        <v>0</v>
      </c>
      <c r="E48" s="20">
        <f>D76</f>
        <v>0</v>
      </c>
      <c r="F48" s="20">
        <f t="shared" ref="F48:AM48" si="33">E76</f>
        <v>0</v>
      </c>
      <c r="G48" s="20">
        <f t="shared" si="33"/>
        <v>0</v>
      </c>
      <c r="H48" s="20">
        <f t="shared" si="33"/>
        <v>0</v>
      </c>
      <c r="I48" s="20">
        <f t="shared" si="33"/>
        <v>0</v>
      </c>
      <c r="J48" s="20">
        <f t="shared" si="33"/>
        <v>0</v>
      </c>
      <c r="K48" s="20">
        <f t="shared" si="33"/>
        <v>0</v>
      </c>
      <c r="L48" s="20">
        <f t="shared" si="33"/>
        <v>0</v>
      </c>
      <c r="M48" s="20">
        <f t="shared" si="33"/>
        <v>0</v>
      </c>
      <c r="N48" s="20">
        <f t="shared" si="33"/>
        <v>0</v>
      </c>
      <c r="O48" s="20">
        <f t="shared" si="33"/>
        <v>0</v>
      </c>
      <c r="P48" s="20">
        <f t="shared" si="33"/>
        <v>0</v>
      </c>
      <c r="Q48" s="20">
        <f t="shared" si="33"/>
        <v>0</v>
      </c>
      <c r="R48" s="20">
        <f t="shared" si="33"/>
        <v>0</v>
      </c>
      <c r="S48" s="20">
        <f t="shared" si="33"/>
        <v>0</v>
      </c>
      <c r="T48" s="20">
        <f t="shared" si="33"/>
        <v>0</v>
      </c>
      <c r="U48" s="20">
        <f t="shared" si="33"/>
        <v>0</v>
      </c>
      <c r="V48" s="20">
        <f t="shared" si="33"/>
        <v>0</v>
      </c>
      <c r="W48" s="20">
        <f t="shared" si="33"/>
        <v>0</v>
      </c>
      <c r="X48" s="20">
        <f t="shared" si="33"/>
        <v>0</v>
      </c>
      <c r="Y48" s="20">
        <f t="shared" si="33"/>
        <v>0</v>
      </c>
      <c r="Z48" s="20">
        <f t="shared" si="33"/>
        <v>0</v>
      </c>
      <c r="AA48" s="20">
        <f t="shared" si="33"/>
        <v>0</v>
      </c>
      <c r="AB48" s="20">
        <f t="shared" si="33"/>
        <v>0</v>
      </c>
      <c r="AC48" s="20">
        <f t="shared" si="33"/>
        <v>0</v>
      </c>
      <c r="AD48" s="20">
        <f t="shared" si="33"/>
        <v>0</v>
      </c>
      <c r="AE48" s="20">
        <f t="shared" si="33"/>
        <v>0</v>
      </c>
      <c r="AF48" s="20">
        <f t="shared" si="33"/>
        <v>0</v>
      </c>
      <c r="AG48" s="20">
        <f t="shared" si="33"/>
        <v>0</v>
      </c>
      <c r="AH48" s="20">
        <f t="shared" si="33"/>
        <v>0</v>
      </c>
      <c r="AI48" s="20">
        <f t="shared" si="33"/>
        <v>0</v>
      </c>
      <c r="AJ48" s="20">
        <f t="shared" si="33"/>
        <v>0</v>
      </c>
      <c r="AK48" s="20">
        <f t="shared" si="33"/>
        <v>0</v>
      </c>
      <c r="AL48" s="20">
        <f t="shared" si="33"/>
        <v>0</v>
      </c>
      <c r="AM48" s="20">
        <f t="shared" si="33"/>
        <v>0</v>
      </c>
      <c r="AO48" s="3">
        <f t="shared" si="29"/>
        <v>0</v>
      </c>
      <c r="AP48" s="3">
        <f t="shared" si="29"/>
        <v>0</v>
      </c>
      <c r="AQ48" s="3">
        <f t="shared" si="29"/>
        <v>0</v>
      </c>
    </row>
    <row r="49" spans="2:43" s="1" customFormat="1">
      <c r="B49" s="1" t="s">
        <v>27</v>
      </c>
      <c r="D49" s="8">
        <f>SUM(D44:D48)</f>
        <v>-480</v>
      </c>
      <c r="E49" s="8">
        <f t="shared" ref="E49:AM49" si="34">SUM(E44:E48)</f>
        <v>-260</v>
      </c>
      <c r="F49" s="8">
        <f t="shared" si="34"/>
        <v>-183</v>
      </c>
      <c r="G49" s="8">
        <f t="shared" si="34"/>
        <v>-106</v>
      </c>
      <c r="H49" s="8">
        <f t="shared" si="34"/>
        <v>-29</v>
      </c>
      <c r="I49" s="8">
        <f t="shared" si="34"/>
        <v>48</v>
      </c>
      <c r="J49" s="8">
        <f t="shared" si="34"/>
        <v>125</v>
      </c>
      <c r="K49" s="8">
        <f t="shared" si="34"/>
        <v>202</v>
      </c>
      <c r="L49" s="8">
        <f t="shared" si="34"/>
        <v>279</v>
      </c>
      <c r="M49" s="8">
        <f t="shared" si="34"/>
        <v>356</v>
      </c>
      <c r="N49" s="8">
        <f t="shared" si="34"/>
        <v>433</v>
      </c>
      <c r="O49" s="8">
        <f t="shared" si="34"/>
        <v>510</v>
      </c>
      <c r="P49" s="8">
        <f t="shared" si="34"/>
        <v>587</v>
      </c>
      <c r="Q49" s="8">
        <f t="shared" si="34"/>
        <v>664</v>
      </c>
      <c r="R49" s="8">
        <f t="shared" si="34"/>
        <v>741</v>
      </c>
      <c r="S49" s="8">
        <f t="shared" si="34"/>
        <v>818</v>
      </c>
      <c r="T49" s="8">
        <f t="shared" si="34"/>
        <v>895</v>
      </c>
      <c r="U49" s="8">
        <f t="shared" si="34"/>
        <v>972</v>
      </c>
      <c r="V49" s="8">
        <f t="shared" si="34"/>
        <v>1049</v>
      </c>
      <c r="W49" s="8">
        <f t="shared" si="34"/>
        <v>1126</v>
      </c>
      <c r="X49" s="8">
        <f t="shared" si="34"/>
        <v>1203</v>
      </c>
      <c r="Y49" s="8">
        <f t="shared" si="34"/>
        <v>1280</v>
      </c>
      <c r="Z49" s="8">
        <f t="shared" si="34"/>
        <v>1357</v>
      </c>
      <c r="AA49" s="8">
        <f t="shared" si="34"/>
        <v>1434</v>
      </c>
      <c r="AB49" s="8">
        <f t="shared" si="34"/>
        <v>1511</v>
      </c>
      <c r="AC49" s="8">
        <f t="shared" si="34"/>
        <v>1588</v>
      </c>
      <c r="AD49" s="8">
        <f t="shared" si="34"/>
        <v>1665</v>
      </c>
      <c r="AE49" s="8">
        <f t="shared" si="34"/>
        <v>1742</v>
      </c>
      <c r="AF49" s="8">
        <f t="shared" si="34"/>
        <v>1819</v>
      </c>
      <c r="AG49" s="8">
        <f t="shared" si="34"/>
        <v>1896</v>
      </c>
      <c r="AH49" s="8">
        <f t="shared" si="34"/>
        <v>1973</v>
      </c>
      <c r="AI49" s="8">
        <f t="shared" si="34"/>
        <v>2050</v>
      </c>
      <c r="AJ49" s="8">
        <f t="shared" si="34"/>
        <v>2127</v>
      </c>
      <c r="AK49" s="8">
        <f t="shared" si="34"/>
        <v>2204</v>
      </c>
      <c r="AL49" s="8">
        <f t="shared" si="34"/>
        <v>2281</v>
      </c>
      <c r="AM49" s="8">
        <f t="shared" si="34"/>
        <v>2358</v>
      </c>
      <c r="AO49" s="8">
        <f t="shared" ref="AO49" si="35">SUM(AO44:AO48)</f>
        <v>895</v>
      </c>
      <c r="AP49" s="8">
        <f t="shared" ref="AP49" si="36">SUM(AP44:AP48)</f>
        <v>12126</v>
      </c>
      <c r="AQ49" s="8">
        <f t="shared" ref="AQ49" si="37">SUM(AQ44:AQ48)</f>
        <v>23214</v>
      </c>
    </row>
    <row r="51" spans="2:43">
      <c r="B51" t="s">
        <v>28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O51" s="3">
        <f t="shared" ref="AO51:AQ52" si="38">SUMIFS($D51:$AM51,$D$20:$AM$20,AO$16)</f>
        <v>0</v>
      </c>
      <c r="AP51" s="3">
        <f t="shared" si="38"/>
        <v>0</v>
      </c>
      <c r="AQ51" s="3">
        <f t="shared" si="38"/>
        <v>0</v>
      </c>
    </row>
    <row r="52" spans="2:43">
      <c r="B52" t="s">
        <v>29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O52" s="3">
        <f t="shared" si="38"/>
        <v>0</v>
      </c>
      <c r="AP52" s="3">
        <f t="shared" si="38"/>
        <v>0</v>
      </c>
      <c r="AQ52" s="3">
        <f t="shared" si="38"/>
        <v>0</v>
      </c>
    </row>
    <row r="53" spans="2:43" s="1" customFormat="1">
      <c r="B53" s="1" t="s">
        <v>32</v>
      </c>
      <c r="D53" s="8">
        <f>SUM(D51:D52)</f>
        <v>0</v>
      </c>
      <c r="E53" s="8">
        <f>SUM(E51:E52)</f>
        <v>0</v>
      </c>
      <c r="F53" s="8">
        <f t="shared" ref="F53:AM53" si="39">SUM(F51:F52)</f>
        <v>0</v>
      </c>
      <c r="G53" s="8">
        <f t="shared" si="39"/>
        <v>0</v>
      </c>
      <c r="H53" s="8">
        <f t="shared" si="39"/>
        <v>0</v>
      </c>
      <c r="I53" s="8">
        <f t="shared" si="39"/>
        <v>0</v>
      </c>
      <c r="J53" s="8">
        <f t="shared" si="39"/>
        <v>0</v>
      </c>
      <c r="K53" s="8">
        <f t="shared" si="39"/>
        <v>0</v>
      </c>
      <c r="L53" s="8">
        <f t="shared" si="39"/>
        <v>0</v>
      </c>
      <c r="M53" s="8">
        <f t="shared" si="39"/>
        <v>0</v>
      </c>
      <c r="N53" s="8">
        <f t="shared" si="39"/>
        <v>0</v>
      </c>
      <c r="O53" s="8">
        <f t="shared" si="39"/>
        <v>0</v>
      </c>
      <c r="P53" s="8">
        <f t="shared" si="39"/>
        <v>0</v>
      </c>
      <c r="Q53" s="8">
        <f t="shared" si="39"/>
        <v>0</v>
      </c>
      <c r="R53" s="8">
        <f t="shared" si="39"/>
        <v>0</v>
      </c>
      <c r="S53" s="8">
        <f t="shared" si="39"/>
        <v>0</v>
      </c>
      <c r="T53" s="8">
        <f t="shared" si="39"/>
        <v>0</v>
      </c>
      <c r="U53" s="8">
        <f t="shared" si="39"/>
        <v>0</v>
      </c>
      <c r="V53" s="8">
        <f t="shared" si="39"/>
        <v>0</v>
      </c>
      <c r="W53" s="8">
        <f t="shared" si="39"/>
        <v>0</v>
      </c>
      <c r="X53" s="8">
        <f t="shared" si="39"/>
        <v>0</v>
      </c>
      <c r="Y53" s="8">
        <f t="shared" si="39"/>
        <v>0</v>
      </c>
      <c r="Z53" s="8">
        <f t="shared" si="39"/>
        <v>0</v>
      </c>
      <c r="AA53" s="8">
        <f t="shared" si="39"/>
        <v>0</v>
      </c>
      <c r="AB53" s="8">
        <f t="shared" si="39"/>
        <v>0</v>
      </c>
      <c r="AC53" s="8">
        <f t="shared" si="39"/>
        <v>0</v>
      </c>
      <c r="AD53" s="8">
        <f t="shared" si="39"/>
        <v>0</v>
      </c>
      <c r="AE53" s="8">
        <f t="shared" si="39"/>
        <v>0</v>
      </c>
      <c r="AF53" s="8">
        <f t="shared" si="39"/>
        <v>0</v>
      </c>
      <c r="AG53" s="8">
        <f t="shared" si="39"/>
        <v>0</v>
      </c>
      <c r="AH53" s="8">
        <f t="shared" si="39"/>
        <v>0</v>
      </c>
      <c r="AI53" s="8">
        <f t="shared" si="39"/>
        <v>0</v>
      </c>
      <c r="AJ53" s="8">
        <f t="shared" si="39"/>
        <v>0</v>
      </c>
      <c r="AK53" s="8">
        <f t="shared" si="39"/>
        <v>0</v>
      </c>
      <c r="AL53" s="8">
        <f t="shared" si="39"/>
        <v>0</v>
      </c>
      <c r="AM53" s="8">
        <f t="shared" si="39"/>
        <v>0</v>
      </c>
      <c r="AO53" s="8">
        <f t="shared" ref="AO53" si="40">SUM(AO51:AO52)</f>
        <v>0</v>
      </c>
      <c r="AP53" s="8">
        <f t="shared" ref="AP53" si="41">SUM(AP51:AP52)</f>
        <v>0</v>
      </c>
      <c r="AQ53" s="8">
        <f t="shared" ref="AQ53" si="42">SUM(AQ51:AQ52)</f>
        <v>0</v>
      </c>
    </row>
    <row r="54" spans="2:43">
      <c r="AO54" s="3"/>
      <c r="AP54" s="3"/>
      <c r="AQ54" s="3"/>
    </row>
    <row r="55" spans="2:43" s="1" customFormat="1">
      <c r="B55" s="1" t="s">
        <v>33</v>
      </c>
      <c r="D55" s="8">
        <f>SUM(D49,D53)</f>
        <v>-480</v>
      </c>
      <c r="E55" s="8">
        <f t="shared" ref="E55:AQ55" si="43">SUM(E49,E53)</f>
        <v>-260</v>
      </c>
      <c r="F55" s="8">
        <f t="shared" si="43"/>
        <v>-183</v>
      </c>
      <c r="G55" s="8">
        <f t="shared" si="43"/>
        <v>-106</v>
      </c>
      <c r="H55" s="8">
        <f t="shared" si="43"/>
        <v>-29</v>
      </c>
      <c r="I55" s="8">
        <f t="shared" si="43"/>
        <v>48</v>
      </c>
      <c r="J55" s="8">
        <f t="shared" si="43"/>
        <v>125</v>
      </c>
      <c r="K55" s="8">
        <f t="shared" si="43"/>
        <v>202</v>
      </c>
      <c r="L55" s="8">
        <f t="shared" si="43"/>
        <v>279</v>
      </c>
      <c r="M55" s="8">
        <f t="shared" si="43"/>
        <v>356</v>
      </c>
      <c r="N55" s="8">
        <f t="shared" si="43"/>
        <v>433</v>
      </c>
      <c r="O55" s="8">
        <f t="shared" si="43"/>
        <v>510</v>
      </c>
      <c r="P55" s="8">
        <f t="shared" si="43"/>
        <v>587</v>
      </c>
      <c r="Q55" s="8">
        <f t="shared" si="43"/>
        <v>664</v>
      </c>
      <c r="R55" s="8">
        <f t="shared" si="43"/>
        <v>741</v>
      </c>
      <c r="S55" s="8">
        <f t="shared" si="43"/>
        <v>818</v>
      </c>
      <c r="T55" s="8">
        <f t="shared" si="43"/>
        <v>895</v>
      </c>
      <c r="U55" s="8">
        <f t="shared" si="43"/>
        <v>972</v>
      </c>
      <c r="V55" s="8">
        <f t="shared" si="43"/>
        <v>1049</v>
      </c>
      <c r="W55" s="8">
        <f t="shared" si="43"/>
        <v>1126</v>
      </c>
      <c r="X55" s="8">
        <f t="shared" si="43"/>
        <v>1203</v>
      </c>
      <c r="Y55" s="8">
        <f t="shared" si="43"/>
        <v>1280</v>
      </c>
      <c r="Z55" s="8">
        <f t="shared" si="43"/>
        <v>1357</v>
      </c>
      <c r="AA55" s="8">
        <f t="shared" si="43"/>
        <v>1434</v>
      </c>
      <c r="AB55" s="8">
        <f t="shared" si="43"/>
        <v>1511</v>
      </c>
      <c r="AC55" s="8">
        <f t="shared" si="43"/>
        <v>1588</v>
      </c>
      <c r="AD55" s="8">
        <f t="shared" si="43"/>
        <v>1665</v>
      </c>
      <c r="AE55" s="8">
        <f t="shared" si="43"/>
        <v>1742</v>
      </c>
      <c r="AF55" s="8">
        <f t="shared" si="43"/>
        <v>1819</v>
      </c>
      <c r="AG55" s="8">
        <f t="shared" si="43"/>
        <v>1896</v>
      </c>
      <c r="AH55" s="8">
        <f t="shared" si="43"/>
        <v>1973</v>
      </c>
      <c r="AI55" s="8">
        <f t="shared" si="43"/>
        <v>2050</v>
      </c>
      <c r="AJ55" s="8">
        <f t="shared" si="43"/>
        <v>2127</v>
      </c>
      <c r="AK55" s="8">
        <f t="shared" si="43"/>
        <v>2204</v>
      </c>
      <c r="AL55" s="8">
        <f t="shared" si="43"/>
        <v>2281</v>
      </c>
      <c r="AM55" s="8">
        <f t="shared" si="43"/>
        <v>2358</v>
      </c>
      <c r="AO55" s="8">
        <f t="shared" si="43"/>
        <v>895</v>
      </c>
      <c r="AP55" s="8">
        <f t="shared" si="43"/>
        <v>12126</v>
      </c>
      <c r="AQ55" s="8">
        <f t="shared" si="43"/>
        <v>23214</v>
      </c>
    </row>
    <row r="56" spans="2:43" s="11" customFormat="1">
      <c r="B56" s="11" t="s">
        <v>42</v>
      </c>
      <c r="D56" s="13">
        <f>C56+D55</f>
        <v>-480</v>
      </c>
      <c r="E56" s="13">
        <f t="shared" ref="E56:AM56" si="44">D56+E55</f>
        <v>-740</v>
      </c>
      <c r="F56" s="13">
        <f t="shared" si="44"/>
        <v>-923</v>
      </c>
      <c r="G56" s="13">
        <f t="shared" si="44"/>
        <v>-1029</v>
      </c>
      <c r="H56" s="13">
        <f t="shared" si="44"/>
        <v>-1058</v>
      </c>
      <c r="I56" s="13">
        <f t="shared" si="44"/>
        <v>-1010</v>
      </c>
      <c r="J56" s="13">
        <f t="shared" si="44"/>
        <v>-885</v>
      </c>
      <c r="K56" s="13">
        <f t="shared" si="44"/>
        <v>-683</v>
      </c>
      <c r="L56" s="13">
        <f t="shared" si="44"/>
        <v>-404</v>
      </c>
      <c r="M56" s="13">
        <f t="shared" si="44"/>
        <v>-48</v>
      </c>
      <c r="N56" s="13">
        <f t="shared" si="44"/>
        <v>385</v>
      </c>
      <c r="O56" s="13">
        <f t="shared" si="44"/>
        <v>895</v>
      </c>
      <c r="P56" s="13">
        <f t="shared" si="44"/>
        <v>1482</v>
      </c>
      <c r="Q56" s="13">
        <f t="shared" si="44"/>
        <v>2146</v>
      </c>
      <c r="R56" s="13">
        <f t="shared" si="44"/>
        <v>2887</v>
      </c>
      <c r="S56" s="13">
        <f t="shared" si="44"/>
        <v>3705</v>
      </c>
      <c r="T56" s="13">
        <f t="shared" si="44"/>
        <v>4600</v>
      </c>
      <c r="U56" s="13">
        <f t="shared" si="44"/>
        <v>5572</v>
      </c>
      <c r="V56" s="13">
        <f t="shared" si="44"/>
        <v>6621</v>
      </c>
      <c r="W56" s="13">
        <f t="shared" si="44"/>
        <v>7747</v>
      </c>
      <c r="X56" s="13">
        <f t="shared" si="44"/>
        <v>8950</v>
      </c>
      <c r="Y56" s="13">
        <f t="shared" si="44"/>
        <v>10230</v>
      </c>
      <c r="Z56" s="13">
        <f t="shared" si="44"/>
        <v>11587</v>
      </c>
      <c r="AA56" s="13">
        <f t="shared" si="44"/>
        <v>13021</v>
      </c>
      <c r="AB56" s="13">
        <f t="shared" si="44"/>
        <v>14532</v>
      </c>
      <c r="AC56" s="13">
        <f t="shared" si="44"/>
        <v>16120</v>
      </c>
      <c r="AD56" s="13">
        <f t="shared" si="44"/>
        <v>17785</v>
      </c>
      <c r="AE56" s="13">
        <f t="shared" si="44"/>
        <v>19527</v>
      </c>
      <c r="AF56" s="13">
        <f t="shared" si="44"/>
        <v>21346</v>
      </c>
      <c r="AG56" s="13">
        <f t="shared" si="44"/>
        <v>23242</v>
      </c>
      <c r="AH56" s="13">
        <f t="shared" si="44"/>
        <v>25215</v>
      </c>
      <c r="AI56" s="13">
        <f t="shared" si="44"/>
        <v>27265</v>
      </c>
      <c r="AJ56" s="13">
        <f t="shared" si="44"/>
        <v>29392</v>
      </c>
      <c r="AK56" s="13">
        <f t="shared" si="44"/>
        <v>31596</v>
      </c>
      <c r="AL56" s="13">
        <f t="shared" si="44"/>
        <v>33877</v>
      </c>
      <c r="AM56" s="13">
        <f t="shared" si="44"/>
        <v>36235</v>
      </c>
      <c r="AO56" s="13">
        <f t="shared" ref="AO56" si="45">AN56+AO55</f>
        <v>895</v>
      </c>
      <c r="AP56" s="13">
        <f t="shared" ref="AP56" si="46">AO56+AP55</f>
        <v>13021</v>
      </c>
      <c r="AQ56" s="13">
        <f t="shared" ref="AQ56" si="47">AP56+AQ55</f>
        <v>36235</v>
      </c>
    </row>
    <row r="58" spans="2:43">
      <c r="B58" s="11" t="s">
        <v>41</v>
      </c>
      <c r="C58" s="13">
        <f>MIN(D56:AM56)</f>
        <v>-1058</v>
      </c>
    </row>
    <row r="59" spans="2:43">
      <c r="B59" s="11"/>
      <c r="C59" s="12"/>
    </row>
    <row r="60" spans="2:43" s="9" customFormat="1">
      <c r="B60" s="9" t="s">
        <v>34</v>
      </c>
      <c r="D60" s="20">
        <f>C12</f>
        <v>3200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O60" s="3">
        <f t="shared" ref="AO60:AQ65" si="48">SUMIFS($D60:$AM60,$D$20:$AM$20,AO$16)</f>
        <v>3200</v>
      </c>
      <c r="AP60" s="3">
        <f t="shared" si="48"/>
        <v>0</v>
      </c>
      <c r="AQ60" s="3">
        <f t="shared" si="48"/>
        <v>0</v>
      </c>
    </row>
    <row r="61" spans="2:43" s="9" customFormat="1">
      <c r="B61" s="9" t="s">
        <v>35</v>
      </c>
      <c r="D61" s="20">
        <f>IF(D21=1,IF(C86&gt;0,-C86,0),0)</f>
        <v>0</v>
      </c>
      <c r="E61" s="20">
        <f t="shared" ref="E61:AM61" si="49">IF(E21=1,IF(D86&gt;0,-D86,0),0)</f>
        <v>0</v>
      </c>
      <c r="F61" s="20">
        <f t="shared" si="49"/>
        <v>0</v>
      </c>
      <c r="G61" s="20">
        <f>IF(G21=1,IF(F86&gt;0,-F86,0),0)</f>
        <v>0</v>
      </c>
      <c r="H61" s="20">
        <f t="shared" si="49"/>
        <v>0</v>
      </c>
      <c r="I61" s="20">
        <f>IF(I21=1,IF(H86&gt;0,-H86,0),0)</f>
        <v>0</v>
      </c>
      <c r="J61" s="20">
        <f t="shared" si="49"/>
        <v>0</v>
      </c>
      <c r="K61" s="20">
        <f t="shared" si="49"/>
        <v>0</v>
      </c>
      <c r="L61" s="20">
        <f t="shared" si="49"/>
        <v>0</v>
      </c>
      <c r="M61" s="20">
        <f t="shared" si="49"/>
        <v>0</v>
      </c>
      <c r="N61" s="20">
        <f t="shared" si="49"/>
        <v>0</v>
      </c>
      <c r="O61" s="20">
        <f t="shared" si="49"/>
        <v>0</v>
      </c>
      <c r="P61" s="20">
        <f t="shared" si="49"/>
        <v>0</v>
      </c>
      <c r="Q61" s="20">
        <f t="shared" si="49"/>
        <v>0</v>
      </c>
      <c r="R61" s="20">
        <f t="shared" si="49"/>
        <v>0</v>
      </c>
      <c r="S61" s="20">
        <f t="shared" si="49"/>
        <v>0</v>
      </c>
      <c r="T61" s="20">
        <f t="shared" si="49"/>
        <v>0</v>
      </c>
      <c r="U61" s="20">
        <f t="shared" si="49"/>
        <v>0</v>
      </c>
      <c r="V61" s="20">
        <f t="shared" si="49"/>
        <v>0</v>
      </c>
      <c r="W61" s="20">
        <f t="shared" si="49"/>
        <v>0</v>
      </c>
      <c r="X61" s="20">
        <f t="shared" si="49"/>
        <v>0</v>
      </c>
      <c r="Y61" s="20">
        <f t="shared" si="49"/>
        <v>0</v>
      </c>
      <c r="Z61" s="20">
        <f t="shared" si="49"/>
        <v>0</v>
      </c>
      <c r="AA61" s="20">
        <f t="shared" si="49"/>
        <v>0</v>
      </c>
      <c r="AB61" s="20">
        <f t="shared" si="49"/>
        <v>0</v>
      </c>
      <c r="AC61" s="20">
        <f t="shared" si="49"/>
        <v>0</v>
      </c>
      <c r="AD61" s="20">
        <f t="shared" si="49"/>
        <v>0</v>
      </c>
      <c r="AE61" s="20">
        <f t="shared" si="49"/>
        <v>0</v>
      </c>
      <c r="AF61" s="20">
        <f t="shared" si="49"/>
        <v>0</v>
      </c>
      <c r="AG61" s="20">
        <f t="shared" si="49"/>
        <v>0</v>
      </c>
      <c r="AH61" s="20">
        <f t="shared" si="49"/>
        <v>0</v>
      </c>
      <c r="AI61" s="20">
        <f t="shared" si="49"/>
        <v>0</v>
      </c>
      <c r="AJ61" s="20">
        <f t="shared" si="49"/>
        <v>0</v>
      </c>
      <c r="AK61" s="20">
        <f t="shared" si="49"/>
        <v>-20097</v>
      </c>
      <c r="AL61" s="20">
        <f t="shared" si="49"/>
        <v>0</v>
      </c>
      <c r="AM61" s="20">
        <f t="shared" si="49"/>
        <v>0</v>
      </c>
      <c r="AO61" s="3">
        <f t="shared" si="48"/>
        <v>0</v>
      </c>
      <c r="AP61" s="3">
        <f t="shared" si="48"/>
        <v>0</v>
      </c>
      <c r="AQ61" s="3">
        <f t="shared" si="48"/>
        <v>-20097</v>
      </c>
    </row>
    <row r="62" spans="2:43" s="9" customFormat="1">
      <c r="B62" s="9" t="s">
        <v>36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0</v>
      </c>
      <c r="AG62" s="20">
        <v>0</v>
      </c>
      <c r="AH62" s="20">
        <v>0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O62" s="3">
        <f t="shared" si="48"/>
        <v>0</v>
      </c>
      <c r="AP62" s="3">
        <f t="shared" si="48"/>
        <v>0</v>
      </c>
      <c r="AQ62" s="3">
        <f t="shared" si="48"/>
        <v>0</v>
      </c>
    </row>
    <row r="63" spans="2:43" s="9" customFormat="1">
      <c r="B63" s="9" t="s">
        <v>37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O63" s="3">
        <f t="shared" si="48"/>
        <v>0</v>
      </c>
      <c r="AP63" s="3">
        <f t="shared" si="48"/>
        <v>0</v>
      </c>
      <c r="AQ63" s="3">
        <f t="shared" si="48"/>
        <v>0</v>
      </c>
    </row>
    <row r="64" spans="2:43" s="9" customFormat="1">
      <c r="B64" s="9" t="s">
        <v>38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>
        <v>0</v>
      </c>
      <c r="AH64" s="20"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O64" s="3">
        <f t="shared" si="48"/>
        <v>0</v>
      </c>
      <c r="AP64" s="3">
        <f t="shared" si="48"/>
        <v>0</v>
      </c>
      <c r="AQ64" s="3">
        <f t="shared" si="48"/>
        <v>0</v>
      </c>
    </row>
    <row r="65" spans="2:43" s="1" customFormat="1">
      <c r="B65" s="1" t="s">
        <v>39</v>
      </c>
      <c r="D65" s="20">
        <f>SUM(D60:D64)</f>
        <v>3200</v>
      </c>
      <c r="E65" s="20">
        <f>SUM(E60:E64)</f>
        <v>0</v>
      </c>
      <c r="F65" s="20">
        <f t="shared" ref="F65:AM65" si="50">SUM(F60:F64)</f>
        <v>0</v>
      </c>
      <c r="G65" s="20">
        <f t="shared" si="50"/>
        <v>0</v>
      </c>
      <c r="H65" s="20">
        <f t="shared" si="50"/>
        <v>0</v>
      </c>
      <c r="I65" s="20">
        <f t="shared" si="50"/>
        <v>0</v>
      </c>
      <c r="J65" s="20">
        <f t="shared" si="50"/>
        <v>0</v>
      </c>
      <c r="K65" s="20">
        <f t="shared" si="50"/>
        <v>0</v>
      </c>
      <c r="L65" s="20">
        <f t="shared" si="50"/>
        <v>0</v>
      </c>
      <c r="M65" s="20">
        <f t="shared" si="50"/>
        <v>0</v>
      </c>
      <c r="N65" s="20">
        <f t="shared" si="50"/>
        <v>0</v>
      </c>
      <c r="O65" s="20">
        <f t="shared" si="50"/>
        <v>0</v>
      </c>
      <c r="P65" s="20">
        <f t="shared" si="50"/>
        <v>0</v>
      </c>
      <c r="Q65" s="20">
        <f t="shared" si="50"/>
        <v>0</v>
      </c>
      <c r="R65" s="20">
        <f t="shared" si="50"/>
        <v>0</v>
      </c>
      <c r="S65" s="20">
        <f t="shared" si="50"/>
        <v>0</v>
      </c>
      <c r="T65" s="20">
        <f t="shared" si="50"/>
        <v>0</v>
      </c>
      <c r="U65" s="20">
        <f t="shared" si="50"/>
        <v>0</v>
      </c>
      <c r="V65" s="20">
        <f t="shared" si="50"/>
        <v>0</v>
      </c>
      <c r="W65" s="20">
        <f t="shared" si="50"/>
        <v>0</v>
      </c>
      <c r="X65" s="20">
        <f t="shared" si="50"/>
        <v>0</v>
      </c>
      <c r="Y65" s="20">
        <f t="shared" si="50"/>
        <v>0</v>
      </c>
      <c r="Z65" s="20">
        <f t="shared" si="50"/>
        <v>0</v>
      </c>
      <c r="AA65" s="20">
        <f t="shared" si="50"/>
        <v>0</v>
      </c>
      <c r="AB65" s="20">
        <f t="shared" si="50"/>
        <v>0</v>
      </c>
      <c r="AC65" s="20">
        <f t="shared" si="50"/>
        <v>0</v>
      </c>
      <c r="AD65" s="20">
        <f t="shared" si="50"/>
        <v>0</v>
      </c>
      <c r="AE65" s="20">
        <f t="shared" si="50"/>
        <v>0</v>
      </c>
      <c r="AF65" s="20">
        <f t="shared" si="50"/>
        <v>0</v>
      </c>
      <c r="AG65" s="20">
        <f t="shared" si="50"/>
        <v>0</v>
      </c>
      <c r="AH65" s="20">
        <f t="shared" si="50"/>
        <v>0</v>
      </c>
      <c r="AI65" s="20">
        <f t="shared" si="50"/>
        <v>0</v>
      </c>
      <c r="AJ65" s="20">
        <f t="shared" si="50"/>
        <v>0</v>
      </c>
      <c r="AK65" s="20">
        <f t="shared" si="50"/>
        <v>-20097</v>
      </c>
      <c r="AL65" s="20">
        <f t="shared" si="50"/>
        <v>0</v>
      </c>
      <c r="AM65" s="20">
        <f t="shared" si="50"/>
        <v>0</v>
      </c>
      <c r="AO65" s="3">
        <f t="shared" si="48"/>
        <v>3200</v>
      </c>
      <c r="AP65" s="3">
        <f t="shared" si="48"/>
        <v>0</v>
      </c>
      <c r="AQ65" s="3">
        <f t="shared" si="48"/>
        <v>-20097</v>
      </c>
    </row>
    <row r="67" spans="2:43" s="1" customFormat="1">
      <c r="B67" s="1" t="s">
        <v>40</v>
      </c>
      <c r="D67" s="8">
        <f>SUM(D55,D65)</f>
        <v>2720</v>
      </c>
      <c r="E67" s="8">
        <f t="shared" ref="E67:AQ67" si="51">SUM(E55,E65)</f>
        <v>-260</v>
      </c>
      <c r="F67" s="8">
        <f t="shared" si="51"/>
        <v>-183</v>
      </c>
      <c r="G67" s="8">
        <f t="shared" si="51"/>
        <v>-106</v>
      </c>
      <c r="H67" s="8">
        <f t="shared" si="51"/>
        <v>-29</v>
      </c>
      <c r="I67" s="8">
        <f t="shared" si="51"/>
        <v>48</v>
      </c>
      <c r="J67" s="8">
        <f t="shared" si="51"/>
        <v>125</v>
      </c>
      <c r="K67" s="8">
        <f t="shared" si="51"/>
        <v>202</v>
      </c>
      <c r="L67" s="8">
        <f t="shared" si="51"/>
        <v>279</v>
      </c>
      <c r="M67" s="8">
        <f t="shared" si="51"/>
        <v>356</v>
      </c>
      <c r="N67" s="8">
        <f t="shared" si="51"/>
        <v>433</v>
      </c>
      <c r="O67" s="8">
        <f t="shared" si="51"/>
        <v>510</v>
      </c>
      <c r="P67" s="8">
        <f t="shared" si="51"/>
        <v>587</v>
      </c>
      <c r="Q67" s="8">
        <f t="shared" si="51"/>
        <v>664</v>
      </c>
      <c r="R67" s="8">
        <f t="shared" si="51"/>
        <v>741</v>
      </c>
      <c r="S67" s="8">
        <f t="shared" si="51"/>
        <v>818</v>
      </c>
      <c r="T67" s="8">
        <f t="shared" si="51"/>
        <v>895</v>
      </c>
      <c r="U67" s="8">
        <f t="shared" si="51"/>
        <v>972</v>
      </c>
      <c r="V67" s="8">
        <f t="shared" si="51"/>
        <v>1049</v>
      </c>
      <c r="W67" s="8">
        <f t="shared" si="51"/>
        <v>1126</v>
      </c>
      <c r="X67" s="8">
        <f t="shared" si="51"/>
        <v>1203</v>
      </c>
      <c r="Y67" s="8">
        <f t="shared" si="51"/>
        <v>1280</v>
      </c>
      <c r="Z67" s="8">
        <f t="shared" si="51"/>
        <v>1357</v>
      </c>
      <c r="AA67" s="8">
        <f t="shared" si="51"/>
        <v>1434</v>
      </c>
      <c r="AB67" s="8">
        <f t="shared" si="51"/>
        <v>1511</v>
      </c>
      <c r="AC67" s="8">
        <f t="shared" si="51"/>
        <v>1588</v>
      </c>
      <c r="AD67" s="8">
        <f t="shared" si="51"/>
        <v>1665</v>
      </c>
      <c r="AE67" s="8">
        <f t="shared" si="51"/>
        <v>1742</v>
      </c>
      <c r="AF67" s="8">
        <f t="shared" si="51"/>
        <v>1819</v>
      </c>
      <c r="AG67" s="8">
        <f t="shared" si="51"/>
        <v>1896</v>
      </c>
      <c r="AH67" s="8">
        <f t="shared" si="51"/>
        <v>1973</v>
      </c>
      <c r="AI67" s="8">
        <f t="shared" si="51"/>
        <v>2050</v>
      </c>
      <c r="AJ67" s="8">
        <f t="shared" si="51"/>
        <v>2127</v>
      </c>
      <c r="AK67" s="8">
        <f t="shared" si="51"/>
        <v>-17893</v>
      </c>
      <c r="AL67" s="8">
        <f t="shared" si="51"/>
        <v>2281</v>
      </c>
      <c r="AM67" s="8">
        <f t="shared" si="51"/>
        <v>2358</v>
      </c>
      <c r="AO67" s="8">
        <f t="shared" si="51"/>
        <v>4095</v>
      </c>
      <c r="AP67" s="8">
        <f t="shared" si="51"/>
        <v>12126</v>
      </c>
      <c r="AQ67" s="8">
        <f t="shared" si="51"/>
        <v>3117</v>
      </c>
    </row>
    <row r="69" spans="2:43" s="1" customFormat="1">
      <c r="B69" s="18" t="s">
        <v>43</v>
      </c>
      <c r="C69" s="18"/>
      <c r="D69" s="19">
        <v>43831</v>
      </c>
      <c r="E69" s="19">
        <v>43862</v>
      </c>
      <c r="F69" s="19">
        <v>43891</v>
      </c>
      <c r="G69" s="19">
        <v>43922</v>
      </c>
      <c r="H69" s="19">
        <v>43952</v>
      </c>
      <c r="I69" s="19">
        <v>43983</v>
      </c>
      <c r="J69" s="19">
        <v>44013</v>
      </c>
      <c r="K69" s="19">
        <v>44044</v>
      </c>
      <c r="L69" s="19">
        <v>44075</v>
      </c>
      <c r="M69" s="19">
        <v>44105</v>
      </c>
      <c r="N69" s="19">
        <v>44136</v>
      </c>
      <c r="O69" s="19">
        <v>44166</v>
      </c>
      <c r="P69" s="19">
        <v>44197</v>
      </c>
      <c r="Q69" s="19">
        <v>44228</v>
      </c>
      <c r="R69" s="19">
        <v>44256</v>
      </c>
      <c r="S69" s="19">
        <v>44287</v>
      </c>
      <c r="T69" s="19">
        <v>44317</v>
      </c>
      <c r="U69" s="19">
        <v>44348</v>
      </c>
      <c r="V69" s="19">
        <v>44378</v>
      </c>
      <c r="W69" s="19">
        <v>44409</v>
      </c>
      <c r="X69" s="19">
        <v>44440</v>
      </c>
      <c r="Y69" s="19">
        <v>44470</v>
      </c>
      <c r="Z69" s="19">
        <v>44501</v>
      </c>
      <c r="AA69" s="19">
        <v>44531</v>
      </c>
      <c r="AB69" s="19">
        <v>44562</v>
      </c>
      <c r="AC69" s="19">
        <v>44593</v>
      </c>
      <c r="AD69" s="19">
        <v>44621</v>
      </c>
      <c r="AE69" s="19">
        <v>44652</v>
      </c>
      <c r="AF69" s="19">
        <v>44682</v>
      </c>
      <c r="AG69" s="19">
        <v>44713</v>
      </c>
      <c r="AH69" s="19">
        <v>44743</v>
      </c>
      <c r="AI69" s="19">
        <v>44774</v>
      </c>
      <c r="AJ69" s="19">
        <v>44805</v>
      </c>
      <c r="AK69" s="19">
        <v>44835</v>
      </c>
      <c r="AL69" s="19">
        <v>44866</v>
      </c>
      <c r="AM69" s="19">
        <v>44896</v>
      </c>
      <c r="AO69" s="18">
        <f>YEAR(D69)</f>
        <v>2020</v>
      </c>
      <c r="AP69" s="18">
        <f>AO69+1</f>
        <v>2021</v>
      </c>
      <c r="AQ69" s="18">
        <f>AP69+1</f>
        <v>2022</v>
      </c>
    </row>
    <row r="71" spans="2:43">
      <c r="B71" t="s">
        <v>44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O71" s="3">
        <f>SUMIFS($D71:$AM71,$D$20:$AM$20,AO$16,$D$21:$AM$21,12)</f>
        <v>0</v>
      </c>
      <c r="AP71" s="3">
        <f t="shared" ref="AP71:AQ78" si="52">SUMIFS($D71:$AM71,$D$20:$AM$20,AP$16,$D$21:$AM$21,12)</f>
        <v>0</v>
      </c>
      <c r="AQ71" s="3">
        <f t="shared" si="52"/>
        <v>0</v>
      </c>
    </row>
    <row r="72" spans="2:43">
      <c r="B72" t="s">
        <v>45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O72" s="3">
        <f t="shared" ref="AO72" si="53">SUMIFS($D72:$AM72,$D$20:$AM$20,AO$16,$D$21:$AM$21,12)</f>
        <v>0</v>
      </c>
      <c r="AP72" s="3">
        <f t="shared" si="52"/>
        <v>0</v>
      </c>
      <c r="AQ72" s="3">
        <f t="shared" si="52"/>
        <v>0</v>
      </c>
    </row>
    <row r="73" spans="2:43" s="1" customFormat="1">
      <c r="B73" s="1" t="s">
        <v>46</v>
      </c>
      <c r="D73" s="8">
        <f>SUM(D71:D72)</f>
        <v>0</v>
      </c>
      <c r="E73" s="8">
        <f t="shared" ref="E73:AM73" si="54">SUM(E71:E72)</f>
        <v>0</v>
      </c>
      <c r="F73" s="8">
        <f t="shared" si="54"/>
        <v>0</v>
      </c>
      <c r="G73" s="8">
        <f t="shared" si="54"/>
        <v>0</v>
      </c>
      <c r="H73" s="8">
        <f t="shared" si="54"/>
        <v>0</v>
      </c>
      <c r="I73" s="8">
        <f t="shared" si="54"/>
        <v>0</v>
      </c>
      <c r="J73" s="8">
        <f t="shared" si="54"/>
        <v>0</v>
      </c>
      <c r="K73" s="8">
        <f t="shared" si="54"/>
        <v>0</v>
      </c>
      <c r="L73" s="8">
        <f t="shared" si="54"/>
        <v>0</v>
      </c>
      <c r="M73" s="8">
        <f t="shared" si="54"/>
        <v>0</v>
      </c>
      <c r="N73" s="8">
        <f t="shared" si="54"/>
        <v>0</v>
      </c>
      <c r="O73" s="8">
        <f t="shared" si="54"/>
        <v>0</v>
      </c>
      <c r="P73" s="8">
        <f t="shared" si="54"/>
        <v>0</v>
      </c>
      <c r="Q73" s="8">
        <f t="shared" si="54"/>
        <v>0</v>
      </c>
      <c r="R73" s="8">
        <f t="shared" si="54"/>
        <v>0</v>
      </c>
      <c r="S73" s="8">
        <f t="shared" si="54"/>
        <v>0</v>
      </c>
      <c r="T73" s="8">
        <f t="shared" si="54"/>
        <v>0</v>
      </c>
      <c r="U73" s="8">
        <f t="shared" si="54"/>
        <v>0</v>
      </c>
      <c r="V73" s="8">
        <f t="shared" si="54"/>
        <v>0</v>
      </c>
      <c r="W73" s="8">
        <f t="shared" si="54"/>
        <v>0</v>
      </c>
      <c r="X73" s="8">
        <f t="shared" si="54"/>
        <v>0</v>
      </c>
      <c r="Y73" s="8">
        <f t="shared" si="54"/>
        <v>0</v>
      </c>
      <c r="Z73" s="8">
        <f t="shared" si="54"/>
        <v>0</v>
      </c>
      <c r="AA73" s="8">
        <f t="shared" si="54"/>
        <v>0</v>
      </c>
      <c r="AB73" s="8">
        <f t="shared" si="54"/>
        <v>0</v>
      </c>
      <c r="AC73" s="8">
        <f t="shared" si="54"/>
        <v>0</v>
      </c>
      <c r="AD73" s="8">
        <f t="shared" si="54"/>
        <v>0</v>
      </c>
      <c r="AE73" s="8">
        <f t="shared" si="54"/>
        <v>0</v>
      </c>
      <c r="AF73" s="8">
        <f t="shared" si="54"/>
        <v>0</v>
      </c>
      <c r="AG73" s="8">
        <f t="shared" si="54"/>
        <v>0</v>
      </c>
      <c r="AH73" s="8">
        <f t="shared" si="54"/>
        <v>0</v>
      </c>
      <c r="AI73" s="8">
        <f t="shared" si="54"/>
        <v>0</v>
      </c>
      <c r="AJ73" s="8">
        <f t="shared" si="54"/>
        <v>0</v>
      </c>
      <c r="AK73" s="8">
        <f t="shared" si="54"/>
        <v>0</v>
      </c>
      <c r="AL73" s="8">
        <f t="shared" si="54"/>
        <v>0</v>
      </c>
      <c r="AM73" s="8">
        <f t="shared" si="54"/>
        <v>0</v>
      </c>
      <c r="AO73" s="8">
        <f t="shared" ref="AO73" si="55">SUM(AO71:AO72)</f>
        <v>0</v>
      </c>
      <c r="AP73" s="8">
        <f t="shared" ref="AP73" si="56">SUM(AP71:AP72)</f>
        <v>0</v>
      </c>
      <c r="AQ73" s="8">
        <f t="shared" ref="AQ73" si="57">SUM(AQ71:AQ72)</f>
        <v>0</v>
      </c>
    </row>
    <row r="74" spans="2:43"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2:43">
      <c r="B75" t="s">
        <v>47</v>
      </c>
      <c r="D75" s="3">
        <f>C75+D25*(1+$C$13)-D44</f>
        <v>0</v>
      </c>
      <c r="E75" s="3">
        <f t="shared" ref="E75:AM75" si="58">D75+E25*(1+$C$13)-E44</f>
        <v>0</v>
      </c>
      <c r="F75" s="3">
        <f t="shared" si="58"/>
        <v>0</v>
      </c>
      <c r="G75" s="3">
        <f t="shared" si="58"/>
        <v>0</v>
      </c>
      <c r="H75" s="3">
        <f t="shared" si="58"/>
        <v>0</v>
      </c>
      <c r="I75" s="3">
        <f t="shared" si="58"/>
        <v>0</v>
      </c>
      <c r="J75" s="3">
        <f t="shared" si="58"/>
        <v>0</v>
      </c>
      <c r="K75" s="3">
        <f t="shared" si="58"/>
        <v>0</v>
      </c>
      <c r="L75" s="3">
        <f t="shared" si="58"/>
        <v>0</v>
      </c>
      <c r="M75" s="3">
        <f t="shared" si="58"/>
        <v>0</v>
      </c>
      <c r="N75" s="3">
        <f t="shared" si="58"/>
        <v>0</v>
      </c>
      <c r="O75" s="3">
        <f t="shared" si="58"/>
        <v>0</v>
      </c>
      <c r="P75" s="3">
        <f t="shared" si="58"/>
        <v>0</v>
      </c>
      <c r="Q75" s="3">
        <f t="shared" si="58"/>
        <v>0</v>
      </c>
      <c r="R75" s="3">
        <f t="shared" si="58"/>
        <v>0</v>
      </c>
      <c r="S75" s="3">
        <f t="shared" si="58"/>
        <v>0</v>
      </c>
      <c r="T75" s="3">
        <f t="shared" si="58"/>
        <v>0</v>
      </c>
      <c r="U75" s="3">
        <f t="shared" si="58"/>
        <v>0</v>
      </c>
      <c r="V75" s="3">
        <f t="shared" si="58"/>
        <v>0</v>
      </c>
      <c r="W75" s="3">
        <f t="shared" si="58"/>
        <v>0</v>
      </c>
      <c r="X75" s="3">
        <f t="shared" si="58"/>
        <v>0</v>
      </c>
      <c r="Y75" s="3">
        <f t="shared" si="58"/>
        <v>0</v>
      </c>
      <c r="Z75" s="3">
        <f t="shared" si="58"/>
        <v>0</v>
      </c>
      <c r="AA75" s="3">
        <f t="shared" si="58"/>
        <v>0</v>
      </c>
      <c r="AB75" s="3">
        <f t="shared" si="58"/>
        <v>0</v>
      </c>
      <c r="AC75" s="3">
        <f t="shared" si="58"/>
        <v>0</v>
      </c>
      <c r="AD75" s="3">
        <f t="shared" si="58"/>
        <v>0</v>
      </c>
      <c r="AE75" s="3">
        <f t="shared" si="58"/>
        <v>0</v>
      </c>
      <c r="AF75" s="3">
        <f t="shared" si="58"/>
        <v>0</v>
      </c>
      <c r="AG75" s="3">
        <f t="shared" si="58"/>
        <v>0</v>
      </c>
      <c r="AH75" s="3">
        <f t="shared" si="58"/>
        <v>0</v>
      </c>
      <c r="AI75" s="3">
        <f t="shared" si="58"/>
        <v>0</v>
      </c>
      <c r="AJ75" s="3">
        <f t="shared" si="58"/>
        <v>0</v>
      </c>
      <c r="AK75" s="3">
        <f t="shared" si="58"/>
        <v>0</v>
      </c>
      <c r="AL75" s="3">
        <f t="shared" si="58"/>
        <v>0</v>
      </c>
      <c r="AM75" s="3">
        <f t="shared" si="58"/>
        <v>0</v>
      </c>
      <c r="AO75" s="3">
        <f t="shared" ref="AO75:AO78" si="59">SUMIFS($D75:$AM75,$D$20:$AM$20,AO$16,$D$21:$AM$21,12)</f>
        <v>0</v>
      </c>
      <c r="AP75" s="3">
        <f t="shared" si="52"/>
        <v>0</v>
      </c>
      <c r="AQ75" s="3">
        <f t="shared" si="52"/>
        <v>0</v>
      </c>
    </row>
    <row r="76" spans="2:43">
      <c r="B76" t="s">
        <v>59</v>
      </c>
      <c r="D76" s="3">
        <f>C76-$C$13*SUM(D25:D26,D30)-D48</f>
        <v>0</v>
      </c>
      <c r="E76" s="3">
        <f t="shared" ref="E76:AM76" si="60">D76-$C$13*SUM(E25:E26,E30)-E48</f>
        <v>0</v>
      </c>
      <c r="F76" s="3">
        <f t="shared" si="60"/>
        <v>0</v>
      </c>
      <c r="G76" s="3">
        <f t="shared" si="60"/>
        <v>0</v>
      </c>
      <c r="H76" s="3">
        <f t="shared" si="60"/>
        <v>0</v>
      </c>
      <c r="I76" s="3">
        <f t="shared" si="60"/>
        <v>0</v>
      </c>
      <c r="J76" s="3">
        <f t="shared" si="60"/>
        <v>0</v>
      </c>
      <c r="K76" s="3">
        <f t="shared" si="60"/>
        <v>0</v>
      </c>
      <c r="L76" s="3">
        <f t="shared" si="60"/>
        <v>0</v>
      </c>
      <c r="M76" s="3">
        <f t="shared" si="60"/>
        <v>0</v>
      </c>
      <c r="N76" s="3">
        <f t="shared" si="60"/>
        <v>0</v>
      </c>
      <c r="O76" s="3">
        <f t="shared" si="60"/>
        <v>0</v>
      </c>
      <c r="P76" s="3">
        <f t="shared" si="60"/>
        <v>0</v>
      </c>
      <c r="Q76" s="3">
        <f t="shared" si="60"/>
        <v>0</v>
      </c>
      <c r="R76" s="3">
        <f t="shared" si="60"/>
        <v>0</v>
      </c>
      <c r="S76" s="3">
        <f t="shared" si="60"/>
        <v>0</v>
      </c>
      <c r="T76" s="3">
        <f t="shared" si="60"/>
        <v>0</v>
      </c>
      <c r="U76" s="3">
        <f t="shared" si="60"/>
        <v>0</v>
      </c>
      <c r="V76" s="3">
        <f t="shared" si="60"/>
        <v>0</v>
      </c>
      <c r="W76" s="3">
        <f t="shared" si="60"/>
        <v>0</v>
      </c>
      <c r="X76" s="3">
        <f t="shared" si="60"/>
        <v>0</v>
      </c>
      <c r="Y76" s="3">
        <f t="shared" si="60"/>
        <v>0</v>
      </c>
      <c r="Z76" s="3">
        <f t="shared" si="60"/>
        <v>0</v>
      </c>
      <c r="AA76" s="3">
        <f t="shared" si="60"/>
        <v>0</v>
      </c>
      <c r="AB76" s="3">
        <f t="shared" si="60"/>
        <v>0</v>
      </c>
      <c r="AC76" s="3">
        <f t="shared" si="60"/>
        <v>0</v>
      </c>
      <c r="AD76" s="3">
        <f t="shared" si="60"/>
        <v>0</v>
      </c>
      <c r="AE76" s="3">
        <f t="shared" si="60"/>
        <v>0</v>
      </c>
      <c r="AF76" s="3">
        <f t="shared" si="60"/>
        <v>0</v>
      </c>
      <c r="AG76" s="3">
        <f t="shared" si="60"/>
        <v>0</v>
      </c>
      <c r="AH76" s="3">
        <f t="shared" si="60"/>
        <v>0</v>
      </c>
      <c r="AI76" s="3">
        <f t="shared" si="60"/>
        <v>0</v>
      </c>
      <c r="AJ76" s="3">
        <f t="shared" si="60"/>
        <v>0</v>
      </c>
      <c r="AK76" s="3">
        <f t="shared" si="60"/>
        <v>0</v>
      </c>
      <c r="AL76" s="3">
        <f t="shared" si="60"/>
        <v>0</v>
      </c>
      <c r="AM76" s="3">
        <f t="shared" si="60"/>
        <v>0</v>
      </c>
      <c r="AO76" s="3">
        <f t="shared" si="59"/>
        <v>0</v>
      </c>
      <c r="AP76" s="3">
        <f t="shared" si="52"/>
        <v>0</v>
      </c>
      <c r="AQ76" s="3">
        <f t="shared" si="52"/>
        <v>0</v>
      </c>
    </row>
    <row r="77" spans="2:43">
      <c r="B77" t="s">
        <v>48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O77" s="3">
        <f t="shared" si="59"/>
        <v>0</v>
      </c>
      <c r="AP77" s="3">
        <f t="shared" si="52"/>
        <v>0</v>
      </c>
      <c r="AQ77" s="3">
        <f t="shared" si="52"/>
        <v>0</v>
      </c>
    </row>
    <row r="78" spans="2:43">
      <c r="B78" t="s">
        <v>49</v>
      </c>
      <c r="D78" s="3">
        <f>C78+D26*(1+$C$13)-D45</f>
        <v>-143</v>
      </c>
      <c r="E78" s="3">
        <f t="shared" ref="E78:AM78" si="61">D78+E26*(1+$C$13)-E45</f>
        <v>-429</v>
      </c>
      <c r="F78" s="3">
        <f t="shared" si="61"/>
        <v>-715</v>
      </c>
      <c r="G78" s="3">
        <f t="shared" si="61"/>
        <v>-1001</v>
      </c>
      <c r="H78" s="3">
        <f t="shared" si="61"/>
        <v>-1287</v>
      </c>
      <c r="I78" s="3">
        <f t="shared" si="61"/>
        <v>-1573</v>
      </c>
      <c r="J78" s="3">
        <f t="shared" si="61"/>
        <v>-1859</v>
      </c>
      <c r="K78" s="3">
        <f t="shared" si="61"/>
        <v>-2145</v>
      </c>
      <c r="L78" s="3">
        <f t="shared" si="61"/>
        <v>-2431</v>
      </c>
      <c r="M78" s="3">
        <f t="shared" si="61"/>
        <v>-2717</v>
      </c>
      <c r="N78" s="3">
        <f t="shared" si="61"/>
        <v>-3003</v>
      </c>
      <c r="O78" s="3">
        <f t="shared" si="61"/>
        <v>-3289</v>
      </c>
      <c r="P78" s="3">
        <f t="shared" si="61"/>
        <v>-3575</v>
      </c>
      <c r="Q78" s="3">
        <f t="shared" si="61"/>
        <v>-3861</v>
      </c>
      <c r="R78" s="3">
        <f t="shared" si="61"/>
        <v>-4147</v>
      </c>
      <c r="S78" s="3">
        <f t="shared" si="61"/>
        <v>-4433</v>
      </c>
      <c r="T78" s="3">
        <f t="shared" si="61"/>
        <v>-4719</v>
      </c>
      <c r="U78" s="3">
        <f t="shared" si="61"/>
        <v>-5005</v>
      </c>
      <c r="V78" s="3">
        <f t="shared" si="61"/>
        <v>-5291</v>
      </c>
      <c r="W78" s="3">
        <f t="shared" si="61"/>
        <v>-5577</v>
      </c>
      <c r="X78" s="3">
        <f t="shared" si="61"/>
        <v>-5863</v>
      </c>
      <c r="Y78" s="3">
        <f t="shared" si="61"/>
        <v>-6149</v>
      </c>
      <c r="Z78" s="3">
        <f t="shared" si="61"/>
        <v>-6435</v>
      </c>
      <c r="AA78" s="3">
        <f t="shared" si="61"/>
        <v>-6721</v>
      </c>
      <c r="AB78" s="3">
        <f t="shared" si="61"/>
        <v>-7007</v>
      </c>
      <c r="AC78" s="3">
        <f t="shared" si="61"/>
        <v>-7293</v>
      </c>
      <c r="AD78" s="3">
        <f t="shared" si="61"/>
        <v>-7579</v>
      </c>
      <c r="AE78" s="3">
        <f t="shared" si="61"/>
        <v>-7865</v>
      </c>
      <c r="AF78" s="3">
        <f t="shared" si="61"/>
        <v>-8151</v>
      </c>
      <c r="AG78" s="3">
        <f t="shared" si="61"/>
        <v>-8437</v>
      </c>
      <c r="AH78" s="3">
        <f t="shared" si="61"/>
        <v>-8723</v>
      </c>
      <c r="AI78" s="3">
        <f t="shared" si="61"/>
        <v>-9009</v>
      </c>
      <c r="AJ78" s="3">
        <f t="shared" si="61"/>
        <v>-9295</v>
      </c>
      <c r="AK78" s="3">
        <f t="shared" si="61"/>
        <v>-9581</v>
      </c>
      <c r="AL78" s="3">
        <f t="shared" si="61"/>
        <v>-9867</v>
      </c>
      <c r="AM78" s="3">
        <f t="shared" si="61"/>
        <v>-10153</v>
      </c>
      <c r="AO78" s="3">
        <f t="shared" si="59"/>
        <v>0</v>
      </c>
      <c r="AP78" s="3">
        <f t="shared" si="52"/>
        <v>-4433</v>
      </c>
      <c r="AQ78" s="3">
        <f t="shared" si="52"/>
        <v>-18304</v>
      </c>
    </row>
    <row r="79" spans="2:43" s="1" customFormat="1">
      <c r="B79" s="1" t="s">
        <v>50</v>
      </c>
      <c r="D79" s="8">
        <f>SUM(D75:D78)</f>
        <v>-143</v>
      </c>
      <c r="E79" s="8">
        <f t="shared" ref="E79:AM79" si="62">SUM(E75:E78)</f>
        <v>-429</v>
      </c>
      <c r="F79" s="8">
        <f t="shared" si="62"/>
        <v>-715</v>
      </c>
      <c r="G79" s="8">
        <f t="shared" si="62"/>
        <v>-1001</v>
      </c>
      <c r="H79" s="8">
        <f t="shared" si="62"/>
        <v>-1287</v>
      </c>
      <c r="I79" s="8">
        <f t="shared" si="62"/>
        <v>-1573</v>
      </c>
      <c r="J79" s="8">
        <f t="shared" si="62"/>
        <v>-1859</v>
      </c>
      <c r="K79" s="8">
        <f t="shared" si="62"/>
        <v>-2145</v>
      </c>
      <c r="L79" s="8">
        <f t="shared" si="62"/>
        <v>-2431</v>
      </c>
      <c r="M79" s="8">
        <f t="shared" si="62"/>
        <v>-2717</v>
      </c>
      <c r="N79" s="8">
        <f t="shared" si="62"/>
        <v>-3003</v>
      </c>
      <c r="O79" s="8">
        <f t="shared" si="62"/>
        <v>-3289</v>
      </c>
      <c r="P79" s="8">
        <f t="shared" si="62"/>
        <v>-3575</v>
      </c>
      <c r="Q79" s="8">
        <f t="shared" si="62"/>
        <v>-3861</v>
      </c>
      <c r="R79" s="8">
        <f t="shared" si="62"/>
        <v>-4147</v>
      </c>
      <c r="S79" s="8">
        <f t="shared" si="62"/>
        <v>-4433</v>
      </c>
      <c r="T79" s="8">
        <f t="shared" si="62"/>
        <v>-4719</v>
      </c>
      <c r="U79" s="8">
        <f t="shared" si="62"/>
        <v>-5005</v>
      </c>
      <c r="V79" s="8">
        <f t="shared" si="62"/>
        <v>-5291</v>
      </c>
      <c r="W79" s="8">
        <f t="shared" si="62"/>
        <v>-5577</v>
      </c>
      <c r="X79" s="8">
        <f t="shared" si="62"/>
        <v>-5863</v>
      </c>
      <c r="Y79" s="8">
        <f t="shared" si="62"/>
        <v>-6149</v>
      </c>
      <c r="Z79" s="8">
        <f t="shared" si="62"/>
        <v>-6435</v>
      </c>
      <c r="AA79" s="8">
        <f t="shared" si="62"/>
        <v>-6721</v>
      </c>
      <c r="AB79" s="8">
        <f t="shared" si="62"/>
        <v>-7007</v>
      </c>
      <c r="AC79" s="8">
        <f t="shared" si="62"/>
        <v>-7293</v>
      </c>
      <c r="AD79" s="8">
        <f t="shared" si="62"/>
        <v>-7579</v>
      </c>
      <c r="AE79" s="8">
        <f t="shared" si="62"/>
        <v>-7865</v>
      </c>
      <c r="AF79" s="8">
        <f t="shared" si="62"/>
        <v>-8151</v>
      </c>
      <c r="AG79" s="8">
        <f t="shared" si="62"/>
        <v>-8437</v>
      </c>
      <c r="AH79" s="8">
        <f t="shared" si="62"/>
        <v>-8723</v>
      </c>
      <c r="AI79" s="8">
        <f t="shared" si="62"/>
        <v>-9009</v>
      </c>
      <c r="AJ79" s="8">
        <f t="shared" si="62"/>
        <v>-9295</v>
      </c>
      <c r="AK79" s="8">
        <f t="shared" si="62"/>
        <v>-9581</v>
      </c>
      <c r="AL79" s="8">
        <f t="shared" si="62"/>
        <v>-9867</v>
      </c>
      <c r="AM79" s="8">
        <f t="shared" si="62"/>
        <v>-10153</v>
      </c>
      <c r="AO79" s="8">
        <f t="shared" ref="AO79" si="63">SUM(AO75:AO78)</f>
        <v>0</v>
      </c>
      <c r="AP79" s="8">
        <f t="shared" ref="AP79" si="64">SUM(AP75:AP78)</f>
        <v>-4433</v>
      </c>
      <c r="AQ79" s="8">
        <f t="shared" ref="AQ79" si="65">SUM(AQ75:AQ78)</f>
        <v>-18304</v>
      </c>
    </row>
    <row r="80" spans="2:43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2:43">
      <c r="B81" t="s">
        <v>51</v>
      </c>
      <c r="D81" s="3">
        <f>D67+C81</f>
        <v>2720</v>
      </c>
      <c r="E81" s="3">
        <f t="shared" ref="E81:AM81" si="66">E67+D81</f>
        <v>2460</v>
      </c>
      <c r="F81" s="3">
        <f t="shared" si="66"/>
        <v>2277</v>
      </c>
      <c r="G81" s="3">
        <f t="shared" si="66"/>
        <v>2171</v>
      </c>
      <c r="H81" s="3">
        <f t="shared" si="66"/>
        <v>2142</v>
      </c>
      <c r="I81" s="3">
        <f t="shared" si="66"/>
        <v>2190</v>
      </c>
      <c r="J81" s="3">
        <f t="shared" si="66"/>
        <v>2315</v>
      </c>
      <c r="K81" s="3">
        <f t="shared" si="66"/>
        <v>2517</v>
      </c>
      <c r="L81" s="3">
        <f t="shared" si="66"/>
        <v>2796</v>
      </c>
      <c r="M81" s="3">
        <f t="shared" si="66"/>
        <v>3152</v>
      </c>
      <c r="N81" s="3">
        <f t="shared" si="66"/>
        <v>3585</v>
      </c>
      <c r="O81" s="3">
        <f t="shared" si="66"/>
        <v>4095</v>
      </c>
      <c r="P81" s="3">
        <f t="shared" si="66"/>
        <v>4682</v>
      </c>
      <c r="Q81" s="3">
        <f t="shared" si="66"/>
        <v>5346</v>
      </c>
      <c r="R81" s="3">
        <f t="shared" si="66"/>
        <v>6087</v>
      </c>
      <c r="S81" s="3">
        <f t="shared" si="66"/>
        <v>6905</v>
      </c>
      <c r="T81" s="3">
        <f t="shared" si="66"/>
        <v>7800</v>
      </c>
      <c r="U81" s="3">
        <f t="shared" si="66"/>
        <v>8772</v>
      </c>
      <c r="V81" s="3">
        <f t="shared" si="66"/>
        <v>9821</v>
      </c>
      <c r="W81" s="3">
        <f t="shared" si="66"/>
        <v>10947</v>
      </c>
      <c r="X81" s="3">
        <f t="shared" si="66"/>
        <v>12150</v>
      </c>
      <c r="Y81" s="3">
        <f t="shared" si="66"/>
        <v>13430</v>
      </c>
      <c r="Z81" s="3">
        <f t="shared" si="66"/>
        <v>14787</v>
      </c>
      <c r="AA81" s="3">
        <f t="shared" si="66"/>
        <v>16221</v>
      </c>
      <c r="AB81" s="3">
        <f t="shared" si="66"/>
        <v>17732</v>
      </c>
      <c r="AC81" s="3">
        <f t="shared" si="66"/>
        <v>19320</v>
      </c>
      <c r="AD81" s="3">
        <f t="shared" si="66"/>
        <v>20985</v>
      </c>
      <c r="AE81" s="3">
        <f t="shared" si="66"/>
        <v>22727</v>
      </c>
      <c r="AF81" s="3">
        <f t="shared" si="66"/>
        <v>24546</v>
      </c>
      <c r="AG81" s="3">
        <f t="shared" si="66"/>
        <v>26442</v>
      </c>
      <c r="AH81" s="3">
        <f t="shared" si="66"/>
        <v>28415</v>
      </c>
      <c r="AI81" s="3">
        <f t="shared" si="66"/>
        <v>30465</v>
      </c>
      <c r="AJ81" s="3">
        <f t="shared" si="66"/>
        <v>32592</v>
      </c>
      <c r="AK81" s="3">
        <f t="shared" si="66"/>
        <v>14699</v>
      </c>
      <c r="AL81" s="3">
        <f t="shared" si="66"/>
        <v>16980</v>
      </c>
      <c r="AM81" s="3">
        <f t="shared" si="66"/>
        <v>19338</v>
      </c>
      <c r="AO81" s="3">
        <f t="shared" ref="AO81:AQ82" si="67">SUMIFS($D81:$AM81,$D$20:$AM$20,AO$16,$D$21:$AM$21,12)</f>
        <v>0</v>
      </c>
      <c r="AP81" s="3">
        <f t="shared" si="67"/>
        <v>6905</v>
      </c>
      <c r="AQ81" s="3">
        <f t="shared" si="67"/>
        <v>63057</v>
      </c>
    </row>
    <row r="82" spans="2:43">
      <c r="B82" t="s">
        <v>52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O82" s="3">
        <f t="shared" si="67"/>
        <v>0</v>
      </c>
      <c r="AP82" s="3">
        <f t="shared" si="67"/>
        <v>0</v>
      </c>
      <c r="AQ82" s="3">
        <f t="shared" si="67"/>
        <v>0</v>
      </c>
    </row>
    <row r="83" spans="2:43" s="1" customFormat="1">
      <c r="B83" s="1" t="s">
        <v>53</v>
      </c>
      <c r="D83" s="8">
        <f>SUM(D81:D82)</f>
        <v>2720</v>
      </c>
      <c r="E83" s="8">
        <f t="shared" ref="E83:AM83" si="68">SUM(E81:E82)</f>
        <v>2460</v>
      </c>
      <c r="F83" s="8">
        <f t="shared" si="68"/>
        <v>2277</v>
      </c>
      <c r="G83" s="8">
        <f t="shared" si="68"/>
        <v>2171</v>
      </c>
      <c r="H83" s="8">
        <f t="shared" si="68"/>
        <v>2142</v>
      </c>
      <c r="I83" s="8">
        <f t="shared" si="68"/>
        <v>2190</v>
      </c>
      <c r="J83" s="8">
        <f t="shared" si="68"/>
        <v>2315</v>
      </c>
      <c r="K83" s="8">
        <f t="shared" si="68"/>
        <v>2517</v>
      </c>
      <c r="L83" s="8">
        <f t="shared" si="68"/>
        <v>2796</v>
      </c>
      <c r="M83" s="8">
        <f t="shared" si="68"/>
        <v>3152</v>
      </c>
      <c r="N83" s="8">
        <f t="shared" si="68"/>
        <v>3585</v>
      </c>
      <c r="O83" s="8">
        <f t="shared" si="68"/>
        <v>4095</v>
      </c>
      <c r="P83" s="8">
        <f t="shared" si="68"/>
        <v>4682</v>
      </c>
      <c r="Q83" s="8">
        <f t="shared" si="68"/>
        <v>5346</v>
      </c>
      <c r="R83" s="8">
        <f t="shared" si="68"/>
        <v>6087</v>
      </c>
      <c r="S83" s="8">
        <f t="shared" si="68"/>
        <v>6905</v>
      </c>
      <c r="T83" s="8">
        <f t="shared" si="68"/>
        <v>7800</v>
      </c>
      <c r="U83" s="8">
        <f t="shared" si="68"/>
        <v>8772</v>
      </c>
      <c r="V83" s="8">
        <f t="shared" si="68"/>
        <v>9821</v>
      </c>
      <c r="W83" s="8">
        <f t="shared" si="68"/>
        <v>10947</v>
      </c>
      <c r="X83" s="8">
        <f t="shared" si="68"/>
        <v>12150</v>
      </c>
      <c r="Y83" s="8">
        <f t="shared" si="68"/>
        <v>13430</v>
      </c>
      <c r="Z83" s="8">
        <f t="shared" si="68"/>
        <v>14787</v>
      </c>
      <c r="AA83" s="8">
        <f t="shared" si="68"/>
        <v>16221</v>
      </c>
      <c r="AB83" s="8">
        <f t="shared" si="68"/>
        <v>17732</v>
      </c>
      <c r="AC83" s="8">
        <f t="shared" si="68"/>
        <v>19320</v>
      </c>
      <c r="AD83" s="8">
        <f t="shared" si="68"/>
        <v>20985</v>
      </c>
      <c r="AE83" s="8">
        <f t="shared" si="68"/>
        <v>22727</v>
      </c>
      <c r="AF83" s="8">
        <f t="shared" si="68"/>
        <v>24546</v>
      </c>
      <c r="AG83" s="8">
        <f t="shared" si="68"/>
        <v>26442</v>
      </c>
      <c r="AH83" s="8">
        <f t="shared" si="68"/>
        <v>28415</v>
      </c>
      <c r="AI83" s="8">
        <f t="shared" si="68"/>
        <v>30465</v>
      </c>
      <c r="AJ83" s="8">
        <f t="shared" si="68"/>
        <v>32592</v>
      </c>
      <c r="AK83" s="8">
        <f t="shared" si="68"/>
        <v>14699</v>
      </c>
      <c r="AL83" s="8">
        <f t="shared" si="68"/>
        <v>16980</v>
      </c>
      <c r="AM83" s="8">
        <f t="shared" si="68"/>
        <v>19338</v>
      </c>
      <c r="AO83" s="8">
        <f t="shared" ref="AO83" si="69">SUM(AO81:AO82)</f>
        <v>0</v>
      </c>
      <c r="AP83" s="8">
        <f t="shared" ref="AP83" si="70">SUM(AP81:AP82)</f>
        <v>6905</v>
      </c>
      <c r="AQ83" s="8">
        <f t="shared" ref="AQ83" si="71">SUM(AQ81:AQ82)</f>
        <v>63057</v>
      </c>
    </row>
    <row r="84" spans="2:43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2:43">
      <c r="B85" t="s">
        <v>54</v>
      </c>
      <c r="D85" s="3">
        <f>C85+D60</f>
        <v>3200</v>
      </c>
      <c r="E85" s="3">
        <f t="shared" ref="E85:AM85" si="72">D85+E60</f>
        <v>3200</v>
      </c>
      <c r="F85" s="3">
        <f t="shared" si="72"/>
        <v>3200</v>
      </c>
      <c r="G85" s="3">
        <f t="shared" si="72"/>
        <v>3200</v>
      </c>
      <c r="H85" s="3">
        <f t="shared" si="72"/>
        <v>3200</v>
      </c>
      <c r="I85" s="3">
        <f t="shared" si="72"/>
        <v>3200</v>
      </c>
      <c r="J85" s="3">
        <f t="shared" si="72"/>
        <v>3200</v>
      </c>
      <c r="K85" s="3">
        <f t="shared" si="72"/>
        <v>3200</v>
      </c>
      <c r="L85" s="3">
        <f t="shared" si="72"/>
        <v>3200</v>
      </c>
      <c r="M85" s="3">
        <f t="shared" si="72"/>
        <v>3200</v>
      </c>
      <c r="N85" s="3">
        <f t="shared" si="72"/>
        <v>3200</v>
      </c>
      <c r="O85" s="3">
        <f t="shared" si="72"/>
        <v>3200</v>
      </c>
      <c r="P85" s="3">
        <f t="shared" si="72"/>
        <v>3200</v>
      </c>
      <c r="Q85" s="3">
        <f t="shared" si="72"/>
        <v>3200</v>
      </c>
      <c r="R85" s="3">
        <f t="shared" si="72"/>
        <v>3200</v>
      </c>
      <c r="S85" s="3">
        <f t="shared" si="72"/>
        <v>3200</v>
      </c>
      <c r="T85" s="3">
        <f t="shared" si="72"/>
        <v>3200</v>
      </c>
      <c r="U85" s="3">
        <f t="shared" si="72"/>
        <v>3200</v>
      </c>
      <c r="V85" s="3">
        <f t="shared" si="72"/>
        <v>3200</v>
      </c>
      <c r="W85" s="3">
        <f t="shared" si="72"/>
        <v>3200</v>
      </c>
      <c r="X85" s="3">
        <f t="shared" si="72"/>
        <v>3200</v>
      </c>
      <c r="Y85" s="3">
        <f t="shared" si="72"/>
        <v>3200</v>
      </c>
      <c r="Z85" s="3">
        <f t="shared" si="72"/>
        <v>3200</v>
      </c>
      <c r="AA85" s="3">
        <f t="shared" si="72"/>
        <v>3200</v>
      </c>
      <c r="AB85" s="3">
        <f t="shared" si="72"/>
        <v>3200</v>
      </c>
      <c r="AC85" s="3">
        <f t="shared" si="72"/>
        <v>3200</v>
      </c>
      <c r="AD85" s="3">
        <f t="shared" si="72"/>
        <v>3200</v>
      </c>
      <c r="AE85" s="3">
        <f t="shared" si="72"/>
        <v>3200</v>
      </c>
      <c r="AF85" s="3">
        <f t="shared" si="72"/>
        <v>3200</v>
      </c>
      <c r="AG85" s="3">
        <f t="shared" si="72"/>
        <v>3200</v>
      </c>
      <c r="AH85" s="3">
        <f t="shared" si="72"/>
        <v>3200</v>
      </c>
      <c r="AI85" s="3">
        <f t="shared" si="72"/>
        <v>3200</v>
      </c>
      <c r="AJ85" s="3">
        <f t="shared" si="72"/>
        <v>3200</v>
      </c>
      <c r="AK85" s="3">
        <f t="shared" si="72"/>
        <v>3200</v>
      </c>
      <c r="AL85" s="3">
        <f t="shared" si="72"/>
        <v>3200</v>
      </c>
      <c r="AM85" s="3">
        <f t="shared" si="72"/>
        <v>3200</v>
      </c>
      <c r="AO85" s="3">
        <f t="shared" ref="AO85:AQ86" si="73">SUMIFS($D85:$AM85,$D$20:$AM$20,AO$16,$D$21:$AM$21,12)</f>
        <v>0</v>
      </c>
      <c r="AP85" s="3">
        <f t="shared" si="73"/>
        <v>3200</v>
      </c>
      <c r="AQ85" s="3">
        <f t="shared" si="73"/>
        <v>6400</v>
      </c>
    </row>
    <row r="86" spans="2:43">
      <c r="B86" t="s">
        <v>55</v>
      </c>
      <c r="D86" s="3">
        <f>C86+D31+D61</f>
        <v>-623</v>
      </c>
      <c r="E86" s="3">
        <f t="shared" ref="E86:AM86" si="74">D86+E31+E61</f>
        <v>-1169</v>
      </c>
      <c r="F86" s="3">
        <f t="shared" si="74"/>
        <v>-1638</v>
      </c>
      <c r="G86" s="3">
        <f t="shared" si="74"/>
        <v>-2030</v>
      </c>
      <c r="H86" s="3">
        <f t="shared" si="74"/>
        <v>-2345</v>
      </c>
      <c r="I86" s="3">
        <f t="shared" si="74"/>
        <v>-2583</v>
      </c>
      <c r="J86" s="3">
        <f t="shared" si="74"/>
        <v>-2744</v>
      </c>
      <c r="K86" s="3">
        <f t="shared" si="74"/>
        <v>-2828</v>
      </c>
      <c r="L86" s="3">
        <f t="shared" si="74"/>
        <v>-2835</v>
      </c>
      <c r="M86" s="3">
        <f t="shared" si="74"/>
        <v>-2765</v>
      </c>
      <c r="N86" s="3">
        <f t="shared" si="74"/>
        <v>-2618</v>
      </c>
      <c r="O86" s="3">
        <f t="shared" si="74"/>
        <v>-2394</v>
      </c>
      <c r="P86" s="3">
        <f t="shared" si="74"/>
        <v>-2093</v>
      </c>
      <c r="Q86" s="3">
        <f t="shared" si="74"/>
        <v>-1715</v>
      </c>
      <c r="R86" s="3">
        <f t="shared" si="74"/>
        <v>-1260</v>
      </c>
      <c r="S86" s="3">
        <f t="shared" si="74"/>
        <v>-728</v>
      </c>
      <c r="T86" s="3">
        <f t="shared" si="74"/>
        <v>-119</v>
      </c>
      <c r="U86" s="3">
        <f t="shared" si="74"/>
        <v>567</v>
      </c>
      <c r="V86" s="3">
        <f t="shared" si="74"/>
        <v>1330</v>
      </c>
      <c r="W86" s="3">
        <f t="shared" si="74"/>
        <v>2170</v>
      </c>
      <c r="X86" s="3">
        <f t="shared" si="74"/>
        <v>3087</v>
      </c>
      <c r="Y86" s="3">
        <f t="shared" si="74"/>
        <v>4081</v>
      </c>
      <c r="Z86" s="3">
        <f t="shared" si="74"/>
        <v>5152</v>
      </c>
      <c r="AA86" s="3">
        <f t="shared" si="74"/>
        <v>6300</v>
      </c>
      <c r="AB86" s="3">
        <f t="shared" si="74"/>
        <v>7525</v>
      </c>
      <c r="AC86" s="3">
        <f t="shared" si="74"/>
        <v>8827</v>
      </c>
      <c r="AD86" s="3">
        <f t="shared" si="74"/>
        <v>10206</v>
      </c>
      <c r="AE86" s="3">
        <f t="shared" si="74"/>
        <v>11662</v>
      </c>
      <c r="AF86" s="3">
        <f t="shared" si="74"/>
        <v>13195</v>
      </c>
      <c r="AG86" s="3">
        <f t="shared" si="74"/>
        <v>14805</v>
      </c>
      <c r="AH86" s="3">
        <f t="shared" si="74"/>
        <v>16492</v>
      </c>
      <c r="AI86" s="3">
        <f t="shared" si="74"/>
        <v>18256</v>
      </c>
      <c r="AJ86" s="3">
        <f t="shared" si="74"/>
        <v>20097</v>
      </c>
      <c r="AK86" s="3">
        <f t="shared" si="74"/>
        <v>1918</v>
      </c>
      <c r="AL86" s="3">
        <f t="shared" si="74"/>
        <v>3913</v>
      </c>
      <c r="AM86" s="3">
        <f t="shared" si="74"/>
        <v>5985</v>
      </c>
      <c r="AO86" s="3">
        <f t="shared" si="73"/>
        <v>0</v>
      </c>
      <c r="AP86" s="3">
        <f t="shared" si="73"/>
        <v>-728</v>
      </c>
      <c r="AQ86" s="3">
        <f t="shared" si="73"/>
        <v>38353</v>
      </c>
    </row>
    <row r="87" spans="2:43" s="1" customFormat="1">
      <c r="B87" s="1" t="s">
        <v>56</v>
      </c>
      <c r="D87" s="8">
        <f>SUM(D85:D86)</f>
        <v>2577</v>
      </c>
      <c r="E87" s="8">
        <f t="shared" ref="E87:AM87" si="75">SUM(E85:E86)</f>
        <v>2031</v>
      </c>
      <c r="F87" s="8">
        <f t="shared" si="75"/>
        <v>1562</v>
      </c>
      <c r="G87" s="8">
        <f t="shared" si="75"/>
        <v>1170</v>
      </c>
      <c r="H87" s="8">
        <f t="shared" si="75"/>
        <v>855</v>
      </c>
      <c r="I87" s="8">
        <f t="shared" si="75"/>
        <v>617</v>
      </c>
      <c r="J87" s="8">
        <f t="shared" si="75"/>
        <v>456</v>
      </c>
      <c r="K87" s="8">
        <f t="shared" si="75"/>
        <v>372</v>
      </c>
      <c r="L87" s="8">
        <f t="shared" si="75"/>
        <v>365</v>
      </c>
      <c r="M87" s="8">
        <f t="shared" si="75"/>
        <v>435</v>
      </c>
      <c r="N87" s="8">
        <f t="shared" si="75"/>
        <v>582</v>
      </c>
      <c r="O87" s="8">
        <f t="shared" si="75"/>
        <v>806</v>
      </c>
      <c r="P87" s="8">
        <f t="shared" si="75"/>
        <v>1107</v>
      </c>
      <c r="Q87" s="8">
        <f t="shared" si="75"/>
        <v>1485</v>
      </c>
      <c r="R87" s="8">
        <f t="shared" si="75"/>
        <v>1940</v>
      </c>
      <c r="S87" s="8">
        <f t="shared" si="75"/>
        <v>2472</v>
      </c>
      <c r="T87" s="8">
        <f t="shared" si="75"/>
        <v>3081</v>
      </c>
      <c r="U87" s="8">
        <f t="shared" si="75"/>
        <v>3767</v>
      </c>
      <c r="V87" s="8">
        <f t="shared" si="75"/>
        <v>4530</v>
      </c>
      <c r="W87" s="8">
        <f t="shared" si="75"/>
        <v>5370</v>
      </c>
      <c r="X87" s="8">
        <f t="shared" si="75"/>
        <v>6287</v>
      </c>
      <c r="Y87" s="8">
        <f t="shared" si="75"/>
        <v>7281</v>
      </c>
      <c r="Z87" s="8">
        <f t="shared" si="75"/>
        <v>8352</v>
      </c>
      <c r="AA87" s="8">
        <f t="shared" si="75"/>
        <v>9500</v>
      </c>
      <c r="AB87" s="8">
        <f t="shared" si="75"/>
        <v>10725</v>
      </c>
      <c r="AC87" s="8">
        <f t="shared" si="75"/>
        <v>12027</v>
      </c>
      <c r="AD87" s="8">
        <f t="shared" si="75"/>
        <v>13406</v>
      </c>
      <c r="AE87" s="8">
        <f t="shared" si="75"/>
        <v>14862</v>
      </c>
      <c r="AF87" s="8">
        <f t="shared" si="75"/>
        <v>16395</v>
      </c>
      <c r="AG87" s="8">
        <f t="shared" si="75"/>
        <v>18005</v>
      </c>
      <c r="AH87" s="8">
        <f t="shared" si="75"/>
        <v>19692</v>
      </c>
      <c r="AI87" s="8">
        <f t="shared" si="75"/>
        <v>21456</v>
      </c>
      <c r="AJ87" s="8">
        <f t="shared" si="75"/>
        <v>23297</v>
      </c>
      <c r="AK87" s="8">
        <f t="shared" si="75"/>
        <v>5118</v>
      </c>
      <c r="AL87" s="8">
        <f t="shared" si="75"/>
        <v>7113</v>
      </c>
      <c r="AM87" s="8">
        <f t="shared" si="75"/>
        <v>9185</v>
      </c>
      <c r="AO87" s="8">
        <f t="shared" ref="AO87" si="76">SUM(AO85:AO86)</f>
        <v>0</v>
      </c>
      <c r="AP87" s="8">
        <f t="shared" ref="AP87" si="77">SUM(AP85:AP86)</f>
        <v>2472</v>
      </c>
      <c r="AQ87" s="8">
        <f t="shared" ref="AQ87" si="78">SUM(AQ85:AQ86)</f>
        <v>44753</v>
      </c>
    </row>
    <row r="89" spans="2:43" s="11" customFormat="1">
      <c r="B89" s="11" t="s">
        <v>57</v>
      </c>
      <c r="D89" s="13">
        <f>D73+D79+D83-D87</f>
        <v>0</v>
      </c>
      <c r="E89" s="13">
        <f t="shared" ref="E89:AM89" si="79">E73+E79+E83-E87</f>
        <v>0</v>
      </c>
      <c r="F89" s="13">
        <f t="shared" si="79"/>
        <v>0</v>
      </c>
      <c r="G89" s="13">
        <f t="shared" si="79"/>
        <v>0</v>
      </c>
      <c r="H89" s="13">
        <f t="shared" si="79"/>
        <v>0</v>
      </c>
      <c r="I89" s="13">
        <f t="shared" si="79"/>
        <v>0</v>
      </c>
      <c r="J89" s="13">
        <f>J73+J79+J83-J87</f>
        <v>0</v>
      </c>
      <c r="K89" s="13">
        <f t="shared" si="79"/>
        <v>0</v>
      </c>
      <c r="L89" s="13">
        <f t="shared" si="79"/>
        <v>0</v>
      </c>
      <c r="M89" s="13">
        <f t="shared" si="79"/>
        <v>0</v>
      </c>
      <c r="N89" s="13">
        <f t="shared" si="79"/>
        <v>0</v>
      </c>
      <c r="O89" s="13">
        <f t="shared" si="79"/>
        <v>0</v>
      </c>
      <c r="P89" s="13">
        <f t="shared" si="79"/>
        <v>0</v>
      </c>
      <c r="Q89" s="13">
        <f t="shared" si="79"/>
        <v>0</v>
      </c>
      <c r="R89" s="13">
        <f t="shared" si="79"/>
        <v>0</v>
      </c>
      <c r="S89" s="13">
        <f t="shared" si="79"/>
        <v>0</v>
      </c>
      <c r="T89" s="13">
        <f t="shared" si="79"/>
        <v>0</v>
      </c>
      <c r="U89" s="13">
        <f t="shared" si="79"/>
        <v>0</v>
      </c>
      <c r="V89" s="13">
        <f t="shared" si="79"/>
        <v>0</v>
      </c>
      <c r="W89" s="13">
        <f t="shared" si="79"/>
        <v>0</v>
      </c>
      <c r="X89" s="13">
        <f t="shared" si="79"/>
        <v>0</v>
      </c>
      <c r="Y89" s="13">
        <f t="shared" si="79"/>
        <v>0</v>
      </c>
      <c r="Z89" s="13">
        <f t="shared" si="79"/>
        <v>0</v>
      </c>
      <c r="AA89" s="13">
        <f t="shared" si="79"/>
        <v>0</v>
      </c>
      <c r="AB89" s="13">
        <f t="shared" si="79"/>
        <v>0</v>
      </c>
      <c r="AC89" s="13">
        <f t="shared" si="79"/>
        <v>0</v>
      </c>
      <c r="AD89" s="13">
        <f t="shared" si="79"/>
        <v>0</v>
      </c>
      <c r="AE89" s="13">
        <f t="shared" si="79"/>
        <v>0</v>
      </c>
      <c r="AF89" s="13">
        <f t="shared" si="79"/>
        <v>0</v>
      </c>
      <c r="AG89" s="13">
        <f t="shared" si="79"/>
        <v>0</v>
      </c>
      <c r="AH89" s="13">
        <f t="shared" si="79"/>
        <v>0</v>
      </c>
      <c r="AI89" s="13">
        <f t="shared" si="79"/>
        <v>0</v>
      </c>
      <c r="AJ89" s="13">
        <f t="shared" si="79"/>
        <v>0</v>
      </c>
      <c r="AK89" s="13">
        <f t="shared" si="79"/>
        <v>0</v>
      </c>
      <c r="AL89" s="13">
        <f t="shared" si="79"/>
        <v>0</v>
      </c>
      <c r="AM89" s="13">
        <f t="shared" si="79"/>
        <v>0</v>
      </c>
      <c r="AO89" s="13">
        <f t="shared" ref="AO89:AQ89" si="80">SUMIFS($D89:$AM89,$D$20:$AM$20,AO$16)</f>
        <v>0</v>
      </c>
      <c r="AP89" s="13">
        <f t="shared" si="80"/>
        <v>0</v>
      </c>
      <c r="AQ89" s="13">
        <f t="shared" si="80"/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780A-69FC-4310-A9BF-71A515C0DFA3}">
  <sheetPr>
    <tabColor theme="4"/>
  </sheetPr>
  <dimension ref="B2:AQ105"/>
  <sheetViews>
    <sheetView showGridLines="0" topLeftCell="A28" zoomScale="130" zoomScaleNormal="130" workbookViewId="0">
      <pane xSplit="3" topLeftCell="D1" activePane="topRight" state="frozen"/>
      <selection pane="topRight" activeCell="D87" sqref="D87"/>
    </sheetView>
  </sheetViews>
  <sheetFormatPr defaultRowHeight="13.8"/>
  <cols>
    <col min="1" max="1" width="2.77734375" customWidth="1"/>
    <col min="2" max="2" width="37.77734375" customWidth="1"/>
    <col min="3" max="3" width="15.109375" customWidth="1"/>
    <col min="4" max="4" width="9.109375" bestFit="1" customWidth="1"/>
    <col min="7" max="7" width="9.109375" bestFit="1" customWidth="1"/>
  </cols>
  <sheetData>
    <row r="2" spans="2:43">
      <c r="B2" s="1" t="s">
        <v>64</v>
      </c>
    </row>
    <row r="3" spans="2:43">
      <c r="B3" s="22"/>
      <c r="C3" s="22"/>
      <c r="D3" s="3" t="s">
        <v>6</v>
      </c>
    </row>
    <row r="5" spans="2:43">
      <c r="B5" s="2" t="s">
        <v>1</v>
      </c>
    </row>
    <row r="7" spans="2:43">
      <c r="B7" t="s">
        <v>94</v>
      </c>
      <c r="C7" s="6">
        <v>5</v>
      </c>
    </row>
    <row r="8" spans="2:43">
      <c r="B8" t="s">
        <v>95</v>
      </c>
      <c r="C8" s="6">
        <v>8</v>
      </c>
    </row>
    <row r="9" spans="2:43">
      <c r="B9" t="s">
        <v>65</v>
      </c>
      <c r="C9" s="6">
        <v>48</v>
      </c>
    </row>
    <row r="10" spans="2:43">
      <c r="B10" t="s">
        <v>66</v>
      </c>
      <c r="C10" s="6">
        <v>21</v>
      </c>
    </row>
    <row r="11" spans="2:43">
      <c r="B11" t="s">
        <v>62</v>
      </c>
      <c r="C11" s="6">
        <v>700</v>
      </c>
    </row>
    <row r="12" spans="2:43">
      <c r="B12" t="s">
        <v>24</v>
      </c>
      <c r="C12" s="31">
        <v>0.2</v>
      </c>
    </row>
    <row r="13" spans="2:43">
      <c r="B13" t="s">
        <v>107</v>
      </c>
      <c r="C13" s="6">
        <v>10000</v>
      </c>
    </row>
    <row r="15" spans="2:43" s="1" customFormat="1">
      <c r="B15" s="23" t="s">
        <v>67</v>
      </c>
      <c r="C15" s="23"/>
      <c r="D15" s="14">
        <v>44197</v>
      </c>
      <c r="E15" s="24">
        <f>EDATE(D15,1)</f>
        <v>44228</v>
      </c>
      <c r="F15" s="24">
        <f>EDATE(E15,1)</f>
        <v>44256</v>
      </c>
      <c r="G15" s="24">
        <f t="shared" ref="G15:AM15" si="0">EDATE(F15,1)</f>
        <v>44287</v>
      </c>
      <c r="H15" s="24">
        <f t="shared" si="0"/>
        <v>44317</v>
      </c>
      <c r="I15" s="24">
        <f t="shared" si="0"/>
        <v>44348</v>
      </c>
      <c r="J15" s="24">
        <f t="shared" si="0"/>
        <v>44378</v>
      </c>
      <c r="K15" s="24">
        <f t="shared" si="0"/>
        <v>44409</v>
      </c>
      <c r="L15" s="24">
        <f t="shared" si="0"/>
        <v>44440</v>
      </c>
      <c r="M15" s="24">
        <f t="shared" si="0"/>
        <v>44470</v>
      </c>
      <c r="N15" s="24">
        <f t="shared" si="0"/>
        <v>44501</v>
      </c>
      <c r="O15" s="24">
        <f t="shared" si="0"/>
        <v>44531</v>
      </c>
      <c r="P15" s="24">
        <f t="shared" si="0"/>
        <v>44562</v>
      </c>
      <c r="Q15" s="24">
        <f t="shared" si="0"/>
        <v>44593</v>
      </c>
      <c r="R15" s="24">
        <f t="shared" si="0"/>
        <v>44621</v>
      </c>
      <c r="S15" s="24">
        <f t="shared" si="0"/>
        <v>44652</v>
      </c>
      <c r="T15" s="24">
        <f t="shared" si="0"/>
        <v>44682</v>
      </c>
      <c r="U15" s="24">
        <f t="shared" si="0"/>
        <v>44713</v>
      </c>
      <c r="V15" s="24">
        <f t="shared" si="0"/>
        <v>44743</v>
      </c>
      <c r="W15" s="24">
        <f t="shared" si="0"/>
        <v>44774</v>
      </c>
      <c r="X15" s="24">
        <f t="shared" si="0"/>
        <v>44805</v>
      </c>
      <c r="Y15" s="24">
        <f t="shared" si="0"/>
        <v>44835</v>
      </c>
      <c r="Z15" s="24">
        <f t="shared" si="0"/>
        <v>44866</v>
      </c>
      <c r="AA15" s="24">
        <f t="shared" si="0"/>
        <v>44896</v>
      </c>
      <c r="AB15" s="24">
        <f t="shared" si="0"/>
        <v>44927</v>
      </c>
      <c r="AC15" s="24">
        <f t="shared" si="0"/>
        <v>44958</v>
      </c>
      <c r="AD15" s="24">
        <f t="shared" si="0"/>
        <v>44986</v>
      </c>
      <c r="AE15" s="24">
        <f t="shared" si="0"/>
        <v>45017</v>
      </c>
      <c r="AF15" s="24">
        <f t="shared" si="0"/>
        <v>45047</v>
      </c>
      <c r="AG15" s="24">
        <f t="shared" si="0"/>
        <v>45078</v>
      </c>
      <c r="AH15" s="24">
        <f t="shared" si="0"/>
        <v>45108</v>
      </c>
      <c r="AI15" s="24">
        <f t="shared" si="0"/>
        <v>45139</v>
      </c>
      <c r="AJ15" s="24">
        <f t="shared" si="0"/>
        <v>45170</v>
      </c>
      <c r="AK15" s="24">
        <f t="shared" si="0"/>
        <v>45200</v>
      </c>
      <c r="AL15" s="24">
        <f t="shared" si="0"/>
        <v>45231</v>
      </c>
      <c r="AM15" s="24">
        <f t="shared" si="0"/>
        <v>45261</v>
      </c>
      <c r="AO15" s="23">
        <f>YEAR($D$15)</f>
        <v>2021</v>
      </c>
      <c r="AP15" s="23">
        <f>AO$15+1</f>
        <v>2022</v>
      </c>
      <c r="AQ15" s="23">
        <f>AP$15+1</f>
        <v>2023</v>
      </c>
    </row>
    <row r="17" spans="2:43" s="11" customFormat="1">
      <c r="B17" s="11" t="s">
        <v>69</v>
      </c>
      <c r="D17" s="11">
        <f>YEAR(D15)</f>
        <v>2021</v>
      </c>
      <c r="E17" s="11">
        <f t="shared" ref="E17:AM17" si="1">YEAR(E15)</f>
        <v>2021</v>
      </c>
      <c r="F17" s="11">
        <f t="shared" si="1"/>
        <v>2021</v>
      </c>
      <c r="G17" s="11">
        <f t="shared" si="1"/>
        <v>2021</v>
      </c>
      <c r="H17" s="11">
        <f t="shared" si="1"/>
        <v>2021</v>
      </c>
      <c r="I17" s="11">
        <f t="shared" si="1"/>
        <v>2021</v>
      </c>
      <c r="J17" s="11">
        <f t="shared" si="1"/>
        <v>2021</v>
      </c>
      <c r="K17" s="11">
        <f t="shared" si="1"/>
        <v>2021</v>
      </c>
      <c r="L17" s="11">
        <f t="shared" si="1"/>
        <v>2021</v>
      </c>
      <c r="M17" s="11">
        <f t="shared" si="1"/>
        <v>2021</v>
      </c>
      <c r="N17" s="11">
        <f t="shared" si="1"/>
        <v>2021</v>
      </c>
      <c r="O17" s="11">
        <f t="shared" si="1"/>
        <v>2021</v>
      </c>
      <c r="P17" s="11">
        <f t="shared" si="1"/>
        <v>2022</v>
      </c>
      <c r="Q17" s="11">
        <f t="shared" si="1"/>
        <v>2022</v>
      </c>
      <c r="R17" s="11">
        <f t="shared" si="1"/>
        <v>2022</v>
      </c>
      <c r="S17" s="11">
        <f t="shared" si="1"/>
        <v>2022</v>
      </c>
      <c r="T17" s="11">
        <f t="shared" si="1"/>
        <v>2022</v>
      </c>
      <c r="U17" s="11">
        <f t="shared" si="1"/>
        <v>2022</v>
      </c>
      <c r="V17" s="11">
        <f t="shared" si="1"/>
        <v>2022</v>
      </c>
      <c r="W17" s="11">
        <f t="shared" si="1"/>
        <v>2022</v>
      </c>
      <c r="X17" s="11">
        <f t="shared" si="1"/>
        <v>2022</v>
      </c>
      <c r="Y17" s="11">
        <f t="shared" si="1"/>
        <v>2022</v>
      </c>
      <c r="Z17" s="11">
        <f t="shared" si="1"/>
        <v>2022</v>
      </c>
      <c r="AA17" s="11">
        <f t="shared" si="1"/>
        <v>2022</v>
      </c>
      <c r="AB17" s="11">
        <f t="shared" si="1"/>
        <v>2023</v>
      </c>
      <c r="AC17" s="11">
        <f t="shared" si="1"/>
        <v>2023</v>
      </c>
      <c r="AD17" s="11">
        <f t="shared" si="1"/>
        <v>2023</v>
      </c>
      <c r="AE17" s="11">
        <f t="shared" si="1"/>
        <v>2023</v>
      </c>
      <c r="AF17" s="11">
        <f t="shared" si="1"/>
        <v>2023</v>
      </c>
      <c r="AG17" s="11">
        <f t="shared" si="1"/>
        <v>2023</v>
      </c>
      <c r="AH17" s="11">
        <f t="shared" si="1"/>
        <v>2023</v>
      </c>
      <c r="AI17" s="11">
        <f t="shared" si="1"/>
        <v>2023</v>
      </c>
      <c r="AJ17" s="11">
        <f t="shared" si="1"/>
        <v>2023</v>
      </c>
      <c r="AK17" s="11">
        <f t="shared" si="1"/>
        <v>2023</v>
      </c>
      <c r="AL17" s="11">
        <f t="shared" si="1"/>
        <v>2023</v>
      </c>
      <c r="AM17" s="11">
        <f t="shared" si="1"/>
        <v>2023</v>
      </c>
    </row>
    <row r="18" spans="2:43" s="11" customFormat="1">
      <c r="B18" s="11" t="s">
        <v>70</v>
      </c>
      <c r="D18" s="11">
        <f>MONTH(D15)</f>
        <v>1</v>
      </c>
      <c r="E18" s="11">
        <f t="shared" ref="E18:AM18" si="2">MONTH(E15)</f>
        <v>2</v>
      </c>
      <c r="F18" s="11">
        <f t="shared" si="2"/>
        <v>3</v>
      </c>
      <c r="G18" s="11">
        <f t="shared" si="2"/>
        <v>4</v>
      </c>
      <c r="H18" s="11">
        <f t="shared" si="2"/>
        <v>5</v>
      </c>
      <c r="I18" s="11">
        <f t="shared" si="2"/>
        <v>6</v>
      </c>
      <c r="J18" s="11">
        <f t="shared" si="2"/>
        <v>7</v>
      </c>
      <c r="K18" s="11">
        <f t="shared" si="2"/>
        <v>8</v>
      </c>
      <c r="L18" s="11">
        <f t="shared" si="2"/>
        <v>9</v>
      </c>
      <c r="M18" s="11">
        <f t="shared" si="2"/>
        <v>10</v>
      </c>
      <c r="N18" s="11">
        <f t="shared" si="2"/>
        <v>11</v>
      </c>
      <c r="O18" s="11">
        <f t="shared" si="2"/>
        <v>12</v>
      </c>
      <c r="P18" s="11">
        <f t="shared" si="2"/>
        <v>1</v>
      </c>
      <c r="Q18" s="11">
        <f t="shared" si="2"/>
        <v>2</v>
      </c>
      <c r="R18" s="11">
        <f t="shared" si="2"/>
        <v>3</v>
      </c>
      <c r="S18" s="11">
        <f t="shared" si="2"/>
        <v>4</v>
      </c>
      <c r="T18" s="11">
        <f t="shared" si="2"/>
        <v>5</v>
      </c>
      <c r="U18" s="11">
        <f t="shared" si="2"/>
        <v>6</v>
      </c>
      <c r="V18" s="11">
        <f t="shared" si="2"/>
        <v>7</v>
      </c>
      <c r="W18" s="11">
        <f t="shared" si="2"/>
        <v>8</v>
      </c>
      <c r="X18" s="11">
        <f t="shared" si="2"/>
        <v>9</v>
      </c>
      <c r="Y18" s="11">
        <f t="shared" si="2"/>
        <v>10</v>
      </c>
      <c r="Z18" s="11">
        <f t="shared" si="2"/>
        <v>11</v>
      </c>
      <c r="AA18" s="11">
        <f t="shared" si="2"/>
        <v>12</v>
      </c>
      <c r="AB18" s="11">
        <f t="shared" si="2"/>
        <v>1</v>
      </c>
      <c r="AC18" s="11">
        <f t="shared" si="2"/>
        <v>2</v>
      </c>
      <c r="AD18" s="11">
        <f t="shared" si="2"/>
        <v>3</v>
      </c>
      <c r="AE18" s="11">
        <f t="shared" si="2"/>
        <v>4</v>
      </c>
      <c r="AF18" s="11">
        <f t="shared" si="2"/>
        <v>5</v>
      </c>
      <c r="AG18" s="11">
        <f t="shared" si="2"/>
        <v>6</v>
      </c>
      <c r="AH18" s="11">
        <f t="shared" si="2"/>
        <v>7</v>
      </c>
      <c r="AI18" s="11">
        <f t="shared" si="2"/>
        <v>8</v>
      </c>
      <c r="AJ18" s="11">
        <f t="shared" si="2"/>
        <v>9</v>
      </c>
      <c r="AK18" s="11">
        <f t="shared" si="2"/>
        <v>10</v>
      </c>
      <c r="AL18" s="11">
        <f t="shared" si="2"/>
        <v>11</v>
      </c>
      <c r="AM18" s="11">
        <f t="shared" si="2"/>
        <v>12</v>
      </c>
    </row>
    <row r="20" spans="2:43">
      <c r="B20" t="s">
        <v>68</v>
      </c>
      <c r="D20" s="6">
        <f>$C$9</f>
        <v>48</v>
      </c>
      <c r="E20" s="3">
        <f>D20+$C$10</f>
        <v>69</v>
      </c>
      <c r="F20" s="3">
        <f>E20+$C$10</f>
        <v>90</v>
      </c>
      <c r="G20" s="3">
        <f t="shared" ref="G20:AM20" si="3">F20+$C$10</f>
        <v>111</v>
      </c>
      <c r="H20" s="3">
        <f t="shared" si="3"/>
        <v>132</v>
      </c>
      <c r="I20" s="3">
        <f t="shared" si="3"/>
        <v>153</v>
      </c>
      <c r="J20" s="3">
        <f t="shared" si="3"/>
        <v>174</v>
      </c>
      <c r="K20" s="3">
        <f t="shared" si="3"/>
        <v>195</v>
      </c>
      <c r="L20" s="3">
        <f t="shared" si="3"/>
        <v>216</v>
      </c>
      <c r="M20" s="3">
        <f t="shared" si="3"/>
        <v>237</v>
      </c>
      <c r="N20" s="3">
        <f t="shared" si="3"/>
        <v>258</v>
      </c>
      <c r="O20" s="3">
        <f t="shared" si="3"/>
        <v>279</v>
      </c>
      <c r="P20" s="3">
        <f t="shared" si="3"/>
        <v>300</v>
      </c>
      <c r="Q20" s="3">
        <f t="shared" si="3"/>
        <v>321</v>
      </c>
      <c r="R20" s="3">
        <f t="shared" si="3"/>
        <v>342</v>
      </c>
      <c r="S20" s="3">
        <f t="shared" si="3"/>
        <v>363</v>
      </c>
      <c r="T20" s="3">
        <f t="shared" si="3"/>
        <v>384</v>
      </c>
      <c r="U20" s="3">
        <f t="shared" si="3"/>
        <v>405</v>
      </c>
      <c r="V20" s="3">
        <f t="shared" si="3"/>
        <v>426</v>
      </c>
      <c r="W20" s="3">
        <f t="shared" si="3"/>
        <v>447</v>
      </c>
      <c r="X20" s="3">
        <f t="shared" si="3"/>
        <v>468</v>
      </c>
      <c r="Y20" s="3">
        <f t="shared" si="3"/>
        <v>489</v>
      </c>
      <c r="Z20" s="3">
        <f t="shared" si="3"/>
        <v>510</v>
      </c>
      <c r="AA20" s="3">
        <f t="shared" si="3"/>
        <v>531</v>
      </c>
      <c r="AB20" s="3">
        <f t="shared" si="3"/>
        <v>552</v>
      </c>
      <c r="AC20" s="3">
        <f t="shared" si="3"/>
        <v>573</v>
      </c>
      <c r="AD20" s="3">
        <f t="shared" si="3"/>
        <v>594</v>
      </c>
      <c r="AE20" s="3">
        <f t="shared" si="3"/>
        <v>615</v>
      </c>
      <c r="AF20" s="3">
        <f t="shared" si="3"/>
        <v>636</v>
      </c>
      <c r="AG20" s="3">
        <f t="shared" si="3"/>
        <v>657</v>
      </c>
      <c r="AH20" s="3">
        <f t="shared" si="3"/>
        <v>678</v>
      </c>
      <c r="AI20" s="3">
        <f t="shared" si="3"/>
        <v>699</v>
      </c>
      <c r="AJ20" s="3">
        <f t="shared" si="3"/>
        <v>720</v>
      </c>
      <c r="AK20" s="3">
        <f t="shared" si="3"/>
        <v>741</v>
      </c>
      <c r="AL20" s="3">
        <f t="shared" si="3"/>
        <v>762</v>
      </c>
      <c r="AM20" s="3">
        <f t="shared" si="3"/>
        <v>783</v>
      </c>
      <c r="AO20" s="3">
        <f>SUMIFS($D20:$AM20,$D$17:$AM$17,AO$15)</f>
        <v>1962</v>
      </c>
      <c r="AP20" s="3">
        <f t="shared" ref="AP20:AQ20" si="4">SUMIFS($D20:$AM20,$D$17:$AM$17,AP$15)</f>
        <v>4986</v>
      </c>
      <c r="AQ20" s="3">
        <f t="shared" si="4"/>
        <v>8010</v>
      </c>
    </row>
    <row r="21" spans="2:43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2:43">
      <c r="B22" s="2" t="s">
        <v>80</v>
      </c>
      <c r="C22" s="25" t="s">
        <v>93</v>
      </c>
      <c r="D22" s="1" t="s">
        <v>82</v>
      </c>
      <c r="E22" s="1" t="s">
        <v>83</v>
      </c>
      <c r="F22" s="1" t="s">
        <v>84</v>
      </c>
      <c r="G22" s="1" t="s">
        <v>85</v>
      </c>
      <c r="H22" s="1" t="s">
        <v>86</v>
      </c>
    </row>
    <row r="23" spans="2:43">
      <c r="B23" s="9" t="s">
        <v>81</v>
      </c>
      <c r="C23" s="6">
        <v>500</v>
      </c>
      <c r="D23" s="5">
        <v>3</v>
      </c>
      <c r="E23">
        <f>D23*12</f>
        <v>36</v>
      </c>
      <c r="F23" s="3">
        <f>C23/E23</f>
        <v>13.888888888888889</v>
      </c>
      <c r="G23" s="26">
        <v>44197</v>
      </c>
      <c r="H23" s="4">
        <f>EDATE(G23,E23-1)</f>
        <v>45261</v>
      </c>
    </row>
    <row r="24" spans="2:43">
      <c r="B24" s="9" t="s">
        <v>87</v>
      </c>
      <c r="C24" s="6">
        <v>180</v>
      </c>
      <c r="D24" s="5">
        <v>2</v>
      </c>
      <c r="E24">
        <f t="shared" ref="E24:E25" si="5">D24*12</f>
        <v>24</v>
      </c>
      <c r="F24" s="3">
        <f t="shared" ref="F24:F25" si="6">C24/E24</f>
        <v>7.5</v>
      </c>
      <c r="G24" s="26">
        <v>44348</v>
      </c>
      <c r="H24" s="4">
        <f t="shared" ref="H24:H25" si="7">EDATE(G24,E24-1)</f>
        <v>45047</v>
      </c>
    </row>
    <row r="25" spans="2:43">
      <c r="B25" s="9" t="s">
        <v>88</v>
      </c>
      <c r="C25" s="6">
        <v>180</v>
      </c>
      <c r="D25" s="5">
        <v>3</v>
      </c>
      <c r="E25">
        <f t="shared" si="5"/>
        <v>36</v>
      </c>
      <c r="F25" s="3">
        <f t="shared" si="6"/>
        <v>5</v>
      </c>
      <c r="G25" s="26">
        <v>44927</v>
      </c>
      <c r="H25" s="4">
        <f t="shared" si="7"/>
        <v>45992</v>
      </c>
    </row>
    <row r="27" spans="2:43">
      <c r="B27" s="2" t="s">
        <v>89</v>
      </c>
    </row>
    <row r="28" spans="2:43">
      <c r="B28" s="9" t="s">
        <v>81</v>
      </c>
      <c r="D28" s="3">
        <f>IF(D$15=$G23,-$C23,0)</f>
        <v>-500</v>
      </c>
      <c r="E28" s="3">
        <f t="shared" ref="E28:AM30" si="8">IF(E$15=$G23,-$C23,0)</f>
        <v>0</v>
      </c>
      <c r="F28" s="3">
        <f t="shared" si="8"/>
        <v>0</v>
      </c>
      <c r="G28" s="3">
        <f t="shared" si="8"/>
        <v>0</v>
      </c>
      <c r="H28" s="3">
        <f t="shared" si="8"/>
        <v>0</v>
      </c>
      <c r="I28" s="3">
        <f t="shared" si="8"/>
        <v>0</v>
      </c>
      <c r="J28" s="3">
        <f t="shared" si="8"/>
        <v>0</v>
      </c>
      <c r="K28" s="3">
        <f t="shared" si="8"/>
        <v>0</v>
      </c>
      <c r="L28" s="3">
        <f t="shared" si="8"/>
        <v>0</v>
      </c>
      <c r="M28" s="3">
        <f t="shared" si="8"/>
        <v>0</v>
      </c>
      <c r="N28" s="3">
        <f t="shared" si="8"/>
        <v>0</v>
      </c>
      <c r="O28" s="3">
        <f t="shared" si="8"/>
        <v>0</v>
      </c>
      <c r="P28" s="3">
        <f t="shared" si="8"/>
        <v>0</v>
      </c>
      <c r="Q28" s="3">
        <f t="shared" si="8"/>
        <v>0</v>
      </c>
      <c r="R28" s="3">
        <f t="shared" si="8"/>
        <v>0</v>
      </c>
      <c r="S28" s="3">
        <f t="shared" si="8"/>
        <v>0</v>
      </c>
      <c r="T28" s="3">
        <f t="shared" si="8"/>
        <v>0</v>
      </c>
      <c r="U28" s="3">
        <f t="shared" si="8"/>
        <v>0</v>
      </c>
      <c r="V28" s="3">
        <f t="shared" si="8"/>
        <v>0</v>
      </c>
      <c r="W28" s="3">
        <f t="shared" si="8"/>
        <v>0</v>
      </c>
      <c r="X28" s="3">
        <f t="shared" si="8"/>
        <v>0</v>
      </c>
      <c r="Y28" s="3">
        <f t="shared" si="8"/>
        <v>0</v>
      </c>
      <c r="Z28" s="3">
        <f t="shared" si="8"/>
        <v>0</v>
      </c>
      <c r="AA28" s="3">
        <f t="shared" si="8"/>
        <v>0</v>
      </c>
      <c r="AB28" s="3">
        <f t="shared" si="8"/>
        <v>0</v>
      </c>
      <c r="AC28" s="3">
        <f t="shared" si="8"/>
        <v>0</v>
      </c>
      <c r="AD28" s="3">
        <f t="shared" si="8"/>
        <v>0</v>
      </c>
      <c r="AE28" s="3">
        <f t="shared" si="8"/>
        <v>0</v>
      </c>
      <c r="AF28" s="3">
        <f t="shared" si="8"/>
        <v>0</v>
      </c>
      <c r="AG28" s="3">
        <f t="shared" si="8"/>
        <v>0</v>
      </c>
      <c r="AH28" s="3">
        <f t="shared" si="8"/>
        <v>0</v>
      </c>
      <c r="AI28" s="3">
        <f t="shared" si="8"/>
        <v>0</v>
      </c>
      <c r="AJ28" s="3">
        <f t="shared" si="8"/>
        <v>0</v>
      </c>
      <c r="AK28" s="3">
        <f t="shared" si="8"/>
        <v>0</v>
      </c>
      <c r="AL28" s="3">
        <f t="shared" si="8"/>
        <v>0</v>
      </c>
      <c r="AM28" s="3">
        <f t="shared" si="8"/>
        <v>0</v>
      </c>
      <c r="AO28" s="3"/>
      <c r="AP28" s="3"/>
      <c r="AQ28" s="3"/>
    </row>
    <row r="29" spans="2:43">
      <c r="B29" s="9" t="s">
        <v>87</v>
      </c>
      <c r="D29" s="3">
        <f t="shared" ref="D29:S30" si="9">IF(D$15=$G24,-$C24,0)</f>
        <v>0</v>
      </c>
      <c r="E29" s="3">
        <f t="shared" si="9"/>
        <v>0</v>
      </c>
      <c r="F29" s="3">
        <f t="shared" si="9"/>
        <v>0</v>
      </c>
      <c r="G29" s="3">
        <f t="shared" si="9"/>
        <v>0</v>
      </c>
      <c r="H29" s="3">
        <f t="shared" si="9"/>
        <v>0</v>
      </c>
      <c r="I29" s="3">
        <f t="shared" si="9"/>
        <v>-180</v>
      </c>
      <c r="J29" s="3">
        <f t="shared" si="9"/>
        <v>0</v>
      </c>
      <c r="K29" s="3">
        <f t="shared" si="9"/>
        <v>0</v>
      </c>
      <c r="L29" s="3">
        <f t="shared" si="9"/>
        <v>0</v>
      </c>
      <c r="M29" s="3">
        <f t="shared" si="9"/>
        <v>0</v>
      </c>
      <c r="N29" s="3">
        <f t="shared" si="9"/>
        <v>0</v>
      </c>
      <c r="O29" s="3">
        <f t="shared" si="9"/>
        <v>0</v>
      </c>
      <c r="P29" s="3">
        <f t="shared" si="9"/>
        <v>0</v>
      </c>
      <c r="Q29" s="3">
        <f t="shared" si="9"/>
        <v>0</v>
      </c>
      <c r="R29" s="3">
        <f t="shared" si="9"/>
        <v>0</v>
      </c>
      <c r="S29" s="3">
        <f t="shared" si="9"/>
        <v>0</v>
      </c>
      <c r="T29" s="3">
        <f t="shared" si="8"/>
        <v>0</v>
      </c>
      <c r="U29" s="3">
        <f t="shared" si="8"/>
        <v>0</v>
      </c>
      <c r="V29" s="3">
        <f t="shared" si="8"/>
        <v>0</v>
      </c>
      <c r="W29" s="3">
        <f t="shared" si="8"/>
        <v>0</v>
      </c>
      <c r="X29" s="3">
        <f t="shared" si="8"/>
        <v>0</v>
      </c>
      <c r="Y29" s="3">
        <f t="shared" si="8"/>
        <v>0</v>
      </c>
      <c r="Z29" s="3">
        <f t="shared" si="8"/>
        <v>0</v>
      </c>
      <c r="AA29" s="3">
        <f t="shared" si="8"/>
        <v>0</v>
      </c>
      <c r="AB29" s="3">
        <f t="shared" si="8"/>
        <v>0</v>
      </c>
      <c r="AC29" s="3">
        <f t="shared" si="8"/>
        <v>0</v>
      </c>
      <c r="AD29" s="3">
        <f t="shared" si="8"/>
        <v>0</v>
      </c>
      <c r="AE29" s="3">
        <f t="shared" si="8"/>
        <v>0</v>
      </c>
      <c r="AF29" s="3">
        <f t="shared" si="8"/>
        <v>0</v>
      </c>
      <c r="AG29" s="3">
        <f t="shared" si="8"/>
        <v>0</v>
      </c>
      <c r="AH29" s="3">
        <f t="shared" si="8"/>
        <v>0</v>
      </c>
      <c r="AI29" s="3">
        <f t="shared" si="8"/>
        <v>0</v>
      </c>
      <c r="AJ29" s="3">
        <f t="shared" si="8"/>
        <v>0</v>
      </c>
      <c r="AK29" s="3">
        <f t="shared" si="8"/>
        <v>0</v>
      </c>
      <c r="AL29" s="3">
        <f t="shared" si="8"/>
        <v>0</v>
      </c>
      <c r="AM29" s="3">
        <f t="shared" si="8"/>
        <v>0</v>
      </c>
      <c r="AO29" s="3"/>
      <c r="AP29" s="3"/>
      <c r="AQ29" s="3"/>
    </row>
    <row r="30" spans="2:43">
      <c r="B30" s="9" t="s">
        <v>88</v>
      </c>
      <c r="D30" s="3">
        <f t="shared" si="9"/>
        <v>0</v>
      </c>
      <c r="E30" s="3">
        <f t="shared" si="8"/>
        <v>0</v>
      </c>
      <c r="F30" s="3">
        <f t="shared" si="8"/>
        <v>0</v>
      </c>
      <c r="G30" s="3">
        <f t="shared" si="8"/>
        <v>0</v>
      </c>
      <c r="H30" s="3">
        <f t="shared" si="8"/>
        <v>0</v>
      </c>
      <c r="I30" s="3">
        <f t="shared" si="8"/>
        <v>0</v>
      </c>
      <c r="J30" s="3">
        <f t="shared" si="8"/>
        <v>0</v>
      </c>
      <c r="K30" s="3">
        <f t="shared" si="8"/>
        <v>0</v>
      </c>
      <c r="L30" s="3">
        <f t="shared" si="8"/>
        <v>0</v>
      </c>
      <c r="M30" s="3">
        <f t="shared" si="8"/>
        <v>0</v>
      </c>
      <c r="N30" s="3">
        <f t="shared" si="8"/>
        <v>0</v>
      </c>
      <c r="O30" s="3">
        <f t="shared" si="8"/>
        <v>0</v>
      </c>
      <c r="P30" s="3">
        <f t="shared" si="8"/>
        <v>0</v>
      </c>
      <c r="Q30" s="3">
        <f t="shared" si="8"/>
        <v>0</v>
      </c>
      <c r="R30" s="3">
        <f t="shared" si="8"/>
        <v>0</v>
      </c>
      <c r="S30" s="3">
        <f t="shared" si="8"/>
        <v>0</v>
      </c>
      <c r="T30" s="3">
        <f t="shared" si="8"/>
        <v>0</v>
      </c>
      <c r="U30" s="3">
        <f t="shared" si="8"/>
        <v>0</v>
      </c>
      <c r="V30" s="3">
        <f t="shared" si="8"/>
        <v>0</v>
      </c>
      <c r="W30" s="3">
        <f t="shared" si="8"/>
        <v>0</v>
      </c>
      <c r="X30" s="3">
        <f t="shared" si="8"/>
        <v>0</v>
      </c>
      <c r="Y30" s="3">
        <f t="shared" si="8"/>
        <v>0</v>
      </c>
      <c r="Z30" s="3">
        <f t="shared" si="8"/>
        <v>0</v>
      </c>
      <c r="AA30" s="3">
        <f t="shared" si="8"/>
        <v>0</v>
      </c>
      <c r="AB30" s="3">
        <f t="shared" si="8"/>
        <v>-180</v>
      </c>
      <c r="AC30" s="3">
        <f t="shared" si="8"/>
        <v>0</v>
      </c>
      <c r="AD30" s="3">
        <f t="shared" si="8"/>
        <v>0</v>
      </c>
      <c r="AE30" s="3">
        <f t="shared" si="8"/>
        <v>0</v>
      </c>
      <c r="AF30" s="3">
        <f t="shared" si="8"/>
        <v>0</v>
      </c>
      <c r="AG30" s="3">
        <f t="shared" si="8"/>
        <v>0</v>
      </c>
      <c r="AH30" s="3">
        <f t="shared" si="8"/>
        <v>0</v>
      </c>
      <c r="AI30" s="3">
        <f t="shared" si="8"/>
        <v>0</v>
      </c>
      <c r="AJ30" s="3">
        <f t="shared" si="8"/>
        <v>0</v>
      </c>
      <c r="AK30" s="3">
        <f t="shared" si="8"/>
        <v>0</v>
      </c>
      <c r="AL30" s="3">
        <f t="shared" si="8"/>
        <v>0</v>
      </c>
      <c r="AM30" s="3">
        <f t="shared" si="8"/>
        <v>0</v>
      </c>
      <c r="AO30" s="3"/>
      <c r="AP30" s="3"/>
      <c r="AQ30" s="3"/>
    </row>
    <row r="31" spans="2:43" s="1" customFormat="1">
      <c r="B31" s="1" t="s">
        <v>91</v>
      </c>
      <c r="D31" s="8">
        <f>SUM(D28:D30)</f>
        <v>-500</v>
      </c>
      <c r="E31" s="8">
        <f t="shared" ref="E31:AM31" si="10">SUM(E28:E30)</f>
        <v>0</v>
      </c>
      <c r="F31" s="8">
        <f t="shared" si="10"/>
        <v>0</v>
      </c>
      <c r="G31" s="8">
        <f t="shared" si="10"/>
        <v>0</v>
      </c>
      <c r="H31" s="8">
        <f t="shared" si="10"/>
        <v>0</v>
      </c>
      <c r="I31" s="8">
        <f t="shared" si="10"/>
        <v>-180</v>
      </c>
      <c r="J31" s="8">
        <f t="shared" si="10"/>
        <v>0</v>
      </c>
      <c r="K31" s="8">
        <f t="shared" si="10"/>
        <v>0</v>
      </c>
      <c r="L31" s="8">
        <f t="shared" si="10"/>
        <v>0</v>
      </c>
      <c r="M31" s="8">
        <f t="shared" si="10"/>
        <v>0</v>
      </c>
      <c r="N31" s="8">
        <f t="shared" si="10"/>
        <v>0</v>
      </c>
      <c r="O31" s="8">
        <f t="shared" si="10"/>
        <v>0</v>
      </c>
      <c r="P31" s="8">
        <f t="shared" si="10"/>
        <v>0</v>
      </c>
      <c r="Q31" s="8">
        <f t="shared" si="10"/>
        <v>0</v>
      </c>
      <c r="R31" s="8">
        <f t="shared" si="10"/>
        <v>0</v>
      </c>
      <c r="S31" s="8">
        <f t="shared" si="10"/>
        <v>0</v>
      </c>
      <c r="T31" s="8">
        <f t="shared" si="10"/>
        <v>0</v>
      </c>
      <c r="U31" s="8">
        <f t="shared" si="10"/>
        <v>0</v>
      </c>
      <c r="V31" s="8">
        <f t="shared" si="10"/>
        <v>0</v>
      </c>
      <c r="W31" s="8">
        <f t="shared" si="10"/>
        <v>0</v>
      </c>
      <c r="X31" s="8">
        <f t="shared" si="10"/>
        <v>0</v>
      </c>
      <c r="Y31" s="8">
        <f t="shared" si="10"/>
        <v>0</v>
      </c>
      <c r="Z31" s="8">
        <f t="shared" si="10"/>
        <v>0</v>
      </c>
      <c r="AA31" s="8">
        <f t="shared" si="10"/>
        <v>0</v>
      </c>
      <c r="AB31" s="8">
        <f t="shared" si="10"/>
        <v>-180</v>
      </c>
      <c r="AC31" s="8">
        <f t="shared" si="10"/>
        <v>0</v>
      </c>
      <c r="AD31" s="8">
        <f t="shared" si="10"/>
        <v>0</v>
      </c>
      <c r="AE31" s="8">
        <f t="shared" si="10"/>
        <v>0</v>
      </c>
      <c r="AF31" s="8">
        <f t="shared" si="10"/>
        <v>0</v>
      </c>
      <c r="AG31" s="8">
        <f t="shared" si="10"/>
        <v>0</v>
      </c>
      <c r="AH31" s="8">
        <f t="shared" si="10"/>
        <v>0</v>
      </c>
      <c r="AI31" s="8">
        <f t="shared" si="10"/>
        <v>0</v>
      </c>
      <c r="AJ31" s="8">
        <f t="shared" si="10"/>
        <v>0</v>
      </c>
      <c r="AK31" s="8">
        <f t="shared" si="10"/>
        <v>0</v>
      </c>
      <c r="AL31" s="8">
        <f t="shared" si="10"/>
        <v>0</v>
      </c>
      <c r="AM31" s="8">
        <f t="shared" si="10"/>
        <v>0</v>
      </c>
      <c r="AO31" s="8"/>
      <c r="AP31" s="8"/>
      <c r="AQ31" s="8"/>
    </row>
    <row r="33" spans="2:43">
      <c r="B33" s="2" t="s">
        <v>90</v>
      </c>
    </row>
    <row r="34" spans="2:43">
      <c r="B34" s="9" t="s">
        <v>81</v>
      </c>
      <c r="D34" s="3">
        <f>IF(AND(D$39&gt;=$G23,D$39&lt;=$H23),-$F23,0)</f>
        <v>-13.888888888888889</v>
      </c>
      <c r="E34" s="3">
        <f t="shared" ref="E34:AM36" si="11">IF(AND(E$39&gt;=$G23,E$39&lt;=$H23),-$F23,0)</f>
        <v>-13.888888888888889</v>
      </c>
      <c r="F34" s="3">
        <f t="shared" si="11"/>
        <v>-13.888888888888889</v>
      </c>
      <c r="G34" s="3">
        <f t="shared" si="11"/>
        <v>-13.888888888888889</v>
      </c>
      <c r="H34" s="3">
        <f t="shared" si="11"/>
        <v>-13.888888888888889</v>
      </c>
      <c r="I34" s="3">
        <f t="shared" si="11"/>
        <v>-13.888888888888889</v>
      </c>
      <c r="J34" s="3">
        <f t="shared" si="11"/>
        <v>-13.888888888888889</v>
      </c>
      <c r="K34" s="3">
        <f t="shared" si="11"/>
        <v>-13.888888888888889</v>
      </c>
      <c r="L34" s="3">
        <f t="shared" si="11"/>
        <v>-13.888888888888889</v>
      </c>
      <c r="M34" s="3">
        <f t="shared" si="11"/>
        <v>-13.888888888888889</v>
      </c>
      <c r="N34" s="3">
        <f t="shared" si="11"/>
        <v>-13.888888888888889</v>
      </c>
      <c r="O34" s="3">
        <f t="shared" si="11"/>
        <v>-13.888888888888889</v>
      </c>
      <c r="P34" s="3">
        <f t="shared" si="11"/>
        <v>-13.888888888888889</v>
      </c>
      <c r="Q34" s="3">
        <f t="shared" si="11"/>
        <v>-13.888888888888889</v>
      </c>
      <c r="R34" s="3">
        <f t="shared" si="11"/>
        <v>-13.888888888888889</v>
      </c>
      <c r="S34" s="3">
        <f t="shared" si="11"/>
        <v>-13.888888888888889</v>
      </c>
      <c r="T34" s="3">
        <f t="shared" si="11"/>
        <v>-13.888888888888889</v>
      </c>
      <c r="U34" s="3">
        <f t="shared" si="11"/>
        <v>-13.888888888888889</v>
      </c>
      <c r="V34" s="3">
        <f t="shared" si="11"/>
        <v>-13.888888888888889</v>
      </c>
      <c r="W34" s="3">
        <f t="shared" si="11"/>
        <v>-13.888888888888889</v>
      </c>
      <c r="X34" s="3">
        <f t="shared" si="11"/>
        <v>-13.888888888888889</v>
      </c>
      <c r="Y34" s="3">
        <f t="shared" si="11"/>
        <v>-13.888888888888889</v>
      </c>
      <c r="Z34" s="3">
        <f t="shared" si="11"/>
        <v>-13.888888888888889</v>
      </c>
      <c r="AA34" s="3">
        <f t="shared" si="11"/>
        <v>-13.888888888888889</v>
      </c>
      <c r="AB34" s="3">
        <f t="shared" si="11"/>
        <v>-13.888888888888889</v>
      </c>
      <c r="AC34" s="3">
        <f t="shared" si="11"/>
        <v>-13.888888888888889</v>
      </c>
      <c r="AD34" s="3">
        <f t="shared" si="11"/>
        <v>-13.888888888888889</v>
      </c>
      <c r="AE34" s="3">
        <f t="shared" si="11"/>
        <v>-13.888888888888889</v>
      </c>
      <c r="AF34" s="3">
        <f t="shared" si="11"/>
        <v>-13.888888888888889</v>
      </c>
      <c r="AG34" s="3">
        <f t="shared" si="11"/>
        <v>-13.888888888888889</v>
      </c>
      <c r="AH34" s="3">
        <f t="shared" si="11"/>
        <v>-13.888888888888889</v>
      </c>
      <c r="AI34" s="3">
        <f t="shared" si="11"/>
        <v>-13.888888888888889</v>
      </c>
      <c r="AJ34" s="3">
        <f t="shared" si="11"/>
        <v>-13.888888888888889</v>
      </c>
      <c r="AK34" s="3">
        <f t="shared" si="11"/>
        <v>-13.888888888888889</v>
      </c>
      <c r="AL34" s="3">
        <f t="shared" si="11"/>
        <v>-13.888888888888889</v>
      </c>
      <c r="AM34" s="3">
        <f t="shared" si="11"/>
        <v>-13.888888888888889</v>
      </c>
      <c r="AO34" s="3"/>
      <c r="AP34" s="3"/>
      <c r="AQ34" s="3"/>
    </row>
    <row r="35" spans="2:43">
      <c r="B35" s="9" t="s">
        <v>87</v>
      </c>
      <c r="D35" s="3">
        <f t="shared" ref="D35:S36" si="12">IF(AND(D$39&gt;=$G24,D$39&lt;=$H24),-$F24,0)</f>
        <v>0</v>
      </c>
      <c r="E35" s="3">
        <f t="shared" si="12"/>
        <v>0</v>
      </c>
      <c r="F35" s="3">
        <f t="shared" si="12"/>
        <v>0</v>
      </c>
      <c r="G35" s="3">
        <f t="shared" si="12"/>
        <v>0</v>
      </c>
      <c r="H35" s="3">
        <f t="shared" si="12"/>
        <v>0</v>
      </c>
      <c r="I35" s="3">
        <f t="shared" si="12"/>
        <v>-7.5</v>
      </c>
      <c r="J35" s="3">
        <f t="shared" si="12"/>
        <v>-7.5</v>
      </c>
      <c r="K35" s="3">
        <f t="shared" si="12"/>
        <v>-7.5</v>
      </c>
      <c r="L35" s="3">
        <f t="shared" si="12"/>
        <v>-7.5</v>
      </c>
      <c r="M35" s="3">
        <f t="shared" si="12"/>
        <v>-7.5</v>
      </c>
      <c r="N35" s="3">
        <f t="shared" si="12"/>
        <v>-7.5</v>
      </c>
      <c r="O35" s="3">
        <f t="shared" si="12"/>
        <v>-7.5</v>
      </c>
      <c r="P35" s="3">
        <f t="shared" si="12"/>
        <v>-7.5</v>
      </c>
      <c r="Q35" s="3">
        <f t="shared" si="12"/>
        <v>-7.5</v>
      </c>
      <c r="R35" s="3">
        <f t="shared" si="12"/>
        <v>-7.5</v>
      </c>
      <c r="S35" s="3">
        <f t="shared" si="12"/>
        <v>-7.5</v>
      </c>
      <c r="T35" s="3">
        <f t="shared" si="11"/>
        <v>-7.5</v>
      </c>
      <c r="U35" s="3">
        <f t="shared" si="11"/>
        <v>-7.5</v>
      </c>
      <c r="V35" s="3">
        <f t="shared" si="11"/>
        <v>-7.5</v>
      </c>
      <c r="W35" s="3">
        <f t="shared" si="11"/>
        <v>-7.5</v>
      </c>
      <c r="X35" s="3">
        <f t="shared" si="11"/>
        <v>-7.5</v>
      </c>
      <c r="Y35" s="3">
        <f t="shared" si="11"/>
        <v>-7.5</v>
      </c>
      <c r="Z35" s="3">
        <f t="shared" si="11"/>
        <v>-7.5</v>
      </c>
      <c r="AA35" s="3">
        <f t="shared" si="11"/>
        <v>-7.5</v>
      </c>
      <c r="AB35" s="3">
        <f t="shared" si="11"/>
        <v>-7.5</v>
      </c>
      <c r="AC35" s="3">
        <f t="shared" si="11"/>
        <v>-7.5</v>
      </c>
      <c r="AD35" s="3">
        <f t="shared" si="11"/>
        <v>-7.5</v>
      </c>
      <c r="AE35" s="3">
        <f t="shared" si="11"/>
        <v>-7.5</v>
      </c>
      <c r="AF35" s="3">
        <f t="shared" si="11"/>
        <v>-7.5</v>
      </c>
      <c r="AG35" s="3">
        <f t="shared" si="11"/>
        <v>0</v>
      </c>
      <c r="AH35" s="3">
        <f t="shared" si="11"/>
        <v>0</v>
      </c>
      <c r="AI35" s="3">
        <f t="shared" si="11"/>
        <v>0</v>
      </c>
      <c r="AJ35" s="3">
        <f t="shared" si="11"/>
        <v>0</v>
      </c>
      <c r="AK35" s="3">
        <f t="shared" si="11"/>
        <v>0</v>
      </c>
      <c r="AL35" s="3">
        <f t="shared" si="11"/>
        <v>0</v>
      </c>
      <c r="AM35" s="3">
        <f t="shared" si="11"/>
        <v>0</v>
      </c>
      <c r="AO35" s="3"/>
      <c r="AP35" s="3"/>
      <c r="AQ35" s="3"/>
    </row>
    <row r="36" spans="2:43">
      <c r="B36" s="9" t="s">
        <v>88</v>
      </c>
      <c r="D36" s="3">
        <f t="shared" si="12"/>
        <v>0</v>
      </c>
      <c r="E36" s="3">
        <f t="shared" si="11"/>
        <v>0</v>
      </c>
      <c r="F36" s="3">
        <f t="shared" si="11"/>
        <v>0</v>
      </c>
      <c r="G36" s="3">
        <f t="shared" si="11"/>
        <v>0</v>
      </c>
      <c r="H36" s="3">
        <f t="shared" si="11"/>
        <v>0</v>
      </c>
      <c r="I36" s="3">
        <f t="shared" si="11"/>
        <v>0</v>
      </c>
      <c r="J36" s="3">
        <f t="shared" si="11"/>
        <v>0</v>
      </c>
      <c r="K36" s="3">
        <f t="shared" si="11"/>
        <v>0</v>
      </c>
      <c r="L36" s="3">
        <f t="shared" si="11"/>
        <v>0</v>
      </c>
      <c r="M36" s="3">
        <f t="shared" si="11"/>
        <v>0</v>
      </c>
      <c r="N36" s="3">
        <f t="shared" si="11"/>
        <v>0</v>
      </c>
      <c r="O36" s="3">
        <f t="shared" si="11"/>
        <v>0</v>
      </c>
      <c r="P36" s="3">
        <f t="shared" si="11"/>
        <v>0</v>
      </c>
      <c r="Q36" s="3">
        <f t="shared" si="11"/>
        <v>0</v>
      </c>
      <c r="R36" s="3">
        <f t="shared" si="11"/>
        <v>0</v>
      </c>
      <c r="S36" s="3">
        <f t="shared" si="11"/>
        <v>0</v>
      </c>
      <c r="T36" s="3">
        <f t="shared" si="11"/>
        <v>0</v>
      </c>
      <c r="U36" s="3">
        <f t="shared" si="11"/>
        <v>0</v>
      </c>
      <c r="V36" s="3">
        <f t="shared" si="11"/>
        <v>0</v>
      </c>
      <c r="W36" s="3">
        <f t="shared" si="11"/>
        <v>0</v>
      </c>
      <c r="X36" s="3">
        <f t="shared" si="11"/>
        <v>0</v>
      </c>
      <c r="Y36" s="3">
        <f t="shared" si="11"/>
        <v>0</v>
      </c>
      <c r="Z36" s="3">
        <f t="shared" si="11"/>
        <v>0</v>
      </c>
      <c r="AA36" s="3">
        <f t="shared" si="11"/>
        <v>0</v>
      </c>
      <c r="AB36" s="3">
        <f t="shared" si="11"/>
        <v>-5</v>
      </c>
      <c r="AC36" s="3">
        <f t="shared" si="11"/>
        <v>-5</v>
      </c>
      <c r="AD36" s="3">
        <f t="shared" si="11"/>
        <v>-5</v>
      </c>
      <c r="AE36" s="3">
        <f t="shared" si="11"/>
        <v>-5</v>
      </c>
      <c r="AF36" s="3">
        <f t="shared" si="11"/>
        <v>-5</v>
      </c>
      <c r="AG36" s="3">
        <f t="shared" si="11"/>
        <v>-5</v>
      </c>
      <c r="AH36" s="3">
        <f t="shared" si="11"/>
        <v>-5</v>
      </c>
      <c r="AI36" s="3">
        <f t="shared" si="11"/>
        <v>-5</v>
      </c>
      <c r="AJ36" s="3">
        <f t="shared" si="11"/>
        <v>-5</v>
      </c>
      <c r="AK36" s="3">
        <f t="shared" si="11"/>
        <v>-5</v>
      </c>
      <c r="AL36" s="3">
        <f t="shared" si="11"/>
        <v>-5</v>
      </c>
      <c r="AM36" s="3">
        <f t="shared" si="11"/>
        <v>-5</v>
      </c>
      <c r="AO36" s="3"/>
      <c r="AP36" s="3"/>
      <c r="AQ36" s="3"/>
    </row>
    <row r="37" spans="2:43" s="1" customFormat="1">
      <c r="B37" s="1" t="s">
        <v>92</v>
      </c>
      <c r="D37" s="8">
        <f>SUM(D34:D36)</f>
        <v>-13.888888888888889</v>
      </c>
      <c r="E37" s="8">
        <f t="shared" ref="E37:AM37" si="13">SUM(E34:E36)</f>
        <v>-13.888888888888889</v>
      </c>
      <c r="F37" s="8">
        <f t="shared" si="13"/>
        <v>-13.888888888888889</v>
      </c>
      <c r="G37" s="8">
        <f t="shared" si="13"/>
        <v>-13.888888888888889</v>
      </c>
      <c r="H37" s="8">
        <f t="shared" si="13"/>
        <v>-13.888888888888889</v>
      </c>
      <c r="I37" s="8">
        <f t="shared" si="13"/>
        <v>-21.388888888888889</v>
      </c>
      <c r="J37" s="8">
        <f t="shared" si="13"/>
        <v>-21.388888888888889</v>
      </c>
      <c r="K37" s="8">
        <f t="shared" si="13"/>
        <v>-21.388888888888889</v>
      </c>
      <c r="L37" s="8">
        <f t="shared" si="13"/>
        <v>-21.388888888888889</v>
      </c>
      <c r="M37" s="8">
        <f t="shared" si="13"/>
        <v>-21.388888888888889</v>
      </c>
      <c r="N37" s="8">
        <f t="shared" si="13"/>
        <v>-21.388888888888889</v>
      </c>
      <c r="O37" s="8">
        <f t="shared" si="13"/>
        <v>-21.388888888888889</v>
      </c>
      <c r="P37" s="8">
        <f t="shared" si="13"/>
        <v>-21.388888888888889</v>
      </c>
      <c r="Q37" s="8">
        <f t="shared" si="13"/>
        <v>-21.388888888888889</v>
      </c>
      <c r="R37" s="8">
        <f t="shared" si="13"/>
        <v>-21.388888888888889</v>
      </c>
      <c r="S37" s="8">
        <f t="shared" si="13"/>
        <v>-21.388888888888889</v>
      </c>
      <c r="T37" s="8">
        <f t="shared" si="13"/>
        <v>-21.388888888888889</v>
      </c>
      <c r="U37" s="8">
        <f t="shared" si="13"/>
        <v>-21.388888888888889</v>
      </c>
      <c r="V37" s="8">
        <f t="shared" si="13"/>
        <v>-21.388888888888889</v>
      </c>
      <c r="W37" s="8">
        <f t="shared" si="13"/>
        <v>-21.388888888888889</v>
      </c>
      <c r="X37" s="8">
        <f t="shared" si="13"/>
        <v>-21.388888888888889</v>
      </c>
      <c r="Y37" s="8">
        <f t="shared" si="13"/>
        <v>-21.388888888888889</v>
      </c>
      <c r="Z37" s="8">
        <f t="shared" si="13"/>
        <v>-21.388888888888889</v>
      </c>
      <c r="AA37" s="8">
        <f t="shared" si="13"/>
        <v>-21.388888888888889</v>
      </c>
      <c r="AB37" s="8">
        <f t="shared" si="13"/>
        <v>-26.388888888888889</v>
      </c>
      <c r="AC37" s="8">
        <f t="shared" si="13"/>
        <v>-26.388888888888889</v>
      </c>
      <c r="AD37" s="8">
        <f t="shared" si="13"/>
        <v>-26.388888888888889</v>
      </c>
      <c r="AE37" s="8">
        <f t="shared" si="13"/>
        <v>-26.388888888888889</v>
      </c>
      <c r="AF37" s="8">
        <f t="shared" si="13"/>
        <v>-26.388888888888889</v>
      </c>
      <c r="AG37" s="8">
        <f t="shared" si="13"/>
        <v>-18.888888888888889</v>
      </c>
      <c r="AH37" s="8">
        <f t="shared" si="13"/>
        <v>-18.888888888888889</v>
      </c>
      <c r="AI37" s="8">
        <f t="shared" si="13"/>
        <v>-18.888888888888889</v>
      </c>
      <c r="AJ37" s="8">
        <f t="shared" si="13"/>
        <v>-18.888888888888889</v>
      </c>
      <c r="AK37" s="8">
        <f t="shared" si="13"/>
        <v>-18.888888888888889</v>
      </c>
      <c r="AL37" s="8">
        <f t="shared" si="13"/>
        <v>-18.888888888888889</v>
      </c>
      <c r="AM37" s="8">
        <f t="shared" si="13"/>
        <v>-18.888888888888889</v>
      </c>
      <c r="AO37" s="8"/>
      <c r="AP37" s="8"/>
      <c r="AQ37" s="8"/>
    </row>
    <row r="39" spans="2:43" s="1" customFormat="1">
      <c r="B39" s="23" t="s">
        <v>71</v>
      </c>
      <c r="C39" s="23"/>
      <c r="D39" s="24">
        <f>$D$15</f>
        <v>44197</v>
      </c>
      <c r="E39" s="24">
        <f>EDATE(D39,1)</f>
        <v>44228</v>
      </c>
      <c r="F39" s="24">
        <f>EDATE(E39,1)</f>
        <v>44256</v>
      </c>
      <c r="G39" s="24">
        <f t="shared" ref="G39:AM39" si="14">EDATE(F39,1)</f>
        <v>44287</v>
      </c>
      <c r="H39" s="24">
        <f t="shared" si="14"/>
        <v>44317</v>
      </c>
      <c r="I39" s="24">
        <f t="shared" si="14"/>
        <v>44348</v>
      </c>
      <c r="J39" s="24">
        <f t="shared" si="14"/>
        <v>44378</v>
      </c>
      <c r="K39" s="24">
        <f t="shared" si="14"/>
        <v>44409</v>
      </c>
      <c r="L39" s="24">
        <f t="shared" si="14"/>
        <v>44440</v>
      </c>
      <c r="M39" s="24">
        <f t="shared" si="14"/>
        <v>44470</v>
      </c>
      <c r="N39" s="24">
        <f t="shared" si="14"/>
        <v>44501</v>
      </c>
      <c r="O39" s="24">
        <f t="shared" si="14"/>
        <v>44531</v>
      </c>
      <c r="P39" s="24">
        <f t="shared" si="14"/>
        <v>44562</v>
      </c>
      <c r="Q39" s="24">
        <f t="shared" si="14"/>
        <v>44593</v>
      </c>
      <c r="R39" s="24">
        <f t="shared" si="14"/>
        <v>44621</v>
      </c>
      <c r="S39" s="24">
        <f t="shared" si="14"/>
        <v>44652</v>
      </c>
      <c r="T39" s="24">
        <f t="shared" si="14"/>
        <v>44682</v>
      </c>
      <c r="U39" s="24">
        <f t="shared" si="14"/>
        <v>44713</v>
      </c>
      <c r="V39" s="24">
        <f t="shared" si="14"/>
        <v>44743</v>
      </c>
      <c r="W39" s="24">
        <f t="shared" si="14"/>
        <v>44774</v>
      </c>
      <c r="X39" s="24">
        <f t="shared" si="14"/>
        <v>44805</v>
      </c>
      <c r="Y39" s="24">
        <f t="shared" si="14"/>
        <v>44835</v>
      </c>
      <c r="Z39" s="24">
        <f t="shared" si="14"/>
        <v>44866</v>
      </c>
      <c r="AA39" s="24">
        <f t="shared" si="14"/>
        <v>44896</v>
      </c>
      <c r="AB39" s="24">
        <f t="shared" si="14"/>
        <v>44927</v>
      </c>
      <c r="AC39" s="24">
        <f t="shared" si="14"/>
        <v>44958</v>
      </c>
      <c r="AD39" s="24">
        <f t="shared" si="14"/>
        <v>44986</v>
      </c>
      <c r="AE39" s="24">
        <f t="shared" si="14"/>
        <v>45017</v>
      </c>
      <c r="AF39" s="24">
        <f t="shared" si="14"/>
        <v>45047</v>
      </c>
      <c r="AG39" s="24">
        <f t="shared" si="14"/>
        <v>45078</v>
      </c>
      <c r="AH39" s="24">
        <f t="shared" si="14"/>
        <v>45108</v>
      </c>
      <c r="AI39" s="24">
        <f t="shared" si="14"/>
        <v>45139</v>
      </c>
      <c r="AJ39" s="24">
        <f t="shared" si="14"/>
        <v>45170</v>
      </c>
      <c r="AK39" s="24">
        <f t="shared" si="14"/>
        <v>45200</v>
      </c>
      <c r="AL39" s="24">
        <f t="shared" si="14"/>
        <v>45231</v>
      </c>
      <c r="AM39" s="24">
        <f t="shared" si="14"/>
        <v>45261</v>
      </c>
      <c r="AO39" s="23">
        <f>YEAR($D$15)</f>
        <v>2021</v>
      </c>
      <c r="AP39" s="23">
        <f>AO$15+1</f>
        <v>2022</v>
      </c>
      <c r="AQ39" s="23">
        <f>AP$15+1</f>
        <v>2023</v>
      </c>
    </row>
    <row r="41" spans="2:43">
      <c r="B41" t="s">
        <v>11</v>
      </c>
      <c r="D41" s="3">
        <f t="shared" ref="D41:AM41" si="15">D20*$C$8</f>
        <v>384</v>
      </c>
      <c r="E41" s="3">
        <f t="shared" si="15"/>
        <v>552</v>
      </c>
      <c r="F41" s="3">
        <f t="shared" si="15"/>
        <v>720</v>
      </c>
      <c r="G41" s="3">
        <f t="shared" si="15"/>
        <v>888</v>
      </c>
      <c r="H41" s="3">
        <f t="shared" si="15"/>
        <v>1056</v>
      </c>
      <c r="I41" s="3">
        <f t="shared" si="15"/>
        <v>1224</v>
      </c>
      <c r="J41" s="3">
        <f t="shared" si="15"/>
        <v>1392</v>
      </c>
      <c r="K41" s="3">
        <f t="shared" si="15"/>
        <v>1560</v>
      </c>
      <c r="L41" s="3">
        <f t="shared" si="15"/>
        <v>1728</v>
      </c>
      <c r="M41" s="3">
        <f t="shared" si="15"/>
        <v>1896</v>
      </c>
      <c r="N41" s="3">
        <f t="shared" si="15"/>
        <v>2064</v>
      </c>
      <c r="O41" s="3">
        <f t="shared" si="15"/>
        <v>2232</v>
      </c>
      <c r="P41" s="3">
        <f t="shared" si="15"/>
        <v>2400</v>
      </c>
      <c r="Q41" s="3">
        <f t="shared" si="15"/>
        <v>2568</v>
      </c>
      <c r="R41" s="3">
        <f t="shared" si="15"/>
        <v>2736</v>
      </c>
      <c r="S41" s="3">
        <f t="shared" si="15"/>
        <v>2904</v>
      </c>
      <c r="T41" s="3">
        <f t="shared" si="15"/>
        <v>3072</v>
      </c>
      <c r="U41" s="3">
        <f t="shared" si="15"/>
        <v>3240</v>
      </c>
      <c r="V41" s="3">
        <f t="shared" si="15"/>
        <v>3408</v>
      </c>
      <c r="W41" s="3">
        <f t="shared" si="15"/>
        <v>3576</v>
      </c>
      <c r="X41" s="3">
        <f t="shared" si="15"/>
        <v>3744</v>
      </c>
      <c r="Y41" s="3">
        <f t="shared" si="15"/>
        <v>3912</v>
      </c>
      <c r="Z41" s="3">
        <f t="shared" si="15"/>
        <v>4080</v>
      </c>
      <c r="AA41" s="3">
        <f t="shared" si="15"/>
        <v>4248</v>
      </c>
      <c r="AB41" s="3">
        <f t="shared" si="15"/>
        <v>4416</v>
      </c>
      <c r="AC41" s="3">
        <f t="shared" si="15"/>
        <v>4584</v>
      </c>
      <c r="AD41" s="3">
        <f t="shared" si="15"/>
        <v>4752</v>
      </c>
      <c r="AE41" s="3">
        <f t="shared" si="15"/>
        <v>4920</v>
      </c>
      <c r="AF41" s="3">
        <f t="shared" si="15"/>
        <v>5088</v>
      </c>
      <c r="AG41" s="3">
        <f t="shared" si="15"/>
        <v>5256</v>
      </c>
      <c r="AH41" s="3">
        <f t="shared" si="15"/>
        <v>5424</v>
      </c>
      <c r="AI41" s="3">
        <f t="shared" si="15"/>
        <v>5592</v>
      </c>
      <c r="AJ41" s="3">
        <f t="shared" si="15"/>
        <v>5760</v>
      </c>
      <c r="AK41" s="3">
        <f t="shared" si="15"/>
        <v>5928</v>
      </c>
      <c r="AL41" s="3">
        <f t="shared" si="15"/>
        <v>6096</v>
      </c>
      <c r="AM41" s="3">
        <f t="shared" si="15"/>
        <v>6264</v>
      </c>
      <c r="AO41" s="3">
        <f t="shared" ref="AO41:AQ42" si="16">SUMIFS($D41:$AM41,$D$17:$AM$17,AO$15)</f>
        <v>15696</v>
      </c>
      <c r="AP41" s="3">
        <f t="shared" si="16"/>
        <v>39888</v>
      </c>
      <c r="AQ41" s="3">
        <f t="shared" si="16"/>
        <v>64080</v>
      </c>
    </row>
    <row r="42" spans="2:43">
      <c r="B42" t="s">
        <v>72</v>
      </c>
      <c r="D42" s="3">
        <f t="shared" ref="D42:AM42" si="17">-D20*$C$7</f>
        <v>-240</v>
      </c>
      <c r="E42" s="3">
        <f t="shared" si="17"/>
        <v>-345</v>
      </c>
      <c r="F42" s="3">
        <f t="shared" si="17"/>
        <v>-450</v>
      </c>
      <c r="G42" s="3">
        <f t="shared" si="17"/>
        <v>-555</v>
      </c>
      <c r="H42" s="3">
        <f t="shared" si="17"/>
        <v>-660</v>
      </c>
      <c r="I42" s="3">
        <f t="shared" si="17"/>
        <v>-765</v>
      </c>
      <c r="J42" s="3">
        <f t="shared" si="17"/>
        <v>-870</v>
      </c>
      <c r="K42" s="3">
        <f t="shared" si="17"/>
        <v>-975</v>
      </c>
      <c r="L42" s="3">
        <f t="shared" si="17"/>
        <v>-1080</v>
      </c>
      <c r="M42" s="3">
        <f t="shared" si="17"/>
        <v>-1185</v>
      </c>
      <c r="N42" s="3">
        <f t="shared" si="17"/>
        <v>-1290</v>
      </c>
      <c r="O42" s="3">
        <f t="shared" si="17"/>
        <v>-1395</v>
      </c>
      <c r="P42" s="3">
        <f t="shared" si="17"/>
        <v>-1500</v>
      </c>
      <c r="Q42" s="3">
        <f t="shared" si="17"/>
        <v>-1605</v>
      </c>
      <c r="R42" s="3">
        <f t="shared" si="17"/>
        <v>-1710</v>
      </c>
      <c r="S42" s="3">
        <f t="shared" si="17"/>
        <v>-1815</v>
      </c>
      <c r="T42" s="3">
        <f t="shared" si="17"/>
        <v>-1920</v>
      </c>
      <c r="U42" s="3">
        <f t="shared" si="17"/>
        <v>-2025</v>
      </c>
      <c r="V42" s="3">
        <f t="shared" si="17"/>
        <v>-2130</v>
      </c>
      <c r="W42" s="3">
        <f t="shared" si="17"/>
        <v>-2235</v>
      </c>
      <c r="X42" s="3">
        <f t="shared" si="17"/>
        <v>-2340</v>
      </c>
      <c r="Y42" s="3">
        <f t="shared" si="17"/>
        <v>-2445</v>
      </c>
      <c r="Z42" s="3">
        <f t="shared" si="17"/>
        <v>-2550</v>
      </c>
      <c r="AA42" s="3">
        <f t="shared" si="17"/>
        <v>-2655</v>
      </c>
      <c r="AB42" s="3">
        <f t="shared" si="17"/>
        <v>-2760</v>
      </c>
      <c r="AC42" s="3">
        <f t="shared" si="17"/>
        <v>-2865</v>
      </c>
      <c r="AD42" s="3">
        <f t="shared" si="17"/>
        <v>-2970</v>
      </c>
      <c r="AE42" s="3">
        <f t="shared" si="17"/>
        <v>-3075</v>
      </c>
      <c r="AF42" s="3">
        <f t="shared" si="17"/>
        <v>-3180</v>
      </c>
      <c r="AG42" s="3">
        <f t="shared" si="17"/>
        <v>-3285</v>
      </c>
      <c r="AH42" s="3">
        <f t="shared" si="17"/>
        <v>-3390</v>
      </c>
      <c r="AI42" s="3">
        <f t="shared" si="17"/>
        <v>-3495</v>
      </c>
      <c r="AJ42" s="3">
        <f t="shared" si="17"/>
        <v>-3600</v>
      </c>
      <c r="AK42" s="3">
        <f t="shared" si="17"/>
        <v>-3705</v>
      </c>
      <c r="AL42" s="3">
        <f t="shared" si="17"/>
        <v>-3810</v>
      </c>
      <c r="AM42" s="3">
        <f t="shared" si="17"/>
        <v>-3915</v>
      </c>
      <c r="AO42" s="3">
        <f t="shared" si="16"/>
        <v>-9810</v>
      </c>
      <c r="AP42" s="3">
        <f t="shared" si="16"/>
        <v>-24930</v>
      </c>
      <c r="AQ42" s="3">
        <f t="shared" si="16"/>
        <v>-40050</v>
      </c>
    </row>
    <row r="43" spans="2:43" s="1" customFormat="1">
      <c r="B43" s="1" t="s">
        <v>73</v>
      </c>
      <c r="D43" s="8">
        <f>SUM(D41:D42)</f>
        <v>144</v>
      </c>
      <c r="E43" s="8">
        <f t="shared" ref="E43:AM43" si="18">SUM(E41:E42)</f>
        <v>207</v>
      </c>
      <c r="F43" s="8">
        <f t="shared" si="18"/>
        <v>270</v>
      </c>
      <c r="G43" s="8">
        <f t="shared" si="18"/>
        <v>333</v>
      </c>
      <c r="H43" s="8">
        <f t="shared" si="18"/>
        <v>396</v>
      </c>
      <c r="I43" s="8">
        <f t="shared" si="18"/>
        <v>459</v>
      </c>
      <c r="J43" s="8">
        <f t="shared" si="18"/>
        <v>522</v>
      </c>
      <c r="K43" s="8">
        <f t="shared" si="18"/>
        <v>585</v>
      </c>
      <c r="L43" s="8">
        <f t="shared" si="18"/>
        <v>648</v>
      </c>
      <c r="M43" s="8">
        <f t="shared" si="18"/>
        <v>711</v>
      </c>
      <c r="N43" s="8">
        <f t="shared" si="18"/>
        <v>774</v>
      </c>
      <c r="O43" s="8">
        <f t="shared" si="18"/>
        <v>837</v>
      </c>
      <c r="P43" s="8">
        <f t="shared" si="18"/>
        <v>900</v>
      </c>
      <c r="Q43" s="8">
        <f t="shared" si="18"/>
        <v>963</v>
      </c>
      <c r="R43" s="8">
        <f t="shared" si="18"/>
        <v>1026</v>
      </c>
      <c r="S43" s="8">
        <f t="shared" si="18"/>
        <v>1089</v>
      </c>
      <c r="T43" s="8">
        <f t="shared" si="18"/>
        <v>1152</v>
      </c>
      <c r="U43" s="8">
        <f t="shared" si="18"/>
        <v>1215</v>
      </c>
      <c r="V43" s="8">
        <f t="shared" si="18"/>
        <v>1278</v>
      </c>
      <c r="W43" s="8">
        <f t="shared" si="18"/>
        <v>1341</v>
      </c>
      <c r="X43" s="8">
        <f t="shared" si="18"/>
        <v>1404</v>
      </c>
      <c r="Y43" s="8">
        <f t="shared" si="18"/>
        <v>1467</v>
      </c>
      <c r="Z43" s="8">
        <f t="shared" si="18"/>
        <v>1530</v>
      </c>
      <c r="AA43" s="8">
        <f t="shared" si="18"/>
        <v>1593</v>
      </c>
      <c r="AB43" s="8">
        <f t="shared" si="18"/>
        <v>1656</v>
      </c>
      <c r="AC43" s="8">
        <f t="shared" si="18"/>
        <v>1719</v>
      </c>
      <c r="AD43" s="8">
        <f t="shared" si="18"/>
        <v>1782</v>
      </c>
      <c r="AE43" s="8">
        <f t="shared" si="18"/>
        <v>1845</v>
      </c>
      <c r="AF43" s="8">
        <f t="shared" si="18"/>
        <v>1908</v>
      </c>
      <c r="AG43" s="8">
        <f t="shared" si="18"/>
        <v>1971</v>
      </c>
      <c r="AH43" s="8">
        <f t="shared" si="18"/>
        <v>2034</v>
      </c>
      <c r="AI43" s="8">
        <f t="shared" si="18"/>
        <v>2097</v>
      </c>
      <c r="AJ43" s="8">
        <f t="shared" si="18"/>
        <v>2160</v>
      </c>
      <c r="AK43" s="8">
        <f t="shared" si="18"/>
        <v>2223</v>
      </c>
      <c r="AL43" s="8">
        <f t="shared" si="18"/>
        <v>2286</v>
      </c>
      <c r="AM43" s="8">
        <f t="shared" si="18"/>
        <v>2349</v>
      </c>
      <c r="AO43" s="8">
        <f t="shared" ref="AO43" si="19">SUM(AO41:AO42)</f>
        <v>5886</v>
      </c>
      <c r="AP43" s="8">
        <f t="shared" ref="AP43" si="20">SUM(AP41:AP42)</f>
        <v>14958</v>
      </c>
      <c r="AQ43" s="8">
        <f t="shared" ref="AQ43" si="21">SUM(AQ41:AQ42)</f>
        <v>24030</v>
      </c>
    </row>
    <row r="45" spans="2:43">
      <c r="B45" t="s">
        <v>74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O45" s="3">
        <f t="shared" ref="AO45:AQ46" si="22">SUMIFS($D45:$AM45,$D$17:$AM$17,AO$15)</f>
        <v>0</v>
      </c>
      <c r="AP45" s="3">
        <f t="shared" si="22"/>
        <v>0</v>
      </c>
      <c r="AQ45" s="3">
        <f t="shared" si="22"/>
        <v>0</v>
      </c>
    </row>
    <row r="46" spans="2:43">
      <c r="B46" t="s">
        <v>75</v>
      </c>
      <c r="D46" s="3">
        <f>-$C11</f>
        <v>-700</v>
      </c>
      <c r="E46" s="3">
        <f t="shared" ref="E46:AM46" si="23">-$C11</f>
        <v>-700</v>
      </c>
      <c r="F46" s="3">
        <f t="shared" si="23"/>
        <v>-700</v>
      </c>
      <c r="G46" s="3">
        <f t="shared" si="23"/>
        <v>-700</v>
      </c>
      <c r="H46" s="3">
        <f t="shared" si="23"/>
        <v>-700</v>
      </c>
      <c r="I46" s="3">
        <f t="shared" si="23"/>
        <v>-700</v>
      </c>
      <c r="J46" s="3">
        <f t="shared" si="23"/>
        <v>-700</v>
      </c>
      <c r="K46" s="3">
        <f t="shared" si="23"/>
        <v>-700</v>
      </c>
      <c r="L46" s="3">
        <f t="shared" si="23"/>
        <v>-700</v>
      </c>
      <c r="M46" s="3">
        <f t="shared" si="23"/>
        <v>-700</v>
      </c>
      <c r="N46" s="3">
        <f t="shared" si="23"/>
        <v>-700</v>
      </c>
      <c r="O46" s="3">
        <f t="shared" si="23"/>
        <v>-700</v>
      </c>
      <c r="P46" s="3">
        <f t="shared" si="23"/>
        <v>-700</v>
      </c>
      <c r="Q46" s="3">
        <f t="shared" si="23"/>
        <v>-700</v>
      </c>
      <c r="R46" s="3">
        <f t="shared" si="23"/>
        <v>-700</v>
      </c>
      <c r="S46" s="3">
        <f t="shared" si="23"/>
        <v>-700</v>
      </c>
      <c r="T46" s="3">
        <f t="shared" si="23"/>
        <v>-700</v>
      </c>
      <c r="U46" s="3">
        <f t="shared" si="23"/>
        <v>-700</v>
      </c>
      <c r="V46" s="3">
        <f t="shared" si="23"/>
        <v>-700</v>
      </c>
      <c r="W46" s="3">
        <f t="shared" si="23"/>
        <v>-700</v>
      </c>
      <c r="X46" s="3">
        <f t="shared" si="23"/>
        <v>-700</v>
      </c>
      <c r="Y46" s="3">
        <f t="shared" si="23"/>
        <v>-700</v>
      </c>
      <c r="Z46" s="3">
        <f t="shared" si="23"/>
        <v>-700</v>
      </c>
      <c r="AA46" s="3">
        <f t="shared" si="23"/>
        <v>-700</v>
      </c>
      <c r="AB46" s="3">
        <f t="shared" si="23"/>
        <v>-700</v>
      </c>
      <c r="AC46" s="3">
        <f t="shared" si="23"/>
        <v>-700</v>
      </c>
      <c r="AD46" s="3">
        <f t="shared" si="23"/>
        <v>-700</v>
      </c>
      <c r="AE46" s="3">
        <f t="shared" si="23"/>
        <v>-700</v>
      </c>
      <c r="AF46" s="3">
        <f t="shared" si="23"/>
        <v>-700</v>
      </c>
      <c r="AG46" s="3">
        <f t="shared" si="23"/>
        <v>-700</v>
      </c>
      <c r="AH46" s="3">
        <f t="shared" si="23"/>
        <v>-700</v>
      </c>
      <c r="AI46" s="3">
        <f t="shared" si="23"/>
        <v>-700</v>
      </c>
      <c r="AJ46" s="3">
        <f t="shared" si="23"/>
        <v>-700</v>
      </c>
      <c r="AK46" s="3">
        <f t="shared" si="23"/>
        <v>-700</v>
      </c>
      <c r="AL46" s="3">
        <f t="shared" si="23"/>
        <v>-700</v>
      </c>
      <c r="AM46" s="3">
        <f t="shared" si="23"/>
        <v>-700</v>
      </c>
      <c r="AO46" s="3">
        <f t="shared" si="22"/>
        <v>-8400</v>
      </c>
      <c r="AP46" s="3">
        <f t="shared" si="22"/>
        <v>-8400</v>
      </c>
      <c r="AQ46" s="3">
        <f t="shared" si="22"/>
        <v>-8400</v>
      </c>
    </row>
    <row r="47" spans="2:43" s="1" customFormat="1">
      <c r="B47" s="1" t="s">
        <v>16</v>
      </c>
      <c r="D47" s="8">
        <f>SUM(D45:D46,D43)</f>
        <v>-556</v>
      </c>
      <c r="E47" s="8">
        <f>SUM(E45:E46,E43)</f>
        <v>-493</v>
      </c>
      <c r="F47" s="8">
        <f t="shared" ref="F47:AM47" si="24">SUM(F45:F46,F43)</f>
        <v>-430</v>
      </c>
      <c r="G47" s="8">
        <f t="shared" si="24"/>
        <v>-367</v>
      </c>
      <c r="H47" s="8">
        <f t="shared" si="24"/>
        <v>-304</v>
      </c>
      <c r="I47" s="8">
        <f t="shared" si="24"/>
        <v>-241</v>
      </c>
      <c r="J47" s="8">
        <f t="shared" si="24"/>
        <v>-178</v>
      </c>
      <c r="K47" s="8">
        <f t="shared" si="24"/>
        <v>-115</v>
      </c>
      <c r="L47" s="8">
        <f t="shared" si="24"/>
        <v>-52</v>
      </c>
      <c r="M47" s="8">
        <f t="shared" si="24"/>
        <v>11</v>
      </c>
      <c r="N47" s="8">
        <f t="shared" si="24"/>
        <v>74</v>
      </c>
      <c r="O47" s="8">
        <f t="shared" si="24"/>
        <v>137</v>
      </c>
      <c r="P47" s="8">
        <f t="shared" si="24"/>
        <v>200</v>
      </c>
      <c r="Q47" s="8">
        <f t="shared" si="24"/>
        <v>263</v>
      </c>
      <c r="R47" s="8">
        <f t="shared" si="24"/>
        <v>326</v>
      </c>
      <c r="S47" s="8">
        <f t="shared" si="24"/>
        <v>389</v>
      </c>
      <c r="T47" s="8">
        <f t="shared" si="24"/>
        <v>452</v>
      </c>
      <c r="U47" s="8">
        <f t="shared" si="24"/>
        <v>515</v>
      </c>
      <c r="V47" s="8">
        <f t="shared" si="24"/>
        <v>578</v>
      </c>
      <c r="W47" s="8">
        <f t="shared" si="24"/>
        <v>641</v>
      </c>
      <c r="X47" s="8">
        <f t="shared" si="24"/>
        <v>704</v>
      </c>
      <c r="Y47" s="8">
        <f t="shared" si="24"/>
        <v>767</v>
      </c>
      <c r="Z47" s="8">
        <f t="shared" si="24"/>
        <v>830</v>
      </c>
      <c r="AA47" s="8">
        <f t="shared" si="24"/>
        <v>893</v>
      </c>
      <c r="AB47" s="8">
        <f t="shared" si="24"/>
        <v>956</v>
      </c>
      <c r="AC47" s="8">
        <f t="shared" si="24"/>
        <v>1019</v>
      </c>
      <c r="AD47" s="8">
        <f t="shared" si="24"/>
        <v>1082</v>
      </c>
      <c r="AE47" s="8">
        <f t="shared" si="24"/>
        <v>1145</v>
      </c>
      <c r="AF47" s="8">
        <f t="shared" si="24"/>
        <v>1208</v>
      </c>
      <c r="AG47" s="8">
        <f t="shared" si="24"/>
        <v>1271</v>
      </c>
      <c r="AH47" s="8">
        <f t="shared" si="24"/>
        <v>1334</v>
      </c>
      <c r="AI47" s="8">
        <f t="shared" si="24"/>
        <v>1397</v>
      </c>
      <c r="AJ47" s="8">
        <f t="shared" si="24"/>
        <v>1460</v>
      </c>
      <c r="AK47" s="8">
        <f t="shared" si="24"/>
        <v>1523</v>
      </c>
      <c r="AL47" s="8">
        <f t="shared" si="24"/>
        <v>1586</v>
      </c>
      <c r="AM47" s="8">
        <f t="shared" si="24"/>
        <v>1649</v>
      </c>
      <c r="AO47" s="8">
        <f t="shared" ref="AO47" si="25">SUM(AO45:AO46,AO43)</f>
        <v>-2514</v>
      </c>
      <c r="AP47" s="8">
        <f t="shared" ref="AP47" si="26">SUM(AP45:AP46,AP43)</f>
        <v>6558</v>
      </c>
      <c r="AQ47" s="8">
        <f t="shared" ref="AQ47" si="27">SUM(AQ45:AQ46,AQ43)</f>
        <v>15630</v>
      </c>
    </row>
    <row r="49" spans="2:43">
      <c r="B49" t="s">
        <v>76</v>
      </c>
      <c r="D49" s="3">
        <f>D37</f>
        <v>-13.888888888888889</v>
      </c>
      <c r="E49" s="3">
        <f t="shared" ref="E49:AM49" si="28">E37</f>
        <v>-13.888888888888889</v>
      </c>
      <c r="F49" s="3">
        <f t="shared" si="28"/>
        <v>-13.888888888888889</v>
      </c>
      <c r="G49" s="3">
        <f t="shared" si="28"/>
        <v>-13.888888888888889</v>
      </c>
      <c r="H49" s="3">
        <f t="shared" si="28"/>
        <v>-13.888888888888889</v>
      </c>
      <c r="I49" s="3">
        <f t="shared" si="28"/>
        <v>-21.388888888888889</v>
      </c>
      <c r="J49" s="3">
        <f t="shared" si="28"/>
        <v>-21.388888888888889</v>
      </c>
      <c r="K49" s="3">
        <f t="shared" si="28"/>
        <v>-21.388888888888889</v>
      </c>
      <c r="L49" s="3">
        <f t="shared" si="28"/>
        <v>-21.388888888888889</v>
      </c>
      <c r="M49" s="3">
        <f t="shared" si="28"/>
        <v>-21.388888888888889</v>
      </c>
      <c r="N49" s="3">
        <f t="shared" si="28"/>
        <v>-21.388888888888889</v>
      </c>
      <c r="O49" s="3">
        <f t="shared" si="28"/>
        <v>-21.388888888888889</v>
      </c>
      <c r="P49" s="3">
        <f t="shared" si="28"/>
        <v>-21.388888888888889</v>
      </c>
      <c r="Q49" s="3">
        <f t="shared" si="28"/>
        <v>-21.388888888888889</v>
      </c>
      <c r="R49" s="3">
        <f t="shared" si="28"/>
        <v>-21.388888888888889</v>
      </c>
      <c r="S49" s="3">
        <f t="shared" si="28"/>
        <v>-21.388888888888889</v>
      </c>
      <c r="T49" s="3">
        <f t="shared" si="28"/>
        <v>-21.388888888888889</v>
      </c>
      <c r="U49" s="3">
        <f t="shared" si="28"/>
        <v>-21.388888888888889</v>
      </c>
      <c r="V49" s="3">
        <f t="shared" si="28"/>
        <v>-21.388888888888889</v>
      </c>
      <c r="W49" s="3">
        <f t="shared" si="28"/>
        <v>-21.388888888888889</v>
      </c>
      <c r="X49" s="3">
        <f t="shared" si="28"/>
        <v>-21.388888888888889</v>
      </c>
      <c r="Y49" s="3">
        <f t="shared" si="28"/>
        <v>-21.388888888888889</v>
      </c>
      <c r="Z49" s="3">
        <f t="shared" si="28"/>
        <v>-21.388888888888889</v>
      </c>
      <c r="AA49" s="3">
        <f t="shared" si="28"/>
        <v>-21.388888888888889</v>
      </c>
      <c r="AB49" s="3">
        <f t="shared" si="28"/>
        <v>-26.388888888888889</v>
      </c>
      <c r="AC49" s="3">
        <f t="shared" si="28"/>
        <v>-26.388888888888889</v>
      </c>
      <c r="AD49" s="3">
        <f t="shared" si="28"/>
        <v>-26.388888888888889</v>
      </c>
      <c r="AE49" s="3">
        <f t="shared" si="28"/>
        <v>-26.388888888888889</v>
      </c>
      <c r="AF49" s="3">
        <f t="shared" si="28"/>
        <v>-26.388888888888889</v>
      </c>
      <c r="AG49" s="3">
        <f t="shared" si="28"/>
        <v>-18.888888888888889</v>
      </c>
      <c r="AH49" s="3">
        <f t="shared" si="28"/>
        <v>-18.888888888888889</v>
      </c>
      <c r="AI49" s="3">
        <f t="shared" si="28"/>
        <v>-18.888888888888889</v>
      </c>
      <c r="AJ49" s="3">
        <f t="shared" si="28"/>
        <v>-18.888888888888889</v>
      </c>
      <c r="AK49" s="3">
        <f t="shared" si="28"/>
        <v>-18.888888888888889</v>
      </c>
      <c r="AL49" s="3">
        <f t="shared" si="28"/>
        <v>-18.888888888888889</v>
      </c>
      <c r="AM49" s="3">
        <f t="shared" si="28"/>
        <v>-18.888888888888889</v>
      </c>
      <c r="AO49" s="3">
        <f t="shared" ref="AO49:AQ49" si="29">SUMIFS($D49:$AM49,$D$17:$AM$17,AO$15)</f>
        <v>-219.16666666666666</v>
      </c>
      <c r="AP49" s="3">
        <f t="shared" si="29"/>
        <v>-256.66666666666669</v>
      </c>
      <c r="AQ49" s="3">
        <f t="shared" si="29"/>
        <v>-264.16666666666669</v>
      </c>
    </row>
    <row r="50" spans="2:43" s="1" customFormat="1">
      <c r="B50" s="1" t="s">
        <v>18</v>
      </c>
      <c r="D50" s="8">
        <f>SUM(D47,D49)</f>
        <v>-569.88888888888891</v>
      </c>
      <c r="E50" s="8">
        <f t="shared" ref="E50:AM50" si="30">SUM(E47,E49)</f>
        <v>-506.88888888888891</v>
      </c>
      <c r="F50" s="8">
        <f t="shared" si="30"/>
        <v>-443.88888888888891</v>
      </c>
      <c r="G50" s="8">
        <f t="shared" si="30"/>
        <v>-380.88888888888891</v>
      </c>
      <c r="H50" s="8">
        <f t="shared" si="30"/>
        <v>-317.88888888888891</v>
      </c>
      <c r="I50" s="8">
        <f t="shared" si="30"/>
        <v>-262.38888888888891</v>
      </c>
      <c r="J50" s="8">
        <f t="shared" si="30"/>
        <v>-199.38888888888889</v>
      </c>
      <c r="K50" s="8">
        <f t="shared" si="30"/>
        <v>-136.38888888888889</v>
      </c>
      <c r="L50" s="8">
        <f t="shared" si="30"/>
        <v>-73.388888888888886</v>
      </c>
      <c r="M50" s="8">
        <f t="shared" si="30"/>
        <v>-10.388888888888889</v>
      </c>
      <c r="N50" s="8">
        <f t="shared" si="30"/>
        <v>52.611111111111114</v>
      </c>
      <c r="O50" s="8">
        <f t="shared" si="30"/>
        <v>115.61111111111111</v>
      </c>
      <c r="P50" s="8">
        <f t="shared" si="30"/>
        <v>178.61111111111111</v>
      </c>
      <c r="Q50" s="8">
        <f t="shared" si="30"/>
        <v>241.61111111111111</v>
      </c>
      <c r="R50" s="8">
        <f t="shared" si="30"/>
        <v>304.61111111111109</v>
      </c>
      <c r="S50" s="8">
        <f t="shared" si="30"/>
        <v>367.61111111111109</v>
      </c>
      <c r="T50" s="8">
        <f t="shared" si="30"/>
        <v>430.61111111111109</v>
      </c>
      <c r="U50" s="8">
        <f t="shared" si="30"/>
        <v>493.61111111111109</v>
      </c>
      <c r="V50" s="8">
        <f t="shared" si="30"/>
        <v>556.61111111111109</v>
      </c>
      <c r="W50" s="8">
        <f t="shared" si="30"/>
        <v>619.61111111111109</v>
      </c>
      <c r="X50" s="8">
        <f t="shared" si="30"/>
        <v>682.61111111111109</v>
      </c>
      <c r="Y50" s="8">
        <f t="shared" si="30"/>
        <v>745.61111111111109</v>
      </c>
      <c r="Z50" s="8">
        <f t="shared" si="30"/>
        <v>808.61111111111109</v>
      </c>
      <c r="AA50" s="8">
        <f t="shared" si="30"/>
        <v>871.61111111111109</v>
      </c>
      <c r="AB50" s="8">
        <f t="shared" si="30"/>
        <v>929.61111111111109</v>
      </c>
      <c r="AC50" s="8">
        <f t="shared" si="30"/>
        <v>992.61111111111109</v>
      </c>
      <c r="AD50" s="8">
        <f t="shared" si="30"/>
        <v>1055.6111111111111</v>
      </c>
      <c r="AE50" s="8">
        <f t="shared" si="30"/>
        <v>1118.6111111111111</v>
      </c>
      <c r="AF50" s="8">
        <f t="shared" si="30"/>
        <v>1181.6111111111111</v>
      </c>
      <c r="AG50" s="8">
        <f t="shared" si="30"/>
        <v>1252.1111111111111</v>
      </c>
      <c r="AH50" s="8">
        <f t="shared" si="30"/>
        <v>1315.1111111111111</v>
      </c>
      <c r="AI50" s="8">
        <f t="shared" si="30"/>
        <v>1378.1111111111111</v>
      </c>
      <c r="AJ50" s="8">
        <f t="shared" si="30"/>
        <v>1441.1111111111111</v>
      </c>
      <c r="AK50" s="8">
        <f t="shared" si="30"/>
        <v>1504.1111111111111</v>
      </c>
      <c r="AL50" s="8">
        <f t="shared" si="30"/>
        <v>1567.1111111111111</v>
      </c>
      <c r="AM50" s="8">
        <f t="shared" si="30"/>
        <v>1630.1111111111111</v>
      </c>
      <c r="AO50" s="8">
        <f t="shared" ref="AO50" si="31">SUM(AO47,AO49)</f>
        <v>-2733.1666666666665</v>
      </c>
      <c r="AP50" s="8">
        <f t="shared" ref="AP50" si="32">SUM(AP47,AP49)</f>
        <v>6301.333333333333</v>
      </c>
      <c r="AQ50" s="8">
        <f t="shared" ref="AQ50" si="33">SUM(AQ47,AQ49)</f>
        <v>15365.833333333334</v>
      </c>
    </row>
    <row r="52" spans="2:43">
      <c r="B52" t="s">
        <v>77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O52" s="3">
        <f t="shared" ref="AO52:AQ52" si="34">SUMIFS($D52:$AM52,$D$17:$AM$17,AO$15)</f>
        <v>0</v>
      </c>
      <c r="AP52" s="3">
        <f t="shared" si="34"/>
        <v>0</v>
      </c>
      <c r="AQ52" s="3">
        <f t="shared" si="34"/>
        <v>0</v>
      </c>
    </row>
    <row r="53" spans="2:43" s="1" customFormat="1">
      <c r="B53" s="1" t="s">
        <v>78</v>
      </c>
      <c r="D53" s="8">
        <f>SUM(D50,D52)</f>
        <v>-569.88888888888891</v>
      </c>
      <c r="E53" s="8">
        <f>SUM(E50,E52)</f>
        <v>-506.88888888888891</v>
      </c>
      <c r="F53" s="8">
        <f t="shared" ref="F53:AM53" si="35">SUM(F50,F52)</f>
        <v>-443.88888888888891</v>
      </c>
      <c r="G53" s="8">
        <f t="shared" si="35"/>
        <v>-380.88888888888891</v>
      </c>
      <c r="H53" s="8">
        <f t="shared" si="35"/>
        <v>-317.88888888888891</v>
      </c>
      <c r="I53" s="8">
        <f t="shared" si="35"/>
        <v>-262.38888888888891</v>
      </c>
      <c r="J53" s="8">
        <f t="shared" si="35"/>
        <v>-199.38888888888889</v>
      </c>
      <c r="K53" s="8">
        <f t="shared" si="35"/>
        <v>-136.38888888888889</v>
      </c>
      <c r="L53" s="8">
        <f t="shared" si="35"/>
        <v>-73.388888888888886</v>
      </c>
      <c r="M53" s="8">
        <f t="shared" si="35"/>
        <v>-10.388888888888889</v>
      </c>
      <c r="N53" s="8">
        <f t="shared" si="35"/>
        <v>52.611111111111114</v>
      </c>
      <c r="O53" s="8">
        <f t="shared" si="35"/>
        <v>115.61111111111111</v>
      </c>
      <c r="P53" s="8">
        <f t="shared" si="35"/>
        <v>178.61111111111111</v>
      </c>
      <c r="Q53" s="8">
        <f t="shared" si="35"/>
        <v>241.61111111111111</v>
      </c>
      <c r="R53" s="8">
        <f t="shared" si="35"/>
        <v>304.61111111111109</v>
      </c>
      <c r="S53" s="8">
        <f t="shared" si="35"/>
        <v>367.61111111111109</v>
      </c>
      <c r="T53" s="8">
        <f t="shared" si="35"/>
        <v>430.61111111111109</v>
      </c>
      <c r="U53" s="8">
        <f t="shared" si="35"/>
        <v>493.61111111111109</v>
      </c>
      <c r="V53" s="8">
        <f t="shared" si="35"/>
        <v>556.61111111111109</v>
      </c>
      <c r="W53" s="8">
        <f t="shared" si="35"/>
        <v>619.61111111111109</v>
      </c>
      <c r="X53" s="8">
        <f t="shared" si="35"/>
        <v>682.61111111111109</v>
      </c>
      <c r="Y53" s="8">
        <f t="shared" si="35"/>
        <v>745.61111111111109</v>
      </c>
      <c r="Z53" s="8">
        <f t="shared" si="35"/>
        <v>808.61111111111109</v>
      </c>
      <c r="AA53" s="8">
        <f t="shared" si="35"/>
        <v>871.61111111111109</v>
      </c>
      <c r="AB53" s="8">
        <f t="shared" si="35"/>
        <v>929.61111111111109</v>
      </c>
      <c r="AC53" s="8">
        <f t="shared" si="35"/>
        <v>992.61111111111109</v>
      </c>
      <c r="AD53" s="8">
        <f t="shared" si="35"/>
        <v>1055.6111111111111</v>
      </c>
      <c r="AE53" s="8">
        <f t="shared" si="35"/>
        <v>1118.6111111111111</v>
      </c>
      <c r="AF53" s="8">
        <f t="shared" si="35"/>
        <v>1181.6111111111111</v>
      </c>
      <c r="AG53" s="8">
        <f t="shared" si="35"/>
        <v>1252.1111111111111</v>
      </c>
      <c r="AH53" s="8">
        <f t="shared" si="35"/>
        <v>1315.1111111111111</v>
      </c>
      <c r="AI53" s="8">
        <f t="shared" si="35"/>
        <v>1378.1111111111111</v>
      </c>
      <c r="AJ53" s="8">
        <f t="shared" si="35"/>
        <v>1441.1111111111111</v>
      </c>
      <c r="AK53" s="8">
        <f t="shared" si="35"/>
        <v>1504.1111111111111</v>
      </c>
      <c r="AL53" s="8">
        <f t="shared" si="35"/>
        <v>1567.1111111111111</v>
      </c>
      <c r="AM53" s="8">
        <f t="shared" si="35"/>
        <v>1630.1111111111111</v>
      </c>
      <c r="AO53" s="8">
        <f t="shared" ref="AO53" si="36">SUM(AO50,AO52)</f>
        <v>-2733.1666666666665</v>
      </c>
      <c r="AP53" s="8">
        <f t="shared" ref="AP53" si="37">SUM(AP50,AP52)</f>
        <v>6301.333333333333</v>
      </c>
      <c r="AQ53" s="8">
        <f t="shared" ref="AQ53" si="38">SUM(AQ50,AQ52)</f>
        <v>15365.833333333334</v>
      </c>
    </row>
    <row r="55" spans="2:43">
      <c r="B55" t="s">
        <v>21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O55" s="3">
        <f t="shared" ref="AO55:AQ55" si="39">SUMIFS($D55:$AM55,$D$17:$AM$17,AO$15)</f>
        <v>0</v>
      </c>
      <c r="AP55" s="3">
        <f t="shared" si="39"/>
        <v>0</v>
      </c>
      <c r="AQ55" s="3">
        <f t="shared" si="39"/>
        <v>0</v>
      </c>
    </row>
    <row r="56" spans="2:43" s="1" customFormat="1">
      <c r="B56" s="1" t="s">
        <v>79</v>
      </c>
      <c r="D56" s="8">
        <f>SUM(D53,D55)</f>
        <v>-569.88888888888891</v>
      </c>
      <c r="E56" s="8">
        <f>SUM(E53,E55)</f>
        <v>-506.88888888888891</v>
      </c>
      <c r="F56" s="8">
        <f t="shared" ref="F56:AM56" si="40">SUM(F53,F55)</f>
        <v>-443.88888888888891</v>
      </c>
      <c r="G56" s="8">
        <f t="shared" si="40"/>
        <v>-380.88888888888891</v>
      </c>
      <c r="H56" s="8">
        <f t="shared" si="40"/>
        <v>-317.88888888888891</v>
      </c>
      <c r="I56" s="8">
        <f t="shared" si="40"/>
        <v>-262.38888888888891</v>
      </c>
      <c r="J56" s="8">
        <f t="shared" si="40"/>
        <v>-199.38888888888889</v>
      </c>
      <c r="K56" s="8">
        <f t="shared" si="40"/>
        <v>-136.38888888888889</v>
      </c>
      <c r="L56" s="8">
        <f t="shared" si="40"/>
        <v>-73.388888888888886</v>
      </c>
      <c r="M56" s="8">
        <f t="shared" si="40"/>
        <v>-10.388888888888889</v>
      </c>
      <c r="N56" s="8">
        <f t="shared" si="40"/>
        <v>52.611111111111114</v>
      </c>
      <c r="O56" s="8">
        <f t="shared" si="40"/>
        <v>115.61111111111111</v>
      </c>
      <c r="P56" s="8">
        <f t="shared" si="40"/>
        <v>178.61111111111111</v>
      </c>
      <c r="Q56" s="8">
        <f t="shared" si="40"/>
        <v>241.61111111111111</v>
      </c>
      <c r="R56" s="8">
        <f t="shared" si="40"/>
        <v>304.61111111111109</v>
      </c>
      <c r="S56" s="8">
        <f t="shared" si="40"/>
        <v>367.61111111111109</v>
      </c>
      <c r="T56" s="8">
        <f t="shared" si="40"/>
        <v>430.61111111111109</v>
      </c>
      <c r="U56" s="8">
        <f t="shared" si="40"/>
        <v>493.61111111111109</v>
      </c>
      <c r="V56" s="8">
        <f t="shared" si="40"/>
        <v>556.61111111111109</v>
      </c>
      <c r="W56" s="8">
        <f t="shared" si="40"/>
        <v>619.61111111111109</v>
      </c>
      <c r="X56" s="8">
        <f t="shared" si="40"/>
        <v>682.61111111111109</v>
      </c>
      <c r="Y56" s="8">
        <f t="shared" si="40"/>
        <v>745.61111111111109</v>
      </c>
      <c r="Z56" s="8">
        <f t="shared" si="40"/>
        <v>808.61111111111109</v>
      </c>
      <c r="AA56" s="8">
        <f t="shared" si="40"/>
        <v>871.61111111111109</v>
      </c>
      <c r="AB56" s="8">
        <f t="shared" si="40"/>
        <v>929.61111111111109</v>
      </c>
      <c r="AC56" s="8">
        <f t="shared" si="40"/>
        <v>992.61111111111109</v>
      </c>
      <c r="AD56" s="8">
        <f t="shared" si="40"/>
        <v>1055.6111111111111</v>
      </c>
      <c r="AE56" s="8">
        <f t="shared" si="40"/>
        <v>1118.6111111111111</v>
      </c>
      <c r="AF56" s="8">
        <f t="shared" si="40"/>
        <v>1181.6111111111111</v>
      </c>
      <c r="AG56" s="8">
        <f t="shared" si="40"/>
        <v>1252.1111111111111</v>
      </c>
      <c r="AH56" s="8">
        <f t="shared" si="40"/>
        <v>1315.1111111111111</v>
      </c>
      <c r="AI56" s="8">
        <f t="shared" si="40"/>
        <v>1378.1111111111111</v>
      </c>
      <c r="AJ56" s="8">
        <f t="shared" si="40"/>
        <v>1441.1111111111111</v>
      </c>
      <c r="AK56" s="8">
        <f t="shared" si="40"/>
        <v>1504.1111111111111</v>
      </c>
      <c r="AL56" s="8">
        <f t="shared" si="40"/>
        <v>1567.1111111111111</v>
      </c>
      <c r="AM56" s="8">
        <f t="shared" si="40"/>
        <v>1630.1111111111111</v>
      </c>
      <c r="AO56" s="8">
        <f t="shared" ref="AO56" si="41">SUM(AO53,AO55)</f>
        <v>-2733.1666666666665</v>
      </c>
      <c r="AP56" s="8">
        <f t="shared" ref="AP56" si="42">SUM(AP53,AP55)</f>
        <v>6301.333333333333</v>
      </c>
      <c r="AQ56" s="8">
        <f t="shared" ref="AQ56" si="43">SUM(AQ53,AQ55)</f>
        <v>15365.833333333334</v>
      </c>
    </row>
    <row r="58" spans="2:43" s="1" customFormat="1">
      <c r="B58" s="23" t="s">
        <v>23</v>
      </c>
      <c r="C58" s="23"/>
      <c r="D58" s="24">
        <f>$D$15</f>
        <v>44197</v>
      </c>
      <c r="E58" s="24">
        <f>EDATE(D58,1)</f>
        <v>44228</v>
      </c>
      <c r="F58" s="24">
        <f>EDATE(E58,1)</f>
        <v>44256</v>
      </c>
      <c r="G58" s="24">
        <f t="shared" ref="G58:AM58" si="44">EDATE(F58,1)</f>
        <v>44287</v>
      </c>
      <c r="H58" s="24">
        <f t="shared" si="44"/>
        <v>44317</v>
      </c>
      <c r="I58" s="24">
        <f t="shared" si="44"/>
        <v>44348</v>
      </c>
      <c r="J58" s="24">
        <f t="shared" si="44"/>
        <v>44378</v>
      </c>
      <c r="K58" s="24">
        <f t="shared" si="44"/>
        <v>44409</v>
      </c>
      <c r="L58" s="24">
        <f t="shared" si="44"/>
        <v>44440</v>
      </c>
      <c r="M58" s="24">
        <f t="shared" si="44"/>
        <v>44470</v>
      </c>
      <c r="N58" s="24">
        <f t="shared" si="44"/>
        <v>44501</v>
      </c>
      <c r="O58" s="24">
        <f t="shared" si="44"/>
        <v>44531</v>
      </c>
      <c r="P58" s="24">
        <f t="shared" si="44"/>
        <v>44562</v>
      </c>
      <c r="Q58" s="24">
        <f t="shared" si="44"/>
        <v>44593</v>
      </c>
      <c r="R58" s="24">
        <f t="shared" si="44"/>
        <v>44621</v>
      </c>
      <c r="S58" s="24">
        <f t="shared" si="44"/>
        <v>44652</v>
      </c>
      <c r="T58" s="24">
        <f t="shared" si="44"/>
        <v>44682</v>
      </c>
      <c r="U58" s="24">
        <f t="shared" si="44"/>
        <v>44713</v>
      </c>
      <c r="V58" s="24">
        <f t="shared" si="44"/>
        <v>44743</v>
      </c>
      <c r="W58" s="24">
        <f t="shared" si="44"/>
        <v>44774</v>
      </c>
      <c r="X58" s="24">
        <f t="shared" si="44"/>
        <v>44805</v>
      </c>
      <c r="Y58" s="24">
        <f t="shared" si="44"/>
        <v>44835</v>
      </c>
      <c r="Z58" s="24">
        <f t="shared" si="44"/>
        <v>44866</v>
      </c>
      <c r="AA58" s="24">
        <f t="shared" si="44"/>
        <v>44896</v>
      </c>
      <c r="AB58" s="24">
        <f t="shared" si="44"/>
        <v>44927</v>
      </c>
      <c r="AC58" s="24">
        <f t="shared" si="44"/>
        <v>44958</v>
      </c>
      <c r="AD58" s="24">
        <f t="shared" si="44"/>
        <v>44986</v>
      </c>
      <c r="AE58" s="24">
        <f t="shared" si="44"/>
        <v>45017</v>
      </c>
      <c r="AF58" s="24">
        <f t="shared" si="44"/>
        <v>45047</v>
      </c>
      <c r="AG58" s="24">
        <f t="shared" si="44"/>
        <v>45078</v>
      </c>
      <c r="AH58" s="24">
        <f t="shared" si="44"/>
        <v>45108</v>
      </c>
      <c r="AI58" s="24">
        <f t="shared" si="44"/>
        <v>45139</v>
      </c>
      <c r="AJ58" s="24">
        <f t="shared" si="44"/>
        <v>45170</v>
      </c>
      <c r="AK58" s="24">
        <f t="shared" si="44"/>
        <v>45200</v>
      </c>
      <c r="AL58" s="24">
        <f t="shared" si="44"/>
        <v>45231</v>
      </c>
      <c r="AM58" s="24">
        <f t="shared" si="44"/>
        <v>45261</v>
      </c>
      <c r="AO58" s="23">
        <f>YEAR($D$15)</f>
        <v>2021</v>
      </c>
      <c r="AP58" s="23">
        <f>AO$15+1</f>
        <v>2022</v>
      </c>
      <c r="AQ58" s="23">
        <f>AP$15+1</f>
        <v>2023</v>
      </c>
    </row>
    <row r="60" spans="2:43">
      <c r="B60" t="s">
        <v>25</v>
      </c>
      <c r="D60" s="6">
        <v>0</v>
      </c>
      <c r="E60" s="6">
        <v>0</v>
      </c>
      <c r="F60" s="3">
        <f>D41*(1+$C$12)</f>
        <v>460.79999999999995</v>
      </c>
      <c r="G60" s="3">
        <f t="shared" ref="G60:AM60" si="45">E41*(1+$C$12)</f>
        <v>662.4</v>
      </c>
      <c r="H60" s="3">
        <f t="shared" si="45"/>
        <v>864</v>
      </c>
      <c r="I60" s="3">
        <f t="shared" si="45"/>
        <v>1065.5999999999999</v>
      </c>
      <c r="J60" s="3">
        <f t="shared" si="45"/>
        <v>1267.2</v>
      </c>
      <c r="K60" s="3">
        <f t="shared" si="45"/>
        <v>1468.8</v>
      </c>
      <c r="L60" s="3">
        <f t="shared" si="45"/>
        <v>1670.3999999999999</v>
      </c>
      <c r="M60" s="3">
        <f t="shared" si="45"/>
        <v>1872</v>
      </c>
      <c r="N60" s="3">
        <f t="shared" si="45"/>
        <v>2073.6</v>
      </c>
      <c r="O60" s="3">
        <f t="shared" si="45"/>
        <v>2275.1999999999998</v>
      </c>
      <c r="P60" s="3">
        <f t="shared" si="45"/>
        <v>2476.7999999999997</v>
      </c>
      <c r="Q60" s="3">
        <f t="shared" si="45"/>
        <v>2678.4</v>
      </c>
      <c r="R60" s="3">
        <f t="shared" si="45"/>
        <v>2880</v>
      </c>
      <c r="S60" s="3">
        <f t="shared" si="45"/>
        <v>3081.6</v>
      </c>
      <c r="T60" s="3">
        <f t="shared" si="45"/>
        <v>3283.2</v>
      </c>
      <c r="U60" s="3">
        <f t="shared" si="45"/>
        <v>3484.7999999999997</v>
      </c>
      <c r="V60" s="3">
        <f t="shared" si="45"/>
        <v>3686.3999999999996</v>
      </c>
      <c r="W60" s="3">
        <f t="shared" si="45"/>
        <v>3888</v>
      </c>
      <c r="X60" s="3">
        <f t="shared" si="45"/>
        <v>4089.6</v>
      </c>
      <c r="Y60" s="3">
        <f t="shared" si="45"/>
        <v>4291.2</v>
      </c>
      <c r="Z60" s="3">
        <f t="shared" si="45"/>
        <v>4492.8</v>
      </c>
      <c r="AA60" s="3">
        <f t="shared" si="45"/>
        <v>4694.3999999999996</v>
      </c>
      <c r="AB60" s="3">
        <f t="shared" si="45"/>
        <v>4896</v>
      </c>
      <c r="AC60" s="3">
        <f t="shared" si="45"/>
        <v>5097.5999999999995</v>
      </c>
      <c r="AD60" s="3">
        <f t="shared" si="45"/>
        <v>5299.2</v>
      </c>
      <c r="AE60" s="3">
        <f t="shared" si="45"/>
        <v>5500.8</v>
      </c>
      <c r="AF60" s="3">
        <f t="shared" si="45"/>
        <v>5702.4</v>
      </c>
      <c r="AG60" s="3">
        <f t="shared" si="45"/>
        <v>5904</v>
      </c>
      <c r="AH60" s="3">
        <f t="shared" si="45"/>
        <v>6105.5999999999995</v>
      </c>
      <c r="AI60" s="3">
        <f t="shared" si="45"/>
        <v>6307.2</v>
      </c>
      <c r="AJ60" s="3">
        <f t="shared" si="45"/>
        <v>6508.8</v>
      </c>
      <c r="AK60" s="3">
        <f t="shared" si="45"/>
        <v>6710.4</v>
      </c>
      <c r="AL60" s="3">
        <f t="shared" si="45"/>
        <v>6912</v>
      </c>
      <c r="AM60" s="3">
        <f t="shared" si="45"/>
        <v>7113.5999999999995</v>
      </c>
      <c r="AO60" s="3">
        <f t="shared" ref="AO60:AQ64" si="46">SUMIFS($D60:$AM60,$D$17:$AM$17,AO$15)</f>
        <v>13680</v>
      </c>
      <c r="AP60" s="3">
        <f t="shared" si="46"/>
        <v>43027.199999999997</v>
      </c>
      <c r="AQ60" s="3">
        <f t="shared" si="46"/>
        <v>72057.600000000006</v>
      </c>
    </row>
    <row r="61" spans="2:43">
      <c r="B61" t="s">
        <v>102</v>
      </c>
      <c r="D61" s="6">
        <v>0</v>
      </c>
      <c r="E61" s="3">
        <f>D42*(1+$C$12)</f>
        <v>-288</v>
      </c>
      <c r="F61" s="3">
        <f>E42*(1+$C$12)</f>
        <v>-414</v>
      </c>
      <c r="G61" s="3">
        <f t="shared" ref="G61:AM61" si="47">F42*(1+$C$12)</f>
        <v>-540</v>
      </c>
      <c r="H61" s="3">
        <f t="shared" si="47"/>
        <v>-666</v>
      </c>
      <c r="I61" s="3">
        <f t="shared" si="47"/>
        <v>-792</v>
      </c>
      <c r="J61" s="3">
        <f t="shared" si="47"/>
        <v>-918</v>
      </c>
      <c r="K61" s="3">
        <f t="shared" si="47"/>
        <v>-1044</v>
      </c>
      <c r="L61" s="3">
        <f t="shared" si="47"/>
        <v>-1170</v>
      </c>
      <c r="M61" s="3">
        <f t="shared" si="47"/>
        <v>-1296</v>
      </c>
      <c r="N61" s="3">
        <f t="shared" si="47"/>
        <v>-1422</v>
      </c>
      <c r="O61" s="3">
        <f t="shared" si="47"/>
        <v>-1548</v>
      </c>
      <c r="P61" s="3">
        <f t="shared" si="47"/>
        <v>-1674</v>
      </c>
      <c r="Q61" s="3">
        <f t="shared" si="47"/>
        <v>-1800</v>
      </c>
      <c r="R61" s="3">
        <f t="shared" si="47"/>
        <v>-1926</v>
      </c>
      <c r="S61" s="3">
        <f t="shared" si="47"/>
        <v>-2052</v>
      </c>
      <c r="T61" s="3">
        <f t="shared" si="47"/>
        <v>-2178</v>
      </c>
      <c r="U61" s="3">
        <f t="shared" si="47"/>
        <v>-2304</v>
      </c>
      <c r="V61" s="3">
        <f t="shared" si="47"/>
        <v>-2430</v>
      </c>
      <c r="W61" s="3">
        <f t="shared" si="47"/>
        <v>-2556</v>
      </c>
      <c r="X61" s="3">
        <f t="shared" si="47"/>
        <v>-2682</v>
      </c>
      <c r="Y61" s="3">
        <f t="shared" si="47"/>
        <v>-2808</v>
      </c>
      <c r="Z61" s="3">
        <f t="shared" si="47"/>
        <v>-2934</v>
      </c>
      <c r="AA61" s="3">
        <f t="shared" si="47"/>
        <v>-3060</v>
      </c>
      <c r="AB61" s="3">
        <f t="shared" si="47"/>
        <v>-3186</v>
      </c>
      <c r="AC61" s="3">
        <f t="shared" si="47"/>
        <v>-3312</v>
      </c>
      <c r="AD61" s="3">
        <f t="shared" si="47"/>
        <v>-3438</v>
      </c>
      <c r="AE61" s="3">
        <f t="shared" si="47"/>
        <v>-3564</v>
      </c>
      <c r="AF61" s="3">
        <f t="shared" si="47"/>
        <v>-3690</v>
      </c>
      <c r="AG61" s="3">
        <f t="shared" si="47"/>
        <v>-3816</v>
      </c>
      <c r="AH61" s="3">
        <f t="shared" si="47"/>
        <v>-3942</v>
      </c>
      <c r="AI61" s="3">
        <f t="shared" si="47"/>
        <v>-4068</v>
      </c>
      <c r="AJ61" s="3">
        <f t="shared" si="47"/>
        <v>-4194</v>
      </c>
      <c r="AK61" s="3">
        <f t="shared" si="47"/>
        <v>-4320</v>
      </c>
      <c r="AL61" s="3">
        <f t="shared" si="47"/>
        <v>-4446</v>
      </c>
      <c r="AM61" s="3">
        <f t="shared" si="47"/>
        <v>-4572</v>
      </c>
      <c r="AO61" s="3">
        <f t="shared" si="46"/>
        <v>-10098</v>
      </c>
      <c r="AP61" s="3">
        <f t="shared" si="46"/>
        <v>-28404</v>
      </c>
      <c r="AQ61" s="3">
        <f t="shared" si="46"/>
        <v>-46548</v>
      </c>
    </row>
    <row r="62" spans="2:43">
      <c r="B62" t="s">
        <v>103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O62" s="3">
        <f t="shared" si="46"/>
        <v>0</v>
      </c>
      <c r="AP62" s="3">
        <f t="shared" si="46"/>
        <v>0</v>
      </c>
      <c r="AQ62" s="3">
        <f t="shared" si="46"/>
        <v>0</v>
      </c>
    </row>
    <row r="63" spans="2:43">
      <c r="B63" t="s">
        <v>104</v>
      </c>
      <c r="D63" s="3">
        <f>D46*(1+$C$12)</f>
        <v>-840</v>
      </c>
      <c r="E63" s="3">
        <f t="shared" ref="E63:AM63" si="48">E46*(1+$C$12)</f>
        <v>-840</v>
      </c>
      <c r="F63" s="3">
        <f t="shared" si="48"/>
        <v>-840</v>
      </c>
      <c r="G63" s="3">
        <f t="shared" si="48"/>
        <v>-840</v>
      </c>
      <c r="H63" s="3">
        <f t="shared" si="48"/>
        <v>-840</v>
      </c>
      <c r="I63" s="3">
        <f t="shared" si="48"/>
        <v>-840</v>
      </c>
      <c r="J63" s="3">
        <f t="shared" si="48"/>
        <v>-840</v>
      </c>
      <c r="K63" s="3">
        <f t="shared" si="48"/>
        <v>-840</v>
      </c>
      <c r="L63" s="3">
        <f t="shared" si="48"/>
        <v>-840</v>
      </c>
      <c r="M63" s="3">
        <f t="shared" si="48"/>
        <v>-840</v>
      </c>
      <c r="N63" s="3">
        <f t="shared" si="48"/>
        <v>-840</v>
      </c>
      <c r="O63" s="3">
        <f t="shared" si="48"/>
        <v>-840</v>
      </c>
      <c r="P63" s="3">
        <f t="shared" si="48"/>
        <v>-840</v>
      </c>
      <c r="Q63" s="3">
        <f t="shared" si="48"/>
        <v>-840</v>
      </c>
      <c r="R63" s="3">
        <f t="shared" si="48"/>
        <v>-840</v>
      </c>
      <c r="S63" s="3">
        <f t="shared" si="48"/>
        <v>-840</v>
      </c>
      <c r="T63" s="3">
        <f t="shared" si="48"/>
        <v>-840</v>
      </c>
      <c r="U63" s="3">
        <f t="shared" si="48"/>
        <v>-840</v>
      </c>
      <c r="V63" s="3">
        <f t="shared" si="48"/>
        <v>-840</v>
      </c>
      <c r="W63" s="3">
        <f t="shared" si="48"/>
        <v>-840</v>
      </c>
      <c r="X63" s="3">
        <f t="shared" si="48"/>
        <v>-840</v>
      </c>
      <c r="Y63" s="3">
        <f t="shared" si="48"/>
        <v>-840</v>
      </c>
      <c r="Z63" s="3">
        <f t="shared" si="48"/>
        <v>-840</v>
      </c>
      <c r="AA63" s="3">
        <f t="shared" si="48"/>
        <v>-840</v>
      </c>
      <c r="AB63" s="3">
        <f t="shared" si="48"/>
        <v>-840</v>
      </c>
      <c r="AC63" s="3">
        <f t="shared" si="48"/>
        <v>-840</v>
      </c>
      <c r="AD63" s="3">
        <f t="shared" si="48"/>
        <v>-840</v>
      </c>
      <c r="AE63" s="3">
        <f t="shared" si="48"/>
        <v>-840</v>
      </c>
      <c r="AF63" s="3">
        <f t="shared" si="48"/>
        <v>-840</v>
      </c>
      <c r="AG63" s="3">
        <f t="shared" si="48"/>
        <v>-840</v>
      </c>
      <c r="AH63" s="3">
        <f t="shared" si="48"/>
        <v>-840</v>
      </c>
      <c r="AI63" s="3">
        <f t="shared" si="48"/>
        <v>-840</v>
      </c>
      <c r="AJ63" s="3">
        <f t="shared" si="48"/>
        <v>-840</v>
      </c>
      <c r="AK63" s="3">
        <f t="shared" si="48"/>
        <v>-840</v>
      </c>
      <c r="AL63" s="3">
        <f t="shared" si="48"/>
        <v>-840</v>
      </c>
      <c r="AM63" s="3">
        <f t="shared" si="48"/>
        <v>-840</v>
      </c>
      <c r="AO63" s="3">
        <f t="shared" si="46"/>
        <v>-10080</v>
      </c>
      <c r="AP63" s="3">
        <f t="shared" si="46"/>
        <v>-10080</v>
      </c>
      <c r="AQ63" s="3">
        <f t="shared" si="46"/>
        <v>-10080</v>
      </c>
    </row>
    <row r="64" spans="2:43">
      <c r="B64" t="s">
        <v>58</v>
      </c>
      <c r="D64" s="5"/>
      <c r="E64" s="3">
        <f>D94</f>
        <v>211.20000000000002</v>
      </c>
      <c r="F64" s="3">
        <f t="shared" ref="F64:AM64" si="49">E94</f>
        <v>98.6</v>
      </c>
      <c r="G64" s="3">
        <f t="shared" si="49"/>
        <v>86</v>
      </c>
      <c r="H64" s="3">
        <f t="shared" si="49"/>
        <v>73.400000000000006</v>
      </c>
      <c r="I64" s="3">
        <f t="shared" si="49"/>
        <v>60.800000000000011</v>
      </c>
      <c r="J64" s="3">
        <f t="shared" si="49"/>
        <v>84.199999999999989</v>
      </c>
      <c r="K64" s="3">
        <f t="shared" si="49"/>
        <v>35.599999999999994</v>
      </c>
      <c r="L64" s="3">
        <f t="shared" si="49"/>
        <v>23</v>
      </c>
      <c r="M64" s="3">
        <f t="shared" si="49"/>
        <v>10.399999999999999</v>
      </c>
      <c r="N64" s="3">
        <f t="shared" si="49"/>
        <v>-2.1999999999999993</v>
      </c>
      <c r="O64" s="3">
        <f t="shared" si="49"/>
        <v>-14.8</v>
      </c>
      <c r="P64" s="3">
        <f t="shared" si="49"/>
        <v>-27.400000000000002</v>
      </c>
      <c r="Q64" s="3">
        <f t="shared" si="49"/>
        <v>-40</v>
      </c>
      <c r="R64" s="3">
        <f t="shared" si="49"/>
        <v>-52.599999999999994</v>
      </c>
      <c r="S64" s="3">
        <f t="shared" si="49"/>
        <v>-65.2</v>
      </c>
      <c r="T64" s="3">
        <f t="shared" si="49"/>
        <v>-77.8</v>
      </c>
      <c r="U64" s="3">
        <f t="shared" si="49"/>
        <v>-90.399999999999991</v>
      </c>
      <c r="V64" s="3">
        <f t="shared" si="49"/>
        <v>-102.99999999999999</v>
      </c>
      <c r="W64" s="3">
        <f t="shared" si="49"/>
        <v>-115.60000000000001</v>
      </c>
      <c r="X64" s="3">
        <f t="shared" si="49"/>
        <v>-128.19999999999999</v>
      </c>
      <c r="Y64" s="3">
        <f t="shared" si="49"/>
        <v>-140.80000000000001</v>
      </c>
      <c r="Z64" s="3">
        <f t="shared" si="49"/>
        <v>-153.40000000000003</v>
      </c>
      <c r="AA64" s="3">
        <f t="shared" si="49"/>
        <v>-166</v>
      </c>
      <c r="AB64" s="3">
        <f t="shared" si="49"/>
        <v>-178.60000000000002</v>
      </c>
      <c r="AC64" s="3">
        <f t="shared" si="49"/>
        <v>-155.20000000000005</v>
      </c>
      <c r="AD64" s="3">
        <f t="shared" si="49"/>
        <v>-203.8</v>
      </c>
      <c r="AE64" s="3">
        <f t="shared" si="49"/>
        <v>-216.40000000000003</v>
      </c>
      <c r="AF64" s="3">
        <f t="shared" si="49"/>
        <v>-229</v>
      </c>
      <c r="AG64" s="3">
        <f t="shared" si="49"/>
        <v>-241.60000000000002</v>
      </c>
      <c r="AH64" s="3">
        <f t="shared" si="49"/>
        <v>-254.20000000000005</v>
      </c>
      <c r="AI64" s="3">
        <f t="shared" si="49"/>
        <v>-266.79999999999995</v>
      </c>
      <c r="AJ64" s="3">
        <f t="shared" si="49"/>
        <v>-279.40000000000009</v>
      </c>
      <c r="AK64" s="3">
        <f t="shared" si="49"/>
        <v>-292</v>
      </c>
      <c r="AL64" s="3">
        <f t="shared" si="49"/>
        <v>-304.60000000000002</v>
      </c>
      <c r="AM64" s="3">
        <f t="shared" si="49"/>
        <v>-317.20000000000005</v>
      </c>
      <c r="AO64" s="3">
        <f t="shared" si="46"/>
        <v>666.2</v>
      </c>
      <c r="AP64" s="3">
        <f t="shared" si="46"/>
        <v>-1160.4000000000001</v>
      </c>
      <c r="AQ64" s="3">
        <f t="shared" si="46"/>
        <v>-2938.8</v>
      </c>
    </row>
    <row r="65" spans="2:43" s="1" customFormat="1">
      <c r="B65" s="1" t="s">
        <v>96</v>
      </c>
      <c r="D65" s="8">
        <f>SUM(D60:D64)</f>
        <v>-840</v>
      </c>
      <c r="E65" s="8">
        <f t="shared" ref="E65:AM65" si="50">SUM(E60:E64)</f>
        <v>-916.8</v>
      </c>
      <c r="F65" s="8">
        <f t="shared" si="50"/>
        <v>-694.6</v>
      </c>
      <c r="G65" s="8">
        <f t="shared" si="50"/>
        <v>-631.6</v>
      </c>
      <c r="H65" s="8">
        <f t="shared" si="50"/>
        <v>-568.6</v>
      </c>
      <c r="I65" s="8">
        <f t="shared" si="50"/>
        <v>-505.60000000000008</v>
      </c>
      <c r="J65" s="8">
        <f t="shared" si="50"/>
        <v>-406.59999999999997</v>
      </c>
      <c r="K65" s="8">
        <f t="shared" si="50"/>
        <v>-379.6</v>
      </c>
      <c r="L65" s="8">
        <f t="shared" si="50"/>
        <v>-316.60000000000014</v>
      </c>
      <c r="M65" s="8">
        <f t="shared" si="50"/>
        <v>-253.6</v>
      </c>
      <c r="N65" s="8">
        <f t="shared" si="50"/>
        <v>-190.60000000000008</v>
      </c>
      <c r="O65" s="8">
        <f t="shared" si="50"/>
        <v>-127.60000000000018</v>
      </c>
      <c r="P65" s="8">
        <f t="shared" si="50"/>
        <v>-64.600000000000279</v>
      </c>
      <c r="Q65" s="8">
        <f t="shared" si="50"/>
        <v>-1.5999999999999091</v>
      </c>
      <c r="R65" s="8">
        <f t="shared" si="50"/>
        <v>61.400000000000006</v>
      </c>
      <c r="S65" s="8">
        <f t="shared" si="50"/>
        <v>124.39999999999991</v>
      </c>
      <c r="T65" s="8">
        <f t="shared" si="50"/>
        <v>187.39999999999981</v>
      </c>
      <c r="U65" s="8">
        <f t="shared" si="50"/>
        <v>250.39999999999975</v>
      </c>
      <c r="V65" s="8">
        <f t="shared" si="50"/>
        <v>313.39999999999964</v>
      </c>
      <c r="W65" s="8">
        <f t="shared" si="50"/>
        <v>376.4</v>
      </c>
      <c r="X65" s="8">
        <f t="shared" si="50"/>
        <v>439.39999999999992</v>
      </c>
      <c r="Y65" s="8">
        <f t="shared" si="50"/>
        <v>502.39999999999981</v>
      </c>
      <c r="Z65" s="8">
        <f t="shared" si="50"/>
        <v>565.40000000000009</v>
      </c>
      <c r="AA65" s="8">
        <f t="shared" si="50"/>
        <v>628.39999999999964</v>
      </c>
      <c r="AB65" s="8">
        <f t="shared" si="50"/>
        <v>691.4</v>
      </c>
      <c r="AC65" s="8">
        <f t="shared" si="50"/>
        <v>790.39999999999941</v>
      </c>
      <c r="AD65" s="8">
        <f t="shared" si="50"/>
        <v>817.39999999999986</v>
      </c>
      <c r="AE65" s="8">
        <f t="shared" si="50"/>
        <v>880.40000000000009</v>
      </c>
      <c r="AF65" s="8">
        <f t="shared" si="50"/>
        <v>943.39999999999964</v>
      </c>
      <c r="AG65" s="8">
        <f t="shared" si="50"/>
        <v>1006.4</v>
      </c>
      <c r="AH65" s="8">
        <f t="shared" si="50"/>
        <v>1069.3999999999994</v>
      </c>
      <c r="AI65" s="8">
        <f t="shared" si="50"/>
        <v>1132.3999999999999</v>
      </c>
      <c r="AJ65" s="8">
        <f t="shared" si="50"/>
        <v>1195.4000000000001</v>
      </c>
      <c r="AK65" s="8">
        <f t="shared" si="50"/>
        <v>1258.3999999999996</v>
      </c>
      <c r="AL65" s="8">
        <f t="shared" si="50"/>
        <v>1321.4</v>
      </c>
      <c r="AM65" s="8">
        <f t="shared" si="50"/>
        <v>1384.3999999999994</v>
      </c>
      <c r="AO65" s="8">
        <f t="shared" ref="AO65" si="51">SUM(AO60:AO64)</f>
        <v>-5831.8</v>
      </c>
      <c r="AP65" s="8">
        <f t="shared" ref="AP65" si="52">SUM(AP60:AP64)</f>
        <v>3382.799999999997</v>
      </c>
      <c r="AQ65" s="8">
        <f t="shared" ref="AQ65" si="53">SUM(AQ60:AQ64)</f>
        <v>12490.800000000007</v>
      </c>
    </row>
    <row r="67" spans="2:43">
      <c r="B67" t="s">
        <v>28</v>
      </c>
      <c r="D67" s="3">
        <f>D31*(1+$C$12)</f>
        <v>-600</v>
      </c>
      <c r="E67" s="3">
        <f t="shared" ref="E67:AM67" si="54">E31*(1+$C$12)</f>
        <v>0</v>
      </c>
      <c r="F67" s="3">
        <f t="shared" si="54"/>
        <v>0</v>
      </c>
      <c r="G67" s="3">
        <f t="shared" si="54"/>
        <v>0</v>
      </c>
      <c r="H67" s="3">
        <f t="shared" si="54"/>
        <v>0</v>
      </c>
      <c r="I67" s="3">
        <f t="shared" si="54"/>
        <v>-216</v>
      </c>
      <c r="J67" s="3">
        <f t="shared" si="54"/>
        <v>0</v>
      </c>
      <c r="K67" s="3">
        <f t="shared" si="54"/>
        <v>0</v>
      </c>
      <c r="L67" s="3">
        <f t="shared" si="54"/>
        <v>0</v>
      </c>
      <c r="M67" s="3">
        <f t="shared" si="54"/>
        <v>0</v>
      </c>
      <c r="N67" s="3">
        <f t="shared" si="54"/>
        <v>0</v>
      </c>
      <c r="O67" s="3">
        <f t="shared" si="54"/>
        <v>0</v>
      </c>
      <c r="P67" s="3">
        <f t="shared" si="54"/>
        <v>0</v>
      </c>
      <c r="Q67" s="3">
        <f t="shared" si="54"/>
        <v>0</v>
      </c>
      <c r="R67" s="3">
        <f t="shared" si="54"/>
        <v>0</v>
      </c>
      <c r="S67" s="3">
        <f t="shared" si="54"/>
        <v>0</v>
      </c>
      <c r="T67" s="3">
        <f t="shared" si="54"/>
        <v>0</v>
      </c>
      <c r="U67" s="3">
        <f t="shared" si="54"/>
        <v>0</v>
      </c>
      <c r="V67" s="3">
        <f t="shared" si="54"/>
        <v>0</v>
      </c>
      <c r="W67" s="3">
        <f t="shared" si="54"/>
        <v>0</v>
      </c>
      <c r="X67" s="3">
        <f t="shared" si="54"/>
        <v>0</v>
      </c>
      <c r="Y67" s="3">
        <f t="shared" si="54"/>
        <v>0</v>
      </c>
      <c r="Z67" s="3">
        <f t="shared" si="54"/>
        <v>0</v>
      </c>
      <c r="AA67" s="3">
        <f t="shared" si="54"/>
        <v>0</v>
      </c>
      <c r="AB67" s="3">
        <f t="shared" si="54"/>
        <v>-216</v>
      </c>
      <c r="AC67" s="3">
        <f t="shared" si="54"/>
        <v>0</v>
      </c>
      <c r="AD67" s="3">
        <f t="shared" si="54"/>
        <v>0</v>
      </c>
      <c r="AE67" s="3">
        <f t="shared" si="54"/>
        <v>0</v>
      </c>
      <c r="AF67" s="3">
        <f t="shared" si="54"/>
        <v>0</v>
      </c>
      <c r="AG67" s="3">
        <f t="shared" si="54"/>
        <v>0</v>
      </c>
      <c r="AH67" s="3">
        <f t="shared" si="54"/>
        <v>0</v>
      </c>
      <c r="AI67" s="3">
        <f t="shared" si="54"/>
        <v>0</v>
      </c>
      <c r="AJ67" s="3">
        <f t="shared" si="54"/>
        <v>0</v>
      </c>
      <c r="AK67" s="3">
        <f t="shared" si="54"/>
        <v>0</v>
      </c>
      <c r="AL67" s="3">
        <f t="shared" si="54"/>
        <v>0</v>
      </c>
      <c r="AM67" s="3">
        <f t="shared" si="54"/>
        <v>0</v>
      </c>
      <c r="AO67" s="3">
        <f t="shared" ref="AO67:AQ68" si="55">SUMIFS($D67:$AM67,$D$17:$AM$17,AO$15)</f>
        <v>-816</v>
      </c>
      <c r="AP67" s="3">
        <f t="shared" si="55"/>
        <v>0</v>
      </c>
      <c r="AQ67" s="3">
        <f t="shared" si="55"/>
        <v>-216</v>
      </c>
    </row>
    <row r="68" spans="2:43">
      <c r="B68" t="s">
        <v>29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O68" s="3">
        <f t="shared" si="55"/>
        <v>0</v>
      </c>
      <c r="AP68" s="3">
        <f t="shared" si="55"/>
        <v>0</v>
      </c>
      <c r="AQ68" s="3">
        <f t="shared" si="55"/>
        <v>0</v>
      </c>
    </row>
    <row r="69" spans="2:43" s="1" customFormat="1">
      <c r="B69" s="1" t="s">
        <v>97</v>
      </c>
      <c r="D69" s="8">
        <f>SUM(D67:D68)</f>
        <v>-600</v>
      </c>
      <c r="E69" s="8">
        <f t="shared" ref="E69:AQ69" si="56">SUM(E67:E68)</f>
        <v>0</v>
      </c>
      <c r="F69" s="8">
        <f t="shared" si="56"/>
        <v>0</v>
      </c>
      <c r="G69" s="8">
        <f t="shared" si="56"/>
        <v>0</v>
      </c>
      <c r="H69" s="8">
        <f t="shared" si="56"/>
        <v>0</v>
      </c>
      <c r="I69" s="8">
        <f t="shared" si="56"/>
        <v>-216</v>
      </c>
      <c r="J69" s="8">
        <f t="shared" si="56"/>
        <v>0</v>
      </c>
      <c r="K69" s="8">
        <f t="shared" si="56"/>
        <v>0</v>
      </c>
      <c r="L69" s="8">
        <f t="shared" si="56"/>
        <v>0</v>
      </c>
      <c r="M69" s="8">
        <f t="shared" si="56"/>
        <v>0</v>
      </c>
      <c r="N69" s="8">
        <f t="shared" si="56"/>
        <v>0</v>
      </c>
      <c r="O69" s="8">
        <f t="shared" si="56"/>
        <v>0</v>
      </c>
      <c r="P69" s="8">
        <f t="shared" si="56"/>
        <v>0</v>
      </c>
      <c r="Q69" s="8">
        <f t="shared" si="56"/>
        <v>0</v>
      </c>
      <c r="R69" s="8">
        <f t="shared" si="56"/>
        <v>0</v>
      </c>
      <c r="S69" s="8">
        <f t="shared" si="56"/>
        <v>0</v>
      </c>
      <c r="T69" s="8">
        <f t="shared" si="56"/>
        <v>0</v>
      </c>
      <c r="U69" s="8">
        <f t="shared" si="56"/>
        <v>0</v>
      </c>
      <c r="V69" s="8">
        <f t="shared" si="56"/>
        <v>0</v>
      </c>
      <c r="W69" s="8">
        <f t="shared" si="56"/>
        <v>0</v>
      </c>
      <c r="X69" s="8">
        <f t="shared" si="56"/>
        <v>0</v>
      </c>
      <c r="Y69" s="8">
        <f t="shared" si="56"/>
        <v>0</v>
      </c>
      <c r="Z69" s="8">
        <f t="shared" si="56"/>
        <v>0</v>
      </c>
      <c r="AA69" s="8">
        <f t="shared" si="56"/>
        <v>0</v>
      </c>
      <c r="AB69" s="8">
        <f t="shared" si="56"/>
        <v>-216</v>
      </c>
      <c r="AC69" s="8">
        <f t="shared" si="56"/>
        <v>0</v>
      </c>
      <c r="AD69" s="8">
        <f t="shared" si="56"/>
        <v>0</v>
      </c>
      <c r="AE69" s="8">
        <f t="shared" si="56"/>
        <v>0</v>
      </c>
      <c r="AF69" s="8">
        <f t="shared" si="56"/>
        <v>0</v>
      </c>
      <c r="AG69" s="8">
        <f t="shared" si="56"/>
        <v>0</v>
      </c>
      <c r="AH69" s="8">
        <f t="shared" si="56"/>
        <v>0</v>
      </c>
      <c r="AI69" s="8">
        <f t="shared" si="56"/>
        <v>0</v>
      </c>
      <c r="AJ69" s="8">
        <f t="shared" si="56"/>
        <v>0</v>
      </c>
      <c r="AK69" s="8">
        <f t="shared" si="56"/>
        <v>0</v>
      </c>
      <c r="AL69" s="8">
        <f t="shared" si="56"/>
        <v>0</v>
      </c>
      <c r="AM69" s="8">
        <f t="shared" si="56"/>
        <v>0</v>
      </c>
      <c r="AO69" s="8">
        <f t="shared" si="56"/>
        <v>-816</v>
      </c>
      <c r="AP69" s="8">
        <f t="shared" si="56"/>
        <v>0</v>
      </c>
      <c r="AQ69" s="8">
        <f t="shared" si="56"/>
        <v>-216</v>
      </c>
    </row>
    <row r="71" spans="2:43" s="27" customFormat="1">
      <c r="B71" s="27" t="s">
        <v>101</v>
      </c>
      <c r="D71" s="28">
        <f>SUM(D65,D69)</f>
        <v>-1440</v>
      </c>
      <c r="E71" s="28">
        <f t="shared" ref="E71:AQ71" si="57">SUM(E65,E69)</f>
        <v>-916.8</v>
      </c>
      <c r="F71" s="28">
        <f t="shared" si="57"/>
        <v>-694.6</v>
      </c>
      <c r="G71" s="28">
        <f t="shared" si="57"/>
        <v>-631.6</v>
      </c>
      <c r="H71" s="28">
        <f t="shared" si="57"/>
        <v>-568.6</v>
      </c>
      <c r="I71" s="28">
        <f t="shared" si="57"/>
        <v>-721.60000000000014</v>
      </c>
      <c r="J71" s="28">
        <f t="shared" si="57"/>
        <v>-406.59999999999997</v>
      </c>
      <c r="K71" s="28">
        <f t="shared" si="57"/>
        <v>-379.6</v>
      </c>
      <c r="L71" s="28">
        <f t="shared" si="57"/>
        <v>-316.60000000000014</v>
      </c>
      <c r="M71" s="28">
        <f t="shared" si="57"/>
        <v>-253.6</v>
      </c>
      <c r="N71" s="28">
        <f t="shared" si="57"/>
        <v>-190.60000000000008</v>
      </c>
      <c r="O71" s="28">
        <f t="shared" si="57"/>
        <v>-127.60000000000018</v>
      </c>
      <c r="P71" s="28">
        <f t="shared" si="57"/>
        <v>-64.600000000000279</v>
      </c>
      <c r="Q71" s="28">
        <f t="shared" si="57"/>
        <v>-1.5999999999999091</v>
      </c>
      <c r="R71" s="28">
        <f t="shared" si="57"/>
        <v>61.400000000000006</v>
      </c>
      <c r="S71" s="28">
        <f t="shared" si="57"/>
        <v>124.39999999999991</v>
      </c>
      <c r="T71" s="28">
        <f t="shared" si="57"/>
        <v>187.39999999999981</v>
      </c>
      <c r="U71" s="28">
        <f t="shared" si="57"/>
        <v>250.39999999999975</v>
      </c>
      <c r="V71" s="28">
        <f t="shared" si="57"/>
        <v>313.39999999999964</v>
      </c>
      <c r="W71" s="28">
        <f t="shared" si="57"/>
        <v>376.4</v>
      </c>
      <c r="X71" s="28">
        <f t="shared" si="57"/>
        <v>439.39999999999992</v>
      </c>
      <c r="Y71" s="28">
        <f t="shared" si="57"/>
        <v>502.39999999999981</v>
      </c>
      <c r="Z71" s="28">
        <f t="shared" si="57"/>
        <v>565.40000000000009</v>
      </c>
      <c r="AA71" s="28">
        <f t="shared" si="57"/>
        <v>628.39999999999964</v>
      </c>
      <c r="AB71" s="28">
        <f t="shared" si="57"/>
        <v>475.4</v>
      </c>
      <c r="AC71" s="28">
        <f t="shared" si="57"/>
        <v>790.39999999999941</v>
      </c>
      <c r="AD71" s="28">
        <f t="shared" si="57"/>
        <v>817.39999999999986</v>
      </c>
      <c r="AE71" s="28">
        <f t="shared" si="57"/>
        <v>880.40000000000009</v>
      </c>
      <c r="AF71" s="28">
        <f t="shared" si="57"/>
        <v>943.39999999999964</v>
      </c>
      <c r="AG71" s="28">
        <f t="shared" si="57"/>
        <v>1006.4</v>
      </c>
      <c r="AH71" s="28">
        <f t="shared" si="57"/>
        <v>1069.3999999999994</v>
      </c>
      <c r="AI71" s="28">
        <f t="shared" si="57"/>
        <v>1132.3999999999999</v>
      </c>
      <c r="AJ71" s="28">
        <f t="shared" si="57"/>
        <v>1195.4000000000001</v>
      </c>
      <c r="AK71" s="28">
        <f t="shared" si="57"/>
        <v>1258.3999999999996</v>
      </c>
      <c r="AL71" s="28">
        <f t="shared" si="57"/>
        <v>1321.4</v>
      </c>
      <c r="AM71" s="28">
        <f t="shared" si="57"/>
        <v>1384.3999999999994</v>
      </c>
      <c r="AO71" s="28">
        <f t="shared" si="57"/>
        <v>-6647.8</v>
      </c>
      <c r="AP71" s="28">
        <f t="shared" si="57"/>
        <v>3382.799999999997</v>
      </c>
      <c r="AQ71" s="28">
        <f t="shared" si="57"/>
        <v>12274.800000000007</v>
      </c>
    </row>
    <row r="72" spans="2:43" s="1" customFormat="1">
      <c r="B72" s="1" t="s">
        <v>105</v>
      </c>
      <c r="D72" s="8">
        <f>C72+D71</f>
        <v>-1440</v>
      </c>
      <c r="E72" s="8">
        <f t="shared" ref="E72:AQ72" si="58">D72+E71</f>
        <v>-2356.8000000000002</v>
      </c>
      <c r="F72" s="8">
        <f t="shared" si="58"/>
        <v>-3051.4</v>
      </c>
      <c r="G72" s="8">
        <f t="shared" si="58"/>
        <v>-3683</v>
      </c>
      <c r="H72" s="8">
        <f t="shared" si="58"/>
        <v>-4251.6000000000004</v>
      </c>
      <c r="I72" s="8">
        <f t="shared" si="58"/>
        <v>-4973.2000000000007</v>
      </c>
      <c r="J72" s="8">
        <f t="shared" si="58"/>
        <v>-5379.8000000000011</v>
      </c>
      <c r="K72" s="8">
        <f t="shared" si="58"/>
        <v>-5759.4000000000015</v>
      </c>
      <c r="L72" s="8">
        <f t="shared" si="58"/>
        <v>-6076.0000000000018</v>
      </c>
      <c r="M72" s="8">
        <f t="shared" si="58"/>
        <v>-6329.6000000000022</v>
      </c>
      <c r="N72" s="8">
        <f t="shared" si="58"/>
        <v>-6520.2000000000025</v>
      </c>
      <c r="O72" s="8">
        <f t="shared" si="58"/>
        <v>-6647.8000000000029</v>
      </c>
      <c r="P72" s="8">
        <f t="shared" si="58"/>
        <v>-6712.4000000000033</v>
      </c>
      <c r="Q72" s="8">
        <f t="shared" si="58"/>
        <v>-6714.0000000000036</v>
      </c>
      <c r="R72" s="8">
        <f t="shared" si="58"/>
        <v>-6652.600000000004</v>
      </c>
      <c r="S72" s="8">
        <f t="shared" si="58"/>
        <v>-6528.2000000000044</v>
      </c>
      <c r="T72" s="8">
        <f t="shared" si="58"/>
        <v>-6340.8000000000047</v>
      </c>
      <c r="U72" s="8">
        <f t="shared" si="58"/>
        <v>-6090.4000000000051</v>
      </c>
      <c r="V72" s="8">
        <f t="shared" si="58"/>
        <v>-5777.0000000000055</v>
      </c>
      <c r="W72" s="8">
        <f t="shared" si="58"/>
        <v>-5400.6000000000058</v>
      </c>
      <c r="X72" s="8">
        <f t="shared" si="58"/>
        <v>-4961.2000000000062</v>
      </c>
      <c r="Y72" s="8">
        <f t="shared" si="58"/>
        <v>-4458.8000000000065</v>
      </c>
      <c r="Z72" s="8">
        <f t="shared" si="58"/>
        <v>-3893.4000000000065</v>
      </c>
      <c r="AA72" s="8">
        <f t="shared" si="58"/>
        <v>-3265.0000000000068</v>
      </c>
      <c r="AB72" s="8">
        <f t="shared" si="58"/>
        <v>-2789.6000000000067</v>
      </c>
      <c r="AC72" s="8">
        <f t="shared" si="58"/>
        <v>-1999.2000000000073</v>
      </c>
      <c r="AD72" s="8">
        <f t="shared" si="58"/>
        <v>-1181.8000000000075</v>
      </c>
      <c r="AE72" s="8">
        <f t="shared" si="58"/>
        <v>-301.40000000000737</v>
      </c>
      <c r="AF72" s="8">
        <f t="shared" si="58"/>
        <v>641.99999999999227</v>
      </c>
      <c r="AG72" s="8">
        <f t="shared" si="58"/>
        <v>1648.3999999999924</v>
      </c>
      <c r="AH72" s="8">
        <f t="shared" si="58"/>
        <v>2717.799999999992</v>
      </c>
      <c r="AI72" s="8">
        <f t="shared" si="58"/>
        <v>3850.1999999999916</v>
      </c>
      <c r="AJ72" s="8">
        <f t="shared" si="58"/>
        <v>5045.5999999999913</v>
      </c>
      <c r="AK72" s="8">
        <f t="shared" si="58"/>
        <v>6303.9999999999909</v>
      </c>
      <c r="AL72" s="8">
        <f t="shared" si="58"/>
        <v>7625.3999999999905</v>
      </c>
      <c r="AM72" s="8">
        <f t="shared" si="58"/>
        <v>9009.7999999999902</v>
      </c>
      <c r="AO72" s="8">
        <f t="shared" si="58"/>
        <v>-6647.8</v>
      </c>
      <c r="AP72" s="8">
        <f t="shared" si="58"/>
        <v>-3265.0000000000032</v>
      </c>
      <c r="AQ72" s="8">
        <f t="shared" si="58"/>
        <v>9009.8000000000029</v>
      </c>
    </row>
    <row r="73" spans="2:43" s="1" customFormat="1"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43" s="11" customFormat="1">
      <c r="B74" s="11" t="s">
        <v>106</v>
      </c>
      <c r="C74" s="13">
        <f>MIN(D72:AM72)</f>
        <v>-6714.0000000000036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</row>
    <row r="76" spans="2:43">
      <c r="B76" t="s">
        <v>34</v>
      </c>
      <c r="D76" s="3">
        <f>C13</f>
        <v>10000</v>
      </c>
      <c r="E76" s="3">
        <f t="shared" ref="E76:AM76" si="59">D13</f>
        <v>0</v>
      </c>
      <c r="F76" s="3">
        <f t="shared" si="59"/>
        <v>0</v>
      </c>
      <c r="G76" s="3">
        <f t="shared" si="59"/>
        <v>0</v>
      </c>
      <c r="H76" s="3">
        <f t="shared" si="59"/>
        <v>0</v>
      </c>
      <c r="I76" s="3">
        <f t="shared" si="59"/>
        <v>0</v>
      </c>
      <c r="J76" s="3">
        <f t="shared" si="59"/>
        <v>0</v>
      </c>
      <c r="K76" s="3">
        <f t="shared" si="59"/>
        <v>0</v>
      </c>
      <c r="L76" s="3">
        <f t="shared" si="59"/>
        <v>0</v>
      </c>
      <c r="M76" s="3">
        <f t="shared" si="59"/>
        <v>0</v>
      </c>
      <c r="N76" s="3">
        <f t="shared" si="59"/>
        <v>0</v>
      </c>
      <c r="O76" s="3">
        <f t="shared" si="59"/>
        <v>0</v>
      </c>
      <c r="P76" s="3">
        <f t="shared" si="59"/>
        <v>0</v>
      </c>
      <c r="Q76" s="3">
        <f t="shared" si="59"/>
        <v>0</v>
      </c>
      <c r="R76" s="3">
        <f t="shared" si="59"/>
        <v>0</v>
      </c>
      <c r="S76" s="3">
        <f t="shared" si="59"/>
        <v>0</v>
      </c>
      <c r="T76" s="3">
        <f t="shared" si="59"/>
        <v>0</v>
      </c>
      <c r="U76" s="3">
        <f t="shared" si="59"/>
        <v>0</v>
      </c>
      <c r="V76" s="3">
        <f t="shared" si="59"/>
        <v>0</v>
      </c>
      <c r="W76" s="3">
        <f t="shared" si="59"/>
        <v>0</v>
      </c>
      <c r="X76" s="3">
        <f t="shared" si="59"/>
        <v>0</v>
      </c>
      <c r="Y76" s="3">
        <f t="shared" si="59"/>
        <v>0</v>
      </c>
      <c r="Z76" s="3">
        <f t="shared" si="59"/>
        <v>0</v>
      </c>
      <c r="AA76" s="3">
        <f t="shared" si="59"/>
        <v>0</v>
      </c>
      <c r="AB76" s="3">
        <f t="shared" si="59"/>
        <v>0</v>
      </c>
      <c r="AC76" s="3">
        <f t="shared" si="59"/>
        <v>0</v>
      </c>
      <c r="AD76" s="3">
        <f t="shared" si="59"/>
        <v>0</v>
      </c>
      <c r="AE76" s="3">
        <f t="shared" si="59"/>
        <v>0</v>
      </c>
      <c r="AF76" s="3">
        <f t="shared" si="59"/>
        <v>0</v>
      </c>
      <c r="AG76" s="3">
        <f t="shared" si="59"/>
        <v>0</v>
      </c>
      <c r="AH76" s="3">
        <f t="shared" si="59"/>
        <v>0</v>
      </c>
      <c r="AI76" s="3">
        <f t="shared" si="59"/>
        <v>0</v>
      </c>
      <c r="AJ76" s="3">
        <f t="shared" si="59"/>
        <v>0</v>
      </c>
      <c r="AK76" s="3">
        <f t="shared" si="59"/>
        <v>0</v>
      </c>
      <c r="AL76" s="3">
        <f t="shared" si="59"/>
        <v>0</v>
      </c>
      <c r="AM76" s="3">
        <f t="shared" si="59"/>
        <v>0</v>
      </c>
      <c r="AO76" s="3">
        <f t="shared" ref="AO76:AQ81" si="60">SUMIFS($D76:$AM76,$D$17:$AM$17,AO$15)</f>
        <v>10000</v>
      </c>
      <c r="AP76" s="3">
        <f t="shared" si="60"/>
        <v>0</v>
      </c>
      <c r="AQ76" s="3">
        <f t="shared" si="60"/>
        <v>0</v>
      </c>
    </row>
    <row r="77" spans="2:43">
      <c r="B77" t="s">
        <v>98</v>
      </c>
      <c r="D77" s="3">
        <f>IF(AND(C102&gt;0,D18=1),-C102,0)</f>
        <v>0</v>
      </c>
      <c r="E77" s="3">
        <f t="shared" ref="E77:AM77" si="61">IF(AND(D102&gt;0,E18=1),-D102,0)</f>
        <v>0</v>
      </c>
      <c r="F77" s="3">
        <f t="shared" si="61"/>
        <v>0</v>
      </c>
      <c r="G77" s="3">
        <f t="shared" si="61"/>
        <v>0</v>
      </c>
      <c r="H77" s="3">
        <f t="shared" si="61"/>
        <v>0</v>
      </c>
      <c r="I77" s="3">
        <f t="shared" si="61"/>
        <v>0</v>
      </c>
      <c r="J77" s="3">
        <f t="shared" si="61"/>
        <v>0</v>
      </c>
      <c r="K77" s="3">
        <f t="shared" si="61"/>
        <v>0</v>
      </c>
      <c r="L77" s="3">
        <f t="shared" si="61"/>
        <v>0</v>
      </c>
      <c r="M77" s="3">
        <f t="shared" si="61"/>
        <v>0</v>
      </c>
      <c r="N77" s="3">
        <f t="shared" si="61"/>
        <v>0</v>
      </c>
      <c r="O77" s="3">
        <f t="shared" si="61"/>
        <v>0</v>
      </c>
      <c r="P77" s="3">
        <f t="shared" si="61"/>
        <v>0</v>
      </c>
      <c r="Q77" s="3">
        <f t="shared" si="61"/>
        <v>0</v>
      </c>
      <c r="R77" s="3">
        <f t="shared" si="61"/>
        <v>0</v>
      </c>
      <c r="S77" s="3">
        <f t="shared" si="61"/>
        <v>0</v>
      </c>
      <c r="T77" s="3">
        <f t="shared" si="61"/>
        <v>0</v>
      </c>
      <c r="U77" s="3">
        <f t="shared" si="61"/>
        <v>0</v>
      </c>
      <c r="V77" s="3">
        <f t="shared" si="61"/>
        <v>0</v>
      </c>
      <c r="W77" s="3">
        <f t="shared" si="61"/>
        <v>0</v>
      </c>
      <c r="X77" s="3">
        <f t="shared" si="61"/>
        <v>0</v>
      </c>
      <c r="Y77" s="3">
        <f t="shared" si="61"/>
        <v>0</v>
      </c>
      <c r="Z77" s="3">
        <f t="shared" si="61"/>
        <v>0</v>
      </c>
      <c r="AA77" s="3">
        <f t="shared" si="61"/>
        <v>0</v>
      </c>
      <c r="AB77" s="3">
        <f t="shared" si="61"/>
        <v>-3568.1666666666688</v>
      </c>
      <c r="AC77" s="3">
        <f t="shared" si="61"/>
        <v>0</v>
      </c>
      <c r="AD77" s="3">
        <f t="shared" si="61"/>
        <v>0</v>
      </c>
      <c r="AE77" s="3">
        <f t="shared" si="61"/>
        <v>0</v>
      </c>
      <c r="AF77" s="3">
        <f t="shared" si="61"/>
        <v>0</v>
      </c>
      <c r="AG77" s="3">
        <f t="shared" si="61"/>
        <v>0</v>
      </c>
      <c r="AH77" s="3">
        <f t="shared" si="61"/>
        <v>0</v>
      </c>
      <c r="AI77" s="3">
        <f t="shared" si="61"/>
        <v>0</v>
      </c>
      <c r="AJ77" s="3">
        <f t="shared" si="61"/>
        <v>0</v>
      </c>
      <c r="AK77" s="3">
        <f t="shared" si="61"/>
        <v>0</v>
      </c>
      <c r="AL77" s="3">
        <f t="shared" si="61"/>
        <v>0</v>
      </c>
      <c r="AM77" s="3">
        <f t="shared" si="61"/>
        <v>0</v>
      </c>
      <c r="AO77" s="3">
        <f t="shared" si="60"/>
        <v>0</v>
      </c>
      <c r="AP77" s="3">
        <f t="shared" si="60"/>
        <v>0</v>
      </c>
      <c r="AQ77" s="3">
        <f t="shared" si="60"/>
        <v>-3568.1666666666688</v>
      </c>
    </row>
    <row r="78" spans="2:43">
      <c r="B78" t="s">
        <v>36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O78" s="3">
        <f t="shared" si="60"/>
        <v>0</v>
      </c>
      <c r="AP78" s="3">
        <f t="shared" si="60"/>
        <v>0</v>
      </c>
      <c r="AQ78" s="3">
        <f t="shared" si="60"/>
        <v>0</v>
      </c>
    </row>
    <row r="79" spans="2:43">
      <c r="B79" t="s">
        <v>37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O79" s="3">
        <f t="shared" si="60"/>
        <v>0</v>
      </c>
      <c r="AP79" s="3">
        <f t="shared" si="60"/>
        <v>0</v>
      </c>
      <c r="AQ79" s="3">
        <f t="shared" si="60"/>
        <v>0</v>
      </c>
    </row>
    <row r="80" spans="2:43">
      <c r="B80" t="s">
        <v>38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O80" s="3">
        <f t="shared" si="60"/>
        <v>0</v>
      </c>
      <c r="AP80" s="3">
        <f t="shared" si="60"/>
        <v>0</v>
      </c>
      <c r="AQ80" s="3">
        <f t="shared" si="60"/>
        <v>0</v>
      </c>
    </row>
    <row r="81" spans="2:43" s="1" customFormat="1">
      <c r="B81" s="1" t="s">
        <v>99</v>
      </c>
      <c r="D81" s="8">
        <f>SUM(D76:D80)</f>
        <v>10000</v>
      </c>
      <c r="E81" s="8">
        <f t="shared" ref="E81:AM81" si="62">SUM(E76:E80)</f>
        <v>0</v>
      </c>
      <c r="F81" s="8">
        <f t="shared" si="62"/>
        <v>0</v>
      </c>
      <c r="G81" s="8">
        <f t="shared" si="62"/>
        <v>0</v>
      </c>
      <c r="H81" s="8">
        <f t="shared" si="62"/>
        <v>0</v>
      </c>
      <c r="I81" s="8">
        <f t="shared" si="62"/>
        <v>0</v>
      </c>
      <c r="J81" s="8">
        <f t="shared" si="62"/>
        <v>0</v>
      </c>
      <c r="K81" s="8">
        <f t="shared" si="62"/>
        <v>0</v>
      </c>
      <c r="L81" s="8">
        <f t="shared" si="62"/>
        <v>0</v>
      </c>
      <c r="M81" s="8">
        <f t="shared" si="62"/>
        <v>0</v>
      </c>
      <c r="N81" s="8">
        <f t="shared" si="62"/>
        <v>0</v>
      </c>
      <c r="O81" s="8">
        <f t="shared" si="62"/>
        <v>0</v>
      </c>
      <c r="P81" s="8">
        <f t="shared" si="62"/>
        <v>0</v>
      </c>
      <c r="Q81" s="8">
        <f t="shared" si="62"/>
        <v>0</v>
      </c>
      <c r="R81" s="8">
        <f t="shared" si="62"/>
        <v>0</v>
      </c>
      <c r="S81" s="8">
        <f t="shared" si="62"/>
        <v>0</v>
      </c>
      <c r="T81" s="8">
        <f t="shared" si="62"/>
        <v>0</v>
      </c>
      <c r="U81" s="8">
        <f t="shared" si="62"/>
        <v>0</v>
      </c>
      <c r="V81" s="8">
        <f t="shared" si="62"/>
        <v>0</v>
      </c>
      <c r="W81" s="8">
        <f t="shared" si="62"/>
        <v>0</v>
      </c>
      <c r="X81" s="8">
        <f t="shared" si="62"/>
        <v>0</v>
      </c>
      <c r="Y81" s="8">
        <f t="shared" si="62"/>
        <v>0</v>
      </c>
      <c r="Z81" s="8">
        <f t="shared" si="62"/>
        <v>0</v>
      </c>
      <c r="AA81" s="8">
        <f t="shared" si="62"/>
        <v>0</v>
      </c>
      <c r="AB81" s="8">
        <f t="shared" si="62"/>
        <v>-3568.1666666666688</v>
      </c>
      <c r="AC81" s="8">
        <f t="shared" si="62"/>
        <v>0</v>
      </c>
      <c r="AD81" s="8">
        <f t="shared" si="62"/>
        <v>0</v>
      </c>
      <c r="AE81" s="8">
        <f t="shared" si="62"/>
        <v>0</v>
      </c>
      <c r="AF81" s="8">
        <f t="shared" si="62"/>
        <v>0</v>
      </c>
      <c r="AG81" s="8">
        <f t="shared" si="62"/>
        <v>0</v>
      </c>
      <c r="AH81" s="8">
        <f t="shared" si="62"/>
        <v>0</v>
      </c>
      <c r="AI81" s="8">
        <f t="shared" si="62"/>
        <v>0</v>
      </c>
      <c r="AJ81" s="8">
        <f t="shared" si="62"/>
        <v>0</v>
      </c>
      <c r="AK81" s="8">
        <f t="shared" si="62"/>
        <v>0</v>
      </c>
      <c r="AL81" s="8">
        <f t="shared" si="62"/>
        <v>0</v>
      </c>
      <c r="AM81" s="8">
        <f t="shared" si="62"/>
        <v>0</v>
      </c>
      <c r="AO81" s="8">
        <f t="shared" si="60"/>
        <v>10000</v>
      </c>
      <c r="AP81" s="8">
        <f t="shared" si="60"/>
        <v>0</v>
      </c>
      <c r="AQ81" s="8">
        <f t="shared" si="60"/>
        <v>-3568.1666666666688</v>
      </c>
    </row>
    <row r="83" spans="2:43" s="27" customFormat="1">
      <c r="B83" s="27" t="s">
        <v>100</v>
      </c>
      <c r="D83" s="28">
        <f>SUM(D71+D81)</f>
        <v>8560</v>
      </c>
      <c r="E83" s="28">
        <f t="shared" ref="E83:AQ83" si="63">SUM(E71+E81)</f>
        <v>-916.8</v>
      </c>
      <c r="F83" s="28">
        <f t="shared" si="63"/>
        <v>-694.6</v>
      </c>
      <c r="G83" s="28">
        <f t="shared" si="63"/>
        <v>-631.6</v>
      </c>
      <c r="H83" s="28">
        <f t="shared" si="63"/>
        <v>-568.6</v>
      </c>
      <c r="I83" s="28">
        <f t="shared" si="63"/>
        <v>-721.60000000000014</v>
      </c>
      <c r="J83" s="28">
        <f t="shared" si="63"/>
        <v>-406.59999999999997</v>
      </c>
      <c r="K83" s="28">
        <f t="shared" si="63"/>
        <v>-379.6</v>
      </c>
      <c r="L83" s="28">
        <f t="shared" si="63"/>
        <v>-316.60000000000014</v>
      </c>
      <c r="M83" s="28">
        <f t="shared" si="63"/>
        <v>-253.6</v>
      </c>
      <c r="N83" s="28">
        <f t="shared" si="63"/>
        <v>-190.60000000000008</v>
      </c>
      <c r="O83" s="28">
        <f t="shared" si="63"/>
        <v>-127.60000000000018</v>
      </c>
      <c r="P83" s="28">
        <f t="shared" si="63"/>
        <v>-64.600000000000279</v>
      </c>
      <c r="Q83" s="28">
        <f t="shared" si="63"/>
        <v>-1.5999999999999091</v>
      </c>
      <c r="R83" s="28">
        <f t="shared" si="63"/>
        <v>61.400000000000006</v>
      </c>
      <c r="S83" s="28">
        <f t="shared" si="63"/>
        <v>124.39999999999991</v>
      </c>
      <c r="T83" s="28">
        <f t="shared" si="63"/>
        <v>187.39999999999981</v>
      </c>
      <c r="U83" s="28">
        <f t="shared" si="63"/>
        <v>250.39999999999975</v>
      </c>
      <c r="V83" s="28">
        <f t="shared" si="63"/>
        <v>313.39999999999964</v>
      </c>
      <c r="W83" s="28">
        <f t="shared" si="63"/>
        <v>376.4</v>
      </c>
      <c r="X83" s="28">
        <f t="shared" si="63"/>
        <v>439.39999999999992</v>
      </c>
      <c r="Y83" s="28">
        <f t="shared" si="63"/>
        <v>502.39999999999981</v>
      </c>
      <c r="Z83" s="28">
        <f t="shared" si="63"/>
        <v>565.40000000000009</v>
      </c>
      <c r="AA83" s="28">
        <f t="shared" si="63"/>
        <v>628.39999999999964</v>
      </c>
      <c r="AB83" s="28">
        <f t="shared" si="63"/>
        <v>-3092.7666666666687</v>
      </c>
      <c r="AC83" s="28">
        <f t="shared" si="63"/>
        <v>790.39999999999941</v>
      </c>
      <c r="AD83" s="28">
        <f t="shared" si="63"/>
        <v>817.39999999999986</v>
      </c>
      <c r="AE83" s="28">
        <f t="shared" si="63"/>
        <v>880.40000000000009</v>
      </c>
      <c r="AF83" s="28">
        <f t="shared" si="63"/>
        <v>943.39999999999964</v>
      </c>
      <c r="AG83" s="28">
        <f t="shared" si="63"/>
        <v>1006.4</v>
      </c>
      <c r="AH83" s="28">
        <f t="shared" si="63"/>
        <v>1069.3999999999994</v>
      </c>
      <c r="AI83" s="28">
        <f t="shared" si="63"/>
        <v>1132.3999999999999</v>
      </c>
      <c r="AJ83" s="28">
        <f t="shared" si="63"/>
        <v>1195.4000000000001</v>
      </c>
      <c r="AK83" s="28">
        <f t="shared" si="63"/>
        <v>1258.3999999999996</v>
      </c>
      <c r="AL83" s="28">
        <f t="shared" si="63"/>
        <v>1321.4</v>
      </c>
      <c r="AM83" s="28">
        <f t="shared" si="63"/>
        <v>1384.3999999999994</v>
      </c>
      <c r="AO83" s="28">
        <f t="shared" si="63"/>
        <v>3352.2</v>
      </c>
      <c r="AP83" s="28">
        <f t="shared" si="63"/>
        <v>3382.799999999997</v>
      </c>
      <c r="AQ83" s="28">
        <f t="shared" si="63"/>
        <v>8706.6333333333387</v>
      </c>
    </row>
    <row r="85" spans="2:43" s="1" customFormat="1">
      <c r="B85" s="23" t="s">
        <v>43</v>
      </c>
      <c r="C85" s="23"/>
      <c r="D85" s="24">
        <f>$D$15</f>
        <v>44197</v>
      </c>
      <c r="E85" s="24">
        <f>EDATE(D85,1)</f>
        <v>44228</v>
      </c>
      <c r="F85" s="24">
        <f>EDATE(E85,1)</f>
        <v>44256</v>
      </c>
      <c r="G85" s="24">
        <f t="shared" ref="G85:AM85" si="64">EDATE(F85,1)</f>
        <v>44287</v>
      </c>
      <c r="H85" s="24">
        <f t="shared" si="64"/>
        <v>44317</v>
      </c>
      <c r="I85" s="24">
        <f t="shared" si="64"/>
        <v>44348</v>
      </c>
      <c r="J85" s="24">
        <f t="shared" si="64"/>
        <v>44378</v>
      </c>
      <c r="K85" s="24">
        <f t="shared" si="64"/>
        <v>44409</v>
      </c>
      <c r="L85" s="24">
        <f t="shared" si="64"/>
        <v>44440</v>
      </c>
      <c r="M85" s="24">
        <f t="shared" si="64"/>
        <v>44470</v>
      </c>
      <c r="N85" s="24">
        <f t="shared" si="64"/>
        <v>44501</v>
      </c>
      <c r="O85" s="24">
        <f t="shared" si="64"/>
        <v>44531</v>
      </c>
      <c r="P85" s="24">
        <f t="shared" si="64"/>
        <v>44562</v>
      </c>
      <c r="Q85" s="24">
        <f t="shared" si="64"/>
        <v>44593</v>
      </c>
      <c r="R85" s="24">
        <f t="shared" si="64"/>
        <v>44621</v>
      </c>
      <c r="S85" s="24">
        <f t="shared" si="64"/>
        <v>44652</v>
      </c>
      <c r="T85" s="24">
        <f t="shared" si="64"/>
        <v>44682</v>
      </c>
      <c r="U85" s="24">
        <f t="shared" si="64"/>
        <v>44713</v>
      </c>
      <c r="V85" s="24">
        <f t="shared" si="64"/>
        <v>44743</v>
      </c>
      <c r="W85" s="24">
        <f t="shared" si="64"/>
        <v>44774</v>
      </c>
      <c r="X85" s="24">
        <f t="shared" si="64"/>
        <v>44805</v>
      </c>
      <c r="Y85" s="24">
        <f t="shared" si="64"/>
        <v>44835</v>
      </c>
      <c r="Z85" s="24">
        <f t="shared" si="64"/>
        <v>44866</v>
      </c>
      <c r="AA85" s="24">
        <f t="shared" si="64"/>
        <v>44896</v>
      </c>
      <c r="AB85" s="24">
        <f t="shared" si="64"/>
        <v>44927</v>
      </c>
      <c r="AC85" s="24">
        <f t="shared" si="64"/>
        <v>44958</v>
      </c>
      <c r="AD85" s="24">
        <f t="shared" si="64"/>
        <v>44986</v>
      </c>
      <c r="AE85" s="24">
        <f t="shared" si="64"/>
        <v>45017</v>
      </c>
      <c r="AF85" s="24">
        <f t="shared" si="64"/>
        <v>45047</v>
      </c>
      <c r="AG85" s="24">
        <f t="shared" si="64"/>
        <v>45078</v>
      </c>
      <c r="AH85" s="24">
        <f t="shared" si="64"/>
        <v>45108</v>
      </c>
      <c r="AI85" s="24">
        <f t="shared" si="64"/>
        <v>45139</v>
      </c>
      <c r="AJ85" s="24">
        <f t="shared" si="64"/>
        <v>45170</v>
      </c>
      <c r="AK85" s="24">
        <f t="shared" si="64"/>
        <v>45200</v>
      </c>
      <c r="AL85" s="24">
        <f t="shared" si="64"/>
        <v>45231</v>
      </c>
      <c r="AM85" s="24">
        <f t="shared" si="64"/>
        <v>45261</v>
      </c>
      <c r="AO85" s="23">
        <f>YEAR($D$15)</f>
        <v>2021</v>
      </c>
      <c r="AP85" s="23">
        <f>AO$15+1</f>
        <v>2022</v>
      </c>
      <c r="AQ85" s="23">
        <f>AP$15+1</f>
        <v>2023</v>
      </c>
    </row>
    <row r="87" spans="2:43">
      <c r="B87" t="s">
        <v>108</v>
      </c>
      <c r="D87" s="3">
        <f>C87-D31</f>
        <v>500</v>
      </c>
      <c r="E87" s="3">
        <f t="shared" ref="E87:AM87" si="65">D87-E31</f>
        <v>500</v>
      </c>
      <c r="F87" s="3">
        <f t="shared" si="65"/>
        <v>500</v>
      </c>
      <c r="G87" s="3">
        <f t="shared" si="65"/>
        <v>500</v>
      </c>
      <c r="H87" s="3">
        <f t="shared" si="65"/>
        <v>500</v>
      </c>
      <c r="I87" s="3">
        <f t="shared" si="65"/>
        <v>680</v>
      </c>
      <c r="J87" s="3">
        <f t="shared" si="65"/>
        <v>680</v>
      </c>
      <c r="K87" s="3">
        <f t="shared" si="65"/>
        <v>680</v>
      </c>
      <c r="L87" s="3">
        <f t="shared" si="65"/>
        <v>680</v>
      </c>
      <c r="M87" s="3">
        <f t="shared" si="65"/>
        <v>680</v>
      </c>
      <c r="N87" s="3">
        <f t="shared" si="65"/>
        <v>680</v>
      </c>
      <c r="O87" s="3">
        <f t="shared" si="65"/>
        <v>680</v>
      </c>
      <c r="P87" s="3">
        <f t="shared" si="65"/>
        <v>680</v>
      </c>
      <c r="Q87" s="3">
        <f t="shared" si="65"/>
        <v>680</v>
      </c>
      <c r="R87" s="3">
        <f t="shared" si="65"/>
        <v>680</v>
      </c>
      <c r="S87" s="3">
        <f t="shared" si="65"/>
        <v>680</v>
      </c>
      <c r="T87" s="3">
        <f t="shared" si="65"/>
        <v>680</v>
      </c>
      <c r="U87" s="3">
        <f t="shared" si="65"/>
        <v>680</v>
      </c>
      <c r="V87" s="3">
        <f t="shared" si="65"/>
        <v>680</v>
      </c>
      <c r="W87" s="3">
        <f t="shared" si="65"/>
        <v>680</v>
      </c>
      <c r="X87" s="3">
        <f t="shared" si="65"/>
        <v>680</v>
      </c>
      <c r="Y87" s="3">
        <f t="shared" si="65"/>
        <v>680</v>
      </c>
      <c r="Z87" s="3">
        <f t="shared" si="65"/>
        <v>680</v>
      </c>
      <c r="AA87" s="3">
        <f t="shared" si="65"/>
        <v>680</v>
      </c>
      <c r="AB87" s="3">
        <f t="shared" si="65"/>
        <v>860</v>
      </c>
      <c r="AC87" s="3">
        <f t="shared" si="65"/>
        <v>860</v>
      </c>
      <c r="AD87" s="3">
        <f t="shared" si="65"/>
        <v>860</v>
      </c>
      <c r="AE87" s="3">
        <f t="shared" si="65"/>
        <v>860</v>
      </c>
      <c r="AF87" s="3">
        <f t="shared" si="65"/>
        <v>860</v>
      </c>
      <c r="AG87" s="3">
        <f t="shared" si="65"/>
        <v>860</v>
      </c>
      <c r="AH87" s="3">
        <f t="shared" si="65"/>
        <v>860</v>
      </c>
      <c r="AI87" s="3">
        <f t="shared" si="65"/>
        <v>860</v>
      </c>
      <c r="AJ87" s="3">
        <f t="shared" si="65"/>
        <v>860</v>
      </c>
      <c r="AK87" s="3">
        <f t="shared" si="65"/>
        <v>860</v>
      </c>
      <c r="AL87" s="3">
        <f t="shared" si="65"/>
        <v>860</v>
      </c>
      <c r="AM87" s="3">
        <f t="shared" si="65"/>
        <v>860</v>
      </c>
      <c r="AO87" s="30">
        <f t="shared" ref="AO87:AQ88" si="66">SUMIFS($D87:$AM87,$D$17:$AM$17,AO$15,$D$18:$AM$18,12)</f>
        <v>680</v>
      </c>
      <c r="AP87" s="30">
        <f t="shared" si="66"/>
        <v>680</v>
      </c>
      <c r="AQ87" s="30">
        <f t="shared" si="66"/>
        <v>860</v>
      </c>
    </row>
    <row r="88" spans="2:43">
      <c r="B88" t="s">
        <v>45</v>
      </c>
      <c r="D88" s="3">
        <f>C88+D37</f>
        <v>-13.888888888888889</v>
      </c>
      <c r="E88" s="3">
        <f t="shared" ref="E88:AM88" si="67">D88+E37</f>
        <v>-27.777777777777779</v>
      </c>
      <c r="F88" s="3">
        <f t="shared" si="67"/>
        <v>-41.666666666666671</v>
      </c>
      <c r="G88" s="3">
        <f t="shared" si="67"/>
        <v>-55.555555555555557</v>
      </c>
      <c r="H88" s="3">
        <f t="shared" si="67"/>
        <v>-69.444444444444443</v>
      </c>
      <c r="I88" s="3">
        <f t="shared" si="67"/>
        <v>-90.833333333333329</v>
      </c>
      <c r="J88" s="3">
        <f t="shared" si="67"/>
        <v>-112.22222222222221</v>
      </c>
      <c r="K88" s="3">
        <f t="shared" si="67"/>
        <v>-133.61111111111111</v>
      </c>
      <c r="L88" s="3">
        <f t="shared" si="67"/>
        <v>-155</v>
      </c>
      <c r="M88" s="3">
        <f t="shared" si="67"/>
        <v>-176.38888888888889</v>
      </c>
      <c r="N88" s="3">
        <f t="shared" si="67"/>
        <v>-197.77777777777777</v>
      </c>
      <c r="O88" s="3">
        <f t="shared" si="67"/>
        <v>-219.16666666666666</v>
      </c>
      <c r="P88" s="3">
        <f t="shared" si="67"/>
        <v>-240.55555555555554</v>
      </c>
      <c r="Q88" s="3">
        <f t="shared" si="67"/>
        <v>-261.94444444444446</v>
      </c>
      <c r="R88" s="3">
        <f t="shared" si="67"/>
        <v>-283.33333333333337</v>
      </c>
      <c r="S88" s="3">
        <f t="shared" si="67"/>
        <v>-304.72222222222229</v>
      </c>
      <c r="T88" s="3">
        <f t="shared" si="67"/>
        <v>-326.1111111111112</v>
      </c>
      <c r="U88" s="3">
        <f t="shared" si="67"/>
        <v>-347.50000000000011</v>
      </c>
      <c r="V88" s="3">
        <f t="shared" si="67"/>
        <v>-368.88888888888903</v>
      </c>
      <c r="W88" s="3">
        <f t="shared" si="67"/>
        <v>-390.27777777777794</v>
      </c>
      <c r="X88" s="3">
        <f t="shared" si="67"/>
        <v>-411.66666666666686</v>
      </c>
      <c r="Y88" s="3">
        <f t="shared" si="67"/>
        <v>-433.05555555555577</v>
      </c>
      <c r="Z88" s="3">
        <f t="shared" si="67"/>
        <v>-454.44444444444468</v>
      </c>
      <c r="AA88" s="3">
        <f t="shared" si="67"/>
        <v>-475.8333333333336</v>
      </c>
      <c r="AB88" s="3">
        <f t="shared" si="67"/>
        <v>-502.22222222222251</v>
      </c>
      <c r="AC88" s="3">
        <f t="shared" si="67"/>
        <v>-528.61111111111143</v>
      </c>
      <c r="AD88" s="3">
        <f t="shared" si="67"/>
        <v>-555.00000000000034</v>
      </c>
      <c r="AE88" s="3">
        <f t="shared" si="67"/>
        <v>-581.38888888888926</v>
      </c>
      <c r="AF88" s="3">
        <f t="shared" si="67"/>
        <v>-607.77777777777817</v>
      </c>
      <c r="AG88" s="3">
        <f t="shared" si="67"/>
        <v>-626.66666666666708</v>
      </c>
      <c r="AH88" s="3">
        <f t="shared" si="67"/>
        <v>-645.555555555556</v>
      </c>
      <c r="AI88" s="3">
        <f t="shared" si="67"/>
        <v>-664.44444444444491</v>
      </c>
      <c r="AJ88" s="3">
        <f t="shared" si="67"/>
        <v>-683.33333333333383</v>
      </c>
      <c r="AK88" s="3">
        <f t="shared" si="67"/>
        <v>-702.22222222222274</v>
      </c>
      <c r="AL88" s="3">
        <f t="shared" si="67"/>
        <v>-721.11111111111165</v>
      </c>
      <c r="AM88" s="3">
        <f t="shared" si="67"/>
        <v>-740.00000000000057</v>
      </c>
      <c r="AO88" s="30">
        <f t="shared" si="66"/>
        <v>-219.16666666666666</v>
      </c>
      <c r="AP88" s="30">
        <f t="shared" si="66"/>
        <v>-475.8333333333336</v>
      </c>
      <c r="AQ88" s="30">
        <f t="shared" si="66"/>
        <v>-740.00000000000057</v>
      </c>
    </row>
    <row r="89" spans="2:43" s="1" customFormat="1">
      <c r="B89" s="1" t="s">
        <v>109</v>
      </c>
      <c r="D89" s="8">
        <f>SUM(D87:D88)</f>
        <v>486.11111111111109</v>
      </c>
      <c r="E89" s="8">
        <f t="shared" ref="E89:AO89" si="68">SUM(E87:E88)</f>
        <v>472.22222222222223</v>
      </c>
      <c r="F89" s="8">
        <f t="shared" si="68"/>
        <v>458.33333333333331</v>
      </c>
      <c r="G89" s="8">
        <f t="shared" si="68"/>
        <v>444.44444444444446</v>
      </c>
      <c r="H89" s="8">
        <f t="shared" si="68"/>
        <v>430.55555555555554</v>
      </c>
      <c r="I89" s="8">
        <f t="shared" si="68"/>
        <v>589.16666666666663</v>
      </c>
      <c r="J89" s="8">
        <f t="shared" si="68"/>
        <v>567.77777777777783</v>
      </c>
      <c r="K89" s="8">
        <f t="shared" si="68"/>
        <v>546.38888888888891</v>
      </c>
      <c r="L89" s="8">
        <f t="shared" si="68"/>
        <v>525</v>
      </c>
      <c r="M89" s="8">
        <f t="shared" si="68"/>
        <v>503.61111111111109</v>
      </c>
      <c r="N89" s="8">
        <f t="shared" si="68"/>
        <v>482.22222222222223</v>
      </c>
      <c r="O89" s="8">
        <f t="shared" si="68"/>
        <v>460.83333333333337</v>
      </c>
      <c r="P89" s="8">
        <f t="shared" si="68"/>
        <v>439.44444444444446</v>
      </c>
      <c r="Q89" s="8">
        <f t="shared" si="68"/>
        <v>418.05555555555554</v>
      </c>
      <c r="R89" s="8">
        <f t="shared" si="68"/>
        <v>396.66666666666663</v>
      </c>
      <c r="S89" s="8">
        <f t="shared" si="68"/>
        <v>375.27777777777771</v>
      </c>
      <c r="T89" s="8">
        <f t="shared" si="68"/>
        <v>353.8888888888888</v>
      </c>
      <c r="U89" s="8">
        <f t="shared" si="68"/>
        <v>332.49999999999989</v>
      </c>
      <c r="V89" s="8">
        <f t="shared" si="68"/>
        <v>311.11111111111097</v>
      </c>
      <c r="W89" s="8">
        <f t="shared" si="68"/>
        <v>289.72222222222206</v>
      </c>
      <c r="X89" s="8">
        <f t="shared" si="68"/>
        <v>268.33333333333314</v>
      </c>
      <c r="Y89" s="8">
        <f t="shared" si="68"/>
        <v>246.94444444444423</v>
      </c>
      <c r="Z89" s="8">
        <f t="shared" si="68"/>
        <v>225.55555555555532</v>
      </c>
      <c r="AA89" s="8">
        <f t="shared" si="68"/>
        <v>204.1666666666664</v>
      </c>
      <c r="AB89" s="8">
        <f t="shared" si="68"/>
        <v>357.77777777777749</v>
      </c>
      <c r="AC89" s="8">
        <f t="shared" si="68"/>
        <v>331.38888888888857</v>
      </c>
      <c r="AD89" s="8">
        <f t="shared" si="68"/>
        <v>304.99999999999966</v>
      </c>
      <c r="AE89" s="8">
        <f t="shared" si="68"/>
        <v>278.61111111111074</v>
      </c>
      <c r="AF89" s="8">
        <f t="shared" si="68"/>
        <v>252.22222222222183</v>
      </c>
      <c r="AG89" s="8">
        <f t="shared" si="68"/>
        <v>233.33333333333292</v>
      </c>
      <c r="AH89" s="8">
        <f t="shared" si="68"/>
        <v>214.444444444444</v>
      </c>
      <c r="AI89" s="8">
        <f t="shared" si="68"/>
        <v>195.55555555555509</v>
      </c>
      <c r="AJ89" s="8">
        <f t="shared" si="68"/>
        <v>176.66666666666617</v>
      </c>
      <c r="AK89" s="8">
        <f t="shared" si="68"/>
        <v>157.77777777777726</v>
      </c>
      <c r="AL89" s="8">
        <f t="shared" si="68"/>
        <v>138.88888888888835</v>
      </c>
      <c r="AM89" s="8">
        <f t="shared" si="68"/>
        <v>119.99999999999943</v>
      </c>
      <c r="AO89" s="8">
        <f t="shared" si="68"/>
        <v>460.83333333333337</v>
      </c>
      <c r="AP89" s="8">
        <f t="shared" ref="AP89" si="69">SUM(AP87:AP88)</f>
        <v>204.1666666666664</v>
      </c>
      <c r="AQ89" s="8">
        <f t="shared" ref="AQ89" si="70">SUM(AQ87:AQ88)</f>
        <v>119.99999999999943</v>
      </c>
    </row>
    <row r="91" spans="2:43">
      <c r="B91" t="s">
        <v>110</v>
      </c>
      <c r="D91" s="3">
        <f>C91+D41*(1+$C$12)-D60</f>
        <v>460.79999999999995</v>
      </c>
      <c r="E91" s="3">
        <f t="shared" ref="E91:AM91" si="71">D91+E41*(1+$C$12)-E60</f>
        <v>1123.1999999999998</v>
      </c>
      <c r="F91" s="3">
        <f t="shared" si="71"/>
        <v>1526.3999999999999</v>
      </c>
      <c r="G91" s="3">
        <f t="shared" si="71"/>
        <v>1929.6</v>
      </c>
      <c r="H91" s="3">
        <f t="shared" si="71"/>
        <v>2332.8000000000002</v>
      </c>
      <c r="I91" s="3">
        <f t="shared" si="71"/>
        <v>2736.0000000000005</v>
      </c>
      <c r="J91" s="3">
        <f t="shared" si="71"/>
        <v>3139.2000000000007</v>
      </c>
      <c r="K91" s="3">
        <f t="shared" si="71"/>
        <v>3542.4000000000005</v>
      </c>
      <c r="L91" s="3">
        <f t="shared" si="71"/>
        <v>3945.6000000000004</v>
      </c>
      <c r="M91" s="3">
        <f t="shared" si="71"/>
        <v>4348.8</v>
      </c>
      <c r="N91" s="3">
        <f t="shared" si="71"/>
        <v>4752</v>
      </c>
      <c r="O91" s="3">
        <f t="shared" si="71"/>
        <v>5155.2</v>
      </c>
      <c r="P91" s="3">
        <f t="shared" si="71"/>
        <v>5558.4</v>
      </c>
      <c r="Q91" s="3">
        <f t="shared" si="71"/>
        <v>5961.6</v>
      </c>
      <c r="R91" s="3">
        <f t="shared" si="71"/>
        <v>6364.7999999999993</v>
      </c>
      <c r="S91" s="3">
        <f t="shared" si="71"/>
        <v>6767.9999999999982</v>
      </c>
      <c r="T91" s="3">
        <f t="shared" si="71"/>
        <v>7171.199999999998</v>
      </c>
      <c r="U91" s="3">
        <f t="shared" si="71"/>
        <v>7574.3999999999978</v>
      </c>
      <c r="V91" s="3">
        <f t="shared" si="71"/>
        <v>7977.5999999999985</v>
      </c>
      <c r="W91" s="3">
        <f t="shared" si="71"/>
        <v>8380.7999999999993</v>
      </c>
      <c r="X91" s="3">
        <f t="shared" si="71"/>
        <v>8783.9999999999982</v>
      </c>
      <c r="Y91" s="3">
        <f t="shared" si="71"/>
        <v>9187.1999999999971</v>
      </c>
      <c r="Z91" s="3">
        <f t="shared" si="71"/>
        <v>9590.3999999999978</v>
      </c>
      <c r="AA91" s="3">
        <f t="shared" si="71"/>
        <v>9993.5999999999967</v>
      </c>
      <c r="AB91" s="3">
        <f t="shared" si="71"/>
        <v>10396.799999999996</v>
      </c>
      <c r="AC91" s="3">
        <f t="shared" si="71"/>
        <v>10799.999999999996</v>
      </c>
      <c r="AD91" s="3">
        <f t="shared" si="71"/>
        <v>11203.199999999993</v>
      </c>
      <c r="AE91" s="3">
        <f t="shared" si="71"/>
        <v>11606.399999999994</v>
      </c>
      <c r="AF91" s="3">
        <f t="shared" si="71"/>
        <v>12009.599999999993</v>
      </c>
      <c r="AG91" s="3">
        <f t="shared" si="71"/>
        <v>12412.799999999992</v>
      </c>
      <c r="AH91" s="3">
        <f t="shared" si="71"/>
        <v>12815.999999999993</v>
      </c>
      <c r="AI91" s="3">
        <f t="shared" si="71"/>
        <v>13219.199999999993</v>
      </c>
      <c r="AJ91" s="3">
        <f t="shared" si="71"/>
        <v>13622.399999999994</v>
      </c>
      <c r="AK91" s="3">
        <f t="shared" si="71"/>
        <v>14025.599999999993</v>
      </c>
      <c r="AL91" s="3">
        <f t="shared" si="71"/>
        <v>14428.799999999992</v>
      </c>
      <c r="AM91" s="3">
        <f t="shared" si="71"/>
        <v>14831.999999999993</v>
      </c>
      <c r="AO91" s="30">
        <f t="shared" ref="AO91:AQ94" si="72">SUMIFS($D91:$AM91,$D$17:$AM$17,AO$15,$D$18:$AM$18,12)</f>
        <v>5155.2</v>
      </c>
      <c r="AP91" s="30">
        <f t="shared" si="72"/>
        <v>9993.5999999999967</v>
      </c>
      <c r="AQ91" s="30">
        <f t="shared" si="72"/>
        <v>14831.999999999993</v>
      </c>
    </row>
    <row r="92" spans="2:43">
      <c r="B92" t="s">
        <v>48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O92" s="30">
        <f t="shared" si="72"/>
        <v>0</v>
      </c>
      <c r="AP92" s="30">
        <f t="shared" si="72"/>
        <v>0</v>
      </c>
      <c r="AQ92" s="30">
        <f t="shared" si="72"/>
        <v>0</v>
      </c>
    </row>
    <row r="93" spans="2:43">
      <c r="B93" t="s">
        <v>111</v>
      </c>
      <c r="D93" s="3">
        <f>C93+D42*(1+$C$12)-D61</f>
        <v>-288</v>
      </c>
      <c r="E93" s="3">
        <f t="shared" ref="E93:AM93" si="73">D93+E42*(1+$C$12)-E61</f>
        <v>-414</v>
      </c>
      <c r="F93" s="3">
        <f t="shared" si="73"/>
        <v>-540</v>
      </c>
      <c r="G93" s="3">
        <f t="shared" si="73"/>
        <v>-666</v>
      </c>
      <c r="H93" s="3">
        <f t="shared" si="73"/>
        <v>-792</v>
      </c>
      <c r="I93" s="3">
        <f t="shared" si="73"/>
        <v>-918</v>
      </c>
      <c r="J93" s="3">
        <f t="shared" si="73"/>
        <v>-1044</v>
      </c>
      <c r="K93" s="3">
        <f t="shared" si="73"/>
        <v>-1170</v>
      </c>
      <c r="L93" s="3">
        <f t="shared" si="73"/>
        <v>-1296</v>
      </c>
      <c r="M93" s="3">
        <f t="shared" si="73"/>
        <v>-1422</v>
      </c>
      <c r="N93" s="3">
        <f t="shared" si="73"/>
        <v>-1548</v>
      </c>
      <c r="O93" s="3">
        <f t="shared" si="73"/>
        <v>-1674</v>
      </c>
      <c r="P93" s="3">
        <f t="shared" si="73"/>
        <v>-1800</v>
      </c>
      <c r="Q93" s="3">
        <f t="shared" si="73"/>
        <v>-1926</v>
      </c>
      <c r="R93" s="3">
        <f t="shared" si="73"/>
        <v>-2052</v>
      </c>
      <c r="S93" s="3">
        <f t="shared" si="73"/>
        <v>-2178</v>
      </c>
      <c r="T93" s="3">
        <f t="shared" si="73"/>
        <v>-2304</v>
      </c>
      <c r="U93" s="3">
        <f t="shared" si="73"/>
        <v>-2430</v>
      </c>
      <c r="V93" s="3">
        <f t="shared" si="73"/>
        <v>-2556</v>
      </c>
      <c r="W93" s="3">
        <f t="shared" si="73"/>
        <v>-2682</v>
      </c>
      <c r="X93" s="3">
        <f t="shared" si="73"/>
        <v>-2808</v>
      </c>
      <c r="Y93" s="3">
        <f t="shared" si="73"/>
        <v>-2934</v>
      </c>
      <c r="Z93" s="3">
        <f t="shared" si="73"/>
        <v>-3060</v>
      </c>
      <c r="AA93" s="3">
        <f t="shared" si="73"/>
        <v>-3186</v>
      </c>
      <c r="AB93" s="3">
        <f t="shared" si="73"/>
        <v>-3312</v>
      </c>
      <c r="AC93" s="3">
        <f t="shared" si="73"/>
        <v>-3438</v>
      </c>
      <c r="AD93" s="3">
        <f t="shared" si="73"/>
        <v>-3564</v>
      </c>
      <c r="AE93" s="3">
        <f t="shared" si="73"/>
        <v>-3690</v>
      </c>
      <c r="AF93" s="3">
        <f t="shared" si="73"/>
        <v>-3816</v>
      </c>
      <c r="AG93" s="3">
        <f t="shared" si="73"/>
        <v>-3942</v>
      </c>
      <c r="AH93" s="3">
        <f t="shared" si="73"/>
        <v>-4068</v>
      </c>
      <c r="AI93" s="3">
        <f t="shared" si="73"/>
        <v>-4194</v>
      </c>
      <c r="AJ93" s="3">
        <f t="shared" si="73"/>
        <v>-4320</v>
      </c>
      <c r="AK93" s="3">
        <f t="shared" si="73"/>
        <v>-4446</v>
      </c>
      <c r="AL93" s="3">
        <f t="shared" si="73"/>
        <v>-4572</v>
      </c>
      <c r="AM93" s="3">
        <f t="shared" si="73"/>
        <v>-4698</v>
      </c>
      <c r="AO93" s="30">
        <f t="shared" si="72"/>
        <v>-1674</v>
      </c>
      <c r="AP93" s="30">
        <f t="shared" si="72"/>
        <v>-3186</v>
      </c>
      <c r="AQ93" s="30">
        <f t="shared" si="72"/>
        <v>-4698</v>
      </c>
    </row>
    <row r="94" spans="2:43">
      <c r="B94" t="s">
        <v>112</v>
      </c>
      <c r="D94" s="3">
        <f>C94-$C$12*SUM(D31,D41:D42,D46)-D64</f>
        <v>211.20000000000002</v>
      </c>
      <c r="E94" s="3">
        <f t="shared" ref="E94:AM94" si="74">D94-$C$12*SUM(E31,E41:E42,E46)-E64</f>
        <v>98.6</v>
      </c>
      <c r="F94" s="3">
        <f t="shared" si="74"/>
        <v>86</v>
      </c>
      <c r="G94" s="3">
        <f t="shared" si="74"/>
        <v>73.400000000000006</v>
      </c>
      <c r="H94" s="3">
        <f t="shared" si="74"/>
        <v>60.800000000000011</v>
      </c>
      <c r="I94" s="3">
        <f t="shared" si="74"/>
        <v>84.199999999999989</v>
      </c>
      <c r="J94" s="3">
        <f t="shared" si="74"/>
        <v>35.599999999999994</v>
      </c>
      <c r="K94" s="3">
        <f t="shared" si="74"/>
        <v>23</v>
      </c>
      <c r="L94" s="3">
        <f t="shared" si="74"/>
        <v>10.399999999999999</v>
      </c>
      <c r="M94" s="3">
        <f t="shared" si="74"/>
        <v>-2.1999999999999993</v>
      </c>
      <c r="N94" s="3">
        <f t="shared" si="74"/>
        <v>-14.8</v>
      </c>
      <c r="O94" s="3">
        <f t="shared" si="74"/>
        <v>-27.400000000000002</v>
      </c>
      <c r="P94" s="3">
        <f t="shared" si="74"/>
        <v>-40</v>
      </c>
      <c r="Q94" s="3">
        <f t="shared" si="74"/>
        <v>-52.599999999999994</v>
      </c>
      <c r="R94" s="3">
        <f t="shared" si="74"/>
        <v>-65.2</v>
      </c>
      <c r="S94" s="3">
        <f t="shared" si="74"/>
        <v>-77.8</v>
      </c>
      <c r="T94" s="3">
        <f t="shared" si="74"/>
        <v>-90.399999999999991</v>
      </c>
      <c r="U94" s="3">
        <f t="shared" si="74"/>
        <v>-102.99999999999999</v>
      </c>
      <c r="V94" s="3">
        <f t="shared" si="74"/>
        <v>-115.60000000000001</v>
      </c>
      <c r="W94" s="3">
        <f t="shared" si="74"/>
        <v>-128.19999999999999</v>
      </c>
      <c r="X94" s="3">
        <f t="shared" si="74"/>
        <v>-140.80000000000001</v>
      </c>
      <c r="Y94" s="3">
        <f t="shared" si="74"/>
        <v>-153.40000000000003</v>
      </c>
      <c r="Z94" s="3">
        <f t="shared" si="74"/>
        <v>-166</v>
      </c>
      <c r="AA94" s="3">
        <f t="shared" si="74"/>
        <v>-178.60000000000002</v>
      </c>
      <c r="AB94" s="3">
        <f t="shared" si="74"/>
        <v>-155.20000000000005</v>
      </c>
      <c r="AC94" s="3">
        <f t="shared" si="74"/>
        <v>-203.8</v>
      </c>
      <c r="AD94" s="3">
        <f t="shared" si="74"/>
        <v>-216.40000000000003</v>
      </c>
      <c r="AE94" s="3">
        <f t="shared" si="74"/>
        <v>-229</v>
      </c>
      <c r="AF94" s="3">
        <f t="shared" si="74"/>
        <v>-241.60000000000002</v>
      </c>
      <c r="AG94" s="3">
        <f t="shared" si="74"/>
        <v>-254.20000000000005</v>
      </c>
      <c r="AH94" s="3">
        <f t="shared" si="74"/>
        <v>-266.79999999999995</v>
      </c>
      <c r="AI94" s="3">
        <f t="shared" si="74"/>
        <v>-279.40000000000009</v>
      </c>
      <c r="AJ94" s="3">
        <f t="shared" si="74"/>
        <v>-292</v>
      </c>
      <c r="AK94" s="3">
        <f t="shared" si="74"/>
        <v>-304.60000000000002</v>
      </c>
      <c r="AL94" s="3">
        <f t="shared" si="74"/>
        <v>-317.20000000000005</v>
      </c>
      <c r="AM94" s="3">
        <f t="shared" si="74"/>
        <v>-329.79999999999995</v>
      </c>
      <c r="AO94" s="30">
        <f t="shared" si="72"/>
        <v>-27.400000000000002</v>
      </c>
      <c r="AP94" s="30">
        <f t="shared" si="72"/>
        <v>-178.60000000000002</v>
      </c>
      <c r="AQ94" s="30">
        <f t="shared" si="72"/>
        <v>-329.79999999999995</v>
      </c>
    </row>
    <row r="95" spans="2:43" s="1" customFormat="1">
      <c r="B95" s="1" t="s">
        <v>50</v>
      </c>
      <c r="D95" s="8">
        <f>SUM(D91:D94)</f>
        <v>384</v>
      </c>
      <c r="E95" s="8">
        <f t="shared" ref="E95:AM95" si="75">SUM(E91:E94)</f>
        <v>807.79999999999984</v>
      </c>
      <c r="F95" s="8">
        <f t="shared" si="75"/>
        <v>1072.3999999999999</v>
      </c>
      <c r="G95" s="8">
        <f t="shared" si="75"/>
        <v>1337</v>
      </c>
      <c r="H95" s="8">
        <f t="shared" si="75"/>
        <v>1601.6000000000001</v>
      </c>
      <c r="I95" s="8">
        <f t="shared" si="75"/>
        <v>1902.2000000000005</v>
      </c>
      <c r="J95" s="8">
        <f t="shared" si="75"/>
        <v>2130.8000000000006</v>
      </c>
      <c r="K95" s="8">
        <f t="shared" si="75"/>
        <v>2395.4000000000005</v>
      </c>
      <c r="L95" s="8">
        <f t="shared" si="75"/>
        <v>2660.0000000000005</v>
      </c>
      <c r="M95" s="8">
        <f t="shared" si="75"/>
        <v>2924.6000000000004</v>
      </c>
      <c r="N95" s="8">
        <f t="shared" si="75"/>
        <v>3189.2</v>
      </c>
      <c r="O95" s="8">
        <f t="shared" si="75"/>
        <v>3453.7999999999997</v>
      </c>
      <c r="P95" s="8">
        <f t="shared" si="75"/>
        <v>3718.3999999999996</v>
      </c>
      <c r="Q95" s="8">
        <f t="shared" si="75"/>
        <v>3983.0000000000005</v>
      </c>
      <c r="R95" s="8">
        <f t="shared" si="75"/>
        <v>4247.5999999999995</v>
      </c>
      <c r="S95" s="8">
        <f t="shared" si="75"/>
        <v>4512.199999999998</v>
      </c>
      <c r="T95" s="8">
        <f t="shared" si="75"/>
        <v>4776.7999999999984</v>
      </c>
      <c r="U95" s="8">
        <f t="shared" si="75"/>
        <v>5041.3999999999978</v>
      </c>
      <c r="V95" s="8">
        <f t="shared" si="75"/>
        <v>5305.9999999999982</v>
      </c>
      <c r="W95" s="8">
        <f t="shared" si="75"/>
        <v>5570.5999999999995</v>
      </c>
      <c r="X95" s="8">
        <f t="shared" si="75"/>
        <v>5835.199999999998</v>
      </c>
      <c r="Y95" s="8">
        <f t="shared" si="75"/>
        <v>6099.7999999999975</v>
      </c>
      <c r="Z95" s="8">
        <f t="shared" si="75"/>
        <v>6364.3999999999978</v>
      </c>
      <c r="AA95" s="8">
        <f t="shared" si="75"/>
        <v>6628.9999999999964</v>
      </c>
      <c r="AB95" s="8">
        <f t="shared" si="75"/>
        <v>6929.5999999999958</v>
      </c>
      <c r="AC95" s="8">
        <f t="shared" si="75"/>
        <v>7158.1999999999962</v>
      </c>
      <c r="AD95" s="8">
        <f t="shared" si="75"/>
        <v>7422.7999999999938</v>
      </c>
      <c r="AE95" s="8">
        <f t="shared" si="75"/>
        <v>7687.3999999999942</v>
      </c>
      <c r="AF95" s="8">
        <f t="shared" si="75"/>
        <v>7951.9999999999927</v>
      </c>
      <c r="AG95" s="8">
        <f t="shared" si="75"/>
        <v>8216.5999999999913</v>
      </c>
      <c r="AH95" s="8">
        <f t="shared" si="75"/>
        <v>8481.1999999999935</v>
      </c>
      <c r="AI95" s="8">
        <f t="shared" si="75"/>
        <v>8745.7999999999938</v>
      </c>
      <c r="AJ95" s="8">
        <f t="shared" si="75"/>
        <v>9010.3999999999942</v>
      </c>
      <c r="AK95" s="8">
        <f t="shared" si="75"/>
        <v>9274.9999999999927</v>
      </c>
      <c r="AL95" s="8">
        <f t="shared" si="75"/>
        <v>9539.5999999999913</v>
      </c>
      <c r="AM95" s="8">
        <f t="shared" si="75"/>
        <v>9804.1999999999935</v>
      </c>
      <c r="AO95" s="8">
        <f>SUM(AO91:AO94)</f>
        <v>3453.7999999999997</v>
      </c>
      <c r="AP95" s="8">
        <f t="shared" ref="AP95:AQ95" si="76">SUM(AP91:AP94)</f>
        <v>6628.9999999999964</v>
      </c>
      <c r="AQ95" s="8">
        <f t="shared" si="76"/>
        <v>9804.1999999999935</v>
      </c>
    </row>
    <row r="97" spans="2:43">
      <c r="B97" t="s">
        <v>51</v>
      </c>
      <c r="D97" s="3">
        <f>C97+D83</f>
        <v>8560</v>
      </c>
      <c r="E97" s="3">
        <f t="shared" ref="E97:AM97" si="77">D97+E83</f>
        <v>7643.2</v>
      </c>
      <c r="F97" s="3">
        <f t="shared" si="77"/>
        <v>6948.5999999999995</v>
      </c>
      <c r="G97" s="3">
        <f t="shared" si="77"/>
        <v>6316.9999999999991</v>
      </c>
      <c r="H97" s="3">
        <f t="shared" si="77"/>
        <v>5748.3999999999987</v>
      </c>
      <c r="I97" s="3">
        <f t="shared" si="77"/>
        <v>5026.7999999999984</v>
      </c>
      <c r="J97" s="3">
        <f t="shared" si="77"/>
        <v>4620.199999999998</v>
      </c>
      <c r="K97" s="3">
        <f t="shared" si="77"/>
        <v>4240.5999999999976</v>
      </c>
      <c r="L97" s="3">
        <f t="shared" si="77"/>
        <v>3923.9999999999973</v>
      </c>
      <c r="M97" s="3">
        <f t="shared" si="77"/>
        <v>3670.3999999999974</v>
      </c>
      <c r="N97" s="3">
        <f t="shared" si="77"/>
        <v>3479.7999999999975</v>
      </c>
      <c r="O97" s="3">
        <f t="shared" si="77"/>
        <v>3352.1999999999971</v>
      </c>
      <c r="P97" s="3">
        <f t="shared" si="77"/>
        <v>3287.5999999999967</v>
      </c>
      <c r="Q97" s="3">
        <f t="shared" si="77"/>
        <v>3285.9999999999968</v>
      </c>
      <c r="R97" s="3">
        <f t="shared" si="77"/>
        <v>3347.3999999999969</v>
      </c>
      <c r="S97" s="3">
        <f t="shared" si="77"/>
        <v>3471.799999999997</v>
      </c>
      <c r="T97" s="3">
        <f t="shared" si="77"/>
        <v>3659.1999999999966</v>
      </c>
      <c r="U97" s="3">
        <f t="shared" si="77"/>
        <v>3909.5999999999963</v>
      </c>
      <c r="V97" s="3">
        <f t="shared" si="77"/>
        <v>4222.9999999999964</v>
      </c>
      <c r="W97" s="3">
        <f t="shared" si="77"/>
        <v>4599.399999999996</v>
      </c>
      <c r="X97" s="3">
        <f t="shared" si="77"/>
        <v>5038.7999999999956</v>
      </c>
      <c r="Y97" s="3">
        <f t="shared" si="77"/>
        <v>5541.1999999999953</v>
      </c>
      <c r="Z97" s="3">
        <f t="shared" si="77"/>
        <v>6106.5999999999949</v>
      </c>
      <c r="AA97" s="3">
        <f t="shared" si="77"/>
        <v>6734.9999999999945</v>
      </c>
      <c r="AB97" s="3">
        <f t="shared" si="77"/>
        <v>3642.2333333333258</v>
      </c>
      <c r="AC97" s="3">
        <f t="shared" si="77"/>
        <v>4432.633333333325</v>
      </c>
      <c r="AD97" s="3">
        <f t="shared" si="77"/>
        <v>5250.0333333333247</v>
      </c>
      <c r="AE97" s="3">
        <f t="shared" si="77"/>
        <v>6130.4333333333252</v>
      </c>
      <c r="AF97" s="3">
        <f t="shared" si="77"/>
        <v>7073.8333333333248</v>
      </c>
      <c r="AG97" s="3">
        <f t="shared" si="77"/>
        <v>8080.2333333333245</v>
      </c>
      <c r="AH97" s="3">
        <f t="shared" si="77"/>
        <v>9149.6333333333241</v>
      </c>
      <c r="AI97" s="3">
        <f t="shared" si="77"/>
        <v>10282.033333333324</v>
      </c>
      <c r="AJ97" s="3">
        <f t="shared" si="77"/>
        <v>11477.433333333323</v>
      </c>
      <c r="AK97" s="3">
        <f t="shared" si="77"/>
        <v>12735.833333333323</v>
      </c>
      <c r="AL97" s="3">
        <f t="shared" si="77"/>
        <v>14057.233333333323</v>
      </c>
      <c r="AM97" s="3">
        <f t="shared" si="77"/>
        <v>15441.633333333322</v>
      </c>
      <c r="AO97" s="30">
        <f t="shared" ref="AO97:AO98" si="78">SUMIFS($D97:$AM97,$D$17:$AM$17,AO$15,$D$18:$AM$18,12)</f>
        <v>3352.1999999999971</v>
      </c>
      <c r="AP97" s="30">
        <f t="shared" ref="AP97:AQ102" si="79">SUMIFS($D97:$AM97,$D$17:$AM$17,AP$15,$D$18:$AM$18,12)</f>
        <v>6734.9999999999945</v>
      </c>
      <c r="AQ97" s="30">
        <f t="shared" si="79"/>
        <v>15441.633333333322</v>
      </c>
    </row>
    <row r="98" spans="2:43">
      <c r="B98" t="s">
        <v>52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O98" s="30">
        <f t="shared" si="78"/>
        <v>0</v>
      </c>
      <c r="AP98" s="30">
        <f t="shared" si="79"/>
        <v>0</v>
      </c>
      <c r="AQ98" s="30">
        <f t="shared" si="79"/>
        <v>0</v>
      </c>
    </row>
    <row r="99" spans="2:43" s="1" customFormat="1">
      <c r="B99" s="1" t="s">
        <v>53</v>
      </c>
      <c r="D99" s="8">
        <f>SUM(D97:D98)</f>
        <v>8560</v>
      </c>
      <c r="E99" s="8">
        <f>SUM(E97:E98)</f>
        <v>7643.2</v>
      </c>
      <c r="F99" s="8">
        <f t="shared" ref="F99:AM99" si="80">SUM(F97:F98)</f>
        <v>6948.5999999999995</v>
      </c>
      <c r="G99" s="8">
        <f t="shared" si="80"/>
        <v>6316.9999999999991</v>
      </c>
      <c r="H99" s="8">
        <f t="shared" si="80"/>
        <v>5748.3999999999987</v>
      </c>
      <c r="I99" s="8">
        <f t="shared" si="80"/>
        <v>5026.7999999999984</v>
      </c>
      <c r="J99" s="8">
        <f t="shared" si="80"/>
        <v>4620.199999999998</v>
      </c>
      <c r="K99" s="8">
        <f t="shared" si="80"/>
        <v>4240.5999999999976</v>
      </c>
      <c r="L99" s="8">
        <f t="shared" si="80"/>
        <v>3923.9999999999973</v>
      </c>
      <c r="M99" s="8">
        <f t="shared" si="80"/>
        <v>3670.3999999999974</v>
      </c>
      <c r="N99" s="8">
        <f t="shared" si="80"/>
        <v>3479.7999999999975</v>
      </c>
      <c r="O99" s="8">
        <f t="shared" si="80"/>
        <v>3352.1999999999971</v>
      </c>
      <c r="P99" s="8">
        <f t="shared" si="80"/>
        <v>3287.5999999999967</v>
      </c>
      <c r="Q99" s="8">
        <f t="shared" si="80"/>
        <v>3285.9999999999968</v>
      </c>
      <c r="R99" s="8">
        <f t="shared" si="80"/>
        <v>3347.3999999999969</v>
      </c>
      <c r="S99" s="8">
        <f t="shared" si="80"/>
        <v>3471.799999999997</v>
      </c>
      <c r="T99" s="8">
        <f t="shared" si="80"/>
        <v>3659.1999999999966</v>
      </c>
      <c r="U99" s="8">
        <f t="shared" si="80"/>
        <v>3909.5999999999963</v>
      </c>
      <c r="V99" s="8">
        <f t="shared" si="80"/>
        <v>4222.9999999999964</v>
      </c>
      <c r="W99" s="8">
        <f t="shared" si="80"/>
        <v>4599.399999999996</v>
      </c>
      <c r="X99" s="8">
        <f t="shared" si="80"/>
        <v>5038.7999999999956</v>
      </c>
      <c r="Y99" s="8">
        <f t="shared" si="80"/>
        <v>5541.1999999999953</v>
      </c>
      <c r="Z99" s="8">
        <f t="shared" si="80"/>
        <v>6106.5999999999949</v>
      </c>
      <c r="AA99" s="8">
        <f t="shared" si="80"/>
        <v>6734.9999999999945</v>
      </c>
      <c r="AB99" s="8">
        <f t="shared" si="80"/>
        <v>3642.2333333333258</v>
      </c>
      <c r="AC99" s="8">
        <f t="shared" si="80"/>
        <v>4432.633333333325</v>
      </c>
      <c r="AD99" s="8">
        <f t="shared" si="80"/>
        <v>5250.0333333333247</v>
      </c>
      <c r="AE99" s="8">
        <f t="shared" si="80"/>
        <v>6130.4333333333252</v>
      </c>
      <c r="AF99" s="8">
        <f t="shared" si="80"/>
        <v>7073.8333333333248</v>
      </c>
      <c r="AG99" s="8">
        <f t="shared" si="80"/>
        <v>8080.2333333333245</v>
      </c>
      <c r="AH99" s="8">
        <f t="shared" si="80"/>
        <v>9149.6333333333241</v>
      </c>
      <c r="AI99" s="8">
        <f t="shared" si="80"/>
        <v>10282.033333333324</v>
      </c>
      <c r="AJ99" s="8">
        <f t="shared" si="80"/>
        <v>11477.433333333323</v>
      </c>
      <c r="AK99" s="8">
        <f t="shared" si="80"/>
        <v>12735.833333333323</v>
      </c>
      <c r="AL99" s="8">
        <f t="shared" si="80"/>
        <v>14057.233333333323</v>
      </c>
      <c r="AM99" s="8">
        <f t="shared" si="80"/>
        <v>15441.633333333322</v>
      </c>
      <c r="AO99" s="8">
        <f>SUM(AO97:AO98)</f>
        <v>3352.1999999999971</v>
      </c>
      <c r="AP99" s="8">
        <f t="shared" ref="AP99:AQ99" si="81">SUM(AP97:AP98)</f>
        <v>6734.9999999999945</v>
      </c>
      <c r="AQ99" s="8">
        <f t="shared" si="81"/>
        <v>15441.633333333322</v>
      </c>
    </row>
    <row r="101" spans="2:43">
      <c r="B101" t="s">
        <v>113</v>
      </c>
      <c r="D101" s="3">
        <f>C101+D76</f>
        <v>10000</v>
      </c>
      <c r="E101" s="3">
        <f t="shared" ref="E101:AM101" si="82">D101+E76</f>
        <v>10000</v>
      </c>
      <c r="F101" s="3">
        <f t="shared" si="82"/>
        <v>10000</v>
      </c>
      <c r="G101" s="3">
        <f t="shared" si="82"/>
        <v>10000</v>
      </c>
      <c r="H101" s="3">
        <f t="shared" si="82"/>
        <v>10000</v>
      </c>
      <c r="I101" s="3">
        <f t="shared" si="82"/>
        <v>10000</v>
      </c>
      <c r="J101" s="3">
        <f t="shared" si="82"/>
        <v>10000</v>
      </c>
      <c r="K101" s="3">
        <f t="shared" si="82"/>
        <v>10000</v>
      </c>
      <c r="L101" s="3">
        <f t="shared" si="82"/>
        <v>10000</v>
      </c>
      <c r="M101" s="3">
        <f t="shared" si="82"/>
        <v>10000</v>
      </c>
      <c r="N101" s="3">
        <f t="shared" si="82"/>
        <v>10000</v>
      </c>
      <c r="O101" s="3">
        <f t="shared" si="82"/>
        <v>10000</v>
      </c>
      <c r="P101" s="3">
        <f t="shared" si="82"/>
        <v>10000</v>
      </c>
      <c r="Q101" s="3">
        <f t="shared" si="82"/>
        <v>10000</v>
      </c>
      <c r="R101" s="3">
        <f t="shared" si="82"/>
        <v>10000</v>
      </c>
      <c r="S101" s="3">
        <f t="shared" si="82"/>
        <v>10000</v>
      </c>
      <c r="T101" s="3">
        <f t="shared" si="82"/>
        <v>10000</v>
      </c>
      <c r="U101" s="3">
        <f t="shared" si="82"/>
        <v>10000</v>
      </c>
      <c r="V101" s="3">
        <f t="shared" si="82"/>
        <v>10000</v>
      </c>
      <c r="W101" s="3">
        <f t="shared" si="82"/>
        <v>10000</v>
      </c>
      <c r="X101" s="3">
        <f t="shared" si="82"/>
        <v>10000</v>
      </c>
      <c r="Y101" s="3">
        <f t="shared" si="82"/>
        <v>10000</v>
      </c>
      <c r="Z101" s="3">
        <f t="shared" si="82"/>
        <v>10000</v>
      </c>
      <c r="AA101" s="3">
        <f t="shared" si="82"/>
        <v>10000</v>
      </c>
      <c r="AB101" s="3">
        <f t="shared" si="82"/>
        <v>10000</v>
      </c>
      <c r="AC101" s="3">
        <f t="shared" si="82"/>
        <v>10000</v>
      </c>
      <c r="AD101" s="3">
        <f t="shared" si="82"/>
        <v>10000</v>
      </c>
      <c r="AE101" s="3">
        <f t="shared" si="82"/>
        <v>10000</v>
      </c>
      <c r="AF101" s="3">
        <f t="shared" si="82"/>
        <v>10000</v>
      </c>
      <c r="AG101" s="3">
        <f t="shared" si="82"/>
        <v>10000</v>
      </c>
      <c r="AH101" s="3">
        <f t="shared" si="82"/>
        <v>10000</v>
      </c>
      <c r="AI101" s="3">
        <f t="shared" si="82"/>
        <v>10000</v>
      </c>
      <c r="AJ101" s="3">
        <f t="shared" si="82"/>
        <v>10000</v>
      </c>
      <c r="AK101" s="3">
        <f t="shared" si="82"/>
        <v>10000</v>
      </c>
      <c r="AL101" s="3">
        <f t="shared" si="82"/>
        <v>10000</v>
      </c>
      <c r="AM101" s="3">
        <f t="shared" si="82"/>
        <v>10000</v>
      </c>
      <c r="AO101" s="30">
        <f>SUMIFS($D101:$AM101,$D$17:$AM$17,AO$15,$D$18:$AM$18,12)</f>
        <v>10000</v>
      </c>
      <c r="AP101" s="30">
        <f t="shared" si="79"/>
        <v>10000</v>
      </c>
      <c r="AQ101" s="30">
        <f t="shared" si="79"/>
        <v>10000</v>
      </c>
    </row>
    <row r="102" spans="2:43">
      <c r="B102" t="s">
        <v>114</v>
      </c>
      <c r="D102" s="3">
        <f>C102+D56+D77</f>
        <v>-569.88888888888891</v>
      </c>
      <c r="E102" s="3">
        <f t="shared" ref="E102:AM102" si="83">D102+E56+E77</f>
        <v>-1076.7777777777778</v>
      </c>
      <c r="F102" s="3">
        <f t="shared" si="83"/>
        <v>-1520.6666666666667</v>
      </c>
      <c r="G102" s="3">
        <f t="shared" si="83"/>
        <v>-1901.5555555555557</v>
      </c>
      <c r="H102" s="3">
        <f t="shared" si="83"/>
        <v>-2219.4444444444443</v>
      </c>
      <c r="I102" s="3">
        <f t="shared" si="83"/>
        <v>-2481.833333333333</v>
      </c>
      <c r="J102" s="3">
        <f t="shared" si="83"/>
        <v>-2681.2222222222217</v>
      </c>
      <c r="K102" s="3">
        <f t="shared" si="83"/>
        <v>-2817.6111111111104</v>
      </c>
      <c r="L102" s="3">
        <f t="shared" si="83"/>
        <v>-2890.9999999999991</v>
      </c>
      <c r="M102" s="3">
        <f t="shared" si="83"/>
        <v>-2901.3888888888878</v>
      </c>
      <c r="N102" s="3">
        <f t="shared" si="83"/>
        <v>-2848.7777777777765</v>
      </c>
      <c r="O102" s="3">
        <f t="shared" si="83"/>
        <v>-2733.1666666666652</v>
      </c>
      <c r="P102" s="3">
        <f t="shared" si="83"/>
        <v>-2554.5555555555538</v>
      </c>
      <c r="Q102" s="3">
        <f t="shared" si="83"/>
        <v>-2312.9444444444425</v>
      </c>
      <c r="R102" s="3">
        <f t="shared" si="83"/>
        <v>-2008.3333333333314</v>
      </c>
      <c r="S102" s="3">
        <f t="shared" si="83"/>
        <v>-1640.7222222222204</v>
      </c>
      <c r="T102" s="3">
        <f t="shared" si="83"/>
        <v>-1210.1111111111093</v>
      </c>
      <c r="U102" s="3">
        <f t="shared" si="83"/>
        <v>-716.49999999999818</v>
      </c>
      <c r="V102" s="3">
        <f t="shared" si="83"/>
        <v>-159.8888888888871</v>
      </c>
      <c r="W102" s="3">
        <f t="shared" si="83"/>
        <v>459.72222222222399</v>
      </c>
      <c r="X102" s="3">
        <f t="shared" si="83"/>
        <v>1142.3333333333351</v>
      </c>
      <c r="Y102" s="3">
        <f t="shared" si="83"/>
        <v>1887.9444444444462</v>
      </c>
      <c r="Z102" s="3">
        <f t="shared" si="83"/>
        <v>2696.5555555555575</v>
      </c>
      <c r="AA102" s="3">
        <f t="shared" si="83"/>
        <v>3568.1666666666688</v>
      </c>
      <c r="AB102" s="3">
        <f t="shared" si="83"/>
        <v>929.61111111111131</v>
      </c>
      <c r="AC102" s="3">
        <f t="shared" si="83"/>
        <v>1922.2222222222224</v>
      </c>
      <c r="AD102" s="3">
        <f t="shared" si="83"/>
        <v>2977.8333333333335</v>
      </c>
      <c r="AE102" s="3">
        <f t="shared" si="83"/>
        <v>4096.4444444444443</v>
      </c>
      <c r="AF102" s="3">
        <f t="shared" si="83"/>
        <v>5278.0555555555557</v>
      </c>
      <c r="AG102" s="3">
        <f t="shared" si="83"/>
        <v>6530.166666666667</v>
      </c>
      <c r="AH102" s="3">
        <f t="shared" si="83"/>
        <v>7845.2777777777783</v>
      </c>
      <c r="AI102" s="3">
        <f t="shared" si="83"/>
        <v>9223.3888888888887</v>
      </c>
      <c r="AJ102" s="3">
        <f t="shared" si="83"/>
        <v>10664.5</v>
      </c>
      <c r="AK102" s="3">
        <f t="shared" si="83"/>
        <v>12168.611111111111</v>
      </c>
      <c r="AL102" s="3">
        <f t="shared" si="83"/>
        <v>13735.722222222223</v>
      </c>
      <c r="AM102" s="3">
        <f t="shared" si="83"/>
        <v>15365.833333333334</v>
      </c>
      <c r="AO102" s="30">
        <f t="shared" ref="AO102" si="84">SUMIFS($D102:$AM102,$D$17:$AM$17,AO$15,$D$18:$AM$18,12)</f>
        <v>-2733.1666666666652</v>
      </c>
      <c r="AP102" s="30">
        <f t="shared" si="79"/>
        <v>3568.1666666666688</v>
      </c>
      <c r="AQ102" s="30">
        <f t="shared" si="79"/>
        <v>15365.833333333334</v>
      </c>
    </row>
    <row r="103" spans="2:43" s="1" customFormat="1">
      <c r="B103" s="1" t="s">
        <v>115</v>
      </c>
      <c r="D103" s="8">
        <f>SUM(D101:D102)</f>
        <v>9430.1111111111113</v>
      </c>
      <c r="E103" s="8">
        <f t="shared" ref="E103:AM103" si="85">SUM(E101:E102)</f>
        <v>8923.2222222222226</v>
      </c>
      <c r="F103" s="8">
        <f t="shared" si="85"/>
        <v>8479.3333333333339</v>
      </c>
      <c r="G103" s="8">
        <f t="shared" si="85"/>
        <v>8098.4444444444443</v>
      </c>
      <c r="H103" s="8">
        <f t="shared" si="85"/>
        <v>7780.5555555555557</v>
      </c>
      <c r="I103" s="8">
        <f t="shared" si="85"/>
        <v>7518.166666666667</v>
      </c>
      <c r="J103" s="8">
        <f t="shared" si="85"/>
        <v>7318.7777777777783</v>
      </c>
      <c r="K103" s="8">
        <f t="shared" si="85"/>
        <v>7182.3888888888896</v>
      </c>
      <c r="L103" s="8">
        <f t="shared" si="85"/>
        <v>7109.0000000000009</v>
      </c>
      <c r="M103" s="8">
        <f t="shared" si="85"/>
        <v>7098.6111111111122</v>
      </c>
      <c r="N103" s="8">
        <f t="shared" si="85"/>
        <v>7151.2222222222235</v>
      </c>
      <c r="O103" s="8">
        <f t="shared" si="85"/>
        <v>7266.8333333333348</v>
      </c>
      <c r="P103" s="8">
        <f t="shared" si="85"/>
        <v>7445.4444444444462</v>
      </c>
      <c r="Q103" s="8">
        <f t="shared" si="85"/>
        <v>7687.0555555555575</v>
      </c>
      <c r="R103" s="8">
        <f t="shared" si="85"/>
        <v>7991.6666666666688</v>
      </c>
      <c r="S103" s="8">
        <f t="shared" si="85"/>
        <v>8359.2777777777792</v>
      </c>
      <c r="T103" s="8">
        <f t="shared" si="85"/>
        <v>8789.8888888888905</v>
      </c>
      <c r="U103" s="8">
        <f t="shared" si="85"/>
        <v>9283.5000000000018</v>
      </c>
      <c r="V103" s="8">
        <f t="shared" si="85"/>
        <v>9840.1111111111131</v>
      </c>
      <c r="W103" s="8">
        <f t="shared" si="85"/>
        <v>10459.722222222224</v>
      </c>
      <c r="X103" s="8">
        <f t="shared" si="85"/>
        <v>11142.333333333336</v>
      </c>
      <c r="Y103" s="8">
        <f t="shared" si="85"/>
        <v>11887.944444444445</v>
      </c>
      <c r="Z103" s="8">
        <f t="shared" si="85"/>
        <v>12696.555555555558</v>
      </c>
      <c r="AA103" s="8">
        <f t="shared" si="85"/>
        <v>13568.166666666668</v>
      </c>
      <c r="AB103" s="8">
        <f t="shared" si="85"/>
        <v>10929.611111111111</v>
      </c>
      <c r="AC103" s="8">
        <f t="shared" si="85"/>
        <v>11922.222222222223</v>
      </c>
      <c r="AD103" s="8">
        <f t="shared" si="85"/>
        <v>12977.833333333334</v>
      </c>
      <c r="AE103" s="8">
        <f t="shared" si="85"/>
        <v>14096.444444444445</v>
      </c>
      <c r="AF103" s="8">
        <f t="shared" si="85"/>
        <v>15278.055555555555</v>
      </c>
      <c r="AG103" s="8">
        <f t="shared" si="85"/>
        <v>16530.166666666668</v>
      </c>
      <c r="AH103" s="8">
        <f t="shared" si="85"/>
        <v>17845.277777777777</v>
      </c>
      <c r="AI103" s="8">
        <f t="shared" si="85"/>
        <v>19223.388888888891</v>
      </c>
      <c r="AJ103" s="8">
        <f t="shared" si="85"/>
        <v>20664.5</v>
      </c>
      <c r="AK103" s="8">
        <f t="shared" si="85"/>
        <v>22168.611111111109</v>
      </c>
      <c r="AL103" s="8">
        <f t="shared" si="85"/>
        <v>23735.722222222223</v>
      </c>
      <c r="AM103" s="8">
        <f t="shared" si="85"/>
        <v>25365.833333333336</v>
      </c>
      <c r="AO103" s="8">
        <f>SUM(AO101:AO102)</f>
        <v>7266.8333333333348</v>
      </c>
      <c r="AP103" s="8">
        <f t="shared" ref="AP103:AQ103" si="86">SUM(AP101:AP102)</f>
        <v>13568.166666666668</v>
      </c>
      <c r="AQ103" s="8">
        <f t="shared" si="86"/>
        <v>25365.833333333336</v>
      </c>
    </row>
    <row r="105" spans="2:43" s="7" customFormat="1">
      <c r="B105" s="7" t="s">
        <v>57</v>
      </c>
      <c r="D105" s="15">
        <f>D89+D95+D99+-D103</f>
        <v>0</v>
      </c>
      <c r="E105" s="15">
        <f t="shared" ref="E105:AM105" si="87">E89+E95+E99+-E103</f>
        <v>0</v>
      </c>
      <c r="F105" s="15">
        <f t="shared" si="87"/>
        <v>0</v>
      </c>
      <c r="G105" s="15">
        <f t="shared" si="87"/>
        <v>0</v>
      </c>
      <c r="H105" s="15">
        <f t="shared" si="87"/>
        <v>0</v>
      </c>
      <c r="I105" s="15">
        <f t="shared" si="87"/>
        <v>0</v>
      </c>
      <c r="J105" s="15">
        <f t="shared" si="87"/>
        <v>0</v>
      </c>
      <c r="K105" s="15">
        <f t="shared" si="87"/>
        <v>0</v>
      </c>
      <c r="L105" s="15">
        <f t="shared" si="87"/>
        <v>0</v>
      </c>
      <c r="M105" s="15">
        <f t="shared" si="87"/>
        <v>0</v>
      </c>
      <c r="N105" s="15">
        <f t="shared" si="87"/>
        <v>0</v>
      </c>
      <c r="O105" s="15">
        <f t="shared" si="87"/>
        <v>0</v>
      </c>
      <c r="P105" s="15">
        <f t="shared" si="87"/>
        <v>0</v>
      </c>
      <c r="Q105" s="15">
        <f t="shared" si="87"/>
        <v>0</v>
      </c>
      <c r="R105" s="15">
        <f t="shared" si="87"/>
        <v>0</v>
      </c>
      <c r="S105" s="15">
        <f t="shared" si="87"/>
        <v>0</v>
      </c>
      <c r="T105" s="15">
        <f t="shared" si="87"/>
        <v>0</v>
      </c>
      <c r="U105" s="15">
        <f t="shared" si="87"/>
        <v>0</v>
      </c>
      <c r="V105" s="15">
        <f t="shared" si="87"/>
        <v>0</v>
      </c>
      <c r="W105" s="15">
        <f t="shared" si="87"/>
        <v>0</v>
      </c>
      <c r="X105" s="15">
        <f t="shared" si="87"/>
        <v>0</v>
      </c>
      <c r="Y105" s="15">
        <f t="shared" si="87"/>
        <v>0</v>
      </c>
      <c r="Z105" s="15">
        <f t="shared" si="87"/>
        <v>0</v>
      </c>
      <c r="AA105" s="15">
        <f t="shared" si="87"/>
        <v>0</v>
      </c>
      <c r="AB105" s="15">
        <f t="shared" si="87"/>
        <v>0</v>
      </c>
      <c r="AC105" s="15">
        <f t="shared" si="87"/>
        <v>0</v>
      </c>
      <c r="AD105" s="15">
        <f t="shared" si="87"/>
        <v>-1.6370904631912708E-11</v>
      </c>
      <c r="AE105" s="15">
        <f t="shared" si="87"/>
        <v>-1.4551915228366852E-11</v>
      </c>
      <c r="AF105" s="15">
        <f t="shared" si="87"/>
        <v>-1.4551915228366852E-11</v>
      </c>
      <c r="AG105" s="15">
        <f t="shared" si="87"/>
        <v>0</v>
      </c>
      <c r="AH105" s="15">
        <f t="shared" si="87"/>
        <v>0</v>
      </c>
      <c r="AI105" s="15">
        <f t="shared" si="87"/>
        <v>0</v>
      </c>
      <c r="AJ105" s="15">
        <f t="shared" si="87"/>
        <v>0</v>
      </c>
      <c r="AK105" s="15">
        <f t="shared" si="87"/>
        <v>0</v>
      </c>
      <c r="AL105" s="15">
        <f t="shared" si="87"/>
        <v>0</v>
      </c>
      <c r="AM105" s="15">
        <f t="shared" si="87"/>
        <v>0</v>
      </c>
      <c r="AO105" s="15">
        <f>SUMIFS($D105:$AM105,$D$17:$AM$17,AO$15)</f>
        <v>0</v>
      </c>
      <c r="AP105" s="15">
        <f t="shared" ref="AP105:AQ105" si="88">SUMIFS($D105:$AM105,$D$17:$AM$17,AP$15)</f>
        <v>0</v>
      </c>
      <c r="AQ105" s="15">
        <f t="shared" si="88"/>
        <v>-4.5474735088646412E-11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7182-A943-44A0-81AB-85D6D7186F61}">
  <sheetPr>
    <tabColor theme="4" tint="0.39997558519241921"/>
  </sheetPr>
  <dimension ref="B2:BD105"/>
  <sheetViews>
    <sheetView showGridLines="0" topLeftCell="A88" zoomScale="130" zoomScaleNormal="130" workbookViewId="0">
      <pane xSplit="3" topLeftCell="D1" activePane="topRight" state="frozen"/>
      <selection pane="topRight" activeCell="D94" sqref="D94"/>
    </sheetView>
  </sheetViews>
  <sheetFormatPr defaultRowHeight="13.8"/>
  <cols>
    <col min="1" max="1" width="2.77734375" customWidth="1"/>
    <col min="2" max="2" width="26.44140625" customWidth="1"/>
    <col min="3" max="3" width="14.21875" customWidth="1"/>
    <col min="4" max="5" width="9.44140625" bestFit="1" customWidth="1"/>
  </cols>
  <sheetData>
    <row r="2" spans="2:4">
      <c r="B2" t="s">
        <v>131</v>
      </c>
    </row>
    <row r="3" spans="2:4">
      <c r="B3" s="32"/>
      <c r="C3" s="32"/>
      <c r="D3" s="3" t="s">
        <v>6</v>
      </c>
    </row>
    <row r="5" spans="2:4">
      <c r="B5" s="2" t="s">
        <v>1</v>
      </c>
    </row>
    <row r="7" spans="2:4">
      <c r="B7" t="s">
        <v>132</v>
      </c>
      <c r="C7" s="35">
        <v>0.3</v>
      </c>
    </row>
    <row r="8" spans="2:4">
      <c r="B8" t="s">
        <v>116</v>
      </c>
      <c r="C8" s="10">
        <v>0.1</v>
      </c>
    </row>
    <row r="9" spans="2:4">
      <c r="B9" s="34" t="s">
        <v>3</v>
      </c>
    </row>
    <row r="10" spans="2:4">
      <c r="B10" t="s">
        <v>133</v>
      </c>
      <c r="C10" s="3">
        <v>15</v>
      </c>
    </row>
    <row r="11" spans="2:4">
      <c r="B11" t="s">
        <v>134</v>
      </c>
      <c r="C11" s="3">
        <v>5</v>
      </c>
    </row>
    <row r="12" spans="2:4">
      <c r="B12" t="s">
        <v>125</v>
      </c>
      <c r="C12" s="3">
        <v>50</v>
      </c>
    </row>
    <row r="13" spans="2:4">
      <c r="B13" t="s">
        <v>65</v>
      </c>
      <c r="C13" s="3">
        <v>50</v>
      </c>
    </row>
    <row r="14" spans="2:4">
      <c r="B14" t="s">
        <v>117</v>
      </c>
      <c r="C14" s="3">
        <v>50</v>
      </c>
    </row>
    <row r="15" spans="2:4">
      <c r="B15" t="s">
        <v>24</v>
      </c>
      <c r="C15" s="10">
        <v>0.2</v>
      </c>
    </row>
    <row r="16" spans="2:4">
      <c r="B16" t="s">
        <v>107</v>
      </c>
      <c r="C16" s="3">
        <v>10</v>
      </c>
    </row>
    <row r="18" spans="2:56" s="1" customFormat="1">
      <c r="B18" s="36" t="s">
        <v>118</v>
      </c>
      <c r="C18" s="36"/>
      <c r="D18" s="14">
        <v>43466</v>
      </c>
      <c r="E18" s="37">
        <f>EDATE(D$18,1)</f>
        <v>43497</v>
      </c>
      <c r="F18" s="37">
        <f t="shared" ref="F18:AY18" si="0">EDATE(E$18,1)</f>
        <v>43525</v>
      </c>
      <c r="G18" s="37">
        <f t="shared" si="0"/>
        <v>43556</v>
      </c>
      <c r="H18" s="37">
        <f t="shared" si="0"/>
        <v>43586</v>
      </c>
      <c r="I18" s="37">
        <f t="shared" si="0"/>
        <v>43617</v>
      </c>
      <c r="J18" s="37">
        <f t="shared" si="0"/>
        <v>43647</v>
      </c>
      <c r="K18" s="37">
        <f t="shared" si="0"/>
        <v>43678</v>
      </c>
      <c r="L18" s="37">
        <f t="shared" si="0"/>
        <v>43709</v>
      </c>
      <c r="M18" s="37">
        <f t="shared" si="0"/>
        <v>43739</v>
      </c>
      <c r="N18" s="37">
        <f t="shared" si="0"/>
        <v>43770</v>
      </c>
      <c r="O18" s="37">
        <f t="shared" si="0"/>
        <v>43800</v>
      </c>
      <c r="P18" s="37">
        <f t="shared" si="0"/>
        <v>43831</v>
      </c>
      <c r="Q18" s="37">
        <f t="shared" si="0"/>
        <v>43862</v>
      </c>
      <c r="R18" s="37">
        <f t="shared" si="0"/>
        <v>43891</v>
      </c>
      <c r="S18" s="37">
        <f t="shared" si="0"/>
        <v>43922</v>
      </c>
      <c r="T18" s="37">
        <f t="shared" si="0"/>
        <v>43952</v>
      </c>
      <c r="U18" s="37">
        <f t="shared" si="0"/>
        <v>43983</v>
      </c>
      <c r="V18" s="37">
        <f t="shared" si="0"/>
        <v>44013</v>
      </c>
      <c r="W18" s="37">
        <f t="shared" si="0"/>
        <v>44044</v>
      </c>
      <c r="X18" s="37">
        <f t="shared" si="0"/>
        <v>44075</v>
      </c>
      <c r="Y18" s="37">
        <f t="shared" si="0"/>
        <v>44105</v>
      </c>
      <c r="Z18" s="37">
        <f t="shared" si="0"/>
        <v>44136</v>
      </c>
      <c r="AA18" s="37">
        <f t="shared" si="0"/>
        <v>44166</v>
      </c>
      <c r="AB18" s="37">
        <f t="shared" si="0"/>
        <v>44197</v>
      </c>
      <c r="AC18" s="37">
        <f t="shared" si="0"/>
        <v>44228</v>
      </c>
      <c r="AD18" s="37">
        <f t="shared" si="0"/>
        <v>44256</v>
      </c>
      <c r="AE18" s="37">
        <f t="shared" si="0"/>
        <v>44287</v>
      </c>
      <c r="AF18" s="37">
        <f t="shared" si="0"/>
        <v>44317</v>
      </c>
      <c r="AG18" s="37">
        <f t="shared" si="0"/>
        <v>44348</v>
      </c>
      <c r="AH18" s="37">
        <f t="shared" si="0"/>
        <v>44378</v>
      </c>
      <c r="AI18" s="37">
        <f t="shared" si="0"/>
        <v>44409</v>
      </c>
      <c r="AJ18" s="37">
        <f t="shared" si="0"/>
        <v>44440</v>
      </c>
      <c r="AK18" s="37">
        <f t="shared" si="0"/>
        <v>44470</v>
      </c>
      <c r="AL18" s="37">
        <f t="shared" si="0"/>
        <v>44501</v>
      </c>
      <c r="AM18" s="37">
        <f t="shared" si="0"/>
        <v>44531</v>
      </c>
      <c r="AN18" s="37">
        <f t="shared" si="0"/>
        <v>44562</v>
      </c>
      <c r="AO18" s="37">
        <f t="shared" si="0"/>
        <v>44593</v>
      </c>
      <c r="AP18" s="37">
        <f t="shared" si="0"/>
        <v>44621</v>
      </c>
      <c r="AQ18" s="37">
        <f t="shared" si="0"/>
        <v>44652</v>
      </c>
      <c r="AR18" s="37">
        <f t="shared" si="0"/>
        <v>44682</v>
      </c>
      <c r="AS18" s="37">
        <f t="shared" si="0"/>
        <v>44713</v>
      </c>
      <c r="AT18" s="37">
        <f t="shared" si="0"/>
        <v>44743</v>
      </c>
      <c r="AU18" s="37">
        <f t="shared" si="0"/>
        <v>44774</v>
      </c>
      <c r="AV18" s="37">
        <f t="shared" si="0"/>
        <v>44805</v>
      </c>
      <c r="AW18" s="37">
        <f t="shared" si="0"/>
        <v>44835</v>
      </c>
      <c r="AX18" s="37">
        <f t="shared" si="0"/>
        <v>44866</v>
      </c>
      <c r="AY18" s="37">
        <f t="shared" si="0"/>
        <v>44896</v>
      </c>
      <c r="BA18" s="36">
        <f>$D$20</f>
        <v>2019</v>
      </c>
      <c r="BB18" s="36">
        <f>BA18+1</f>
        <v>2020</v>
      </c>
      <c r="BC18" s="36">
        <f t="shared" ref="BC18:BD18" si="1">BB18+1</f>
        <v>2021</v>
      </c>
      <c r="BD18" s="36">
        <f t="shared" si="1"/>
        <v>2022</v>
      </c>
    </row>
    <row r="20" spans="2:56">
      <c r="B20" t="s">
        <v>119</v>
      </c>
      <c r="D20">
        <f>YEAR(D18)</f>
        <v>2019</v>
      </c>
      <c r="E20">
        <f t="shared" ref="E20:AY20" si="2">YEAR(E18)</f>
        <v>2019</v>
      </c>
      <c r="F20">
        <f t="shared" si="2"/>
        <v>2019</v>
      </c>
      <c r="G20">
        <f t="shared" si="2"/>
        <v>2019</v>
      </c>
      <c r="H20">
        <f t="shared" si="2"/>
        <v>2019</v>
      </c>
      <c r="I20">
        <f t="shared" si="2"/>
        <v>2019</v>
      </c>
      <c r="J20">
        <f t="shared" si="2"/>
        <v>2019</v>
      </c>
      <c r="K20">
        <f t="shared" si="2"/>
        <v>2019</v>
      </c>
      <c r="L20">
        <f t="shared" si="2"/>
        <v>2019</v>
      </c>
      <c r="M20">
        <f t="shared" si="2"/>
        <v>2019</v>
      </c>
      <c r="N20">
        <f t="shared" si="2"/>
        <v>2019</v>
      </c>
      <c r="O20">
        <f t="shared" si="2"/>
        <v>2019</v>
      </c>
      <c r="P20">
        <f t="shared" si="2"/>
        <v>2020</v>
      </c>
      <c r="Q20">
        <f t="shared" si="2"/>
        <v>2020</v>
      </c>
      <c r="R20">
        <f t="shared" si="2"/>
        <v>2020</v>
      </c>
      <c r="S20">
        <f t="shared" si="2"/>
        <v>2020</v>
      </c>
      <c r="T20">
        <f t="shared" si="2"/>
        <v>2020</v>
      </c>
      <c r="U20">
        <f t="shared" si="2"/>
        <v>2020</v>
      </c>
      <c r="V20">
        <f t="shared" si="2"/>
        <v>2020</v>
      </c>
      <c r="W20">
        <f t="shared" si="2"/>
        <v>2020</v>
      </c>
      <c r="X20">
        <f t="shared" si="2"/>
        <v>2020</v>
      </c>
      <c r="Y20">
        <f t="shared" si="2"/>
        <v>2020</v>
      </c>
      <c r="Z20">
        <f t="shared" si="2"/>
        <v>2020</v>
      </c>
      <c r="AA20">
        <f t="shared" si="2"/>
        <v>2020</v>
      </c>
      <c r="AB20">
        <f t="shared" si="2"/>
        <v>2021</v>
      </c>
      <c r="AC20">
        <f t="shared" si="2"/>
        <v>2021</v>
      </c>
      <c r="AD20">
        <f t="shared" si="2"/>
        <v>2021</v>
      </c>
      <c r="AE20">
        <f t="shared" si="2"/>
        <v>2021</v>
      </c>
      <c r="AF20">
        <f t="shared" si="2"/>
        <v>2021</v>
      </c>
      <c r="AG20">
        <f t="shared" si="2"/>
        <v>2021</v>
      </c>
      <c r="AH20">
        <f t="shared" si="2"/>
        <v>2021</v>
      </c>
      <c r="AI20">
        <f t="shared" si="2"/>
        <v>2021</v>
      </c>
      <c r="AJ20">
        <f t="shared" si="2"/>
        <v>2021</v>
      </c>
      <c r="AK20">
        <f t="shared" si="2"/>
        <v>2021</v>
      </c>
      <c r="AL20">
        <f t="shared" si="2"/>
        <v>2021</v>
      </c>
      <c r="AM20">
        <f t="shared" si="2"/>
        <v>2021</v>
      </c>
      <c r="AN20">
        <f t="shared" si="2"/>
        <v>2022</v>
      </c>
      <c r="AO20">
        <f t="shared" si="2"/>
        <v>2022</v>
      </c>
      <c r="AP20">
        <f t="shared" si="2"/>
        <v>2022</v>
      </c>
      <c r="AQ20">
        <f t="shared" si="2"/>
        <v>2022</v>
      </c>
      <c r="AR20">
        <f t="shared" si="2"/>
        <v>2022</v>
      </c>
      <c r="AS20">
        <f t="shared" si="2"/>
        <v>2022</v>
      </c>
      <c r="AT20">
        <f t="shared" si="2"/>
        <v>2022</v>
      </c>
      <c r="AU20">
        <f t="shared" si="2"/>
        <v>2022</v>
      </c>
      <c r="AV20">
        <f t="shared" si="2"/>
        <v>2022</v>
      </c>
      <c r="AW20">
        <f t="shared" si="2"/>
        <v>2022</v>
      </c>
      <c r="AX20">
        <f t="shared" si="2"/>
        <v>2022</v>
      </c>
      <c r="AY20">
        <f t="shared" si="2"/>
        <v>2022</v>
      </c>
    </row>
    <row r="21" spans="2:56">
      <c r="B21" t="s">
        <v>120</v>
      </c>
      <c r="D21">
        <f>MONTH(D18)</f>
        <v>1</v>
      </c>
      <c r="E21">
        <f t="shared" ref="E21:AY21" si="3">MONTH(E18)</f>
        <v>2</v>
      </c>
      <c r="F21">
        <f t="shared" si="3"/>
        <v>3</v>
      </c>
      <c r="G21">
        <f t="shared" si="3"/>
        <v>4</v>
      </c>
      <c r="H21">
        <f t="shared" si="3"/>
        <v>5</v>
      </c>
      <c r="I21">
        <f t="shared" si="3"/>
        <v>6</v>
      </c>
      <c r="J21">
        <f t="shared" si="3"/>
        <v>7</v>
      </c>
      <c r="K21">
        <f t="shared" si="3"/>
        <v>8</v>
      </c>
      <c r="L21">
        <f t="shared" si="3"/>
        <v>9</v>
      </c>
      <c r="M21">
        <f t="shared" si="3"/>
        <v>10</v>
      </c>
      <c r="N21">
        <f t="shared" si="3"/>
        <v>11</v>
      </c>
      <c r="O21">
        <f t="shared" si="3"/>
        <v>12</v>
      </c>
      <c r="P21">
        <f t="shared" si="3"/>
        <v>1</v>
      </c>
      <c r="Q21">
        <f t="shared" si="3"/>
        <v>2</v>
      </c>
      <c r="R21">
        <f t="shared" si="3"/>
        <v>3</v>
      </c>
      <c r="S21">
        <f t="shared" si="3"/>
        <v>4</v>
      </c>
      <c r="T21">
        <f t="shared" si="3"/>
        <v>5</v>
      </c>
      <c r="U21">
        <f t="shared" si="3"/>
        <v>6</v>
      </c>
      <c r="V21">
        <f t="shared" si="3"/>
        <v>7</v>
      </c>
      <c r="W21">
        <f t="shared" si="3"/>
        <v>8</v>
      </c>
      <c r="X21">
        <f t="shared" si="3"/>
        <v>9</v>
      </c>
      <c r="Y21">
        <f t="shared" si="3"/>
        <v>10</v>
      </c>
      <c r="Z21">
        <f t="shared" si="3"/>
        <v>11</v>
      </c>
      <c r="AA21">
        <f t="shared" si="3"/>
        <v>12</v>
      </c>
      <c r="AB21">
        <f t="shared" si="3"/>
        <v>1</v>
      </c>
      <c r="AC21">
        <f t="shared" si="3"/>
        <v>2</v>
      </c>
      <c r="AD21">
        <f t="shared" si="3"/>
        <v>3</v>
      </c>
      <c r="AE21">
        <f t="shared" si="3"/>
        <v>4</v>
      </c>
      <c r="AF21">
        <f t="shared" si="3"/>
        <v>5</v>
      </c>
      <c r="AG21">
        <f t="shared" si="3"/>
        <v>6</v>
      </c>
      <c r="AH21">
        <f t="shared" si="3"/>
        <v>7</v>
      </c>
      <c r="AI21">
        <f t="shared" si="3"/>
        <v>8</v>
      </c>
      <c r="AJ21">
        <f t="shared" si="3"/>
        <v>9</v>
      </c>
      <c r="AK21">
        <f t="shared" si="3"/>
        <v>10</v>
      </c>
      <c r="AL21">
        <f t="shared" si="3"/>
        <v>11</v>
      </c>
      <c r="AM21">
        <f t="shared" si="3"/>
        <v>12</v>
      </c>
      <c r="AN21">
        <f t="shared" si="3"/>
        <v>1</v>
      </c>
      <c r="AO21">
        <f t="shared" si="3"/>
        <v>2</v>
      </c>
      <c r="AP21">
        <f t="shared" si="3"/>
        <v>3</v>
      </c>
      <c r="AQ21">
        <f t="shared" si="3"/>
        <v>4</v>
      </c>
      <c r="AR21">
        <f t="shared" si="3"/>
        <v>5</v>
      </c>
      <c r="AS21">
        <f t="shared" si="3"/>
        <v>6</v>
      </c>
      <c r="AT21">
        <f t="shared" si="3"/>
        <v>7</v>
      </c>
      <c r="AU21">
        <f t="shared" si="3"/>
        <v>8</v>
      </c>
      <c r="AV21">
        <f t="shared" si="3"/>
        <v>9</v>
      </c>
      <c r="AW21">
        <f t="shared" si="3"/>
        <v>10</v>
      </c>
      <c r="AX21">
        <f t="shared" si="3"/>
        <v>11</v>
      </c>
      <c r="AY21">
        <f t="shared" si="3"/>
        <v>12</v>
      </c>
    </row>
    <row r="23" spans="2:56">
      <c r="B23" t="s">
        <v>68</v>
      </c>
      <c r="D23" s="3">
        <f>C13</f>
        <v>50</v>
      </c>
      <c r="E23" s="3">
        <f>D23+$C$14</f>
        <v>100</v>
      </c>
      <c r="F23" s="3">
        <f t="shared" ref="F23:AY23" si="4">E23+$C$14</f>
        <v>150</v>
      </c>
      <c r="G23" s="3">
        <f t="shared" si="4"/>
        <v>200</v>
      </c>
      <c r="H23" s="3">
        <f t="shared" si="4"/>
        <v>250</v>
      </c>
      <c r="I23" s="3">
        <f t="shared" si="4"/>
        <v>300</v>
      </c>
      <c r="J23" s="3">
        <f t="shared" si="4"/>
        <v>350</v>
      </c>
      <c r="K23" s="3">
        <f t="shared" si="4"/>
        <v>400</v>
      </c>
      <c r="L23" s="3">
        <f t="shared" si="4"/>
        <v>450</v>
      </c>
      <c r="M23" s="3">
        <f t="shared" si="4"/>
        <v>500</v>
      </c>
      <c r="N23" s="3">
        <f t="shared" si="4"/>
        <v>550</v>
      </c>
      <c r="O23" s="3">
        <f t="shared" si="4"/>
        <v>600</v>
      </c>
      <c r="P23" s="3">
        <f t="shared" si="4"/>
        <v>650</v>
      </c>
      <c r="Q23" s="3">
        <f t="shared" si="4"/>
        <v>700</v>
      </c>
      <c r="R23" s="3">
        <f t="shared" si="4"/>
        <v>750</v>
      </c>
      <c r="S23" s="3">
        <f t="shared" si="4"/>
        <v>800</v>
      </c>
      <c r="T23" s="3">
        <f t="shared" si="4"/>
        <v>850</v>
      </c>
      <c r="U23" s="3">
        <f t="shared" si="4"/>
        <v>900</v>
      </c>
      <c r="V23" s="3">
        <f t="shared" si="4"/>
        <v>950</v>
      </c>
      <c r="W23" s="3">
        <f t="shared" si="4"/>
        <v>1000</v>
      </c>
      <c r="X23" s="3">
        <f t="shared" si="4"/>
        <v>1050</v>
      </c>
      <c r="Y23" s="3">
        <f t="shared" si="4"/>
        <v>1100</v>
      </c>
      <c r="Z23" s="3">
        <f t="shared" si="4"/>
        <v>1150</v>
      </c>
      <c r="AA23" s="3">
        <f t="shared" si="4"/>
        <v>1200</v>
      </c>
      <c r="AB23" s="3">
        <f t="shared" si="4"/>
        <v>1250</v>
      </c>
      <c r="AC23" s="3">
        <f t="shared" si="4"/>
        <v>1300</v>
      </c>
      <c r="AD23" s="3">
        <f t="shared" si="4"/>
        <v>1350</v>
      </c>
      <c r="AE23" s="3">
        <f t="shared" si="4"/>
        <v>1400</v>
      </c>
      <c r="AF23" s="3">
        <f t="shared" si="4"/>
        <v>1450</v>
      </c>
      <c r="AG23" s="3">
        <f t="shared" si="4"/>
        <v>1500</v>
      </c>
      <c r="AH23" s="3">
        <f t="shared" si="4"/>
        <v>1550</v>
      </c>
      <c r="AI23" s="3">
        <f t="shared" si="4"/>
        <v>1600</v>
      </c>
      <c r="AJ23" s="3">
        <f t="shared" si="4"/>
        <v>1650</v>
      </c>
      <c r="AK23" s="3">
        <f t="shared" si="4"/>
        <v>1700</v>
      </c>
      <c r="AL23" s="3">
        <f t="shared" si="4"/>
        <v>1750</v>
      </c>
      <c r="AM23" s="3">
        <f t="shared" si="4"/>
        <v>1800</v>
      </c>
      <c r="AN23" s="3">
        <f t="shared" si="4"/>
        <v>1850</v>
      </c>
      <c r="AO23" s="3">
        <f t="shared" si="4"/>
        <v>1900</v>
      </c>
      <c r="AP23" s="3">
        <f t="shared" si="4"/>
        <v>1950</v>
      </c>
      <c r="AQ23" s="3">
        <f t="shared" si="4"/>
        <v>2000</v>
      </c>
      <c r="AR23" s="3">
        <f t="shared" si="4"/>
        <v>2050</v>
      </c>
      <c r="AS23" s="3">
        <f t="shared" si="4"/>
        <v>2100</v>
      </c>
      <c r="AT23" s="3">
        <f t="shared" si="4"/>
        <v>2150</v>
      </c>
      <c r="AU23" s="3">
        <f t="shared" si="4"/>
        <v>2200</v>
      </c>
      <c r="AV23" s="3">
        <f t="shared" si="4"/>
        <v>2250</v>
      </c>
      <c r="AW23" s="3">
        <f t="shared" si="4"/>
        <v>2300</v>
      </c>
      <c r="AX23" s="3">
        <f t="shared" si="4"/>
        <v>2350</v>
      </c>
      <c r="AY23" s="3">
        <f t="shared" si="4"/>
        <v>2400</v>
      </c>
      <c r="BA23" s="3">
        <f>SUMIFS($D23:$AY23,$D$20:$AY$20,BA$18)</f>
        <v>3900</v>
      </c>
      <c r="BB23" s="3">
        <f t="shared" ref="BB23:BD23" si="5">SUMIFS($D23:$AY23,$D$20:$AY$20,BB$18)</f>
        <v>11100</v>
      </c>
      <c r="BC23" s="3">
        <f t="shared" si="5"/>
        <v>18300</v>
      </c>
      <c r="BD23" s="3">
        <f t="shared" si="5"/>
        <v>25500</v>
      </c>
    </row>
    <row r="25" spans="2:56">
      <c r="B25" s="2" t="s">
        <v>80</v>
      </c>
      <c r="C25" s="25" t="s">
        <v>127</v>
      </c>
      <c r="D25" s="1" t="s">
        <v>82</v>
      </c>
      <c r="E25" s="1" t="s">
        <v>83</v>
      </c>
      <c r="F25" s="1" t="s">
        <v>84</v>
      </c>
      <c r="G25" s="1" t="s">
        <v>85</v>
      </c>
      <c r="H25" s="1" t="s">
        <v>86</v>
      </c>
    </row>
    <row r="26" spans="2:56">
      <c r="B26" s="9" t="s">
        <v>81</v>
      </c>
      <c r="C26" s="6">
        <v>4</v>
      </c>
      <c r="D26" s="5">
        <v>2</v>
      </c>
      <c r="E26">
        <f>D26*12</f>
        <v>24</v>
      </c>
      <c r="F26" s="3">
        <f>C26/E26</f>
        <v>0.16666666666666666</v>
      </c>
      <c r="G26" s="26">
        <v>43466</v>
      </c>
      <c r="H26" s="4">
        <f>EDATE(G26,E26-1)</f>
        <v>44166</v>
      </c>
    </row>
    <row r="27" spans="2:56">
      <c r="B27" s="9" t="s">
        <v>87</v>
      </c>
      <c r="C27" s="6">
        <v>72</v>
      </c>
      <c r="D27" s="5">
        <v>3</v>
      </c>
      <c r="E27">
        <f t="shared" ref="E27:E28" si="6">D27*12</f>
        <v>36</v>
      </c>
      <c r="F27" s="3">
        <f t="shared" ref="F27:F28" si="7">C27/E27</f>
        <v>2</v>
      </c>
      <c r="G27" s="26">
        <v>43466</v>
      </c>
      <c r="H27" s="4">
        <f t="shared" ref="H27:H28" si="8">EDATE(G27,E27-1)</f>
        <v>44531</v>
      </c>
    </row>
    <row r="28" spans="2:56">
      <c r="B28" s="9" t="s">
        <v>88</v>
      </c>
      <c r="C28" s="6">
        <v>48</v>
      </c>
      <c r="D28" s="5">
        <v>2</v>
      </c>
      <c r="E28">
        <f t="shared" si="6"/>
        <v>24</v>
      </c>
      <c r="F28" s="3">
        <f t="shared" si="7"/>
        <v>2</v>
      </c>
      <c r="G28" s="26">
        <v>43647</v>
      </c>
      <c r="H28" s="4">
        <f t="shared" si="8"/>
        <v>44348</v>
      </c>
    </row>
    <row r="30" spans="2:56">
      <c r="B30" s="2" t="s">
        <v>89</v>
      </c>
    </row>
    <row r="31" spans="2:56">
      <c r="B31" s="9" t="s">
        <v>81</v>
      </c>
      <c r="D31" s="3">
        <f>IF(D$18=$G26,-$C26,0)</f>
        <v>-4</v>
      </c>
      <c r="E31" s="3">
        <f t="shared" ref="E31:AY33" si="9">IF(E$18=$G26,-$C26,0)</f>
        <v>0</v>
      </c>
      <c r="F31" s="3">
        <f t="shared" si="9"/>
        <v>0</v>
      </c>
      <c r="G31" s="3">
        <f t="shared" si="9"/>
        <v>0</v>
      </c>
      <c r="H31" s="3">
        <f t="shared" si="9"/>
        <v>0</v>
      </c>
      <c r="I31" s="3">
        <f t="shared" si="9"/>
        <v>0</v>
      </c>
      <c r="J31" s="3">
        <f t="shared" si="9"/>
        <v>0</v>
      </c>
      <c r="K31" s="3">
        <f t="shared" si="9"/>
        <v>0</v>
      </c>
      <c r="L31" s="3">
        <f t="shared" si="9"/>
        <v>0</v>
      </c>
      <c r="M31" s="3">
        <f t="shared" si="9"/>
        <v>0</v>
      </c>
      <c r="N31" s="3">
        <f t="shared" si="9"/>
        <v>0</v>
      </c>
      <c r="O31" s="3">
        <f t="shared" si="9"/>
        <v>0</v>
      </c>
      <c r="P31" s="3">
        <f t="shared" si="9"/>
        <v>0</v>
      </c>
      <c r="Q31" s="3">
        <f t="shared" si="9"/>
        <v>0</v>
      </c>
      <c r="R31" s="3">
        <f t="shared" si="9"/>
        <v>0</v>
      </c>
      <c r="S31" s="3">
        <f t="shared" si="9"/>
        <v>0</v>
      </c>
      <c r="T31" s="3">
        <f t="shared" si="9"/>
        <v>0</v>
      </c>
      <c r="U31" s="3">
        <f t="shared" si="9"/>
        <v>0</v>
      </c>
      <c r="V31" s="3">
        <f t="shared" si="9"/>
        <v>0</v>
      </c>
      <c r="W31" s="3">
        <f t="shared" si="9"/>
        <v>0</v>
      </c>
      <c r="X31" s="3">
        <f t="shared" si="9"/>
        <v>0</v>
      </c>
      <c r="Y31" s="3">
        <f t="shared" si="9"/>
        <v>0</v>
      </c>
      <c r="Z31" s="3">
        <f t="shared" si="9"/>
        <v>0</v>
      </c>
      <c r="AA31" s="3">
        <f t="shared" si="9"/>
        <v>0</v>
      </c>
      <c r="AB31" s="3">
        <f t="shared" si="9"/>
        <v>0</v>
      </c>
      <c r="AC31" s="3">
        <f t="shared" si="9"/>
        <v>0</v>
      </c>
      <c r="AD31" s="3">
        <f t="shared" si="9"/>
        <v>0</v>
      </c>
      <c r="AE31" s="3">
        <f t="shared" si="9"/>
        <v>0</v>
      </c>
      <c r="AF31" s="3">
        <f t="shared" si="9"/>
        <v>0</v>
      </c>
      <c r="AG31" s="3">
        <f t="shared" si="9"/>
        <v>0</v>
      </c>
      <c r="AH31" s="3">
        <f t="shared" si="9"/>
        <v>0</v>
      </c>
      <c r="AI31" s="3">
        <f t="shared" si="9"/>
        <v>0</v>
      </c>
      <c r="AJ31" s="3">
        <f t="shared" si="9"/>
        <v>0</v>
      </c>
      <c r="AK31" s="3">
        <f t="shared" si="9"/>
        <v>0</v>
      </c>
      <c r="AL31" s="3">
        <f t="shared" si="9"/>
        <v>0</v>
      </c>
      <c r="AM31" s="3">
        <f t="shared" si="9"/>
        <v>0</v>
      </c>
      <c r="AN31" s="3">
        <f t="shared" si="9"/>
        <v>0</v>
      </c>
      <c r="AO31" s="3">
        <f t="shared" si="9"/>
        <v>0</v>
      </c>
      <c r="AP31" s="3">
        <f t="shared" si="9"/>
        <v>0</v>
      </c>
      <c r="AQ31" s="3">
        <f t="shared" si="9"/>
        <v>0</v>
      </c>
      <c r="AR31" s="3">
        <f t="shared" si="9"/>
        <v>0</v>
      </c>
      <c r="AS31" s="3">
        <f t="shared" si="9"/>
        <v>0</v>
      </c>
      <c r="AT31" s="3">
        <f t="shared" si="9"/>
        <v>0</v>
      </c>
      <c r="AU31" s="3">
        <f t="shared" si="9"/>
        <v>0</v>
      </c>
      <c r="AV31" s="3">
        <f t="shared" si="9"/>
        <v>0</v>
      </c>
      <c r="AW31" s="3">
        <f t="shared" si="9"/>
        <v>0</v>
      </c>
      <c r="AX31" s="3">
        <f t="shared" si="9"/>
        <v>0</v>
      </c>
      <c r="AY31" s="3">
        <f t="shared" si="9"/>
        <v>0</v>
      </c>
    </row>
    <row r="32" spans="2:56">
      <c r="B32" s="9" t="s">
        <v>87</v>
      </c>
      <c r="D32" s="3">
        <f t="shared" ref="D32:S33" si="10">IF(D$18=$G27,-$C27,0)</f>
        <v>-72</v>
      </c>
      <c r="E32" s="3">
        <f t="shared" si="10"/>
        <v>0</v>
      </c>
      <c r="F32" s="3">
        <f t="shared" si="10"/>
        <v>0</v>
      </c>
      <c r="G32" s="3">
        <f t="shared" si="10"/>
        <v>0</v>
      </c>
      <c r="H32" s="3">
        <f t="shared" si="10"/>
        <v>0</v>
      </c>
      <c r="I32" s="3">
        <f t="shared" si="10"/>
        <v>0</v>
      </c>
      <c r="J32" s="3">
        <f t="shared" si="10"/>
        <v>0</v>
      </c>
      <c r="K32" s="3">
        <f t="shared" si="10"/>
        <v>0</v>
      </c>
      <c r="L32" s="3">
        <f t="shared" si="10"/>
        <v>0</v>
      </c>
      <c r="M32" s="3">
        <f t="shared" si="10"/>
        <v>0</v>
      </c>
      <c r="N32" s="3">
        <f t="shared" si="10"/>
        <v>0</v>
      </c>
      <c r="O32" s="3">
        <f t="shared" si="10"/>
        <v>0</v>
      </c>
      <c r="P32" s="3">
        <f t="shared" si="10"/>
        <v>0</v>
      </c>
      <c r="Q32" s="3">
        <f t="shared" si="10"/>
        <v>0</v>
      </c>
      <c r="R32" s="3">
        <f t="shared" si="10"/>
        <v>0</v>
      </c>
      <c r="S32" s="3">
        <f t="shared" si="10"/>
        <v>0</v>
      </c>
      <c r="T32" s="3">
        <f t="shared" si="9"/>
        <v>0</v>
      </c>
      <c r="U32" s="3">
        <f t="shared" si="9"/>
        <v>0</v>
      </c>
      <c r="V32" s="3">
        <f t="shared" si="9"/>
        <v>0</v>
      </c>
      <c r="W32" s="3">
        <f t="shared" si="9"/>
        <v>0</v>
      </c>
      <c r="X32" s="3">
        <f t="shared" si="9"/>
        <v>0</v>
      </c>
      <c r="Y32" s="3">
        <f t="shared" si="9"/>
        <v>0</v>
      </c>
      <c r="Z32" s="3">
        <f t="shared" si="9"/>
        <v>0</v>
      </c>
      <c r="AA32" s="3">
        <f t="shared" si="9"/>
        <v>0</v>
      </c>
      <c r="AB32" s="3">
        <f t="shared" si="9"/>
        <v>0</v>
      </c>
      <c r="AC32" s="3">
        <f t="shared" si="9"/>
        <v>0</v>
      </c>
      <c r="AD32" s="3">
        <f t="shared" si="9"/>
        <v>0</v>
      </c>
      <c r="AE32" s="3">
        <f t="shared" si="9"/>
        <v>0</v>
      </c>
      <c r="AF32" s="3">
        <f t="shared" si="9"/>
        <v>0</v>
      </c>
      <c r="AG32" s="3">
        <f t="shared" si="9"/>
        <v>0</v>
      </c>
      <c r="AH32" s="3">
        <f t="shared" si="9"/>
        <v>0</v>
      </c>
      <c r="AI32" s="3">
        <f t="shared" si="9"/>
        <v>0</v>
      </c>
      <c r="AJ32" s="3">
        <f t="shared" si="9"/>
        <v>0</v>
      </c>
      <c r="AK32" s="3">
        <f t="shared" si="9"/>
        <v>0</v>
      </c>
      <c r="AL32" s="3">
        <f t="shared" si="9"/>
        <v>0</v>
      </c>
      <c r="AM32" s="3">
        <f t="shared" si="9"/>
        <v>0</v>
      </c>
      <c r="AN32" s="3">
        <f t="shared" si="9"/>
        <v>0</v>
      </c>
      <c r="AO32" s="3">
        <f t="shared" si="9"/>
        <v>0</v>
      </c>
      <c r="AP32" s="3">
        <f t="shared" si="9"/>
        <v>0</v>
      </c>
      <c r="AQ32" s="3">
        <f t="shared" si="9"/>
        <v>0</v>
      </c>
      <c r="AR32" s="3">
        <f t="shared" si="9"/>
        <v>0</v>
      </c>
      <c r="AS32" s="3">
        <f t="shared" si="9"/>
        <v>0</v>
      </c>
      <c r="AT32" s="3">
        <f t="shared" si="9"/>
        <v>0</v>
      </c>
      <c r="AU32" s="3">
        <f t="shared" si="9"/>
        <v>0</v>
      </c>
      <c r="AV32" s="3">
        <f t="shared" si="9"/>
        <v>0</v>
      </c>
      <c r="AW32" s="3">
        <f t="shared" si="9"/>
        <v>0</v>
      </c>
      <c r="AX32" s="3">
        <f t="shared" si="9"/>
        <v>0</v>
      </c>
      <c r="AY32" s="3">
        <f t="shared" si="9"/>
        <v>0</v>
      </c>
    </row>
    <row r="33" spans="2:56">
      <c r="B33" s="9" t="s">
        <v>88</v>
      </c>
      <c r="D33" s="3">
        <f t="shared" si="10"/>
        <v>0</v>
      </c>
      <c r="E33" s="3">
        <f t="shared" si="9"/>
        <v>0</v>
      </c>
      <c r="F33" s="3">
        <f t="shared" si="9"/>
        <v>0</v>
      </c>
      <c r="G33" s="3">
        <f t="shared" si="9"/>
        <v>0</v>
      </c>
      <c r="H33" s="3">
        <f t="shared" si="9"/>
        <v>0</v>
      </c>
      <c r="I33" s="3">
        <f t="shared" si="9"/>
        <v>0</v>
      </c>
      <c r="J33" s="3">
        <f t="shared" si="9"/>
        <v>-48</v>
      </c>
      <c r="K33" s="3">
        <f t="shared" si="9"/>
        <v>0</v>
      </c>
      <c r="L33" s="3">
        <f t="shared" si="9"/>
        <v>0</v>
      </c>
      <c r="M33" s="3">
        <f t="shared" si="9"/>
        <v>0</v>
      </c>
      <c r="N33" s="3">
        <f t="shared" si="9"/>
        <v>0</v>
      </c>
      <c r="O33" s="3">
        <f t="shared" si="9"/>
        <v>0</v>
      </c>
      <c r="P33" s="3">
        <f t="shared" si="9"/>
        <v>0</v>
      </c>
      <c r="Q33" s="3">
        <f t="shared" si="9"/>
        <v>0</v>
      </c>
      <c r="R33" s="3">
        <f t="shared" si="9"/>
        <v>0</v>
      </c>
      <c r="S33" s="3">
        <f t="shared" si="9"/>
        <v>0</v>
      </c>
      <c r="T33" s="3">
        <f t="shared" si="9"/>
        <v>0</v>
      </c>
      <c r="U33" s="3">
        <f t="shared" si="9"/>
        <v>0</v>
      </c>
      <c r="V33" s="3">
        <f t="shared" si="9"/>
        <v>0</v>
      </c>
      <c r="W33" s="3">
        <f t="shared" si="9"/>
        <v>0</v>
      </c>
      <c r="X33" s="3">
        <f t="shared" si="9"/>
        <v>0</v>
      </c>
      <c r="Y33" s="3">
        <f t="shared" si="9"/>
        <v>0</v>
      </c>
      <c r="Z33" s="3">
        <f t="shared" si="9"/>
        <v>0</v>
      </c>
      <c r="AA33" s="3">
        <f t="shared" si="9"/>
        <v>0</v>
      </c>
      <c r="AB33" s="3">
        <f t="shared" si="9"/>
        <v>0</v>
      </c>
      <c r="AC33" s="3">
        <f t="shared" si="9"/>
        <v>0</v>
      </c>
      <c r="AD33" s="3">
        <f t="shared" si="9"/>
        <v>0</v>
      </c>
      <c r="AE33" s="3">
        <f t="shared" si="9"/>
        <v>0</v>
      </c>
      <c r="AF33" s="3">
        <f t="shared" si="9"/>
        <v>0</v>
      </c>
      <c r="AG33" s="3">
        <f t="shared" si="9"/>
        <v>0</v>
      </c>
      <c r="AH33" s="3">
        <f t="shared" si="9"/>
        <v>0</v>
      </c>
      <c r="AI33" s="3">
        <f t="shared" si="9"/>
        <v>0</v>
      </c>
      <c r="AJ33" s="3">
        <f t="shared" si="9"/>
        <v>0</v>
      </c>
      <c r="AK33" s="3">
        <f t="shared" si="9"/>
        <v>0</v>
      </c>
      <c r="AL33" s="3">
        <f t="shared" si="9"/>
        <v>0</v>
      </c>
      <c r="AM33" s="3">
        <f t="shared" si="9"/>
        <v>0</v>
      </c>
      <c r="AN33" s="3">
        <f t="shared" si="9"/>
        <v>0</v>
      </c>
      <c r="AO33" s="3">
        <f t="shared" si="9"/>
        <v>0</v>
      </c>
      <c r="AP33" s="3">
        <f t="shared" si="9"/>
        <v>0</v>
      </c>
      <c r="AQ33" s="3">
        <f t="shared" si="9"/>
        <v>0</v>
      </c>
      <c r="AR33" s="3">
        <f t="shared" si="9"/>
        <v>0</v>
      </c>
      <c r="AS33" s="3">
        <f t="shared" si="9"/>
        <v>0</v>
      </c>
      <c r="AT33" s="3">
        <f t="shared" si="9"/>
        <v>0</v>
      </c>
      <c r="AU33" s="3">
        <f t="shared" si="9"/>
        <v>0</v>
      </c>
      <c r="AV33" s="3">
        <f t="shared" si="9"/>
        <v>0</v>
      </c>
      <c r="AW33" s="3">
        <f t="shared" si="9"/>
        <v>0</v>
      </c>
      <c r="AX33" s="3">
        <f t="shared" si="9"/>
        <v>0</v>
      </c>
      <c r="AY33" s="3">
        <f t="shared" si="9"/>
        <v>0</v>
      </c>
    </row>
    <row r="34" spans="2:56">
      <c r="B34" s="1" t="s">
        <v>91</v>
      </c>
      <c r="D34" s="8">
        <f>SUM(D31:D33)</f>
        <v>-76</v>
      </c>
      <c r="E34" s="8">
        <f t="shared" ref="E34:AY34" si="11">SUM(E31:E33)</f>
        <v>0</v>
      </c>
      <c r="F34" s="8">
        <f t="shared" si="11"/>
        <v>0</v>
      </c>
      <c r="G34" s="8">
        <f t="shared" si="11"/>
        <v>0</v>
      </c>
      <c r="H34" s="8">
        <f t="shared" si="11"/>
        <v>0</v>
      </c>
      <c r="I34" s="8">
        <f t="shared" si="11"/>
        <v>0</v>
      </c>
      <c r="J34" s="8">
        <f t="shared" si="11"/>
        <v>-48</v>
      </c>
      <c r="K34" s="8">
        <f t="shared" si="11"/>
        <v>0</v>
      </c>
      <c r="L34" s="8">
        <f t="shared" si="11"/>
        <v>0</v>
      </c>
      <c r="M34" s="8">
        <f t="shared" si="11"/>
        <v>0</v>
      </c>
      <c r="N34" s="8">
        <f t="shared" si="11"/>
        <v>0</v>
      </c>
      <c r="O34" s="8">
        <f t="shared" si="11"/>
        <v>0</v>
      </c>
      <c r="P34" s="8">
        <f t="shared" si="11"/>
        <v>0</v>
      </c>
      <c r="Q34" s="8">
        <f t="shared" si="11"/>
        <v>0</v>
      </c>
      <c r="R34" s="8">
        <f t="shared" si="11"/>
        <v>0</v>
      </c>
      <c r="S34" s="8">
        <f t="shared" si="11"/>
        <v>0</v>
      </c>
      <c r="T34" s="8">
        <f t="shared" si="11"/>
        <v>0</v>
      </c>
      <c r="U34" s="8">
        <f t="shared" si="11"/>
        <v>0</v>
      </c>
      <c r="V34" s="8">
        <f t="shared" si="11"/>
        <v>0</v>
      </c>
      <c r="W34" s="8">
        <f t="shared" si="11"/>
        <v>0</v>
      </c>
      <c r="X34" s="8">
        <f t="shared" si="11"/>
        <v>0</v>
      </c>
      <c r="Y34" s="8">
        <f t="shared" si="11"/>
        <v>0</v>
      </c>
      <c r="Z34" s="8">
        <f t="shared" si="11"/>
        <v>0</v>
      </c>
      <c r="AA34" s="8">
        <f t="shared" si="11"/>
        <v>0</v>
      </c>
      <c r="AB34" s="8">
        <f t="shared" si="11"/>
        <v>0</v>
      </c>
      <c r="AC34" s="8">
        <f t="shared" si="11"/>
        <v>0</v>
      </c>
      <c r="AD34" s="8">
        <f t="shared" si="11"/>
        <v>0</v>
      </c>
      <c r="AE34" s="8">
        <f t="shared" si="11"/>
        <v>0</v>
      </c>
      <c r="AF34" s="8">
        <f t="shared" si="11"/>
        <v>0</v>
      </c>
      <c r="AG34" s="8">
        <f t="shared" si="11"/>
        <v>0</v>
      </c>
      <c r="AH34" s="8">
        <f t="shared" si="11"/>
        <v>0</v>
      </c>
      <c r="AI34" s="8">
        <f t="shared" si="11"/>
        <v>0</v>
      </c>
      <c r="AJ34" s="8">
        <f t="shared" si="11"/>
        <v>0</v>
      </c>
      <c r="AK34" s="8">
        <f t="shared" si="11"/>
        <v>0</v>
      </c>
      <c r="AL34" s="8">
        <f t="shared" si="11"/>
        <v>0</v>
      </c>
      <c r="AM34" s="8">
        <f t="shared" si="11"/>
        <v>0</v>
      </c>
      <c r="AN34" s="8">
        <f t="shared" si="11"/>
        <v>0</v>
      </c>
      <c r="AO34" s="8">
        <f t="shared" si="11"/>
        <v>0</v>
      </c>
      <c r="AP34" s="8">
        <f t="shared" si="11"/>
        <v>0</v>
      </c>
      <c r="AQ34" s="8">
        <f t="shared" si="11"/>
        <v>0</v>
      </c>
      <c r="AR34" s="8">
        <f t="shared" si="11"/>
        <v>0</v>
      </c>
      <c r="AS34" s="8">
        <f t="shared" si="11"/>
        <v>0</v>
      </c>
      <c r="AT34" s="8">
        <f t="shared" si="11"/>
        <v>0</v>
      </c>
      <c r="AU34" s="8">
        <f t="shared" si="11"/>
        <v>0</v>
      </c>
      <c r="AV34" s="8">
        <f t="shared" si="11"/>
        <v>0</v>
      </c>
      <c r="AW34" s="8">
        <f t="shared" si="11"/>
        <v>0</v>
      </c>
      <c r="AX34" s="8">
        <f t="shared" si="11"/>
        <v>0</v>
      </c>
      <c r="AY34" s="8">
        <f t="shared" si="11"/>
        <v>0</v>
      </c>
    </row>
    <row r="35" spans="2:56">
      <c r="B35" s="1"/>
    </row>
    <row r="36" spans="2:56">
      <c r="B36" s="2" t="s">
        <v>90</v>
      </c>
    </row>
    <row r="37" spans="2:56">
      <c r="B37" s="9" t="s">
        <v>81</v>
      </c>
      <c r="D37" s="3">
        <f>IF(AND(D$18&gt;=$G26,D$18&lt;=$H26),-$F26,0)</f>
        <v>-0.16666666666666666</v>
      </c>
      <c r="E37" s="3">
        <f t="shared" ref="E37:AY39" si="12">IF(AND(E$18&gt;=$G26,E$18&lt;=$H26),-$F26,0)</f>
        <v>-0.16666666666666666</v>
      </c>
      <c r="F37" s="3">
        <f t="shared" si="12"/>
        <v>-0.16666666666666666</v>
      </c>
      <c r="G37" s="3">
        <f t="shared" si="12"/>
        <v>-0.16666666666666666</v>
      </c>
      <c r="H37" s="3">
        <f t="shared" si="12"/>
        <v>-0.16666666666666666</v>
      </c>
      <c r="I37" s="3">
        <f t="shared" si="12"/>
        <v>-0.16666666666666666</v>
      </c>
      <c r="J37" s="3">
        <f t="shared" si="12"/>
        <v>-0.16666666666666666</v>
      </c>
      <c r="K37" s="3">
        <f t="shared" si="12"/>
        <v>-0.16666666666666666</v>
      </c>
      <c r="L37" s="3">
        <f t="shared" si="12"/>
        <v>-0.16666666666666666</v>
      </c>
      <c r="M37" s="3">
        <f t="shared" si="12"/>
        <v>-0.16666666666666666</v>
      </c>
      <c r="N37" s="3">
        <f t="shared" si="12"/>
        <v>-0.16666666666666666</v>
      </c>
      <c r="O37" s="3">
        <f t="shared" si="12"/>
        <v>-0.16666666666666666</v>
      </c>
      <c r="P37" s="3">
        <f t="shared" si="12"/>
        <v>-0.16666666666666666</v>
      </c>
      <c r="Q37" s="3">
        <f t="shared" si="12"/>
        <v>-0.16666666666666666</v>
      </c>
      <c r="R37" s="3">
        <f t="shared" si="12"/>
        <v>-0.16666666666666666</v>
      </c>
      <c r="S37" s="3">
        <f t="shared" si="12"/>
        <v>-0.16666666666666666</v>
      </c>
      <c r="T37" s="3">
        <f t="shared" si="12"/>
        <v>-0.16666666666666666</v>
      </c>
      <c r="U37" s="3">
        <f t="shared" si="12"/>
        <v>-0.16666666666666666</v>
      </c>
      <c r="V37" s="3">
        <f t="shared" si="12"/>
        <v>-0.16666666666666666</v>
      </c>
      <c r="W37" s="3">
        <f t="shared" si="12"/>
        <v>-0.16666666666666666</v>
      </c>
      <c r="X37" s="3">
        <f t="shared" si="12"/>
        <v>-0.16666666666666666</v>
      </c>
      <c r="Y37" s="3">
        <f t="shared" si="12"/>
        <v>-0.16666666666666666</v>
      </c>
      <c r="Z37" s="3">
        <f t="shared" si="12"/>
        <v>-0.16666666666666666</v>
      </c>
      <c r="AA37" s="3">
        <f t="shared" si="12"/>
        <v>-0.16666666666666666</v>
      </c>
      <c r="AB37" s="3">
        <f t="shared" si="12"/>
        <v>0</v>
      </c>
      <c r="AC37" s="3">
        <f t="shared" si="12"/>
        <v>0</v>
      </c>
      <c r="AD37" s="3">
        <f t="shared" si="12"/>
        <v>0</v>
      </c>
      <c r="AE37" s="3">
        <f t="shared" si="12"/>
        <v>0</v>
      </c>
      <c r="AF37" s="3">
        <f t="shared" si="12"/>
        <v>0</v>
      </c>
      <c r="AG37" s="3">
        <f t="shared" si="12"/>
        <v>0</v>
      </c>
      <c r="AH37" s="3">
        <f t="shared" si="12"/>
        <v>0</v>
      </c>
      <c r="AI37" s="3">
        <f t="shared" si="12"/>
        <v>0</v>
      </c>
      <c r="AJ37" s="3">
        <f t="shared" si="12"/>
        <v>0</v>
      </c>
      <c r="AK37" s="3">
        <f t="shared" si="12"/>
        <v>0</v>
      </c>
      <c r="AL37" s="3">
        <f t="shared" si="12"/>
        <v>0</v>
      </c>
      <c r="AM37" s="3">
        <f t="shared" si="12"/>
        <v>0</v>
      </c>
      <c r="AN37" s="3">
        <f t="shared" si="12"/>
        <v>0</v>
      </c>
      <c r="AO37" s="3">
        <f t="shared" si="12"/>
        <v>0</v>
      </c>
      <c r="AP37" s="3">
        <f t="shared" si="12"/>
        <v>0</v>
      </c>
      <c r="AQ37" s="3">
        <f t="shared" si="12"/>
        <v>0</v>
      </c>
      <c r="AR37" s="3">
        <f t="shared" si="12"/>
        <v>0</v>
      </c>
      <c r="AS37" s="3">
        <f t="shared" si="12"/>
        <v>0</v>
      </c>
      <c r="AT37" s="3">
        <f t="shared" si="12"/>
        <v>0</v>
      </c>
      <c r="AU37" s="3">
        <f t="shared" si="12"/>
        <v>0</v>
      </c>
      <c r="AV37" s="3">
        <f t="shared" si="12"/>
        <v>0</v>
      </c>
      <c r="AW37" s="3">
        <f t="shared" si="12"/>
        <v>0</v>
      </c>
      <c r="AX37" s="3">
        <f t="shared" si="12"/>
        <v>0</v>
      </c>
      <c r="AY37" s="3">
        <f t="shared" si="12"/>
        <v>0</v>
      </c>
    </row>
    <row r="38" spans="2:56">
      <c r="B38" s="9" t="s">
        <v>87</v>
      </c>
      <c r="D38" s="3">
        <f t="shared" ref="D38:S39" si="13">IF(AND(D$18&gt;=$G27,D$18&lt;=$H27),-$F27,0)</f>
        <v>-2</v>
      </c>
      <c r="E38" s="3">
        <f t="shared" si="13"/>
        <v>-2</v>
      </c>
      <c r="F38" s="3">
        <f t="shared" si="13"/>
        <v>-2</v>
      </c>
      <c r="G38" s="3">
        <f t="shared" si="13"/>
        <v>-2</v>
      </c>
      <c r="H38" s="3">
        <f t="shared" si="13"/>
        <v>-2</v>
      </c>
      <c r="I38" s="3">
        <f t="shared" si="13"/>
        <v>-2</v>
      </c>
      <c r="J38" s="3">
        <f t="shared" si="13"/>
        <v>-2</v>
      </c>
      <c r="K38" s="3">
        <f t="shared" si="13"/>
        <v>-2</v>
      </c>
      <c r="L38" s="3">
        <f t="shared" si="13"/>
        <v>-2</v>
      </c>
      <c r="M38" s="3">
        <f t="shared" si="13"/>
        <v>-2</v>
      </c>
      <c r="N38" s="3">
        <f t="shared" si="13"/>
        <v>-2</v>
      </c>
      <c r="O38" s="3">
        <f t="shared" si="13"/>
        <v>-2</v>
      </c>
      <c r="P38" s="3">
        <f t="shared" si="13"/>
        <v>-2</v>
      </c>
      <c r="Q38" s="3">
        <f t="shared" si="13"/>
        <v>-2</v>
      </c>
      <c r="R38" s="3">
        <f t="shared" si="13"/>
        <v>-2</v>
      </c>
      <c r="S38" s="3">
        <f t="shared" si="13"/>
        <v>-2</v>
      </c>
      <c r="T38" s="3">
        <f t="shared" si="12"/>
        <v>-2</v>
      </c>
      <c r="U38" s="3">
        <f t="shared" si="12"/>
        <v>-2</v>
      </c>
      <c r="V38" s="3">
        <f t="shared" si="12"/>
        <v>-2</v>
      </c>
      <c r="W38" s="3">
        <f t="shared" si="12"/>
        <v>-2</v>
      </c>
      <c r="X38" s="3">
        <f t="shared" si="12"/>
        <v>-2</v>
      </c>
      <c r="Y38" s="3">
        <f t="shared" si="12"/>
        <v>-2</v>
      </c>
      <c r="Z38" s="3">
        <f t="shared" si="12"/>
        <v>-2</v>
      </c>
      <c r="AA38" s="3">
        <f t="shared" si="12"/>
        <v>-2</v>
      </c>
      <c r="AB38" s="3">
        <f t="shared" si="12"/>
        <v>-2</v>
      </c>
      <c r="AC38" s="3">
        <f t="shared" si="12"/>
        <v>-2</v>
      </c>
      <c r="AD38" s="3">
        <f t="shared" si="12"/>
        <v>-2</v>
      </c>
      <c r="AE38" s="3">
        <f t="shared" si="12"/>
        <v>-2</v>
      </c>
      <c r="AF38" s="3">
        <f t="shared" si="12"/>
        <v>-2</v>
      </c>
      <c r="AG38" s="3">
        <f t="shared" si="12"/>
        <v>-2</v>
      </c>
      <c r="AH38" s="3">
        <f t="shared" si="12"/>
        <v>-2</v>
      </c>
      <c r="AI38" s="3">
        <f t="shared" si="12"/>
        <v>-2</v>
      </c>
      <c r="AJ38" s="3">
        <f t="shared" si="12"/>
        <v>-2</v>
      </c>
      <c r="AK38" s="3">
        <f t="shared" si="12"/>
        <v>-2</v>
      </c>
      <c r="AL38" s="3">
        <f t="shared" si="12"/>
        <v>-2</v>
      </c>
      <c r="AM38" s="3">
        <f t="shared" si="12"/>
        <v>-2</v>
      </c>
      <c r="AN38" s="3">
        <f t="shared" si="12"/>
        <v>0</v>
      </c>
      <c r="AO38" s="3">
        <f t="shared" si="12"/>
        <v>0</v>
      </c>
      <c r="AP38" s="3">
        <f t="shared" si="12"/>
        <v>0</v>
      </c>
      <c r="AQ38" s="3">
        <f t="shared" si="12"/>
        <v>0</v>
      </c>
      <c r="AR38" s="3">
        <f t="shared" si="12"/>
        <v>0</v>
      </c>
      <c r="AS38" s="3">
        <f t="shared" si="12"/>
        <v>0</v>
      </c>
      <c r="AT38" s="3">
        <f t="shared" si="12"/>
        <v>0</v>
      </c>
      <c r="AU38" s="3">
        <f t="shared" si="12"/>
        <v>0</v>
      </c>
      <c r="AV38" s="3">
        <f t="shared" si="12"/>
        <v>0</v>
      </c>
      <c r="AW38" s="3">
        <f t="shared" si="12"/>
        <v>0</v>
      </c>
      <c r="AX38" s="3">
        <f t="shared" si="12"/>
        <v>0</v>
      </c>
      <c r="AY38" s="3">
        <f t="shared" si="12"/>
        <v>0</v>
      </c>
    </row>
    <row r="39" spans="2:56">
      <c r="B39" s="9" t="s">
        <v>88</v>
      </c>
      <c r="D39" s="3">
        <f t="shared" si="13"/>
        <v>0</v>
      </c>
      <c r="E39" s="3">
        <f t="shared" si="12"/>
        <v>0</v>
      </c>
      <c r="F39" s="3">
        <f t="shared" si="12"/>
        <v>0</v>
      </c>
      <c r="G39" s="3">
        <f t="shared" si="12"/>
        <v>0</v>
      </c>
      <c r="H39" s="3">
        <f t="shared" si="12"/>
        <v>0</v>
      </c>
      <c r="I39" s="3">
        <f t="shared" si="12"/>
        <v>0</v>
      </c>
      <c r="J39" s="3">
        <f t="shared" si="12"/>
        <v>-2</v>
      </c>
      <c r="K39" s="3">
        <f t="shared" si="12"/>
        <v>-2</v>
      </c>
      <c r="L39" s="3">
        <f t="shared" si="12"/>
        <v>-2</v>
      </c>
      <c r="M39" s="3">
        <f t="shared" si="12"/>
        <v>-2</v>
      </c>
      <c r="N39" s="3">
        <f t="shared" si="12"/>
        <v>-2</v>
      </c>
      <c r="O39" s="3">
        <f t="shared" si="12"/>
        <v>-2</v>
      </c>
      <c r="P39" s="3">
        <f t="shared" si="12"/>
        <v>-2</v>
      </c>
      <c r="Q39" s="3">
        <f t="shared" si="12"/>
        <v>-2</v>
      </c>
      <c r="R39" s="3">
        <f t="shared" si="12"/>
        <v>-2</v>
      </c>
      <c r="S39" s="3">
        <f t="shared" si="12"/>
        <v>-2</v>
      </c>
      <c r="T39" s="3">
        <f t="shared" si="12"/>
        <v>-2</v>
      </c>
      <c r="U39" s="3">
        <f t="shared" si="12"/>
        <v>-2</v>
      </c>
      <c r="V39" s="3">
        <f t="shared" si="12"/>
        <v>-2</v>
      </c>
      <c r="W39" s="3">
        <f t="shared" si="12"/>
        <v>-2</v>
      </c>
      <c r="X39" s="3">
        <f t="shared" si="12"/>
        <v>-2</v>
      </c>
      <c r="Y39" s="3">
        <f t="shared" si="12"/>
        <v>-2</v>
      </c>
      <c r="Z39" s="3">
        <f t="shared" si="12"/>
        <v>-2</v>
      </c>
      <c r="AA39" s="3">
        <f t="shared" si="12"/>
        <v>-2</v>
      </c>
      <c r="AB39" s="3">
        <f t="shared" si="12"/>
        <v>-2</v>
      </c>
      <c r="AC39" s="3">
        <f t="shared" si="12"/>
        <v>-2</v>
      </c>
      <c r="AD39" s="3">
        <f t="shared" si="12"/>
        <v>-2</v>
      </c>
      <c r="AE39" s="3">
        <f t="shared" si="12"/>
        <v>-2</v>
      </c>
      <c r="AF39" s="3">
        <f t="shared" si="12"/>
        <v>-2</v>
      </c>
      <c r="AG39" s="3">
        <f t="shared" si="12"/>
        <v>-2</v>
      </c>
      <c r="AH39" s="3">
        <f t="shared" si="12"/>
        <v>0</v>
      </c>
      <c r="AI39" s="3">
        <f t="shared" si="12"/>
        <v>0</v>
      </c>
      <c r="AJ39" s="3">
        <f t="shared" si="12"/>
        <v>0</v>
      </c>
      <c r="AK39" s="3">
        <f t="shared" si="12"/>
        <v>0</v>
      </c>
      <c r="AL39" s="3">
        <f t="shared" si="12"/>
        <v>0</v>
      </c>
      <c r="AM39" s="3">
        <f t="shared" si="12"/>
        <v>0</v>
      </c>
      <c r="AN39" s="3">
        <f t="shared" si="12"/>
        <v>0</v>
      </c>
      <c r="AO39" s="3">
        <f t="shared" si="12"/>
        <v>0</v>
      </c>
      <c r="AP39" s="3">
        <f t="shared" si="12"/>
        <v>0</v>
      </c>
      <c r="AQ39" s="3">
        <f t="shared" si="12"/>
        <v>0</v>
      </c>
      <c r="AR39" s="3">
        <f t="shared" si="12"/>
        <v>0</v>
      </c>
      <c r="AS39" s="3">
        <f t="shared" si="12"/>
        <v>0</v>
      </c>
      <c r="AT39" s="3">
        <f t="shared" si="12"/>
        <v>0</v>
      </c>
      <c r="AU39" s="3">
        <f t="shared" si="12"/>
        <v>0</v>
      </c>
      <c r="AV39" s="3">
        <f t="shared" si="12"/>
        <v>0</v>
      </c>
      <c r="AW39" s="3">
        <f t="shared" si="12"/>
        <v>0</v>
      </c>
      <c r="AX39" s="3">
        <f t="shared" si="12"/>
        <v>0</v>
      </c>
      <c r="AY39" s="3">
        <f t="shared" si="12"/>
        <v>0</v>
      </c>
    </row>
    <row r="40" spans="2:56">
      <c r="B40" s="1" t="s">
        <v>92</v>
      </c>
      <c r="D40" s="8">
        <f>SUM(D37:D39)</f>
        <v>-2.1666666666666665</v>
      </c>
      <c r="E40" s="8">
        <f t="shared" ref="E40:AY40" si="14">SUM(E37:E39)</f>
        <v>-2.1666666666666665</v>
      </c>
      <c r="F40" s="8">
        <f t="shared" si="14"/>
        <v>-2.1666666666666665</v>
      </c>
      <c r="G40" s="8">
        <f t="shared" si="14"/>
        <v>-2.1666666666666665</v>
      </c>
      <c r="H40" s="8">
        <f t="shared" si="14"/>
        <v>-2.1666666666666665</v>
      </c>
      <c r="I40" s="8">
        <f t="shared" si="14"/>
        <v>-2.1666666666666665</v>
      </c>
      <c r="J40" s="8">
        <f t="shared" si="14"/>
        <v>-4.1666666666666661</v>
      </c>
      <c r="K40" s="8">
        <f t="shared" si="14"/>
        <v>-4.1666666666666661</v>
      </c>
      <c r="L40" s="8">
        <f t="shared" si="14"/>
        <v>-4.1666666666666661</v>
      </c>
      <c r="M40" s="8">
        <f t="shared" si="14"/>
        <v>-4.1666666666666661</v>
      </c>
      <c r="N40" s="8">
        <f t="shared" si="14"/>
        <v>-4.1666666666666661</v>
      </c>
      <c r="O40" s="8">
        <f t="shared" si="14"/>
        <v>-4.1666666666666661</v>
      </c>
      <c r="P40" s="8">
        <f t="shared" si="14"/>
        <v>-4.1666666666666661</v>
      </c>
      <c r="Q40" s="8">
        <f t="shared" si="14"/>
        <v>-4.1666666666666661</v>
      </c>
      <c r="R40" s="8">
        <f t="shared" si="14"/>
        <v>-4.1666666666666661</v>
      </c>
      <c r="S40" s="8">
        <f t="shared" si="14"/>
        <v>-4.1666666666666661</v>
      </c>
      <c r="T40" s="8">
        <f t="shared" si="14"/>
        <v>-4.1666666666666661</v>
      </c>
      <c r="U40" s="8">
        <f t="shared" si="14"/>
        <v>-4.1666666666666661</v>
      </c>
      <c r="V40" s="8">
        <f t="shared" si="14"/>
        <v>-4.1666666666666661</v>
      </c>
      <c r="W40" s="8">
        <f t="shared" si="14"/>
        <v>-4.1666666666666661</v>
      </c>
      <c r="X40" s="8">
        <f t="shared" si="14"/>
        <v>-4.1666666666666661</v>
      </c>
      <c r="Y40" s="8">
        <f t="shared" si="14"/>
        <v>-4.1666666666666661</v>
      </c>
      <c r="Z40" s="8">
        <f t="shared" si="14"/>
        <v>-4.1666666666666661</v>
      </c>
      <c r="AA40" s="8">
        <f t="shared" si="14"/>
        <v>-4.1666666666666661</v>
      </c>
      <c r="AB40" s="8">
        <f t="shared" si="14"/>
        <v>-4</v>
      </c>
      <c r="AC40" s="8">
        <f t="shared" si="14"/>
        <v>-4</v>
      </c>
      <c r="AD40" s="8">
        <f t="shared" si="14"/>
        <v>-4</v>
      </c>
      <c r="AE40" s="8">
        <f t="shared" si="14"/>
        <v>-4</v>
      </c>
      <c r="AF40" s="8">
        <f t="shared" si="14"/>
        <v>-4</v>
      </c>
      <c r="AG40" s="8">
        <f t="shared" si="14"/>
        <v>-4</v>
      </c>
      <c r="AH40" s="8">
        <f t="shared" si="14"/>
        <v>-2</v>
      </c>
      <c r="AI40" s="8">
        <f t="shared" si="14"/>
        <v>-2</v>
      </c>
      <c r="AJ40" s="8">
        <f t="shared" si="14"/>
        <v>-2</v>
      </c>
      <c r="AK40" s="8">
        <f t="shared" si="14"/>
        <v>-2</v>
      </c>
      <c r="AL40" s="8">
        <f t="shared" si="14"/>
        <v>-2</v>
      </c>
      <c r="AM40" s="8">
        <f t="shared" si="14"/>
        <v>-2</v>
      </c>
      <c r="AN40" s="8">
        <f t="shared" si="14"/>
        <v>0</v>
      </c>
      <c r="AO40" s="8">
        <f t="shared" si="14"/>
        <v>0</v>
      </c>
      <c r="AP40" s="8">
        <f t="shared" si="14"/>
        <v>0</v>
      </c>
      <c r="AQ40" s="8">
        <f t="shared" si="14"/>
        <v>0</v>
      </c>
      <c r="AR40" s="8">
        <f t="shared" si="14"/>
        <v>0</v>
      </c>
      <c r="AS40" s="8">
        <f t="shared" si="14"/>
        <v>0</v>
      </c>
      <c r="AT40" s="8">
        <f t="shared" si="14"/>
        <v>0</v>
      </c>
      <c r="AU40" s="8">
        <f t="shared" si="14"/>
        <v>0</v>
      </c>
      <c r="AV40" s="8">
        <f t="shared" si="14"/>
        <v>0</v>
      </c>
      <c r="AW40" s="8">
        <f t="shared" si="14"/>
        <v>0</v>
      </c>
      <c r="AX40" s="8">
        <f t="shared" si="14"/>
        <v>0</v>
      </c>
      <c r="AY40" s="8">
        <f t="shared" si="14"/>
        <v>0</v>
      </c>
    </row>
    <row r="41" spans="2:56">
      <c r="B41" s="1"/>
    </row>
    <row r="42" spans="2:56" s="1" customFormat="1">
      <c r="B42" s="36" t="s">
        <v>121</v>
      </c>
      <c r="C42" s="36"/>
      <c r="D42" s="37">
        <f>$D$18</f>
        <v>43466</v>
      </c>
      <c r="E42" s="37">
        <f>EDATE(D$18,1)</f>
        <v>43497</v>
      </c>
      <c r="F42" s="37">
        <f t="shared" ref="F42:AY42" si="15">EDATE(E$18,1)</f>
        <v>43525</v>
      </c>
      <c r="G42" s="37">
        <f t="shared" si="15"/>
        <v>43556</v>
      </c>
      <c r="H42" s="37">
        <f t="shared" si="15"/>
        <v>43586</v>
      </c>
      <c r="I42" s="37">
        <f t="shared" si="15"/>
        <v>43617</v>
      </c>
      <c r="J42" s="37">
        <f t="shared" si="15"/>
        <v>43647</v>
      </c>
      <c r="K42" s="37">
        <f t="shared" si="15"/>
        <v>43678</v>
      </c>
      <c r="L42" s="37">
        <f t="shared" si="15"/>
        <v>43709</v>
      </c>
      <c r="M42" s="37">
        <f t="shared" si="15"/>
        <v>43739</v>
      </c>
      <c r="N42" s="37">
        <f t="shared" si="15"/>
        <v>43770</v>
      </c>
      <c r="O42" s="37">
        <f t="shared" si="15"/>
        <v>43800</v>
      </c>
      <c r="P42" s="37">
        <f t="shared" si="15"/>
        <v>43831</v>
      </c>
      <c r="Q42" s="37">
        <f t="shared" si="15"/>
        <v>43862</v>
      </c>
      <c r="R42" s="37">
        <f t="shared" si="15"/>
        <v>43891</v>
      </c>
      <c r="S42" s="37">
        <f t="shared" si="15"/>
        <v>43922</v>
      </c>
      <c r="T42" s="37">
        <f t="shared" si="15"/>
        <v>43952</v>
      </c>
      <c r="U42" s="37">
        <f t="shared" si="15"/>
        <v>43983</v>
      </c>
      <c r="V42" s="37">
        <f t="shared" si="15"/>
        <v>44013</v>
      </c>
      <c r="W42" s="37">
        <f t="shared" si="15"/>
        <v>44044</v>
      </c>
      <c r="X42" s="37">
        <f t="shared" si="15"/>
        <v>44075</v>
      </c>
      <c r="Y42" s="37">
        <f t="shared" si="15"/>
        <v>44105</v>
      </c>
      <c r="Z42" s="37">
        <f t="shared" si="15"/>
        <v>44136</v>
      </c>
      <c r="AA42" s="37">
        <f t="shared" si="15"/>
        <v>44166</v>
      </c>
      <c r="AB42" s="37">
        <f t="shared" si="15"/>
        <v>44197</v>
      </c>
      <c r="AC42" s="37">
        <f t="shared" si="15"/>
        <v>44228</v>
      </c>
      <c r="AD42" s="37">
        <f t="shared" si="15"/>
        <v>44256</v>
      </c>
      <c r="AE42" s="37">
        <f t="shared" si="15"/>
        <v>44287</v>
      </c>
      <c r="AF42" s="37">
        <f t="shared" si="15"/>
        <v>44317</v>
      </c>
      <c r="AG42" s="37">
        <f t="shared" si="15"/>
        <v>44348</v>
      </c>
      <c r="AH42" s="37">
        <f t="shared" si="15"/>
        <v>44378</v>
      </c>
      <c r="AI42" s="37">
        <f t="shared" si="15"/>
        <v>44409</v>
      </c>
      <c r="AJ42" s="37">
        <f t="shared" si="15"/>
        <v>44440</v>
      </c>
      <c r="AK42" s="37">
        <f t="shared" si="15"/>
        <v>44470</v>
      </c>
      <c r="AL42" s="37">
        <f t="shared" si="15"/>
        <v>44501</v>
      </c>
      <c r="AM42" s="37">
        <f t="shared" si="15"/>
        <v>44531</v>
      </c>
      <c r="AN42" s="37">
        <f t="shared" si="15"/>
        <v>44562</v>
      </c>
      <c r="AO42" s="37">
        <f t="shared" si="15"/>
        <v>44593</v>
      </c>
      <c r="AP42" s="37">
        <f t="shared" si="15"/>
        <v>44621</v>
      </c>
      <c r="AQ42" s="37">
        <f t="shared" si="15"/>
        <v>44652</v>
      </c>
      <c r="AR42" s="37">
        <f t="shared" si="15"/>
        <v>44682</v>
      </c>
      <c r="AS42" s="37">
        <f t="shared" si="15"/>
        <v>44713</v>
      </c>
      <c r="AT42" s="37">
        <f t="shared" si="15"/>
        <v>44743</v>
      </c>
      <c r="AU42" s="37">
        <f t="shared" si="15"/>
        <v>44774</v>
      </c>
      <c r="AV42" s="37">
        <f t="shared" si="15"/>
        <v>44805</v>
      </c>
      <c r="AW42" s="37">
        <f t="shared" si="15"/>
        <v>44835</v>
      </c>
      <c r="AX42" s="37">
        <f t="shared" si="15"/>
        <v>44866</v>
      </c>
      <c r="AY42" s="37">
        <f t="shared" si="15"/>
        <v>44896</v>
      </c>
      <c r="BA42" s="36">
        <f>$D$20</f>
        <v>2019</v>
      </c>
      <c r="BB42" s="36">
        <f>BA42+1</f>
        <v>2020</v>
      </c>
      <c r="BC42" s="36">
        <f t="shared" ref="BC42:BD42" si="16">BB42+1</f>
        <v>2021</v>
      </c>
      <c r="BD42" s="36">
        <f t="shared" si="16"/>
        <v>2022</v>
      </c>
    </row>
    <row r="44" spans="2:56">
      <c r="B44" t="s">
        <v>122</v>
      </c>
      <c r="D44" s="3">
        <f t="shared" ref="D44:AY44" si="17">D23*$C$7</f>
        <v>15</v>
      </c>
      <c r="E44" s="3">
        <f t="shared" si="17"/>
        <v>30</v>
      </c>
      <c r="F44" s="3">
        <f t="shared" si="17"/>
        <v>45</v>
      </c>
      <c r="G44" s="3">
        <f t="shared" si="17"/>
        <v>60</v>
      </c>
      <c r="H44" s="3">
        <f t="shared" si="17"/>
        <v>75</v>
      </c>
      <c r="I44" s="3">
        <f t="shared" si="17"/>
        <v>90</v>
      </c>
      <c r="J44" s="3">
        <f t="shared" si="17"/>
        <v>105</v>
      </c>
      <c r="K44" s="3">
        <f t="shared" si="17"/>
        <v>120</v>
      </c>
      <c r="L44" s="3">
        <f t="shared" si="17"/>
        <v>135</v>
      </c>
      <c r="M44" s="3">
        <f t="shared" si="17"/>
        <v>150</v>
      </c>
      <c r="N44" s="3">
        <f t="shared" si="17"/>
        <v>165</v>
      </c>
      <c r="O44" s="3">
        <f t="shared" si="17"/>
        <v>180</v>
      </c>
      <c r="P44" s="3">
        <f t="shared" si="17"/>
        <v>195</v>
      </c>
      <c r="Q44" s="3">
        <f t="shared" si="17"/>
        <v>210</v>
      </c>
      <c r="R44" s="3">
        <f t="shared" si="17"/>
        <v>225</v>
      </c>
      <c r="S44" s="3">
        <f t="shared" si="17"/>
        <v>240</v>
      </c>
      <c r="T44" s="3">
        <f t="shared" si="17"/>
        <v>255</v>
      </c>
      <c r="U44" s="3">
        <f t="shared" si="17"/>
        <v>270</v>
      </c>
      <c r="V44" s="3">
        <f t="shared" si="17"/>
        <v>285</v>
      </c>
      <c r="W44" s="3">
        <f t="shared" si="17"/>
        <v>300</v>
      </c>
      <c r="X44" s="3">
        <f t="shared" si="17"/>
        <v>315</v>
      </c>
      <c r="Y44" s="3">
        <f t="shared" si="17"/>
        <v>330</v>
      </c>
      <c r="Z44" s="3">
        <f t="shared" si="17"/>
        <v>345</v>
      </c>
      <c r="AA44" s="3">
        <f t="shared" si="17"/>
        <v>360</v>
      </c>
      <c r="AB44" s="3">
        <f t="shared" si="17"/>
        <v>375</v>
      </c>
      <c r="AC44" s="3">
        <f t="shared" si="17"/>
        <v>390</v>
      </c>
      <c r="AD44" s="3">
        <f t="shared" si="17"/>
        <v>405</v>
      </c>
      <c r="AE44" s="3">
        <f t="shared" si="17"/>
        <v>420</v>
      </c>
      <c r="AF44" s="3">
        <f t="shared" si="17"/>
        <v>435</v>
      </c>
      <c r="AG44" s="3">
        <f t="shared" si="17"/>
        <v>450</v>
      </c>
      <c r="AH44" s="3">
        <f t="shared" si="17"/>
        <v>465</v>
      </c>
      <c r="AI44" s="3">
        <f t="shared" si="17"/>
        <v>480</v>
      </c>
      <c r="AJ44" s="3">
        <f t="shared" si="17"/>
        <v>495</v>
      </c>
      <c r="AK44" s="3">
        <f t="shared" si="17"/>
        <v>510</v>
      </c>
      <c r="AL44" s="3">
        <f t="shared" si="17"/>
        <v>525</v>
      </c>
      <c r="AM44" s="3">
        <f t="shared" si="17"/>
        <v>540</v>
      </c>
      <c r="AN44" s="3">
        <f t="shared" si="17"/>
        <v>555</v>
      </c>
      <c r="AO44" s="3">
        <f t="shared" si="17"/>
        <v>570</v>
      </c>
      <c r="AP44" s="3">
        <f t="shared" si="17"/>
        <v>585</v>
      </c>
      <c r="AQ44" s="3">
        <f t="shared" si="17"/>
        <v>600</v>
      </c>
      <c r="AR44" s="3">
        <f t="shared" si="17"/>
        <v>615</v>
      </c>
      <c r="AS44" s="3">
        <f t="shared" si="17"/>
        <v>630</v>
      </c>
      <c r="AT44" s="3">
        <f t="shared" si="17"/>
        <v>645</v>
      </c>
      <c r="AU44" s="3">
        <f t="shared" si="17"/>
        <v>660</v>
      </c>
      <c r="AV44" s="3">
        <f t="shared" si="17"/>
        <v>675</v>
      </c>
      <c r="AW44" s="3">
        <f t="shared" si="17"/>
        <v>690</v>
      </c>
      <c r="AX44" s="3">
        <f t="shared" si="17"/>
        <v>705</v>
      </c>
      <c r="AY44" s="3">
        <f t="shared" si="17"/>
        <v>720</v>
      </c>
      <c r="BA44" s="3">
        <f t="shared" ref="BA44:BD45" si="18">SUMIFS($D44:$AY44,$D$20:$AY$20,BA$18)</f>
        <v>1170</v>
      </c>
      <c r="BB44" s="3">
        <f t="shared" si="18"/>
        <v>3330</v>
      </c>
      <c r="BC44" s="3">
        <f t="shared" si="18"/>
        <v>5490</v>
      </c>
      <c r="BD44" s="3">
        <f t="shared" si="18"/>
        <v>7650</v>
      </c>
    </row>
    <row r="45" spans="2:56">
      <c r="B45" t="s">
        <v>12</v>
      </c>
      <c r="D45" s="3">
        <f>-(D44-D46)</f>
        <v>-13.5</v>
      </c>
      <c r="E45" s="3">
        <f t="shared" ref="E45:AY45" si="19">-(E44-E46)</f>
        <v>-27</v>
      </c>
      <c r="F45" s="3">
        <f t="shared" si="19"/>
        <v>-40.5</v>
      </c>
      <c r="G45" s="3">
        <f t="shared" si="19"/>
        <v>-54</v>
      </c>
      <c r="H45" s="3">
        <f t="shared" si="19"/>
        <v>-67.5</v>
      </c>
      <c r="I45" s="3">
        <f t="shared" si="19"/>
        <v>-81</v>
      </c>
      <c r="J45" s="3">
        <f t="shared" si="19"/>
        <v>-94.5</v>
      </c>
      <c r="K45" s="3">
        <f t="shared" si="19"/>
        <v>-108</v>
      </c>
      <c r="L45" s="3">
        <f t="shared" si="19"/>
        <v>-121.5</v>
      </c>
      <c r="M45" s="3">
        <f t="shared" si="19"/>
        <v>-135</v>
      </c>
      <c r="N45" s="3">
        <f t="shared" si="19"/>
        <v>-148.5</v>
      </c>
      <c r="O45" s="3">
        <f t="shared" si="19"/>
        <v>-162</v>
      </c>
      <c r="P45" s="3">
        <f t="shared" si="19"/>
        <v>-175.5</v>
      </c>
      <c r="Q45" s="3">
        <f t="shared" si="19"/>
        <v>-189</v>
      </c>
      <c r="R45" s="3">
        <f t="shared" si="19"/>
        <v>-202.5</v>
      </c>
      <c r="S45" s="3">
        <f t="shared" si="19"/>
        <v>-216</v>
      </c>
      <c r="T45" s="3">
        <f t="shared" si="19"/>
        <v>-229.5</v>
      </c>
      <c r="U45" s="3">
        <f t="shared" si="19"/>
        <v>-243</v>
      </c>
      <c r="V45" s="3">
        <f t="shared" si="19"/>
        <v>-256.5</v>
      </c>
      <c r="W45" s="3">
        <f t="shared" si="19"/>
        <v>-270</v>
      </c>
      <c r="X45" s="3">
        <f t="shared" si="19"/>
        <v>-283.5</v>
      </c>
      <c r="Y45" s="3">
        <f t="shared" si="19"/>
        <v>-297</v>
      </c>
      <c r="Z45" s="3">
        <f t="shared" si="19"/>
        <v>-310.5</v>
      </c>
      <c r="AA45" s="3">
        <f t="shared" si="19"/>
        <v>-324</v>
      </c>
      <c r="AB45" s="3">
        <f t="shared" si="19"/>
        <v>-337.5</v>
      </c>
      <c r="AC45" s="3">
        <f t="shared" si="19"/>
        <v>-351</v>
      </c>
      <c r="AD45" s="3">
        <f t="shared" si="19"/>
        <v>-364.5</v>
      </c>
      <c r="AE45" s="3">
        <f t="shared" si="19"/>
        <v>-378</v>
      </c>
      <c r="AF45" s="3">
        <f t="shared" si="19"/>
        <v>-391.5</v>
      </c>
      <c r="AG45" s="3">
        <f t="shared" si="19"/>
        <v>-405</v>
      </c>
      <c r="AH45" s="3">
        <f t="shared" si="19"/>
        <v>-418.5</v>
      </c>
      <c r="AI45" s="3">
        <f t="shared" si="19"/>
        <v>-432</v>
      </c>
      <c r="AJ45" s="3">
        <f t="shared" si="19"/>
        <v>-445.5</v>
      </c>
      <c r="AK45" s="3">
        <f t="shared" si="19"/>
        <v>-459</v>
      </c>
      <c r="AL45" s="3">
        <f t="shared" si="19"/>
        <v>-472.5</v>
      </c>
      <c r="AM45" s="3">
        <f t="shared" si="19"/>
        <v>-486</v>
      </c>
      <c r="AN45" s="3">
        <f t="shared" si="19"/>
        <v>-499.5</v>
      </c>
      <c r="AO45" s="3">
        <f t="shared" si="19"/>
        <v>-513</v>
      </c>
      <c r="AP45" s="3">
        <f t="shared" si="19"/>
        <v>-526.5</v>
      </c>
      <c r="AQ45" s="3">
        <f t="shared" si="19"/>
        <v>-540</v>
      </c>
      <c r="AR45" s="3">
        <f t="shared" si="19"/>
        <v>-553.5</v>
      </c>
      <c r="AS45" s="3">
        <f t="shared" si="19"/>
        <v>-567</v>
      </c>
      <c r="AT45" s="3">
        <f t="shared" si="19"/>
        <v>-580.5</v>
      </c>
      <c r="AU45" s="3">
        <f t="shared" si="19"/>
        <v>-594</v>
      </c>
      <c r="AV45" s="3">
        <f t="shared" si="19"/>
        <v>-607.5</v>
      </c>
      <c r="AW45" s="3">
        <f t="shared" si="19"/>
        <v>-621</v>
      </c>
      <c r="AX45" s="3">
        <f t="shared" si="19"/>
        <v>-634.5</v>
      </c>
      <c r="AY45" s="3">
        <f t="shared" si="19"/>
        <v>-648</v>
      </c>
      <c r="BA45" s="3">
        <f t="shared" si="18"/>
        <v>-1053</v>
      </c>
      <c r="BB45" s="3">
        <f t="shared" si="18"/>
        <v>-2997</v>
      </c>
      <c r="BC45" s="3">
        <f t="shared" si="18"/>
        <v>-4941</v>
      </c>
      <c r="BD45" s="3">
        <f t="shared" si="18"/>
        <v>-6885</v>
      </c>
    </row>
    <row r="46" spans="2:56" s="1" customFormat="1">
      <c r="B46" s="1" t="s">
        <v>73</v>
      </c>
      <c r="D46" s="8">
        <f>D44*$C$8</f>
        <v>1.5</v>
      </c>
      <c r="E46" s="8">
        <f t="shared" ref="E46:BD46" si="20">E44*$C$8</f>
        <v>3</v>
      </c>
      <c r="F46" s="8">
        <f t="shared" si="20"/>
        <v>4.5</v>
      </c>
      <c r="G46" s="8">
        <f t="shared" si="20"/>
        <v>6</v>
      </c>
      <c r="H46" s="8">
        <f t="shared" si="20"/>
        <v>7.5</v>
      </c>
      <c r="I46" s="8">
        <f t="shared" si="20"/>
        <v>9</v>
      </c>
      <c r="J46" s="8">
        <f t="shared" si="20"/>
        <v>10.5</v>
      </c>
      <c r="K46" s="8">
        <f t="shared" si="20"/>
        <v>12</v>
      </c>
      <c r="L46" s="8">
        <f t="shared" si="20"/>
        <v>13.5</v>
      </c>
      <c r="M46" s="8">
        <f t="shared" si="20"/>
        <v>15</v>
      </c>
      <c r="N46" s="8">
        <f t="shared" si="20"/>
        <v>16.5</v>
      </c>
      <c r="O46" s="8">
        <f t="shared" si="20"/>
        <v>18</v>
      </c>
      <c r="P46" s="8">
        <f t="shared" si="20"/>
        <v>19.5</v>
      </c>
      <c r="Q46" s="8">
        <f t="shared" si="20"/>
        <v>21</v>
      </c>
      <c r="R46" s="8">
        <f t="shared" si="20"/>
        <v>22.5</v>
      </c>
      <c r="S46" s="8">
        <f t="shared" si="20"/>
        <v>24</v>
      </c>
      <c r="T46" s="8">
        <f t="shared" si="20"/>
        <v>25.5</v>
      </c>
      <c r="U46" s="8">
        <f t="shared" si="20"/>
        <v>27</v>
      </c>
      <c r="V46" s="8">
        <f t="shared" si="20"/>
        <v>28.5</v>
      </c>
      <c r="W46" s="8">
        <f t="shared" si="20"/>
        <v>30</v>
      </c>
      <c r="X46" s="8">
        <f t="shared" si="20"/>
        <v>31.5</v>
      </c>
      <c r="Y46" s="8">
        <f t="shared" si="20"/>
        <v>33</v>
      </c>
      <c r="Z46" s="8">
        <f t="shared" si="20"/>
        <v>34.5</v>
      </c>
      <c r="AA46" s="8">
        <f t="shared" si="20"/>
        <v>36</v>
      </c>
      <c r="AB46" s="8">
        <f t="shared" si="20"/>
        <v>37.5</v>
      </c>
      <c r="AC46" s="8">
        <f t="shared" si="20"/>
        <v>39</v>
      </c>
      <c r="AD46" s="8">
        <f t="shared" si="20"/>
        <v>40.5</v>
      </c>
      <c r="AE46" s="8">
        <f t="shared" si="20"/>
        <v>42</v>
      </c>
      <c r="AF46" s="8">
        <f t="shared" si="20"/>
        <v>43.5</v>
      </c>
      <c r="AG46" s="8">
        <f t="shared" si="20"/>
        <v>45</v>
      </c>
      <c r="AH46" s="8">
        <f t="shared" si="20"/>
        <v>46.5</v>
      </c>
      <c r="AI46" s="8">
        <f t="shared" si="20"/>
        <v>48</v>
      </c>
      <c r="AJ46" s="8">
        <f t="shared" si="20"/>
        <v>49.5</v>
      </c>
      <c r="AK46" s="8">
        <f t="shared" si="20"/>
        <v>51</v>
      </c>
      <c r="AL46" s="8">
        <f t="shared" si="20"/>
        <v>52.5</v>
      </c>
      <c r="AM46" s="8">
        <f t="shared" si="20"/>
        <v>54</v>
      </c>
      <c r="AN46" s="8">
        <f t="shared" si="20"/>
        <v>55.5</v>
      </c>
      <c r="AO46" s="8">
        <f t="shared" si="20"/>
        <v>57</v>
      </c>
      <c r="AP46" s="8">
        <f t="shared" si="20"/>
        <v>58.5</v>
      </c>
      <c r="AQ46" s="8">
        <f t="shared" si="20"/>
        <v>60</v>
      </c>
      <c r="AR46" s="8">
        <f t="shared" si="20"/>
        <v>61.5</v>
      </c>
      <c r="AS46" s="8">
        <f t="shared" si="20"/>
        <v>63</v>
      </c>
      <c r="AT46" s="8">
        <f t="shared" si="20"/>
        <v>64.5</v>
      </c>
      <c r="AU46" s="8">
        <f t="shared" si="20"/>
        <v>66</v>
      </c>
      <c r="AV46" s="8">
        <f t="shared" si="20"/>
        <v>67.5</v>
      </c>
      <c r="AW46" s="8">
        <f t="shared" si="20"/>
        <v>69</v>
      </c>
      <c r="AX46" s="8">
        <f t="shared" si="20"/>
        <v>70.5</v>
      </c>
      <c r="AY46" s="8">
        <f t="shared" si="20"/>
        <v>72</v>
      </c>
      <c r="BA46" s="8">
        <f t="shared" si="20"/>
        <v>117</v>
      </c>
      <c r="BB46" s="8">
        <f t="shared" si="20"/>
        <v>333</v>
      </c>
      <c r="BC46" s="8">
        <f t="shared" si="20"/>
        <v>549</v>
      </c>
      <c r="BD46" s="8">
        <f t="shared" si="20"/>
        <v>765</v>
      </c>
    </row>
    <row r="48" spans="2:56">
      <c r="B48" t="s">
        <v>123</v>
      </c>
      <c r="D48" s="3">
        <f>-$C$10</f>
        <v>-15</v>
      </c>
      <c r="E48" s="3">
        <f t="shared" ref="E48:AY48" si="21">-$C$10</f>
        <v>-15</v>
      </c>
      <c r="F48" s="3">
        <f t="shared" si="21"/>
        <v>-15</v>
      </c>
      <c r="G48" s="3">
        <f t="shared" si="21"/>
        <v>-15</v>
      </c>
      <c r="H48" s="3">
        <f t="shared" si="21"/>
        <v>-15</v>
      </c>
      <c r="I48" s="3">
        <f t="shared" si="21"/>
        <v>-15</v>
      </c>
      <c r="J48" s="3">
        <f t="shared" si="21"/>
        <v>-15</v>
      </c>
      <c r="K48" s="3">
        <f t="shared" si="21"/>
        <v>-15</v>
      </c>
      <c r="L48" s="3">
        <f t="shared" si="21"/>
        <v>-15</v>
      </c>
      <c r="M48" s="3">
        <f t="shared" si="21"/>
        <v>-15</v>
      </c>
      <c r="N48" s="3">
        <f t="shared" si="21"/>
        <v>-15</v>
      </c>
      <c r="O48" s="3">
        <f t="shared" si="21"/>
        <v>-15</v>
      </c>
      <c r="P48" s="3">
        <f t="shared" si="21"/>
        <v>-15</v>
      </c>
      <c r="Q48" s="3">
        <f t="shared" si="21"/>
        <v>-15</v>
      </c>
      <c r="R48" s="3">
        <f t="shared" si="21"/>
        <v>-15</v>
      </c>
      <c r="S48" s="3">
        <f t="shared" si="21"/>
        <v>-15</v>
      </c>
      <c r="T48" s="3">
        <f t="shared" si="21"/>
        <v>-15</v>
      </c>
      <c r="U48" s="3">
        <f t="shared" si="21"/>
        <v>-15</v>
      </c>
      <c r="V48" s="3">
        <f t="shared" si="21"/>
        <v>-15</v>
      </c>
      <c r="W48" s="3">
        <f t="shared" si="21"/>
        <v>-15</v>
      </c>
      <c r="X48" s="3">
        <f t="shared" si="21"/>
        <v>-15</v>
      </c>
      <c r="Y48" s="3">
        <f t="shared" si="21"/>
        <v>-15</v>
      </c>
      <c r="Z48" s="3">
        <f t="shared" si="21"/>
        <v>-15</v>
      </c>
      <c r="AA48" s="3">
        <f t="shared" si="21"/>
        <v>-15</v>
      </c>
      <c r="AB48" s="3">
        <f t="shared" si="21"/>
        <v>-15</v>
      </c>
      <c r="AC48" s="3">
        <f t="shared" si="21"/>
        <v>-15</v>
      </c>
      <c r="AD48" s="3">
        <f t="shared" si="21"/>
        <v>-15</v>
      </c>
      <c r="AE48" s="3">
        <f t="shared" si="21"/>
        <v>-15</v>
      </c>
      <c r="AF48" s="3">
        <f t="shared" si="21"/>
        <v>-15</v>
      </c>
      <c r="AG48" s="3">
        <f t="shared" si="21"/>
        <v>-15</v>
      </c>
      <c r="AH48" s="3">
        <f t="shared" si="21"/>
        <v>-15</v>
      </c>
      <c r="AI48" s="3">
        <f t="shared" si="21"/>
        <v>-15</v>
      </c>
      <c r="AJ48" s="3">
        <f t="shared" si="21"/>
        <v>-15</v>
      </c>
      <c r="AK48" s="3">
        <f t="shared" si="21"/>
        <v>-15</v>
      </c>
      <c r="AL48" s="3">
        <f t="shared" si="21"/>
        <v>-15</v>
      </c>
      <c r="AM48" s="3">
        <f t="shared" si="21"/>
        <v>-15</v>
      </c>
      <c r="AN48" s="3">
        <f t="shared" si="21"/>
        <v>-15</v>
      </c>
      <c r="AO48" s="3">
        <f t="shared" si="21"/>
        <v>-15</v>
      </c>
      <c r="AP48" s="3">
        <f t="shared" si="21"/>
        <v>-15</v>
      </c>
      <c r="AQ48" s="3">
        <f t="shared" si="21"/>
        <v>-15</v>
      </c>
      <c r="AR48" s="3">
        <f t="shared" si="21"/>
        <v>-15</v>
      </c>
      <c r="AS48" s="3">
        <f t="shared" si="21"/>
        <v>-15</v>
      </c>
      <c r="AT48" s="3">
        <f t="shared" si="21"/>
        <v>-15</v>
      </c>
      <c r="AU48" s="3">
        <f t="shared" si="21"/>
        <v>-15</v>
      </c>
      <c r="AV48" s="3">
        <f t="shared" si="21"/>
        <v>-15</v>
      </c>
      <c r="AW48" s="3">
        <f t="shared" si="21"/>
        <v>-15</v>
      </c>
      <c r="AX48" s="3">
        <f t="shared" si="21"/>
        <v>-15</v>
      </c>
      <c r="AY48" s="3">
        <f t="shared" si="21"/>
        <v>-15</v>
      </c>
      <c r="BA48" s="3">
        <f t="shared" ref="BA48:BD50" si="22">SUMIFS($D48:$AY48,$D$20:$AY$20,BA$18)</f>
        <v>-180</v>
      </c>
      <c r="BB48" s="3">
        <f t="shared" si="22"/>
        <v>-180</v>
      </c>
      <c r="BC48" s="3">
        <f t="shared" si="22"/>
        <v>-180</v>
      </c>
      <c r="BD48" s="3">
        <f t="shared" si="22"/>
        <v>-180</v>
      </c>
    </row>
    <row r="49" spans="2:56">
      <c r="B49" t="s">
        <v>124</v>
      </c>
      <c r="D49" s="3">
        <f>-$C$11</f>
        <v>-5</v>
      </c>
      <c r="E49" s="3">
        <f t="shared" ref="E49:AY49" si="23">-$C$11</f>
        <v>-5</v>
      </c>
      <c r="F49" s="3">
        <f t="shared" si="23"/>
        <v>-5</v>
      </c>
      <c r="G49" s="3">
        <f t="shared" si="23"/>
        <v>-5</v>
      </c>
      <c r="H49" s="3">
        <f t="shared" si="23"/>
        <v>-5</v>
      </c>
      <c r="I49" s="3">
        <f t="shared" si="23"/>
        <v>-5</v>
      </c>
      <c r="J49" s="3">
        <f t="shared" si="23"/>
        <v>-5</v>
      </c>
      <c r="K49" s="3">
        <f t="shared" si="23"/>
        <v>-5</v>
      </c>
      <c r="L49" s="3">
        <f t="shared" si="23"/>
        <v>-5</v>
      </c>
      <c r="M49" s="3">
        <f t="shared" si="23"/>
        <v>-5</v>
      </c>
      <c r="N49" s="3">
        <f t="shared" si="23"/>
        <v>-5</v>
      </c>
      <c r="O49" s="3">
        <f t="shared" si="23"/>
        <v>-5</v>
      </c>
      <c r="P49" s="3">
        <f t="shared" si="23"/>
        <v>-5</v>
      </c>
      <c r="Q49" s="3">
        <f t="shared" si="23"/>
        <v>-5</v>
      </c>
      <c r="R49" s="3">
        <f t="shared" si="23"/>
        <v>-5</v>
      </c>
      <c r="S49" s="3">
        <f t="shared" si="23"/>
        <v>-5</v>
      </c>
      <c r="T49" s="3">
        <f t="shared" si="23"/>
        <v>-5</v>
      </c>
      <c r="U49" s="3">
        <f t="shared" si="23"/>
        <v>-5</v>
      </c>
      <c r="V49" s="3">
        <f t="shared" si="23"/>
        <v>-5</v>
      </c>
      <c r="W49" s="3">
        <f t="shared" si="23"/>
        <v>-5</v>
      </c>
      <c r="X49" s="3">
        <f t="shared" si="23"/>
        <v>-5</v>
      </c>
      <c r="Y49" s="3">
        <f t="shared" si="23"/>
        <v>-5</v>
      </c>
      <c r="Z49" s="3">
        <f t="shared" si="23"/>
        <v>-5</v>
      </c>
      <c r="AA49" s="3">
        <f t="shared" si="23"/>
        <v>-5</v>
      </c>
      <c r="AB49" s="3">
        <f t="shared" si="23"/>
        <v>-5</v>
      </c>
      <c r="AC49" s="3">
        <f t="shared" si="23"/>
        <v>-5</v>
      </c>
      <c r="AD49" s="3">
        <f t="shared" si="23"/>
        <v>-5</v>
      </c>
      <c r="AE49" s="3">
        <f t="shared" si="23"/>
        <v>-5</v>
      </c>
      <c r="AF49" s="3">
        <f t="shared" si="23"/>
        <v>-5</v>
      </c>
      <c r="AG49" s="3">
        <f t="shared" si="23"/>
        <v>-5</v>
      </c>
      <c r="AH49" s="3">
        <f t="shared" si="23"/>
        <v>-5</v>
      </c>
      <c r="AI49" s="3">
        <f t="shared" si="23"/>
        <v>-5</v>
      </c>
      <c r="AJ49" s="3">
        <f t="shared" si="23"/>
        <v>-5</v>
      </c>
      <c r="AK49" s="3">
        <f t="shared" si="23"/>
        <v>-5</v>
      </c>
      <c r="AL49" s="3">
        <f t="shared" si="23"/>
        <v>-5</v>
      </c>
      <c r="AM49" s="3">
        <f t="shared" si="23"/>
        <v>-5</v>
      </c>
      <c r="AN49" s="3">
        <f t="shared" si="23"/>
        <v>-5</v>
      </c>
      <c r="AO49" s="3">
        <f t="shared" si="23"/>
        <v>-5</v>
      </c>
      <c r="AP49" s="3">
        <f t="shared" si="23"/>
        <v>-5</v>
      </c>
      <c r="AQ49" s="3">
        <f t="shared" si="23"/>
        <v>-5</v>
      </c>
      <c r="AR49" s="3">
        <f t="shared" si="23"/>
        <v>-5</v>
      </c>
      <c r="AS49" s="3">
        <f t="shared" si="23"/>
        <v>-5</v>
      </c>
      <c r="AT49" s="3">
        <f t="shared" si="23"/>
        <v>-5</v>
      </c>
      <c r="AU49" s="3">
        <f t="shared" si="23"/>
        <v>-5</v>
      </c>
      <c r="AV49" s="3">
        <f t="shared" si="23"/>
        <v>-5</v>
      </c>
      <c r="AW49" s="3">
        <f t="shared" si="23"/>
        <v>-5</v>
      </c>
      <c r="AX49" s="3">
        <f t="shared" si="23"/>
        <v>-5</v>
      </c>
      <c r="AY49" s="3">
        <f t="shared" si="23"/>
        <v>-5</v>
      </c>
      <c r="BA49" s="3">
        <f t="shared" si="22"/>
        <v>-60</v>
      </c>
      <c r="BB49" s="3">
        <f t="shared" si="22"/>
        <v>-60</v>
      </c>
      <c r="BC49" s="3">
        <f t="shared" si="22"/>
        <v>-60</v>
      </c>
      <c r="BD49" s="3">
        <f t="shared" si="22"/>
        <v>-60</v>
      </c>
    </row>
    <row r="50" spans="2:56">
      <c r="B50" t="s">
        <v>126</v>
      </c>
      <c r="D50" s="3">
        <f>IF(AND(D$21&lt;=6,D$20&lt;=YEAR($D$18)),-$C$12,0)</f>
        <v>-50</v>
      </c>
      <c r="E50" s="3">
        <f t="shared" ref="E50:AY50" si="24">IF(AND(E$21&lt;=6,E$20&lt;=YEAR($D$18)),-$C$12,0)</f>
        <v>-50</v>
      </c>
      <c r="F50" s="3">
        <f t="shared" si="24"/>
        <v>-50</v>
      </c>
      <c r="G50" s="3">
        <f t="shared" si="24"/>
        <v>-50</v>
      </c>
      <c r="H50" s="3">
        <f t="shared" si="24"/>
        <v>-50</v>
      </c>
      <c r="I50" s="3">
        <f t="shared" si="24"/>
        <v>-50</v>
      </c>
      <c r="J50" s="3">
        <f t="shared" si="24"/>
        <v>0</v>
      </c>
      <c r="K50" s="3">
        <f t="shared" si="24"/>
        <v>0</v>
      </c>
      <c r="L50" s="3">
        <f t="shared" si="24"/>
        <v>0</v>
      </c>
      <c r="M50" s="3">
        <f t="shared" si="24"/>
        <v>0</v>
      </c>
      <c r="N50" s="3">
        <f t="shared" si="24"/>
        <v>0</v>
      </c>
      <c r="O50" s="3">
        <f t="shared" si="24"/>
        <v>0</v>
      </c>
      <c r="P50" s="3">
        <f t="shared" si="24"/>
        <v>0</v>
      </c>
      <c r="Q50" s="3">
        <f t="shared" si="24"/>
        <v>0</v>
      </c>
      <c r="R50" s="3">
        <f t="shared" si="24"/>
        <v>0</v>
      </c>
      <c r="S50" s="3">
        <f t="shared" si="24"/>
        <v>0</v>
      </c>
      <c r="T50" s="3">
        <f t="shared" si="24"/>
        <v>0</v>
      </c>
      <c r="U50" s="3">
        <f t="shared" si="24"/>
        <v>0</v>
      </c>
      <c r="V50" s="3">
        <f t="shared" si="24"/>
        <v>0</v>
      </c>
      <c r="W50" s="3">
        <f t="shared" si="24"/>
        <v>0</v>
      </c>
      <c r="X50" s="3">
        <f t="shared" si="24"/>
        <v>0</v>
      </c>
      <c r="Y50" s="3">
        <f t="shared" si="24"/>
        <v>0</v>
      </c>
      <c r="Z50" s="3">
        <f t="shared" si="24"/>
        <v>0</v>
      </c>
      <c r="AA50" s="3">
        <f t="shared" si="24"/>
        <v>0</v>
      </c>
      <c r="AB50" s="3">
        <f t="shared" si="24"/>
        <v>0</v>
      </c>
      <c r="AC50" s="3">
        <f t="shared" si="24"/>
        <v>0</v>
      </c>
      <c r="AD50" s="3">
        <f t="shared" si="24"/>
        <v>0</v>
      </c>
      <c r="AE50" s="3">
        <f t="shared" si="24"/>
        <v>0</v>
      </c>
      <c r="AF50" s="3">
        <f t="shared" si="24"/>
        <v>0</v>
      </c>
      <c r="AG50" s="3">
        <f t="shared" si="24"/>
        <v>0</v>
      </c>
      <c r="AH50" s="3">
        <f t="shared" si="24"/>
        <v>0</v>
      </c>
      <c r="AI50" s="3">
        <f t="shared" si="24"/>
        <v>0</v>
      </c>
      <c r="AJ50" s="3">
        <f t="shared" si="24"/>
        <v>0</v>
      </c>
      <c r="AK50" s="3">
        <f t="shared" si="24"/>
        <v>0</v>
      </c>
      <c r="AL50" s="3">
        <f t="shared" si="24"/>
        <v>0</v>
      </c>
      <c r="AM50" s="3">
        <f t="shared" si="24"/>
        <v>0</v>
      </c>
      <c r="AN50" s="3">
        <f t="shared" si="24"/>
        <v>0</v>
      </c>
      <c r="AO50" s="3">
        <f t="shared" si="24"/>
        <v>0</v>
      </c>
      <c r="AP50" s="3">
        <f t="shared" si="24"/>
        <v>0</v>
      </c>
      <c r="AQ50" s="3">
        <f t="shared" si="24"/>
        <v>0</v>
      </c>
      <c r="AR50" s="3">
        <f t="shared" si="24"/>
        <v>0</v>
      </c>
      <c r="AS50" s="3">
        <f t="shared" si="24"/>
        <v>0</v>
      </c>
      <c r="AT50" s="3">
        <f t="shared" si="24"/>
        <v>0</v>
      </c>
      <c r="AU50" s="3">
        <f t="shared" si="24"/>
        <v>0</v>
      </c>
      <c r="AV50" s="3">
        <f t="shared" si="24"/>
        <v>0</v>
      </c>
      <c r="AW50" s="3">
        <f t="shared" si="24"/>
        <v>0</v>
      </c>
      <c r="AX50" s="3">
        <f t="shared" si="24"/>
        <v>0</v>
      </c>
      <c r="AY50" s="3">
        <f t="shared" si="24"/>
        <v>0</v>
      </c>
      <c r="BA50" s="3">
        <f t="shared" si="22"/>
        <v>-300</v>
      </c>
      <c r="BB50" s="3">
        <f t="shared" si="22"/>
        <v>0</v>
      </c>
      <c r="BC50" s="3">
        <f t="shared" si="22"/>
        <v>0</v>
      </c>
      <c r="BD50" s="3">
        <f t="shared" si="22"/>
        <v>0</v>
      </c>
    </row>
    <row r="51" spans="2:56" s="1" customFormat="1">
      <c r="B51" s="1" t="s">
        <v>16</v>
      </c>
      <c r="D51" s="8">
        <f>SUM(D46,D48:D50)</f>
        <v>-68.5</v>
      </c>
      <c r="E51" s="8">
        <f t="shared" ref="E51:AY51" si="25">SUM(E46,E48:E50)</f>
        <v>-67</v>
      </c>
      <c r="F51" s="8">
        <f t="shared" si="25"/>
        <v>-65.5</v>
      </c>
      <c r="G51" s="8">
        <f t="shared" si="25"/>
        <v>-64</v>
      </c>
      <c r="H51" s="8">
        <f t="shared" si="25"/>
        <v>-62.5</v>
      </c>
      <c r="I51" s="8">
        <f t="shared" si="25"/>
        <v>-61</v>
      </c>
      <c r="J51" s="8">
        <f t="shared" si="25"/>
        <v>-9.5</v>
      </c>
      <c r="K51" s="8">
        <f t="shared" si="25"/>
        <v>-8</v>
      </c>
      <c r="L51" s="8">
        <f t="shared" si="25"/>
        <v>-6.5</v>
      </c>
      <c r="M51" s="8">
        <f t="shared" si="25"/>
        <v>-5</v>
      </c>
      <c r="N51" s="8">
        <f t="shared" si="25"/>
        <v>-3.5</v>
      </c>
      <c r="O51" s="8">
        <f t="shared" si="25"/>
        <v>-2</v>
      </c>
      <c r="P51" s="8">
        <f t="shared" si="25"/>
        <v>-0.5</v>
      </c>
      <c r="Q51" s="8">
        <f t="shared" si="25"/>
        <v>1</v>
      </c>
      <c r="R51" s="8">
        <f t="shared" si="25"/>
        <v>2.5</v>
      </c>
      <c r="S51" s="8">
        <f t="shared" si="25"/>
        <v>4</v>
      </c>
      <c r="T51" s="8">
        <f t="shared" si="25"/>
        <v>5.5</v>
      </c>
      <c r="U51" s="8">
        <f t="shared" si="25"/>
        <v>7</v>
      </c>
      <c r="V51" s="8">
        <f t="shared" si="25"/>
        <v>8.5</v>
      </c>
      <c r="W51" s="8">
        <f t="shared" si="25"/>
        <v>10</v>
      </c>
      <c r="X51" s="8">
        <f t="shared" si="25"/>
        <v>11.5</v>
      </c>
      <c r="Y51" s="8">
        <f t="shared" si="25"/>
        <v>13</v>
      </c>
      <c r="Z51" s="8">
        <f t="shared" si="25"/>
        <v>14.5</v>
      </c>
      <c r="AA51" s="8">
        <f t="shared" si="25"/>
        <v>16</v>
      </c>
      <c r="AB51" s="8">
        <f t="shared" si="25"/>
        <v>17.5</v>
      </c>
      <c r="AC51" s="8">
        <f t="shared" si="25"/>
        <v>19</v>
      </c>
      <c r="AD51" s="8">
        <f t="shared" si="25"/>
        <v>20.5</v>
      </c>
      <c r="AE51" s="8">
        <f t="shared" si="25"/>
        <v>22</v>
      </c>
      <c r="AF51" s="8">
        <f t="shared" si="25"/>
        <v>23.5</v>
      </c>
      <c r="AG51" s="8">
        <f t="shared" si="25"/>
        <v>25</v>
      </c>
      <c r="AH51" s="8">
        <f t="shared" si="25"/>
        <v>26.5</v>
      </c>
      <c r="AI51" s="8">
        <f t="shared" si="25"/>
        <v>28</v>
      </c>
      <c r="AJ51" s="8">
        <f t="shared" si="25"/>
        <v>29.5</v>
      </c>
      <c r="AK51" s="8">
        <f t="shared" si="25"/>
        <v>31</v>
      </c>
      <c r="AL51" s="8">
        <f t="shared" si="25"/>
        <v>32.5</v>
      </c>
      <c r="AM51" s="8">
        <f t="shared" si="25"/>
        <v>34</v>
      </c>
      <c r="AN51" s="8">
        <f t="shared" si="25"/>
        <v>35.5</v>
      </c>
      <c r="AO51" s="8">
        <f t="shared" si="25"/>
        <v>37</v>
      </c>
      <c r="AP51" s="8">
        <f t="shared" si="25"/>
        <v>38.5</v>
      </c>
      <c r="AQ51" s="8">
        <f t="shared" si="25"/>
        <v>40</v>
      </c>
      <c r="AR51" s="8">
        <f t="shared" si="25"/>
        <v>41.5</v>
      </c>
      <c r="AS51" s="8">
        <f t="shared" si="25"/>
        <v>43</v>
      </c>
      <c r="AT51" s="8">
        <f t="shared" si="25"/>
        <v>44.5</v>
      </c>
      <c r="AU51" s="8">
        <f t="shared" si="25"/>
        <v>46</v>
      </c>
      <c r="AV51" s="8">
        <f t="shared" si="25"/>
        <v>47.5</v>
      </c>
      <c r="AW51" s="8">
        <f t="shared" si="25"/>
        <v>49</v>
      </c>
      <c r="AX51" s="8">
        <f t="shared" si="25"/>
        <v>50.5</v>
      </c>
      <c r="AY51" s="8">
        <f t="shared" si="25"/>
        <v>52</v>
      </c>
      <c r="BA51" s="8">
        <f t="shared" ref="BA51" si="26">SUM(BA46,BA48:BA50)</f>
        <v>-423</v>
      </c>
      <c r="BB51" s="8">
        <f t="shared" ref="BB51" si="27">SUM(BB46,BB48:BB50)</f>
        <v>93</v>
      </c>
      <c r="BC51" s="8">
        <f t="shared" ref="BC51" si="28">SUM(BC46,BC48:BC50)</f>
        <v>309</v>
      </c>
      <c r="BD51" s="8">
        <f t="shared" ref="BD51" si="29">SUM(BD46,BD48:BD50)</f>
        <v>525</v>
      </c>
    </row>
    <row r="53" spans="2:56">
      <c r="B53" t="s">
        <v>76</v>
      </c>
      <c r="D53" s="3">
        <f>D40</f>
        <v>-2.1666666666666665</v>
      </c>
      <c r="E53" s="3">
        <f t="shared" ref="E53:AY53" si="30">E40</f>
        <v>-2.1666666666666665</v>
      </c>
      <c r="F53" s="3">
        <f t="shared" si="30"/>
        <v>-2.1666666666666665</v>
      </c>
      <c r="G53" s="3">
        <f t="shared" si="30"/>
        <v>-2.1666666666666665</v>
      </c>
      <c r="H53" s="3">
        <f t="shared" si="30"/>
        <v>-2.1666666666666665</v>
      </c>
      <c r="I53" s="3">
        <f t="shared" si="30"/>
        <v>-2.1666666666666665</v>
      </c>
      <c r="J53" s="3">
        <f t="shared" si="30"/>
        <v>-4.1666666666666661</v>
      </c>
      <c r="K53" s="3">
        <f t="shared" si="30"/>
        <v>-4.1666666666666661</v>
      </c>
      <c r="L53" s="3">
        <f t="shared" si="30"/>
        <v>-4.1666666666666661</v>
      </c>
      <c r="M53" s="3">
        <f t="shared" si="30"/>
        <v>-4.1666666666666661</v>
      </c>
      <c r="N53" s="3">
        <f t="shared" si="30"/>
        <v>-4.1666666666666661</v>
      </c>
      <c r="O53" s="3">
        <f t="shared" si="30"/>
        <v>-4.1666666666666661</v>
      </c>
      <c r="P53" s="3">
        <f t="shared" si="30"/>
        <v>-4.1666666666666661</v>
      </c>
      <c r="Q53" s="3">
        <f t="shared" si="30"/>
        <v>-4.1666666666666661</v>
      </c>
      <c r="R53" s="3">
        <f t="shared" si="30"/>
        <v>-4.1666666666666661</v>
      </c>
      <c r="S53" s="3">
        <f t="shared" si="30"/>
        <v>-4.1666666666666661</v>
      </c>
      <c r="T53" s="3">
        <f t="shared" si="30"/>
        <v>-4.1666666666666661</v>
      </c>
      <c r="U53" s="3">
        <f t="shared" si="30"/>
        <v>-4.1666666666666661</v>
      </c>
      <c r="V53" s="3">
        <f t="shared" si="30"/>
        <v>-4.1666666666666661</v>
      </c>
      <c r="W53" s="3">
        <f t="shared" si="30"/>
        <v>-4.1666666666666661</v>
      </c>
      <c r="X53" s="3">
        <f t="shared" si="30"/>
        <v>-4.1666666666666661</v>
      </c>
      <c r="Y53" s="3">
        <f t="shared" si="30"/>
        <v>-4.1666666666666661</v>
      </c>
      <c r="Z53" s="3">
        <f t="shared" si="30"/>
        <v>-4.1666666666666661</v>
      </c>
      <c r="AA53" s="3">
        <f t="shared" si="30"/>
        <v>-4.1666666666666661</v>
      </c>
      <c r="AB53" s="3">
        <f t="shared" si="30"/>
        <v>-4</v>
      </c>
      <c r="AC53" s="3">
        <f t="shared" si="30"/>
        <v>-4</v>
      </c>
      <c r="AD53" s="3">
        <f t="shared" si="30"/>
        <v>-4</v>
      </c>
      <c r="AE53" s="3">
        <f t="shared" si="30"/>
        <v>-4</v>
      </c>
      <c r="AF53" s="3">
        <f t="shared" si="30"/>
        <v>-4</v>
      </c>
      <c r="AG53" s="3">
        <f t="shared" si="30"/>
        <v>-4</v>
      </c>
      <c r="AH53" s="3">
        <f t="shared" si="30"/>
        <v>-2</v>
      </c>
      <c r="AI53" s="3">
        <f t="shared" si="30"/>
        <v>-2</v>
      </c>
      <c r="AJ53" s="3">
        <f t="shared" si="30"/>
        <v>-2</v>
      </c>
      <c r="AK53" s="3">
        <f t="shared" si="30"/>
        <v>-2</v>
      </c>
      <c r="AL53" s="3">
        <f t="shared" si="30"/>
        <v>-2</v>
      </c>
      <c r="AM53" s="3">
        <f t="shared" si="30"/>
        <v>-2</v>
      </c>
      <c r="AN53" s="3">
        <f t="shared" si="30"/>
        <v>0</v>
      </c>
      <c r="AO53" s="3">
        <f t="shared" si="30"/>
        <v>0</v>
      </c>
      <c r="AP53" s="3">
        <f t="shared" si="30"/>
        <v>0</v>
      </c>
      <c r="AQ53" s="3">
        <f t="shared" si="30"/>
        <v>0</v>
      </c>
      <c r="AR53" s="3">
        <f t="shared" si="30"/>
        <v>0</v>
      </c>
      <c r="AS53" s="3">
        <f t="shared" si="30"/>
        <v>0</v>
      </c>
      <c r="AT53" s="3">
        <f t="shared" si="30"/>
        <v>0</v>
      </c>
      <c r="AU53" s="3">
        <f t="shared" si="30"/>
        <v>0</v>
      </c>
      <c r="AV53" s="3">
        <f t="shared" si="30"/>
        <v>0</v>
      </c>
      <c r="AW53" s="3">
        <f t="shared" si="30"/>
        <v>0</v>
      </c>
      <c r="AX53" s="3">
        <f t="shared" si="30"/>
        <v>0</v>
      </c>
      <c r="AY53" s="3">
        <f t="shared" si="30"/>
        <v>0</v>
      </c>
      <c r="BA53" s="3">
        <f t="shared" ref="BA53:BD53" si="31">SUMIFS($D53:$AY53,$D$20:$AY$20,BA$18)</f>
        <v>-37.999999999999986</v>
      </c>
      <c r="BB53" s="3">
        <f t="shared" si="31"/>
        <v>-49.999999999999979</v>
      </c>
      <c r="BC53" s="3">
        <f t="shared" si="31"/>
        <v>-36</v>
      </c>
      <c r="BD53" s="3">
        <f t="shared" si="31"/>
        <v>0</v>
      </c>
    </row>
    <row r="54" spans="2:56" s="1" customFormat="1">
      <c r="B54" s="1" t="s">
        <v>18</v>
      </c>
      <c r="D54" s="8">
        <f>SUM(D51,D53)</f>
        <v>-70.666666666666671</v>
      </c>
      <c r="E54" s="8">
        <f t="shared" ref="E54:AY54" si="32">SUM(E51,E53)</f>
        <v>-69.166666666666671</v>
      </c>
      <c r="F54" s="8">
        <f t="shared" si="32"/>
        <v>-67.666666666666671</v>
      </c>
      <c r="G54" s="8">
        <f t="shared" si="32"/>
        <v>-66.166666666666671</v>
      </c>
      <c r="H54" s="8">
        <f t="shared" si="32"/>
        <v>-64.666666666666671</v>
      </c>
      <c r="I54" s="8">
        <f t="shared" si="32"/>
        <v>-63.166666666666664</v>
      </c>
      <c r="J54" s="8">
        <f t="shared" si="32"/>
        <v>-13.666666666666666</v>
      </c>
      <c r="K54" s="8">
        <f t="shared" si="32"/>
        <v>-12.166666666666666</v>
      </c>
      <c r="L54" s="8">
        <f t="shared" si="32"/>
        <v>-10.666666666666666</v>
      </c>
      <c r="M54" s="8">
        <f t="shared" si="32"/>
        <v>-9.1666666666666661</v>
      </c>
      <c r="N54" s="8">
        <f t="shared" si="32"/>
        <v>-7.6666666666666661</v>
      </c>
      <c r="O54" s="8">
        <f t="shared" si="32"/>
        <v>-6.1666666666666661</v>
      </c>
      <c r="P54" s="8">
        <f t="shared" si="32"/>
        <v>-4.6666666666666661</v>
      </c>
      <c r="Q54" s="8">
        <f t="shared" si="32"/>
        <v>-3.1666666666666661</v>
      </c>
      <c r="R54" s="8">
        <f t="shared" si="32"/>
        <v>-1.6666666666666661</v>
      </c>
      <c r="S54" s="8">
        <f t="shared" si="32"/>
        <v>-0.16666666666666607</v>
      </c>
      <c r="T54" s="8">
        <f t="shared" si="32"/>
        <v>1.3333333333333339</v>
      </c>
      <c r="U54" s="8">
        <f t="shared" si="32"/>
        <v>2.8333333333333339</v>
      </c>
      <c r="V54" s="8">
        <f t="shared" si="32"/>
        <v>4.3333333333333339</v>
      </c>
      <c r="W54" s="8">
        <f t="shared" si="32"/>
        <v>5.8333333333333339</v>
      </c>
      <c r="X54" s="8">
        <f t="shared" si="32"/>
        <v>7.3333333333333339</v>
      </c>
      <c r="Y54" s="8">
        <f t="shared" si="32"/>
        <v>8.8333333333333339</v>
      </c>
      <c r="Z54" s="8">
        <f t="shared" si="32"/>
        <v>10.333333333333334</v>
      </c>
      <c r="AA54" s="8">
        <f t="shared" si="32"/>
        <v>11.833333333333334</v>
      </c>
      <c r="AB54" s="8">
        <f t="shared" si="32"/>
        <v>13.5</v>
      </c>
      <c r="AC54" s="8">
        <f t="shared" si="32"/>
        <v>15</v>
      </c>
      <c r="AD54" s="8">
        <f t="shared" si="32"/>
        <v>16.5</v>
      </c>
      <c r="AE54" s="8">
        <f t="shared" si="32"/>
        <v>18</v>
      </c>
      <c r="AF54" s="8">
        <f t="shared" si="32"/>
        <v>19.5</v>
      </c>
      <c r="AG54" s="8">
        <f t="shared" si="32"/>
        <v>21</v>
      </c>
      <c r="AH54" s="8">
        <f t="shared" si="32"/>
        <v>24.5</v>
      </c>
      <c r="AI54" s="8">
        <f t="shared" si="32"/>
        <v>26</v>
      </c>
      <c r="AJ54" s="8">
        <f t="shared" si="32"/>
        <v>27.5</v>
      </c>
      <c r="AK54" s="8">
        <f t="shared" si="32"/>
        <v>29</v>
      </c>
      <c r="AL54" s="8">
        <f t="shared" si="32"/>
        <v>30.5</v>
      </c>
      <c r="AM54" s="8">
        <f t="shared" si="32"/>
        <v>32</v>
      </c>
      <c r="AN54" s="8">
        <f t="shared" si="32"/>
        <v>35.5</v>
      </c>
      <c r="AO54" s="8">
        <f t="shared" si="32"/>
        <v>37</v>
      </c>
      <c r="AP54" s="8">
        <f t="shared" si="32"/>
        <v>38.5</v>
      </c>
      <c r="AQ54" s="8">
        <f t="shared" si="32"/>
        <v>40</v>
      </c>
      <c r="AR54" s="8">
        <f t="shared" si="32"/>
        <v>41.5</v>
      </c>
      <c r="AS54" s="8">
        <f t="shared" si="32"/>
        <v>43</v>
      </c>
      <c r="AT54" s="8">
        <f t="shared" si="32"/>
        <v>44.5</v>
      </c>
      <c r="AU54" s="8">
        <f t="shared" si="32"/>
        <v>46</v>
      </c>
      <c r="AV54" s="8">
        <f t="shared" si="32"/>
        <v>47.5</v>
      </c>
      <c r="AW54" s="8">
        <f t="shared" si="32"/>
        <v>49</v>
      </c>
      <c r="AX54" s="8">
        <f t="shared" si="32"/>
        <v>50.5</v>
      </c>
      <c r="AY54" s="8">
        <f t="shared" si="32"/>
        <v>52</v>
      </c>
      <c r="BA54" s="8">
        <f t="shared" ref="BA54" si="33">SUM(BA51,BA53)</f>
        <v>-461</v>
      </c>
      <c r="BB54" s="8">
        <f t="shared" ref="BB54" si="34">SUM(BB51,BB53)</f>
        <v>43.000000000000021</v>
      </c>
      <c r="BC54" s="8">
        <f t="shared" ref="BC54" si="35">SUM(BC51,BC53)</f>
        <v>273</v>
      </c>
      <c r="BD54" s="8">
        <f t="shared" ref="BD54" si="36">SUM(BD51,BD53)</f>
        <v>525</v>
      </c>
    </row>
    <row r="56" spans="2:56">
      <c r="B56" t="s">
        <v>77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BA56" s="3">
        <f t="shared" ref="BA56:BD56" si="37">SUMIFS($D56:$AY56,$D$20:$AY$20,BA$18)</f>
        <v>0</v>
      </c>
      <c r="BB56" s="3">
        <f t="shared" si="37"/>
        <v>0</v>
      </c>
      <c r="BC56" s="3">
        <f t="shared" si="37"/>
        <v>0</v>
      </c>
      <c r="BD56" s="3">
        <f t="shared" si="37"/>
        <v>0</v>
      </c>
    </row>
    <row r="57" spans="2:56" s="1" customFormat="1">
      <c r="B57" s="1" t="s">
        <v>78</v>
      </c>
      <c r="D57" s="8">
        <f>SUM(D54,D56)</f>
        <v>-70.666666666666671</v>
      </c>
      <c r="E57" s="8">
        <f>SUM(E54,E56)</f>
        <v>-69.166666666666671</v>
      </c>
      <c r="F57" s="8">
        <f t="shared" ref="F57:AY57" si="38">SUM(F54,F56)</f>
        <v>-67.666666666666671</v>
      </c>
      <c r="G57" s="8">
        <f t="shared" si="38"/>
        <v>-66.166666666666671</v>
      </c>
      <c r="H57" s="8">
        <f t="shared" si="38"/>
        <v>-64.666666666666671</v>
      </c>
      <c r="I57" s="8">
        <f t="shared" si="38"/>
        <v>-63.166666666666664</v>
      </c>
      <c r="J57" s="8">
        <f t="shared" si="38"/>
        <v>-13.666666666666666</v>
      </c>
      <c r="K57" s="8">
        <f t="shared" si="38"/>
        <v>-12.166666666666666</v>
      </c>
      <c r="L57" s="8">
        <f t="shared" si="38"/>
        <v>-10.666666666666666</v>
      </c>
      <c r="M57" s="8">
        <f t="shared" si="38"/>
        <v>-9.1666666666666661</v>
      </c>
      <c r="N57" s="8">
        <f t="shared" si="38"/>
        <v>-7.6666666666666661</v>
      </c>
      <c r="O57" s="8">
        <f t="shared" si="38"/>
        <v>-6.1666666666666661</v>
      </c>
      <c r="P57" s="8">
        <f t="shared" si="38"/>
        <v>-4.6666666666666661</v>
      </c>
      <c r="Q57" s="8">
        <f t="shared" si="38"/>
        <v>-3.1666666666666661</v>
      </c>
      <c r="R57" s="8">
        <f t="shared" si="38"/>
        <v>-1.6666666666666661</v>
      </c>
      <c r="S57" s="8">
        <f t="shared" si="38"/>
        <v>-0.16666666666666607</v>
      </c>
      <c r="T57" s="8">
        <f t="shared" si="38"/>
        <v>1.3333333333333339</v>
      </c>
      <c r="U57" s="8">
        <f t="shared" si="38"/>
        <v>2.8333333333333339</v>
      </c>
      <c r="V57" s="8">
        <f t="shared" si="38"/>
        <v>4.3333333333333339</v>
      </c>
      <c r="W57" s="8">
        <f t="shared" si="38"/>
        <v>5.8333333333333339</v>
      </c>
      <c r="X57" s="8">
        <f t="shared" si="38"/>
        <v>7.3333333333333339</v>
      </c>
      <c r="Y57" s="8">
        <f t="shared" si="38"/>
        <v>8.8333333333333339</v>
      </c>
      <c r="Z57" s="8">
        <f t="shared" si="38"/>
        <v>10.333333333333334</v>
      </c>
      <c r="AA57" s="8">
        <f t="shared" si="38"/>
        <v>11.833333333333334</v>
      </c>
      <c r="AB57" s="8">
        <f t="shared" si="38"/>
        <v>13.5</v>
      </c>
      <c r="AC57" s="8">
        <f t="shared" si="38"/>
        <v>15</v>
      </c>
      <c r="AD57" s="8">
        <f t="shared" si="38"/>
        <v>16.5</v>
      </c>
      <c r="AE57" s="8">
        <f t="shared" si="38"/>
        <v>18</v>
      </c>
      <c r="AF57" s="8">
        <f t="shared" si="38"/>
        <v>19.5</v>
      </c>
      <c r="AG57" s="8">
        <f t="shared" si="38"/>
        <v>21</v>
      </c>
      <c r="AH57" s="8">
        <f t="shared" si="38"/>
        <v>24.5</v>
      </c>
      <c r="AI57" s="8">
        <f t="shared" si="38"/>
        <v>26</v>
      </c>
      <c r="AJ57" s="8">
        <f t="shared" si="38"/>
        <v>27.5</v>
      </c>
      <c r="AK57" s="8">
        <f t="shared" si="38"/>
        <v>29</v>
      </c>
      <c r="AL57" s="8">
        <f t="shared" si="38"/>
        <v>30.5</v>
      </c>
      <c r="AM57" s="8">
        <f t="shared" si="38"/>
        <v>32</v>
      </c>
      <c r="AN57" s="8">
        <f t="shared" si="38"/>
        <v>35.5</v>
      </c>
      <c r="AO57" s="8">
        <f t="shared" si="38"/>
        <v>37</v>
      </c>
      <c r="AP57" s="8">
        <f t="shared" si="38"/>
        <v>38.5</v>
      </c>
      <c r="AQ57" s="8">
        <f t="shared" si="38"/>
        <v>40</v>
      </c>
      <c r="AR57" s="8">
        <f t="shared" si="38"/>
        <v>41.5</v>
      </c>
      <c r="AS57" s="8">
        <f t="shared" si="38"/>
        <v>43</v>
      </c>
      <c r="AT57" s="8">
        <f t="shared" si="38"/>
        <v>44.5</v>
      </c>
      <c r="AU57" s="8">
        <f t="shared" si="38"/>
        <v>46</v>
      </c>
      <c r="AV57" s="8">
        <f t="shared" si="38"/>
        <v>47.5</v>
      </c>
      <c r="AW57" s="8">
        <f t="shared" si="38"/>
        <v>49</v>
      </c>
      <c r="AX57" s="8">
        <f t="shared" si="38"/>
        <v>50.5</v>
      </c>
      <c r="AY57" s="8">
        <f t="shared" si="38"/>
        <v>52</v>
      </c>
      <c r="BA57" s="8">
        <f t="shared" ref="BA57" si="39">SUM(BA54,BA56)</f>
        <v>-461</v>
      </c>
      <c r="BB57" s="8">
        <f t="shared" ref="BB57" si="40">SUM(BB54,BB56)</f>
        <v>43.000000000000021</v>
      </c>
      <c r="BC57" s="8">
        <f t="shared" ref="BC57" si="41">SUM(BC54,BC56)</f>
        <v>273</v>
      </c>
      <c r="BD57" s="8">
        <f t="shared" ref="BD57" si="42">SUM(BD54,BD56)</f>
        <v>525</v>
      </c>
    </row>
    <row r="59" spans="2:56">
      <c r="B59" t="s">
        <v>21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BA59" s="3">
        <f t="shared" ref="BA59:BD59" si="43">SUMIFS($D59:$AY59,$D$20:$AY$20,BA$18)</f>
        <v>0</v>
      </c>
      <c r="BB59" s="3">
        <f t="shared" si="43"/>
        <v>0</v>
      </c>
      <c r="BC59" s="3">
        <f t="shared" si="43"/>
        <v>0</v>
      </c>
      <c r="BD59" s="3">
        <f t="shared" si="43"/>
        <v>0</v>
      </c>
    </row>
    <row r="60" spans="2:56" s="1" customFormat="1">
      <c r="B60" s="1" t="s">
        <v>79</v>
      </c>
      <c r="D60" s="8">
        <f>SUM(D57,D59)</f>
        <v>-70.666666666666671</v>
      </c>
      <c r="E60" s="8">
        <f>SUM(E57,E59)</f>
        <v>-69.166666666666671</v>
      </c>
      <c r="F60" s="8">
        <f t="shared" ref="F60:AY60" si="44">SUM(F57,F59)</f>
        <v>-67.666666666666671</v>
      </c>
      <c r="G60" s="8">
        <f t="shared" si="44"/>
        <v>-66.166666666666671</v>
      </c>
      <c r="H60" s="8">
        <f t="shared" si="44"/>
        <v>-64.666666666666671</v>
      </c>
      <c r="I60" s="8">
        <f t="shared" si="44"/>
        <v>-63.166666666666664</v>
      </c>
      <c r="J60" s="8">
        <f t="shared" si="44"/>
        <v>-13.666666666666666</v>
      </c>
      <c r="K60" s="8">
        <f t="shared" si="44"/>
        <v>-12.166666666666666</v>
      </c>
      <c r="L60" s="8">
        <f t="shared" si="44"/>
        <v>-10.666666666666666</v>
      </c>
      <c r="M60" s="8">
        <f t="shared" si="44"/>
        <v>-9.1666666666666661</v>
      </c>
      <c r="N60" s="8">
        <f t="shared" si="44"/>
        <v>-7.6666666666666661</v>
      </c>
      <c r="O60" s="8">
        <f t="shared" si="44"/>
        <v>-6.1666666666666661</v>
      </c>
      <c r="P60" s="8">
        <f t="shared" si="44"/>
        <v>-4.6666666666666661</v>
      </c>
      <c r="Q60" s="8">
        <f t="shared" si="44"/>
        <v>-3.1666666666666661</v>
      </c>
      <c r="R60" s="8">
        <f t="shared" si="44"/>
        <v>-1.6666666666666661</v>
      </c>
      <c r="S60" s="8">
        <f t="shared" si="44"/>
        <v>-0.16666666666666607</v>
      </c>
      <c r="T60" s="8">
        <f t="shared" si="44"/>
        <v>1.3333333333333339</v>
      </c>
      <c r="U60" s="8">
        <f t="shared" si="44"/>
        <v>2.8333333333333339</v>
      </c>
      <c r="V60" s="8">
        <f t="shared" si="44"/>
        <v>4.3333333333333339</v>
      </c>
      <c r="W60" s="8">
        <f t="shared" si="44"/>
        <v>5.8333333333333339</v>
      </c>
      <c r="X60" s="8">
        <f t="shared" si="44"/>
        <v>7.3333333333333339</v>
      </c>
      <c r="Y60" s="8">
        <f t="shared" si="44"/>
        <v>8.8333333333333339</v>
      </c>
      <c r="Z60" s="8">
        <f t="shared" si="44"/>
        <v>10.333333333333334</v>
      </c>
      <c r="AA60" s="8">
        <f t="shared" si="44"/>
        <v>11.833333333333334</v>
      </c>
      <c r="AB60" s="8">
        <f t="shared" si="44"/>
        <v>13.5</v>
      </c>
      <c r="AC60" s="8">
        <f t="shared" si="44"/>
        <v>15</v>
      </c>
      <c r="AD60" s="8">
        <f t="shared" si="44"/>
        <v>16.5</v>
      </c>
      <c r="AE60" s="8">
        <f t="shared" si="44"/>
        <v>18</v>
      </c>
      <c r="AF60" s="8">
        <f t="shared" si="44"/>
        <v>19.5</v>
      </c>
      <c r="AG60" s="8">
        <f t="shared" si="44"/>
        <v>21</v>
      </c>
      <c r="AH60" s="8">
        <f t="shared" si="44"/>
        <v>24.5</v>
      </c>
      <c r="AI60" s="8">
        <f t="shared" si="44"/>
        <v>26</v>
      </c>
      <c r="AJ60" s="8">
        <f t="shared" si="44"/>
        <v>27.5</v>
      </c>
      <c r="AK60" s="8">
        <f t="shared" si="44"/>
        <v>29</v>
      </c>
      <c r="AL60" s="8">
        <f t="shared" si="44"/>
        <v>30.5</v>
      </c>
      <c r="AM60" s="8">
        <f t="shared" si="44"/>
        <v>32</v>
      </c>
      <c r="AN60" s="8">
        <f t="shared" si="44"/>
        <v>35.5</v>
      </c>
      <c r="AO60" s="8">
        <f t="shared" si="44"/>
        <v>37</v>
      </c>
      <c r="AP60" s="8">
        <f t="shared" si="44"/>
        <v>38.5</v>
      </c>
      <c r="AQ60" s="8">
        <f t="shared" si="44"/>
        <v>40</v>
      </c>
      <c r="AR60" s="8">
        <f t="shared" si="44"/>
        <v>41.5</v>
      </c>
      <c r="AS60" s="8">
        <f t="shared" si="44"/>
        <v>43</v>
      </c>
      <c r="AT60" s="8">
        <f t="shared" si="44"/>
        <v>44.5</v>
      </c>
      <c r="AU60" s="8">
        <f t="shared" si="44"/>
        <v>46</v>
      </c>
      <c r="AV60" s="8">
        <f t="shared" si="44"/>
        <v>47.5</v>
      </c>
      <c r="AW60" s="8">
        <f t="shared" si="44"/>
        <v>49</v>
      </c>
      <c r="AX60" s="8">
        <f t="shared" si="44"/>
        <v>50.5</v>
      </c>
      <c r="AY60" s="8">
        <f t="shared" si="44"/>
        <v>52</v>
      </c>
      <c r="BA60" s="8">
        <f t="shared" ref="BA60" si="45">SUM(BA57,BA59)</f>
        <v>-461</v>
      </c>
      <c r="BB60" s="8">
        <f t="shared" ref="BB60" si="46">SUM(BB57,BB59)</f>
        <v>43.000000000000021</v>
      </c>
      <c r="BC60" s="8">
        <f t="shared" ref="BC60" si="47">SUM(BC57,BC59)</f>
        <v>273</v>
      </c>
      <c r="BD60" s="8">
        <f t="shared" ref="BD60" si="48">SUM(BD57,BD59)</f>
        <v>525</v>
      </c>
    </row>
    <row r="62" spans="2:56" s="1" customFormat="1">
      <c r="B62" s="36" t="s">
        <v>128</v>
      </c>
      <c r="C62" s="36"/>
      <c r="D62" s="37">
        <f>$D$18</f>
        <v>43466</v>
      </c>
      <c r="E62" s="37">
        <f>EDATE(D$18,1)</f>
        <v>43497</v>
      </c>
      <c r="F62" s="37">
        <f t="shared" ref="F62:AY62" si="49">EDATE(E$18,1)</f>
        <v>43525</v>
      </c>
      <c r="G62" s="37">
        <f t="shared" si="49"/>
        <v>43556</v>
      </c>
      <c r="H62" s="37">
        <f t="shared" si="49"/>
        <v>43586</v>
      </c>
      <c r="I62" s="37">
        <f t="shared" si="49"/>
        <v>43617</v>
      </c>
      <c r="J62" s="37">
        <f t="shared" si="49"/>
        <v>43647</v>
      </c>
      <c r="K62" s="37">
        <f t="shared" si="49"/>
        <v>43678</v>
      </c>
      <c r="L62" s="37">
        <f t="shared" si="49"/>
        <v>43709</v>
      </c>
      <c r="M62" s="37">
        <f t="shared" si="49"/>
        <v>43739</v>
      </c>
      <c r="N62" s="37">
        <f t="shared" si="49"/>
        <v>43770</v>
      </c>
      <c r="O62" s="37">
        <f t="shared" si="49"/>
        <v>43800</v>
      </c>
      <c r="P62" s="37">
        <f t="shared" si="49"/>
        <v>43831</v>
      </c>
      <c r="Q62" s="37">
        <f t="shared" si="49"/>
        <v>43862</v>
      </c>
      <c r="R62" s="37">
        <f t="shared" si="49"/>
        <v>43891</v>
      </c>
      <c r="S62" s="37">
        <f t="shared" si="49"/>
        <v>43922</v>
      </c>
      <c r="T62" s="37">
        <f t="shared" si="49"/>
        <v>43952</v>
      </c>
      <c r="U62" s="37">
        <f t="shared" si="49"/>
        <v>43983</v>
      </c>
      <c r="V62" s="37">
        <f t="shared" si="49"/>
        <v>44013</v>
      </c>
      <c r="W62" s="37">
        <f t="shared" si="49"/>
        <v>44044</v>
      </c>
      <c r="X62" s="37">
        <f t="shared" si="49"/>
        <v>44075</v>
      </c>
      <c r="Y62" s="37">
        <f t="shared" si="49"/>
        <v>44105</v>
      </c>
      <c r="Z62" s="37">
        <f t="shared" si="49"/>
        <v>44136</v>
      </c>
      <c r="AA62" s="37">
        <f t="shared" si="49"/>
        <v>44166</v>
      </c>
      <c r="AB62" s="37">
        <f t="shared" si="49"/>
        <v>44197</v>
      </c>
      <c r="AC62" s="37">
        <f t="shared" si="49"/>
        <v>44228</v>
      </c>
      <c r="AD62" s="37">
        <f t="shared" si="49"/>
        <v>44256</v>
      </c>
      <c r="AE62" s="37">
        <f t="shared" si="49"/>
        <v>44287</v>
      </c>
      <c r="AF62" s="37">
        <f t="shared" si="49"/>
        <v>44317</v>
      </c>
      <c r="AG62" s="37">
        <f t="shared" si="49"/>
        <v>44348</v>
      </c>
      <c r="AH62" s="37">
        <f t="shared" si="49"/>
        <v>44378</v>
      </c>
      <c r="AI62" s="37">
        <f t="shared" si="49"/>
        <v>44409</v>
      </c>
      <c r="AJ62" s="37">
        <f t="shared" si="49"/>
        <v>44440</v>
      </c>
      <c r="AK62" s="37">
        <f t="shared" si="49"/>
        <v>44470</v>
      </c>
      <c r="AL62" s="37">
        <f t="shared" si="49"/>
        <v>44501</v>
      </c>
      <c r="AM62" s="37">
        <f t="shared" si="49"/>
        <v>44531</v>
      </c>
      <c r="AN62" s="37">
        <f t="shared" si="49"/>
        <v>44562</v>
      </c>
      <c r="AO62" s="37">
        <f t="shared" si="49"/>
        <v>44593</v>
      </c>
      <c r="AP62" s="37">
        <f t="shared" si="49"/>
        <v>44621</v>
      </c>
      <c r="AQ62" s="37">
        <f t="shared" si="49"/>
        <v>44652</v>
      </c>
      <c r="AR62" s="37">
        <f t="shared" si="49"/>
        <v>44682</v>
      </c>
      <c r="AS62" s="37">
        <f t="shared" si="49"/>
        <v>44713</v>
      </c>
      <c r="AT62" s="37">
        <f t="shared" si="49"/>
        <v>44743</v>
      </c>
      <c r="AU62" s="37">
        <f t="shared" si="49"/>
        <v>44774</v>
      </c>
      <c r="AV62" s="37">
        <f t="shared" si="49"/>
        <v>44805</v>
      </c>
      <c r="AW62" s="37">
        <f t="shared" si="49"/>
        <v>44835</v>
      </c>
      <c r="AX62" s="37">
        <f t="shared" si="49"/>
        <v>44866</v>
      </c>
      <c r="AY62" s="37">
        <f t="shared" si="49"/>
        <v>44896</v>
      </c>
      <c r="BA62" s="36">
        <f>$D$20</f>
        <v>2019</v>
      </c>
      <c r="BB62" s="36">
        <f>BA62+1</f>
        <v>2020</v>
      </c>
      <c r="BC62" s="36">
        <f t="shared" ref="BC62:BD62" si="50">BB62+1</f>
        <v>2021</v>
      </c>
      <c r="BD62" s="36">
        <f t="shared" si="50"/>
        <v>2022</v>
      </c>
    </row>
    <row r="64" spans="2:56">
      <c r="B64" t="s">
        <v>25</v>
      </c>
      <c r="D64" s="3">
        <f t="shared" ref="D64:AY64" si="51">D44*(1+TVA)</f>
        <v>18</v>
      </c>
      <c r="E64" s="3">
        <f t="shared" si="51"/>
        <v>36</v>
      </c>
      <c r="F64" s="3">
        <f t="shared" si="51"/>
        <v>54</v>
      </c>
      <c r="G64" s="3">
        <f t="shared" si="51"/>
        <v>72</v>
      </c>
      <c r="H64" s="3">
        <f t="shared" si="51"/>
        <v>90</v>
      </c>
      <c r="I64" s="3">
        <f t="shared" si="51"/>
        <v>108</v>
      </c>
      <c r="J64" s="3">
        <f t="shared" si="51"/>
        <v>126</v>
      </c>
      <c r="K64" s="3">
        <f t="shared" si="51"/>
        <v>144</v>
      </c>
      <c r="L64" s="3">
        <f t="shared" si="51"/>
        <v>162</v>
      </c>
      <c r="M64" s="3">
        <f t="shared" si="51"/>
        <v>180</v>
      </c>
      <c r="N64" s="3">
        <f t="shared" si="51"/>
        <v>198</v>
      </c>
      <c r="O64" s="3">
        <f t="shared" si="51"/>
        <v>216</v>
      </c>
      <c r="P64" s="3">
        <f t="shared" si="51"/>
        <v>234</v>
      </c>
      <c r="Q64" s="3">
        <f t="shared" si="51"/>
        <v>252</v>
      </c>
      <c r="R64" s="3">
        <f t="shared" si="51"/>
        <v>270</v>
      </c>
      <c r="S64" s="3">
        <f t="shared" si="51"/>
        <v>288</v>
      </c>
      <c r="T64" s="3">
        <f t="shared" si="51"/>
        <v>306</v>
      </c>
      <c r="U64" s="3">
        <f t="shared" si="51"/>
        <v>324</v>
      </c>
      <c r="V64" s="3">
        <f t="shared" si="51"/>
        <v>342</v>
      </c>
      <c r="W64" s="3">
        <f t="shared" si="51"/>
        <v>360</v>
      </c>
      <c r="X64" s="3">
        <f t="shared" si="51"/>
        <v>378</v>
      </c>
      <c r="Y64" s="3">
        <f t="shared" si="51"/>
        <v>396</v>
      </c>
      <c r="Z64" s="3">
        <f t="shared" si="51"/>
        <v>414</v>
      </c>
      <c r="AA64" s="3">
        <f t="shared" si="51"/>
        <v>432</v>
      </c>
      <c r="AB64" s="3">
        <f t="shared" si="51"/>
        <v>450</v>
      </c>
      <c r="AC64" s="3">
        <f t="shared" si="51"/>
        <v>468</v>
      </c>
      <c r="AD64" s="3">
        <f t="shared" si="51"/>
        <v>486</v>
      </c>
      <c r="AE64" s="3">
        <f t="shared" si="51"/>
        <v>504</v>
      </c>
      <c r="AF64" s="3">
        <f t="shared" si="51"/>
        <v>522</v>
      </c>
      <c r="AG64" s="3">
        <f t="shared" si="51"/>
        <v>540</v>
      </c>
      <c r="AH64" s="3">
        <f t="shared" si="51"/>
        <v>558</v>
      </c>
      <c r="AI64" s="3">
        <f t="shared" si="51"/>
        <v>576</v>
      </c>
      <c r="AJ64" s="3">
        <f t="shared" si="51"/>
        <v>594</v>
      </c>
      <c r="AK64" s="3">
        <f t="shared" si="51"/>
        <v>612</v>
      </c>
      <c r="AL64" s="3">
        <f t="shared" si="51"/>
        <v>630</v>
      </c>
      <c r="AM64" s="3">
        <f t="shared" si="51"/>
        <v>648</v>
      </c>
      <c r="AN64" s="3">
        <f t="shared" si="51"/>
        <v>666</v>
      </c>
      <c r="AO64" s="3">
        <f t="shared" si="51"/>
        <v>684</v>
      </c>
      <c r="AP64" s="3">
        <f t="shared" si="51"/>
        <v>702</v>
      </c>
      <c r="AQ64" s="3">
        <f t="shared" si="51"/>
        <v>720</v>
      </c>
      <c r="AR64" s="3">
        <f t="shared" si="51"/>
        <v>738</v>
      </c>
      <c r="AS64" s="3">
        <f t="shared" si="51"/>
        <v>756</v>
      </c>
      <c r="AT64" s="3">
        <f t="shared" si="51"/>
        <v>774</v>
      </c>
      <c r="AU64" s="3">
        <f t="shared" si="51"/>
        <v>792</v>
      </c>
      <c r="AV64" s="3">
        <f t="shared" si="51"/>
        <v>810</v>
      </c>
      <c r="AW64" s="3">
        <f t="shared" si="51"/>
        <v>828</v>
      </c>
      <c r="AX64" s="3">
        <f t="shared" si="51"/>
        <v>846</v>
      </c>
      <c r="AY64" s="3">
        <f t="shared" si="51"/>
        <v>864</v>
      </c>
      <c r="BA64" s="3">
        <f t="shared" ref="BA64:BD73" si="52">SUMIFS($D64:$AY64,$D$20:$AY$20,BA$18)</f>
        <v>1404</v>
      </c>
      <c r="BB64" s="3">
        <f t="shared" si="52"/>
        <v>3996</v>
      </c>
      <c r="BC64" s="3">
        <f t="shared" si="52"/>
        <v>6588</v>
      </c>
      <c r="BD64" s="3">
        <f t="shared" si="52"/>
        <v>9180</v>
      </c>
    </row>
    <row r="65" spans="2:56">
      <c r="B65" t="s">
        <v>102</v>
      </c>
      <c r="D65" s="6">
        <v>0</v>
      </c>
      <c r="E65" s="6">
        <v>0</v>
      </c>
      <c r="F65" s="3">
        <f t="shared" ref="F65:AY65" si="53">D45*(1+TVA)</f>
        <v>-16.2</v>
      </c>
      <c r="G65" s="3">
        <f t="shared" si="53"/>
        <v>-32.4</v>
      </c>
      <c r="H65" s="3">
        <f t="shared" si="53"/>
        <v>-48.6</v>
      </c>
      <c r="I65" s="3">
        <f t="shared" si="53"/>
        <v>-64.8</v>
      </c>
      <c r="J65" s="3">
        <f t="shared" si="53"/>
        <v>-81</v>
      </c>
      <c r="K65" s="3">
        <f t="shared" si="53"/>
        <v>-97.2</v>
      </c>
      <c r="L65" s="3">
        <f t="shared" si="53"/>
        <v>-113.39999999999999</v>
      </c>
      <c r="M65" s="3">
        <f t="shared" si="53"/>
        <v>-129.6</v>
      </c>
      <c r="N65" s="3">
        <f t="shared" si="53"/>
        <v>-145.79999999999998</v>
      </c>
      <c r="O65" s="3">
        <f t="shared" si="53"/>
        <v>-162</v>
      </c>
      <c r="P65" s="3">
        <f t="shared" si="53"/>
        <v>-178.2</v>
      </c>
      <c r="Q65" s="3">
        <f t="shared" si="53"/>
        <v>-194.4</v>
      </c>
      <c r="R65" s="3">
        <f t="shared" si="53"/>
        <v>-210.6</v>
      </c>
      <c r="S65" s="3">
        <f t="shared" si="53"/>
        <v>-226.79999999999998</v>
      </c>
      <c r="T65" s="3">
        <f t="shared" si="53"/>
        <v>-243</v>
      </c>
      <c r="U65" s="3">
        <f t="shared" si="53"/>
        <v>-259.2</v>
      </c>
      <c r="V65" s="3">
        <f t="shared" si="53"/>
        <v>-275.39999999999998</v>
      </c>
      <c r="W65" s="3">
        <f t="shared" si="53"/>
        <v>-291.59999999999997</v>
      </c>
      <c r="X65" s="3">
        <f t="shared" si="53"/>
        <v>-307.8</v>
      </c>
      <c r="Y65" s="3">
        <f t="shared" si="53"/>
        <v>-324</v>
      </c>
      <c r="Z65" s="3">
        <f t="shared" si="53"/>
        <v>-340.2</v>
      </c>
      <c r="AA65" s="3">
        <f t="shared" si="53"/>
        <v>-356.4</v>
      </c>
      <c r="AB65" s="3">
        <f t="shared" si="53"/>
        <v>-372.59999999999997</v>
      </c>
      <c r="AC65" s="3">
        <f t="shared" si="53"/>
        <v>-388.8</v>
      </c>
      <c r="AD65" s="3">
        <f t="shared" si="53"/>
        <v>-405</v>
      </c>
      <c r="AE65" s="3">
        <f t="shared" si="53"/>
        <v>-421.2</v>
      </c>
      <c r="AF65" s="3">
        <f t="shared" si="53"/>
        <v>-437.4</v>
      </c>
      <c r="AG65" s="3">
        <f t="shared" si="53"/>
        <v>-453.59999999999997</v>
      </c>
      <c r="AH65" s="3">
        <f t="shared" si="53"/>
        <v>-469.79999999999995</v>
      </c>
      <c r="AI65" s="3">
        <f t="shared" si="53"/>
        <v>-486</v>
      </c>
      <c r="AJ65" s="3">
        <f t="shared" si="53"/>
        <v>-502.2</v>
      </c>
      <c r="AK65" s="3">
        <f t="shared" si="53"/>
        <v>-518.4</v>
      </c>
      <c r="AL65" s="3">
        <f t="shared" si="53"/>
        <v>-534.6</v>
      </c>
      <c r="AM65" s="3">
        <f t="shared" si="53"/>
        <v>-550.79999999999995</v>
      </c>
      <c r="AN65" s="3">
        <f t="shared" si="53"/>
        <v>-567</v>
      </c>
      <c r="AO65" s="3">
        <f t="shared" si="53"/>
        <v>-583.19999999999993</v>
      </c>
      <c r="AP65" s="3">
        <f t="shared" si="53"/>
        <v>-599.4</v>
      </c>
      <c r="AQ65" s="3">
        <f t="shared" si="53"/>
        <v>-615.6</v>
      </c>
      <c r="AR65" s="3">
        <f t="shared" si="53"/>
        <v>-631.79999999999995</v>
      </c>
      <c r="AS65" s="3">
        <f t="shared" si="53"/>
        <v>-648</v>
      </c>
      <c r="AT65" s="3">
        <f t="shared" si="53"/>
        <v>-664.19999999999993</v>
      </c>
      <c r="AU65" s="3">
        <f t="shared" si="53"/>
        <v>-680.4</v>
      </c>
      <c r="AV65" s="3">
        <f t="shared" si="53"/>
        <v>-696.6</v>
      </c>
      <c r="AW65" s="3">
        <f t="shared" si="53"/>
        <v>-712.8</v>
      </c>
      <c r="AX65" s="3">
        <f t="shared" si="53"/>
        <v>-729</v>
      </c>
      <c r="AY65" s="3">
        <f t="shared" si="53"/>
        <v>-745.19999999999993</v>
      </c>
      <c r="BA65" s="3">
        <f t="shared" si="52"/>
        <v>-890.99999999999989</v>
      </c>
      <c r="BB65" s="3">
        <f t="shared" si="52"/>
        <v>-3207.6</v>
      </c>
      <c r="BC65" s="3">
        <f t="shared" si="52"/>
        <v>-5540.4</v>
      </c>
      <c r="BD65" s="3">
        <f t="shared" si="52"/>
        <v>-7873.2</v>
      </c>
    </row>
    <row r="66" spans="2:56">
      <c r="B66" t="s">
        <v>103</v>
      </c>
      <c r="BA66" s="3">
        <f t="shared" si="52"/>
        <v>0</v>
      </c>
      <c r="BB66" s="3">
        <f t="shared" si="52"/>
        <v>0</v>
      </c>
      <c r="BC66" s="3">
        <f t="shared" si="52"/>
        <v>0</v>
      </c>
      <c r="BD66" s="3">
        <f t="shared" si="52"/>
        <v>0</v>
      </c>
    </row>
    <row r="67" spans="2:56">
      <c r="B67" t="s">
        <v>104</v>
      </c>
      <c r="D67" s="3">
        <f t="shared" ref="D67:AY67" si="54">SUM(D48:D50)*(1+TVA)</f>
        <v>-84</v>
      </c>
      <c r="E67" s="3">
        <f t="shared" si="54"/>
        <v>-84</v>
      </c>
      <c r="F67" s="3">
        <f t="shared" si="54"/>
        <v>-84</v>
      </c>
      <c r="G67" s="3">
        <f t="shared" si="54"/>
        <v>-84</v>
      </c>
      <c r="H67" s="3">
        <f t="shared" si="54"/>
        <v>-84</v>
      </c>
      <c r="I67" s="3">
        <f t="shared" si="54"/>
        <v>-84</v>
      </c>
      <c r="J67" s="3">
        <f t="shared" si="54"/>
        <v>-24</v>
      </c>
      <c r="K67" s="3">
        <f t="shared" si="54"/>
        <v>-24</v>
      </c>
      <c r="L67" s="3">
        <f t="shared" si="54"/>
        <v>-24</v>
      </c>
      <c r="M67" s="3">
        <f t="shared" si="54"/>
        <v>-24</v>
      </c>
      <c r="N67" s="3">
        <f t="shared" si="54"/>
        <v>-24</v>
      </c>
      <c r="O67" s="3">
        <f t="shared" si="54"/>
        <v>-24</v>
      </c>
      <c r="P67" s="3">
        <f t="shared" si="54"/>
        <v>-24</v>
      </c>
      <c r="Q67" s="3">
        <f t="shared" si="54"/>
        <v>-24</v>
      </c>
      <c r="R67" s="3">
        <f t="shared" si="54"/>
        <v>-24</v>
      </c>
      <c r="S67" s="3">
        <f t="shared" si="54"/>
        <v>-24</v>
      </c>
      <c r="T67" s="3">
        <f t="shared" si="54"/>
        <v>-24</v>
      </c>
      <c r="U67" s="3">
        <f t="shared" si="54"/>
        <v>-24</v>
      </c>
      <c r="V67" s="3">
        <f t="shared" si="54"/>
        <v>-24</v>
      </c>
      <c r="W67" s="3">
        <f t="shared" si="54"/>
        <v>-24</v>
      </c>
      <c r="X67" s="3">
        <f t="shared" si="54"/>
        <v>-24</v>
      </c>
      <c r="Y67" s="3">
        <f t="shared" si="54"/>
        <v>-24</v>
      </c>
      <c r="Z67" s="3">
        <f t="shared" si="54"/>
        <v>-24</v>
      </c>
      <c r="AA67" s="3">
        <f t="shared" si="54"/>
        <v>-24</v>
      </c>
      <c r="AB67" s="3">
        <f t="shared" si="54"/>
        <v>-24</v>
      </c>
      <c r="AC67" s="3">
        <f t="shared" si="54"/>
        <v>-24</v>
      </c>
      <c r="AD67" s="3">
        <f t="shared" si="54"/>
        <v>-24</v>
      </c>
      <c r="AE67" s="3">
        <f t="shared" si="54"/>
        <v>-24</v>
      </c>
      <c r="AF67" s="3">
        <f t="shared" si="54"/>
        <v>-24</v>
      </c>
      <c r="AG67" s="3">
        <f t="shared" si="54"/>
        <v>-24</v>
      </c>
      <c r="AH67" s="3">
        <f t="shared" si="54"/>
        <v>-24</v>
      </c>
      <c r="AI67" s="3">
        <f t="shared" si="54"/>
        <v>-24</v>
      </c>
      <c r="AJ67" s="3">
        <f t="shared" si="54"/>
        <v>-24</v>
      </c>
      <c r="AK67" s="3">
        <f t="shared" si="54"/>
        <v>-24</v>
      </c>
      <c r="AL67" s="3">
        <f t="shared" si="54"/>
        <v>-24</v>
      </c>
      <c r="AM67" s="3">
        <f t="shared" si="54"/>
        <v>-24</v>
      </c>
      <c r="AN67" s="3">
        <f t="shared" si="54"/>
        <v>-24</v>
      </c>
      <c r="AO67" s="3">
        <f t="shared" si="54"/>
        <v>-24</v>
      </c>
      <c r="AP67" s="3">
        <f t="shared" si="54"/>
        <v>-24</v>
      </c>
      <c r="AQ67" s="3">
        <f t="shared" si="54"/>
        <v>-24</v>
      </c>
      <c r="AR67" s="3">
        <f t="shared" si="54"/>
        <v>-24</v>
      </c>
      <c r="AS67" s="3">
        <f t="shared" si="54"/>
        <v>-24</v>
      </c>
      <c r="AT67" s="3">
        <f t="shared" si="54"/>
        <v>-24</v>
      </c>
      <c r="AU67" s="3">
        <f t="shared" si="54"/>
        <v>-24</v>
      </c>
      <c r="AV67" s="3">
        <f t="shared" si="54"/>
        <v>-24</v>
      </c>
      <c r="AW67" s="3">
        <f t="shared" si="54"/>
        <v>-24</v>
      </c>
      <c r="AX67" s="3">
        <f t="shared" si="54"/>
        <v>-24</v>
      </c>
      <c r="AY67" s="3">
        <f t="shared" si="54"/>
        <v>-24</v>
      </c>
      <c r="BA67" s="3">
        <f t="shared" si="52"/>
        <v>-648</v>
      </c>
      <c r="BB67" s="3">
        <f t="shared" si="52"/>
        <v>-288</v>
      </c>
      <c r="BC67" s="3">
        <f t="shared" si="52"/>
        <v>-288</v>
      </c>
      <c r="BD67" s="3">
        <f t="shared" si="52"/>
        <v>-288</v>
      </c>
    </row>
    <row r="68" spans="2:56">
      <c r="B68" t="s">
        <v>58</v>
      </c>
      <c r="D68" s="6">
        <v>0</v>
      </c>
      <c r="E68" s="3">
        <f>D94</f>
        <v>28.900000000000002</v>
      </c>
      <c r="F68" s="3">
        <f t="shared" ref="F68:AY68" si="55">E94</f>
        <v>13.400000000000002</v>
      </c>
      <c r="G68" s="3">
        <f t="shared" si="55"/>
        <v>13.100000000000001</v>
      </c>
      <c r="H68" s="3">
        <f t="shared" si="55"/>
        <v>12.8</v>
      </c>
      <c r="I68" s="3">
        <f t="shared" si="55"/>
        <v>12.5</v>
      </c>
      <c r="J68" s="3">
        <f t="shared" si="55"/>
        <v>12.200000000000003</v>
      </c>
      <c r="K68" s="3">
        <f t="shared" si="55"/>
        <v>11.5</v>
      </c>
      <c r="L68" s="3">
        <f t="shared" si="55"/>
        <v>1.5999999999999996</v>
      </c>
      <c r="M68" s="3">
        <f t="shared" si="55"/>
        <v>1.2999999999999998</v>
      </c>
      <c r="N68" s="3">
        <f t="shared" si="55"/>
        <v>1</v>
      </c>
      <c r="O68" s="3">
        <f t="shared" si="55"/>
        <v>0.70000000000000018</v>
      </c>
      <c r="P68" s="3">
        <f t="shared" si="55"/>
        <v>0.39999999999999991</v>
      </c>
      <c r="Q68" s="3">
        <f t="shared" si="55"/>
        <v>9.9999999999999978E-2</v>
      </c>
      <c r="R68" s="3">
        <f t="shared" si="55"/>
        <v>-0.2</v>
      </c>
      <c r="S68" s="3">
        <f t="shared" si="55"/>
        <v>-0.49999999999999994</v>
      </c>
      <c r="T68" s="3">
        <f t="shared" si="55"/>
        <v>-0.8</v>
      </c>
      <c r="U68" s="3">
        <f t="shared" si="55"/>
        <v>-1.1000000000000001</v>
      </c>
      <c r="V68" s="3">
        <f t="shared" si="55"/>
        <v>-1.4</v>
      </c>
      <c r="W68" s="3">
        <f t="shared" si="55"/>
        <v>-1.7000000000000002</v>
      </c>
      <c r="X68" s="3">
        <f t="shared" si="55"/>
        <v>-2</v>
      </c>
      <c r="Y68" s="3">
        <f t="shared" si="55"/>
        <v>-2.3000000000000007</v>
      </c>
      <c r="Z68" s="3">
        <f t="shared" si="55"/>
        <v>-2.5999999999999996</v>
      </c>
      <c r="AA68" s="3">
        <f t="shared" si="55"/>
        <v>-2.9000000000000004</v>
      </c>
      <c r="AB68" s="3">
        <f t="shared" si="55"/>
        <v>-3.2</v>
      </c>
      <c r="AC68" s="3">
        <f t="shared" si="55"/>
        <v>-3.5</v>
      </c>
      <c r="AD68" s="3">
        <f t="shared" si="55"/>
        <v>-3.8000000000000007</v>
      </c>
      <c r="AE68" s="3">
        <f t="shared" si="55"/>
        <v>-4.1000000000000005</v>
      </c>
      <c r="AF68" s="3">
        <f t="shared" si="55"/>
        <v>-4.3999999999999995</v>
      </c>
      <c r="AG68" s="3">
        <f t="shared" si="55"/>
        <v>-4.7</v>
      </c>
      <c r="AH68" s="3">
        <f t="shared" si="55"/>
        <v>-4.9999999999999991</v>
      </c>
      <c r="AI68" s="3">
        <f t="shared" si="55"/>
        <v>-5.3000000000000016</v>
      </c>
      <c r="AJ68" s="3">
        <f t="shared" si="55"/>
        <v>-5.6000000000000005</v>
      </c>
      <c r="AK68" s="3">
        <f t="shared" si="55"/>
        <v>-5.8999999999999995</v>
      </c>
      <c r="AL68" s="3">
        <f t="shared" si="55"/>
        <v>-6.2</v>
      </c>
      <c r="AM68" s="3">
        <f t="shared" si="55"/>
        <v>-6.4999999999999991</v>
      </c>
      <c r="AN68" s="3">
        <f t="shared" si="55"/>
        <v>-6.8000000000000016</v>
      </c>
      <c r="AO68" s="3">
        <f t="shared" si="55"/>
        <v>-7.1000000000000005</v>
      </c>
      <c r="AP68" s="3">
        <f t="shared" si="55"/>
        <v>-7.3999999999999995</v>
      </c>
      <c r="AQ68" s="3">
        <f t="shared" si="55"/>
        <v>-7.7</v>
      </c>
      <c r="AR68" s="3">
        <f t="shared" si="55"/>
        <v>-7.9999999999999991</v>
      </c>
      <c r="AS68" s="3">
        <f t="shared" si="55"/>
        <v>-8.3000000000000007</v>
      </c>
      <c r="AT68" s="3">
        <f t="shared" si="55"/>
        <v>-8.5999999999999979</v>
      </c>
      <c r="AU68" s="3">
        <f t="shared" si="55"/>
        <v>-8.9000000000000021</v>
      </c>
      <c r="AV68" s="3">
        <f t="shared" si="55"/>
        <v>-9.1999999999999993</v>
      </c>
      <c r="AW68" s="3">
        <f t="shared" si="55"/>
        <v>-9.5</v>
      </c>
      <c r="AX68" s="3">
        <f t="shared" si="55"/>
        <v>-9.8000000000000007</v>
      </c>
      <c r="AY68" s="3">
        <f t="shared" si="55"/>
        <v>-10.100000000000001</v>
      </c>
      <c r="BA68" s="3">
        <f t="shared" si="52"/>
        <v>109</v>
      </c>
      <c r="BB68" s="3">
        <f t="shared" si="52"/>
        <v>-15</v>
      </c>
      <c r="BC68" s="3">
        <f t="shared" si="52"/>
        <v>-58.2</v>
      </c>
      <c r="BD68" s="3">
        <f t="shared" si="52"/>
        <v>-101.4</v>
      </c>
    </row>
    <row r="69" spans="2:56">
      <c r="B69" s="1" t="s">
        <v>96</v>
      </c>
      <c r="D69" s="8">
        <f>SUM(D64:D68)</f>
        <v>-66</v>
      </c>
      <c r="E69" s="8">
        <f t="shared" ref="E69:AY69" si="56">SUM(E64:E68)</f>
        <v>-19.099999999999998</v>
      </c>
      <c r="F69" s="8">
        <f t="shared" si="56"/>
        <v>-32.799999999999997</v>
      </c>
      <c r="G69" s="8">
        <f t="shared" si="56"/>
        <v>-31.299999999999997</v>
      </c>
      <c r="H69" s="8">
        <f t="shared" si="56"/>
        <v>-29.8</v>
      </c>
      <c r="I69" s="8">
        <f t="shared" si="56"/>
        <v>-28.299999999999997</v>
      </c>
      <c r="J69" s="8">
        <f t="shared" si="56"/>
        <v>33.200000000000003</v>
      </c>
      <c r="K69" s="8">
        <f t="shared" si="56"/>
        <v>34.299999999999997</v>
      </c>
      <c r="L69" s="8">
        <f t="shared" si="56"/>
        <v>26.20000000000001</v>
      </c>
      <c r="M69" s="8">
        <f t="shared" si="56"/>
        <v>27.700000000000006</v>
      </c>
      <c r="N69" s="8">
        <f t="shared" si="56"/>
        <v>29.200000000000017</v>
      </c>
      <c r="O69" s="8">
        <f t="shared" si="56"/>
        <v>30.7</v>
      </c>
      <c r="P69" s="8">
        <f t="shared" si="56"/>
        <v>32.20000000000001</v>
      </c>
      <c r="Q69" s="8">
        <f t="shared" si="56"/>
        <v>33.699999999999996</v>
      </c>
      <c r="R69" s="8">
        <f t="shared" si="56"/>
        <v>35.200000000000003</v>
      </c>
      <c r="S69" s="8">
        <f t="shared" si="56"/>
        <v>36.700000000000017</v>
      </c>
      <c r="T69" s="8">
        <f t="shared" si="56"/>
        <v>38.200000000000003</v>
      </c>
      <c r="U69" s="8">
        <f t="shared" si="56"/>
        <v>39.70000000000001</v>
      </c>
      <c r="V69" s="8">
        <f t="shared" si="56"/>
        <v>41.200000000000024</v>
      </c>
      <c r="W69" s="8">
        <f t="shared" si="56"/>
        <v>42.700000000000031</v>
      </c>
      <c r="X69" s="8">
        <f t="shared" si="56"/>
        <v>44.199999999999989</v>
      </c>
      <c r="Y69" s="8">
        <f t="shared" si="56"/>
        <v>45.7</v>
      </c>
      <c r="Z69" s="8">
        <f t="shared" si="56"/>
        <v>47.20000000000001</v>
      </c>
      <c r="AA69" s="8">
        <f t="shared" si="56"/>
        <v>48.700000000000024</v>
      </c>
      <c r="AB69" s="8">
        <f t="shared" si="56"/>
        <v>50.200000000000031</v>
      </c>
      <c r="AC69" s="8">
        <f t="shared" si="56"/>
        <v>51.699999999999989</v>
      </c>
      <c r="AD69" s="8">
        <f t="shared" si="56"/>
        <v>53.2</v>
      </c>
      <c r="AE69" s="8">
        <f t="shared" si="56"/>
        <v>54.70000000000001</v>
      </c>
      <c r="AF69" s="8">
        <f t="shared" si="56"/>
        <v>56.200000000000024</v>
      </c>
      <c r="AG69" s="8">
        <f t="shared" si="56"/>
        <v>57.700000000000031</v>
      </c>
      <c r="AH69" s="8">
        <f t="shared" si="56"/>
        <v>59.200000000000045</v>
      </c>
      <c r="AI69" s="8">
        <f t="shared" si="56"/>
        <v>60.699999999999996</v>
      </c>
      <c r="AJ69" s="8">
        <f t="shared" si="56"/>
        <v>62.20000000000001</v>
      </c>
      <c r="AK69" s="8">
        <f t="shared" si="56"/>
        <v>63.700000000000024</v>
      </c>
      <c r="AL69" s="8">
        <f t="shared" si="56"/>
        <v>65.199999999999974</v>
      </c>
      <c r="AM69" s="8">
        <f t="shared" si="56"/>
        <v>66.700000000000045</v>
      </c>
      <c r="AN69" s="8">
        <f t="shared" si="56"/>
        <v>68.2</v>
      </c>
      <c r="AO69" s="8">
        <f t="shared" si="56"/>
        <v>69.700000000000074</v>
      </c>
      <c r="AP69" s="8">
        <f t="shared" si="56"/>
        <v>71.200000000000017</v>
      </c>
      <c r="AQ69" s="8">
        <f t="shared" si="56"/>
        <v>72.699999999999974</v>
      </c>
      <c r="AR69" s="8">
        <f t="shared" si="56"/>
        <v>74.200000000000045</v>
      </c>
      <c r="AS69" s="8">
        <f t="shared" si="56"/>
        <v>75.7</v>
      </c>
      <c r="AT69" s="8">
        <f t="shared" si="56"/>
        <v>77.200000000000074</v>
      </c>
      <c r="AU69" s="8">
        <f t="shared" si="56"/>
        <v>78.700000000000017</v>
      </c>
      <c r="AV69" s="8">
        <f t="shared" si="56"/>
        <v>80.199999999999974</v>
      </c>
      <c r="AW69" s="8">
        <f t="shared" si="56"/>
        <v>81.700000000000045</v>
      </c>
      <c r="AX69" s="8">
        <f t="shared" si="56"/>
        <v>83.2</v>
      </c>
      <c r="AY69" s="8">
        <f t="shared" si="56"/>
        <v>84.700000000000074</v>
      </c>
      <c r="BA69" s="8">
        <f t="shared" ref="BA69" si="57">SUM(BA64:BA68)</f>
        <v>-25.999999999999886</v>
      </c>
      <c r="BB69" s="8">
        <f t="shared" ref="BB69" si="58">SUM(BB64:BB68)</f>
        <v>485.40000000000009</v>
      </c>
      <c r="BC69" s="8">
        <f t="shared" ref="BC69" si="59">SUM(BC64:BC68)</f>
        <v>701.40000000000032</v>
      </c>
      <c r="BD69" s="8">
        <f t="shared" ref="BD69" si="60">SUM(BD64:BD68)</f>
        <v>917.4000000000002</v>
      </c>
    </row>
    <row r="71" spans="2:56">
      <c r="B71" t="s">
        <v>28</v>
      </c>
      <c r="D71" s="3">
        <f t="shared" ref="D71:AY71" si="61">D34*(1+TVA)</f>
        <v>-91.2</v>
      </c>
      <c r="E71" s="3">
        <f t="shared" si="61"/>
        <v>0</v>
      </c>
      <c r="F71" s="3">
        <f t="shared" si="61"/>
        <v>0</v>
      </c>
      <c r="G71" s="3">
        <f t="shared" si="61"/>
        <v>0</v>
      </c>
      <c r="H71" s="3">
        <f t="shared" si="61"/>
        <v>0</v>
      </c>
      <c r="I71" s="3">
        <f t="shared" si="61"/>
        <v>0</v>
      </c>
      <c r="J71" s="3">
        <f t="shared" si="61"/>
        <v>-57.599999999999994</v>
      </c>
      <c r="K71" s="3">
        <f t="shared" si="61"/>
        <v>0</v>
      </c>
      <c r="L71" s="3">
        <f t="shared" si="61"/>
        <v>0</v>
      </c>
      <c r="M71" s="3">
        <f t="shared" si="61"/>
        <v>0</v>
      </c>
      <c r="N71" s="3">
        <f t="shared" si="61"/>
        <v>0</v>
      </c>
      <c r="O71" s="3">
        <f t="shared" si="61"/>
        <v>0</v>
      </c>
      <c r="P71" s="3">
        <f t="shared" si="61"/>
        <v>0</v>
      </c>
      <c r="Q71" s="3">
        <f t="shared" si="61"/>
        <v>0</v>
      </c>
      <c r="R71" s="3">
        <f t="shared" si="61"/>
        <v>0</v>
      </c>
      <c r="S71" s="3">
        <f t="shared" si="61"/>
        <v>0</v>
      </c>
      <c r="T71" s="3">
        <f t="shared" si="61"/>
        <v>0</v>
      </c>
      <c r="U71" s="3">
        <f t="shared" si="61"/>
        <v>0</v>
      </c>
      <c r="V71" s="3">
        <f t="shared" si="61"/>
        <v>0</v>
      </c>
      <c r="W71" s="3">
        <f t="shared" si="61"/>
        <v>0</v>
      </c>
      <c r="X71" s="3">
        <f t="shared" si="61"/>
        <v>0</v>
      </c>
      <c r="Y71" s="3">
        <f t="shared" si="61"/>
        <v>0</v>
      </c>
      <c r="Z71" s="3">
        <f t="shared" si="61"/>
        <v>0</v>
      </c>
      <c r="AA71" s="3">
        <f t="shared" si="61"/>
        <v>0</v>
      </c>
      <c r="AB71" s="3">
        <f t="shared" si="61"/>
        <v>0</v>
      </c>
      <c r="AC71" s="3">
        <f t="shared" si="61"/>
        <v>0</v>
      </c>
      <c r="AD71" s="3">
        <f t="shared" si="61"/>
        <v>0</v>
      </c>
      <c r="AE71" s="3">
        <f t="shared" si="61"/>
        <v>0</v>
      </c>
      <c r="AF71" s="3">
        <f t="shared" si="61"/>
        <v>0</v>
      </c>
      <c r="AG71" s="3">
        <f t="shared" si="61"/>
        <v>0</v>
      </c>
      <c r="AH71" s="3">
        <f t="shared" si="61"/>
        <v>0</v>
      </c>
      <c r="AI71" s="3">
        <f t="shared" si="61"/>
        <v>0</v>
      </c>
      <c r="AJ71" s="3">
        <f t="shared" si="61"/>
        <v>0</v>
      </c>
      <c r="AK71" s="3">
        <f t="shared" si="61"/>
        <v>0</v>
      </c>
      <c r="AL71" s="3">
        <f t="shared" si="61"/>
        <v>0</v>
      </c>
      <c r="AM71" s="3">
        <f t="shared" si="61"/>
        <v>0</v>
      </c>
      <c r="AN71" s="3">
        <f t="shared" si="61"/>
        <v>0</v>
      </c>
      <c r="AO71" s="3">
        <f t="shared" si="61"/>
        <v>0</v>
      </c>
      <c r="AP71" s="3">
        <f t="shared" si="61"/>
        <v>0</v>
      </c>
      <c r="AQ71" s="3">
        <f t="shared" si="61"/>
        <v>0</v>
      </c>
      <c r="AR71" s="3">
        <f t="shared" si="61"/>
        <v>0</v>
      </c>
      <c r="AS71" s="3">
        <f t="shared" si="61"/>
        <v>0</v>
      </c>
      <c r="AT71" s="3">
        <f t="shared" si="61"/>
        <v>0</v>
      </c>
      <c r="AU71" s="3">
        <f t="shared" si="61"/>
        <v>0</v>
      </c>
      <c r="AV71" s="3">
        <f t="shared" si="61"/>
        <v>0</v>
      </c>
      <c r="AW71" s="3">
        <f t="shared" si="61"/>
        <v>0</v>
      </c>
      <c r="AX71" s="3">
        <f t="shared" si="61"/>
        <v>0</v>
      </c>
      <c r="AY71" s="3">
        <f t="shared" si="61"/>
        <v>0</v>
      </c>
      <c r="BA71" s="3">
        <f t="shared" si="52"/>
        <v>-148.80000000000001</v>
      </c>
      <c r="BB71" s="3">
        <f t="shared" si="52"/>
        <v>0</v>
      </c>
      <c r="BC71" s="3">
        <f t="shared" si="52"/>
        <v>0</v>
      </c>
      <c r="BD71" s="3">
        <f t="shared" si="52"/>
        <v>0</v>
      </c>
    </row>
    <row r="72" spans="2:56">
      <c r="B72" t="s">
        <v>29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BA72" s="3">
        <f t="shared" si="52"/>
        <v>0</v>
      </c>
      <c r="BB72" s="3">
        <f t="shared" si="52"/>
        <v>0</v>
      </c>
      <c r="BC72" s="3">
        <f t="shared" si="52"/>
        <v>0</v>
      </c>
      <c r="BD72" s="3">
        <f t="shared" si="52"/>
        <v>0</v>
      </c>
    </row>
    <row r="73" spans="2:56">
      <c r="B73" s="1" t="s">
        <v>97</v>
      </c>
      <c r="D73" s="8">
        <f>SUM(D71:D72)</f>
        <v>-91.2</v>
      </c>
      <c r="E73" s="8">
        <f>SUM(E71:E72)</f>
        <v>0</v>
      </c>
      <c r="F73" s="8">
        <f t="shared" ref="F73:AY73" si="62">SUM(F71:F72)</f>
        <v>0</v>
      </c>
      <c r="G73" s="8">
        <f t="shared" si="62"/>
        <v>0</v>
      </c>
      <c r="H73" s="8">
        <f t="shared" si="62"/>
        <v>0</v>
      </c>
      <c r="I73" s="8">
        <f t="shared" si="62"/>
        <v>0</v>
      </c>
      <c r="J73" s="8">
        <f t="shared" si="62"/>
        <v>-57.599999999999994</v>
      </c>
      <c r="K73" s="8">
        <f t="shared" si="62"/>
        <v>0</v>
      </c>
      <c r="L73" s="8">
        <f t="shared" si="62"/>
        <v>0</v>
      </c>
      <c r="M73" s="8">
        <f t="shared" si="62"/>
        <v>0</v>
      </c>
      <c r="N73" s="8">
        <f t="shared" si="62"/>
        <v>0</v>
      </c>
      <c r="O73" s="8">
        <f t="shared" si="62"/>
        <v>0</v>
      </c>
      <c r="P73" s="8">
        <f t="shared" si="62"/>
        <v>0</v>
      </c>
      <c r="Q73" s="8">
        <f t="shared" si="62"/>
        <v>0</v>
      </c>
      <c r="R73" s="8">
        <f t="shared" si="62"/>
        <v>0</v>
      </c>
      <c r="S73" s="8">
        <f t="shared" si="62"/>
        <v>0</v>
      </c>
      <c r="T73" s="8">
        <f t="shared" si="62"/>
        <v>0</v>
      </c>
      <c r="U73" s="8">
        <f t="shared" si="62"/>
        <v>0</v>
      </c>
      <c r="V73" s="8">
        <f t="shared" si="62"/>
        <v>0</v>
      </c>
      <c r="W73" s="8">
        <f t="shared" si="62"/>
        <v>0</v>
      </c>
      <c r="X73" s="8">
        <f t="shared" si="62"/>
        <v>0</v>
      </c>
      <c r="Y73" s="8">
        <f t="shared" si="62"/>
        <v>0</v>
      </c>
      <c r="Z73" s="8">
        <f t="shared" si="62"/>
        <v>0</v>
      </c>
      <c r="AA73" s="8">
        <f t="shared" si="62"/>
        <v>0</v>
      </c>
      <c r="AB73" s="8">
        <f t="shared" si="62"/>
        <v>0</v>
      </c>
      <c r="AC73" s="8">
        <f t="shared" si="62"/>
        <v>0</v>
      </c>
      <c r="AD73" s="8">
        <f t="shared" si="62"/>
        <v>0</v>
      </c>
      <c r="AE73" s="8">
        <f t="shared" si="62"/>
        <v>0</v>
      </c>
      <c r="AF73" s="8">
        <f t="shared" si="62"/>
        <v>0</v>
      </c>
      <c r="AG73" s="8">
        <f t="shared" si="62"/>
        <v>0</v>
      </c>
      <c r="AH73" s="8">
        <f t="shared" si="62"/>
        <v>0</v>
      </c>
      <c r="AI73" s="8">
        <f t="shared" si="62"/>
        <v>0</v>
      </c>
      <c r="AJ73" s="8">
        <f t="shared" si="62"/>
        <v>0</v>
      </c>
      <c r="AK73" s="8">
        <f t="shared" si="62"/>
        <v>0</v>
      </c>
      <c r="AL73" s="8">
        <f t="shared" si="62"/>
        <v>0</v>
      </c>
      <c r="AM73" s="8">
        <f t="shared" si="62"/>
        <v>0</v>
      </c>
      <c r="AN73" s="8">
        <f t="shared" si="62"/>
        <v>0</v>
      </c>
      <c r="AO73" s="8">
        <f t="shared" si="62"/>
        <v>0</v>
      </c>
      <c r="AP73" s="8">
        <f t="shared" si="62"/>
        <v>0</v>
      </c>
      <c r="AQ73" s="8">
        <f t="shared" si="62"/>
        <v>0</v>
      </c>
      <c r="AR73" s="8">
        <f t="shared" si="62"/>
        <v>0</v>
      </c>
      <c r="AS73" s="8">
        <f t="shared" si="62"/>
        <v>0</v>
      </c>
      <c r="AT73" s="8">
        <f t="shared" si="62"/>
        <v>0</v>
      </c>
      <c r="AU73" s="8">
        <f t="shared" si="62"/>
        <v>0</v>
      </c>
      <c r="AV73" s="8">
        <f t="shared" si="62"/>
        <v>0</v>
      </c>
      <c r="AW73" s="8">
        <f t="shared" si="62"/>
        <v>0</v>
      </c>
      <c r="AX73" s="8">
        <f t="shared" si="62"/>
        <v>0</v>
      </c>
      <c r="AY73" s="8">
        <f t="shared" si="62"/>
        <v>0</v>
      </c>
      <c r="BA73" s="3">
        <f t="shared" si="52"/>
        <v>-148.80000000000001</v>
      </c>
      <c r="BB73" s="3">
        <f t="shared" si="52"/>
        <v>0</v>
      </c>
      <c r="BC73" s="3">
        <f t="shared" si="52"/>
        <v>0</v>
      </c>
      <c r="BD73" s="3">
        <f t="shared" si="52"/>
        <v>0</v>
      </c>
    </row>
    <row r="75" spans="2:56" s="38" customFormat="1">
      <c r="B75" s="39" t="s">
        <v>101</v>
      </c>
      <c r="C75" s="39"/>
      <c r="D75" s="40">
        <f>SUM(D69,D73)</f>
        <v>-157.19999999999999</v>
      </c>
      <c r="E75" s="40">
        <f t="shared" ref="E75:BD75" si="63">SUM(E69,E73)</f>
        <v>-19.099999999999998</v>
      </c>
      <c r="F75" s="40">
        <f t="shared" si="63"/>
        <v>-32.799999999999997</v>
      </c>
      <c r="G75" s="40">
        <f t="shared" si="63"/>
        <v>-31.299999999999997</v>
      </c>
      <c r="H75" s="40">
        <f t="shared" si="63"/>
        <v>-29.8</v>
      </c>
      <c r="I75" s="40">
        <f t="shared" si="63"/>
        <v>-28.299999999999997</v>
      </c>
      <c r="J75" s="40">
        <f t="shared" si="63"/>
        <v>-24.399999999999991</v>
      </c>
      <c r="K75" s="40">
        <f t="shared" si="63"/>
        <v>34.299999999999997</v>
      </c>
      <c r="L75" s="40">
        <f t="shared" si="63"/>
        <v>26.20000000000001</v>
      </c>
      <c r="M75" s="40">
        <f t="shared" si="63"/>
        <v>27.700000000000006</v>
      </c>
      <c r="N75" s="40">
        <f t="shared" si="63"/>
        <v>29.200000000000017</v>
      </c>
      <c r="O75" s="40">
        <f t="shared" si="63"/>
        <v>30.7</v>
      </c>
      <c r="P75" s="40">
        <f t="shared" si="63"/>
        <v>32.20000000000001</v>
      </c>
      <c r="Q75" s="40">
        <f t="shared" si="63"/>
        <v>33.699999999999996</v>
      </c>
      <c r="R75" s="40">
        <f t="shared" si="63"/>
        <v>35.200000000000003</v>
      </c>
      <c r="S75" s="40">
        <f t="shared" si="63"/>
        <v>36.700000000000017</v>
      </c>
      <c r="T75" s="40">
        <f t="shared" si="63"/>
        <v>38.200000000000003</v>
      </c>
      <c r="U75" s="40">
        <f t="shared" si="63"/>
        <v>39.70000000000001</v>
      </c>
      <c r="V75" s="40">
        <f t="shared" si="63"/>
        <v>41.200000000000024</v>
      </c>
      <c r="W75" s="40">
        <f t="shared" si="63"/>
        <v>42.700000000000031</v>
      </c>
      <c r="X75" s="40">
        <f t="shared" si="63"/>
        <v>44.199999999999989</v>
      </c>
      <c r="Y75" s="40">
        <f t="shared" si="63"/>
        <v>45.7</v>
      </c>
      <c r="Z75" s="40">
        <f t="shared" si="63"/>
        <v>47.20000000000001</v>
      </c>
      <c r="AA75" s="40">
        <f t="shared" si="63"/>
        <v>48.700000000000024</v>
      </c>
      <c r="AB75" s="40">
        <f t="shared" si="63"/>
        <v>50.200000000000031</v>
      </c>
      <c r="AC75" s="40">
        <f t="shared" si="63"/>
        <v>51.699999999999989</v>
      </c>
      <c r="AD75" s="40">
        <f t="shared" si="63"/>
        <v>53.2</v>
      </c>
      <c r="AE75" s="40">
        <f t="shared" si="63"/>
        <v>54.70000000000001</v>
      </c>
      <c r="AF75" s="40">
        <f t="shared" si="63"/>
        <v>56.200000000000024</v>
      </c>
      <c r="AG75" s="40">
        <f t="shared" si="63"/>
        <v>57.700000000000031</v>
      </c>
      <c r="AH75" s="40">
        <f t="shared" si="63"/>
        <v>59.200000000000045</v>
      </c>
      <c r="AI75" s="40">
        <f t="shared" si="63"/>
        <v>60.699999999999996</v>
      </c>
      <c r="AJ75" s="40">
        <f t="shared" si="63"/>
        <v>62.20000000000001</v>
      </c>
      <c r="AK75" s="40">
        <f t="shared" si="63"/>
        <v>63.700000000000024</v>
      </c>
      <c r="AL75" s="40">
        <f t="shared" si="63"/>
        <v>65.199999999999974</v>
      </c>
      <c r="AM75" s="40">
        <f t="shared" si="63"/>
        <v>66.700000000000045</v>
      </c>
      <c r="AN75" s="40">
        <f t="shared" si="63"/>
        <v>68.2</v>
      </c>
      <c r="AO75" s="40">
        <f t="shared" si="63"/>
        <v>69.700000000000074</v>
      </c>
      <c r="AP75" s="40">
        <f t="shared" si="63"/>
        <v>71.200000000000017</v>
      </c>
      <c r="AQ75" s="40">
        <f t="shared" si="63"/>
        <v>72.699999999999974</v>
      </c>
      <c r="AR75" s="40">
        <f t="shared" si="63"/>
        <v>74.200000000000045</v>
      </c>
      <c r="AS75" s="40">
        <f t="shared" si="63"/>
        <v>75.7</v>
      </c>
      <c r="AT75" s="40">
        <f t="shared" si="63"/>
        <v>77.200000000000074</v>
      </c>
      <c r="AU75" s="40">
        <f t="shared" si="63"/>
        <v>78.700000000000017</v>
      </c>
      <c r="AV75" s="40">
        <f t="shared" si="63"/>
        <v>80.199999999999974</v>
      </c>
      <c r="AW75" s="40">
        <f t="shared" si="63"/>
        <v>81.700000000000045</v>
      </c>
      <c r="AX75" s="40">
        <f t="shared" si="63"/>
        <v>83.2</v>
      </c>
      <c r="AY75" s="40">
        <f t="shared" si="63"/>
        <v>84.700000000000074</v>
      </c>
      <c r="BA75" s="40">
        <f t="shared" si="63"/>
        <v>-174.7999999999999</v>
      </c>
      <c r="BB75" s="40">
        <f t="shared" si="63"/>
        <v>485.40000000000009</v>
      </c>
      <c r="BC75" s="40">
        <f t="shared" si="63"/>
        <v>701.40000000000032</v>
      </c>
      <c r="BD75" s="40">
        <f t="shared" si="63"/>
        <v>917.4000000000002</v>
      </c>
    </row>
    <row r="76" spans="2:56">
      <c r="B76" s="1" t="s">
        <v>105</v>
      </c>
      <c r="D76" s="8">
        <f>C76+D75</f>
        <v>-157.19999999999999</v>
      </c>
      <c r="E76" s="8">
        <f t="shared" ref="E76:AY76" si="64">D76+E75</f>
        <v>-176.29999999999998</v>
      </c>
      <c r="F76" s="8">
        <f t="shared" si="64"/>
        <v>-209.09999999999997</v>
      </c>
      <c r="G76" s="8">
        <f t="shared" si="64"/>
        <v>-240.39999999999998</v>
      </c>
      <c r="H76" s="8">
        <f t="shared" si="64"/>
        <v>-270.2</v>
      </c>
      <c r="I76" s="8">
        <f t="shared" si="64"/>
        <v>-298.5</v>
      </c>
      <c r="J76" s="8">
        <f t="shared" si="64"/>
        <v>-322.89999999999998</v>
      </c>
      <c r="K76" s="8">
        <f t="shared" si="64"/>
        <v>-288.59999999999997</v>
      </c>
      <c r="L76" s="8">
        <f t="shared" si="64"/>
        <v>-262.39999999999998</v>
      </c>
      <c r="M76" s="8">
        <f t="shared" si="64"/>
        <v>-234.69999999999996</v>
      </c>
      <c r="N76" s="8">
        <f t="shared" si="64"/>
        <v>-205.49999999999994</v>
      </c>
      <c r="O76" s="8">
        <f t="shared" si="64"/>
        <v>-174.79999999999995</v>
      </c>
      <c r="P76" s="8">
        <f t="shared" si="64"/>
        <v>-142.59999999999994</v>
      </c>
      <c r="Q76" s="8">
        <f t="shared" si="64"/>
        <v>-108.89999999999995</v>
      </c>
      <c r="R76" s="8">
        <f t="shared" si="64"/>
        <v>-73.699999999999946</v>
      </c>
      <c r="S76" s="8">
        <f t="shared" si="64"/>
        <v>-36.999999999999929</v>
      </c>
      <c r="T76" s="8">
        <f t="shared" si="64"/>
        <v>1.2000000000000739</v>
      </c>
      <c r="U76" s="8">
        <f t="shared" si="64"/>
        <v>40.900000000000084</v>
      </c>
      <c r="V76" s="8">
        <f t="shared" si="64"/>
        <v>82.100000000000108</v>
      </c>
      <c r="W76" s="8">
        <f t="shared" si="64"/>
        <v>124.80000000000014</v>
      </c>
      <c r="X76" s="8">
        <f t="shared" si="64"/>
        <v>169.00000000000011</v>
      </c>
      <c r="Y76" s="8">
        <f t="shared" si="64"/>
        <v>214.7000000000001</v>
      </c>
      <c r="Z76" s="8">
        <f t="shared" si="64"/>
        <v>261.90000000000009</v>
      </c>
      <c r="AA76" s="8">
        <f t="shared" si="64"/>
        <v>310.60000000000014</v>
      </c>
      <c r="AB76" s="8">
        <f t="shared" si="64"/>
        <v>360.80000000000018</v>
      </c>
      <c r="AC76" s="8">
        <f t="shared" si="64"/>
        <v>412.50000000000017</v>
      </c>
      <c r="AD76" s="8">
        <f t="shared" si="64"/>
        <v>465.70000000000016</v>
      </c>
      <c r="AE76" s="8">
        <f t="shared" si="64"/>
        <v>520.4000000000002</v>
      </c>
      <c r="AF76" s="8">
        <f t="shared" si="64"/>
        <v>576.60000000000025</v>
      </c>
      <c r="AG76" s="8">
        <f t="shared" si="64"/>
        <v>634.3000000000003</v>
      </c>
      <c r="AH76" s="8">
        <f t="shared" si="64"/>
        <v>693.50000000000034</v>
      </c>
      <c r="AI76" s="8">
        <f t="shared" si="64"/>
        <v>754.20000000000039</v>
      </c>
      <c r="AJ76" s="8">
        <f t="shared" si="64"/>
        <v>816.40000000000043</v>
      </c>
      <c r="AK76" s="8">
        <f t="shared" si="64"/>
        <v>880.10000000000048</v>
      </c>
      <c r="AL76" s="8">
        <f t="shared" si="64"/>
        <v>945.30000000000041</v>
      </c>
      <c r="AM76" s="8">
        <f t="shared" si="64"/>
        <v>1012.0000000000005</v>
      </c>
      <c r="AN76" s="8">
        <f t="shared" si="64"/>
        <v>1080.2000000000005</v>
      </c>
      <c r="AO76" s="8">
        <f t="shared" si="64"/>
        <v>1149.9000000000005</v>
      </c>
      <c r="AP76" s="8">
        <f t="shared" si="64"/>
        <v>1221.1000000000006</v>
      </c>
      <c r="AQ76" s="8">
        <f t="shared" si="64"/>
        <v>1293.8000000000006</v>
      </c>
      <c r="AR76" s="8">
        <f t="shared" si="64"/>
        <v>1368.0000000000007</v>
      </c>
      <c r="AS76" s="8">
        <f t="shared" si="64"/>
        <v>1443.7000000000007</v>
      </c>
      <c r="AT76" s="8">
        <f t="shared" si="64"/>
        <v>1520.9000000000008</v>
      </c>
      <c r="AU76" s="8">
        <f t="shared" si="64"/>
        <v>1599.6000000000008</v>
      </c>
      <c r="AV76" s="8">
        <f t="shared" si="64"/>
        <v>1679.8000000000009</v>
      </c>
      <c r="AW76" s="8">
        <f t="shared" si="64"/>
        <v>1761.5000000000009</v>
      </c>
      <c r="AX76" s="8">
        <f t="shared" si="64"/>
        <v>1844.700000000001</v>
      </c>
      <c r="AY76" s="8">
        <f t="shared" si="64"/>
        <v>1929.400000000001</v>
      </c>
      <c r="BA76" s="8">
        <f t="shared" ref="BA76" si="65">AZ76+BA75</f>
        <v>-174.7999999999999</v>
      </c>
      <c r="BB76" s="8">
        <f t="shared" ref="BB76" si="66">BA76+BB75</f>
        <v>310.60000000000019</v>
      </c>
      <c r="BC76" s="8">
        <f t="shared" ref="BC76" si="67">BB76+BC75</f>
        <v>1012.0000000000005</v>
      </c>
      <c r="BD76" s="8">
        <f t="shared" ref="BD76" si="68">BC76+BD75</f>
        <v>1929.4000000000005</v>
      </c>
    </row>
    <row r="78" spans="2:56">
      <c r="B78" s="11" t="s">
        <v>129</v>
      </c>
      <c r="C78" s="13">
        <f>MIN(D76:AY76)</f>
        <v>-322.89999999999998</v>
      </c>
    </row>
    <row r="80" spans="2:56">
      <c r="B80" t="s">
        <v>34</v>
      </c>
      <c r="D80" s="3">
        <f>C16</f>
        <v>10</v>
      </c>
      <c r="E80" s="3">
        <f t="shared" ref="E80:AY80" si="69">D16</f>
        <v>0</v>
      </c>
      <c r="F80" s="3">
        <f t="shared" si="69"/>
        <v>0</v>
      </c>
      <c r="G80" s="3">
        <f t="shared" si="69"/>
        <v>0</v>
      </c>
      <c r="H80" s="3">
        <f t="shared" si="69"/>
        <v>0</v>
      </c>
      <c r="I80" s="3">
        <f t="shared" si="69"/>
        <v>0</v>
      </c>
      <c r="J80" s="3">
        <f t="shared" si="69"/>
        <v>0</v>
      </c>
      <c r="K80" s="3">
        <f t="shared" si="69"/>
        <v>0</v>
      </c>
      <c r="L80" s="3">
        <f t="shared" si="69"/>
        <v>0</v>
      </c>
      <c r="M80" s="3">
        <f t="shared" si="69"/>
        <v>0</v>
      </c>
      <c r="N80" s="3">
        <f t="shared" si="69"/>
        <v>0</v>
      </c>
      <c r="O80" s="3">
        <f t="shared" si="69"/>
        <v>0</v>
      </c>
      <c r="P80" s="3">
        <f t="shared" si="69"/>
        <v>0</v>
      </c>
      <c r="Q80" s="3">
        <f t="shared" si="69"/>
        <v>0</v>
      </c>
      <c r="R80" s="3">
        <f t="shared" si="69"/>
        <v>0</v>
      </c>
      <c r="S80" s="3">
        <f t="shared" si="69"/>
        <v>0</v>
      </c>
      <c r="T80" s="3">
        <f t="shared" si="69"/>
        <v>0</v>
      </c>
      <c r="U80" s="3">
        <f t="shared" si="69"/>
        <v>0</v>
      </c>
      <c r="V80" s="3">
        <f t="shared" si="69"/>
        <v>0</v>
      </c>
      <c r="W80" s="3">
        <f t="shared" si="69"/>
        <v>0</v>
      </c>
      <c r="X80" s="3">
        <f t="shared" si="69"/>
        <v>0</v>
      </c>
      <c r="Y80" s="3">
        <f t="shared" si="69"/>
        <v>0</v>
      </c>
      <c r="Z80" s="3">
        <f t="shared" si="69"/>
        <v>0</v>
      </c>
      <c r="AA80" s="3">
        <f t="shared" si="69"/>
        <v>0</v>
      </c>
      <c r="AB80" s="3">
        <f t="shared" si="69"/>
        <v>0</v>
      </c>
      <c r="AC80" s="3">
        <f t="shared" si="69"/>
        <v>0</v>
      </c>
      <c r="AD80" s="3">
        <f t="shared" si="69"/>
        <v>0</v>
      </c>
      <c r="AE80" s="3">
        <f t="shared" si="69"/>
        <v>0</v>
      </c>
      <c r="AF80" s="3">
        <f t="shared" si="69"/>
        <v>0</v>
      </c>
      <c r="AG80" s="3">
        <f t="shared" si="69"/>
        <v>0</v>
      </c>
      <c r="AH80" s="3">
        <f t="shared" si="69"/>
        <v>0</v>
      </c>
      <c r="AI80" s="3">
        <f t="shared" si="69"/>
        <v>0</v>
      </c>
      <c r="AJ80" s="3">
        <f t="shared" si="69"/>
        <v>0</v>
      </c>
      <c r="AK80" s="3">
        <f t="shared" si="69"/>
        <v>0</v>
      </c>
      <c r="AL80" s="3">
        <f t="shared" si="69"/>
        <v>0</v>
      </c>
      <c r="AM80" s="3">
        <f t="shared" si="69"/>
        <v>0</v>
      </c>
      <c r="AN80" s="3">
        <f t="shared" si="69"/>
        <v>0</v>
      </c>
      <c r="AO80" s="3">
        <f t="shared" si="69"/>
        <v>0</v>
      </c>
      <c r="AP80" s="3">
        <f t="shared" si="69"/>
        <v>0</v>
      </c>
      <c r="AQ80" s="3">
        <f t="shared" si="69"/>
        <v>0</v>
      </c>
      <c r="AR80" s="3">
        <f t="shared" si="69"/>
        <v>0</v>
      </c>
      <c r="AS80" s="3">
        <f t="shared" si="69"/>
        <v>0</v>
      </c>
      <c r="AT80" s="3">
        <f t="shared" si="69"/>
        <v>0</v>
      </c>
      <c r="AU80" s="3">
        <f t="shared" si="69"/>
        <v>0</v>
      </c>
      <c r="AV80" s="3">
        <f t="shared" si="69"/>
        <v>0</v>
      </c>
      <c r="AW80" s="3">
        <f t="shared" si="69"/>
        <v>0</v>
      </c>
      <c r="AX80" s="3">
        <f t="shared" si="69"/>
        <v>0</v>
      </c>
      <c r="AY80" s="3">
        <f t="shared" si="69"/>
        <v>0</v>
      </c>
      <c r="BA80" s="3">
        <f t="shared" ref="BA80:BD82" si="70">SUMIFS($D80:$AY80,$D$20:$AY$20,BA$18)</f>
        <v>10</v>
      </c>
      <c r="BB80" s="3">
        <f t="shared" si="70"/>
        <v>0</v>
      </c>
      <c r="BC80" s="3">
        <f t="shared" si="70"/>
        <v>0</v>
      </c>
      <c r="BD80" s="3">
        <f t="shared" si="70"/>
        <v>0</v>
      </c>
    </row>
    <row r="81" spans="2:56">
      <c r="B81" t="s">
        <v>98</v>
      </c>
      <c r="D81" s="3">
        <f>IF(AND(D21=1,C102&gt;=0),-C102,0)</f>
        <v>0</v>
      </c>
      <c r="E81" s="3">
        <f t="shared" ref="E81:AY81" si="71">IF(AND(E21=1,D102&gt;=0),-D102,0)</f>
        <v>0</v>
      </c>
      <c r="F81" s="3">
        <f t="shared" si="71"/>
        <v>0</v>
      </c>
      <c r="G81" s="3">
        <f t="shared" si="71"/>
        <v>0</v>
      </c>
      <c r="H81" s="3">
        <f t="shared" si="71"/>
        <v>0</v>
      </c>
      <c r="I81" s="3">
        <f t="shared" si="71"/>
        <v>0</v>
      </c>
      <c r="J81" s="3">
        <f t="shared" si="71"/>
        <v>0</v>
      </c>
      <c r="K81" s="3">
        <f t="shared" si="71"/>
        <v>0</v>
      </c>
      <c r="L81" s="3">
        <f t="shared" si="71"/>
        <v>0</v>
      </c>
      <c r="M81" s="3">
        <f t="shared" si="71"/>
        <v>0</v>
      </c>
      <c r="N81" s="3">
        <f t="shared" si="71"/>
        <v>0</v>
      </c>
      <c r="O81" s="3">
        <f t="shared" si="71"/>
        <v>0</v>
      </c>
      <c r="P81" s="3">
        <f t="shared" si="71"/>
        <v>0</v>
      </c>
      <c r="Q81" s="3">
        <f t="shared" si="71"/>
        <v>0</v>
      </c>
      <c r="R81" s="3">
        <f t="shared" si="71"/>
        <v>0</v>
      </c>
      <c r="S81" s="3">
        <f t="shared" si="71"/>
        <v>0</v>
      </c>
      <c r="T81" s="3">
        <f t="shared" si="71"/>
        <v>0</v>
      </c>
      <c r="U81" s="3">
        <f t="shared" si="71"/>
        <v>0</v>
      </c>
      <c r="V81" s="3">
        <f t="shared" si="71"/>
        <v>0</v>
      </c>
      <c r="W81" s="3">
        <f t="shared" si="71"/>
        <v>0</v>
      </c>
      <c r="X81" s="3">
        <f t="shared" si="71"/>
        <v>0</v>
      </c>
      <c r="Y81" s="3">
        <f t="shared" si="71"/>
        <v>0</v>
      </c>
      <c r="Z81" s="3">
        <f t="shared" si="71"/>
        <v>0</v>
      </c>
      <c r="AA81" s="3">
        <f t="shared" si="71"/>
        <v>0</v>
      </c>
      <c r="AB81" s="3">
        <f t="shared" si="71"/>
        <v>0</v>
      </c>
      <c r="AC81" s="3">
        <f t="shared" si="71"/>
        <v>0</v>
      </c>
      <c r="AD81" s="3">
        <f t="shared" si="71"/>
        <v>0</v>
      </c>
      <c r="AE81" s="3">
        <f t="shared" si="71"/>
        <v>0</v>
      </c>
      <c r="AF81" s="3">
        <f t="shared" si="71"/>
        <v>0</v>
      </c>
      <c r="AG81" s="3">
        <f t="shared" si="71"/>
        <v>0</v>
      </c>
      <c r="AH81" s="3">
        <f t="shared" si="71"/>
        <v>0</v>
      </c>
      <c r="AI81" s="3">
        <f t="shared" si="71"/>
        <v>0</v>
      </c>
      <c r="AJ81" s="3">
        <f t="shared" si="71"/>
        <v>0</v>
      </c>
      <c r="AK81" s="3">
        <f t="shared" si="71"/>
        <v>0</v>
      </c>
      <c r="AL81" s="3">
        <f t="shared" si="71"/>
        <v>0</v>
      </c>
      <c r="AM81" s="3">
        <f t="shared" si="71"/>
        <v>0</v>
      </c>
      <c r="AN81" s="3">
        <f t="shared" si="71"/>
        <v>0</v>
      </c>
      <c r="AO81" s="3">
        <f t="shared" si="71"/>
        <v>0</v>
      </c>
      <c r="AP81" s="3">
        <f t="shared" si="71"/>
        <v>0</v>
      </c>
      <c r="AQ81" s="3">
        <f t="shared" si="71"/>
        <v>0</v>
      </c>
      <c r="AR81" s="3">
        <f t="shared" si="71"/>
        <v>0</v>
      </c>
      <c r="AS81" s="3">
        <f t="shared" si="71"/>
        <v>0</v>
      </c>
      <c r="AT81" s="3">
        <f t="shared" si="71"/>
        <v>0</v>
      </c>
      <c r="AU81" s="3">
        <f t="shared" si="71"/>
        <v>0</v>
      </c>
      <c r="AV81" s="3">
        <f t="shared" si="71"/>
        <v>0</v>
      </c>
      <c r="AW81" s="3">
        <f t="shared" si="71"/>
        <v>0</v>
      </c>
      <c r="AX81" s="3">
        <f t="shared" si="71"/>
        <v>0</v>
      </c>
      <c r="AY81" s="3">
        <f t="shared" si="71"/>
        <v>0</v>
      </c>
      <c r="BA81" s="3">
        <f t="shared" si="70"/>
        <v>0</v>
      </c>
      <c r="BB81" s="3">
        <f t="shared" si="70"/>
        <v>0</v>
      </c>
      <c r="BC81" s="3">
        <f t="shared" si="70"/>
        <v>0</v>
      </c>
      <c r="BD81" s="3">
        <f t="shared" si="70"/>
        <v>0</v>
      </c>
    </row>
    <row r="82" spans="2:56">
      <c r="B82" s="1" t="s">
        <v>99</v>
      </c>
      <c r="D82" s="3">
        <f>SUM(D80:D81)</f>
        <v>10</v>
      </c>
      <c r="E82" s="3">
        <f t="shared" ref="E82:AY82" si="72">SUM(E80:E81)</f>
        <v>0</v>
      </c>
      <c r="F82" s="3">
        <f t="shared" si="72"/>
        <v>0</v>
      </c>
      <c r="G82" s="3">
        <f t="shared" si="72"/>
        <v>0</v>
      </c>
      <c r="H82" s="3">
        <f t="shared" si="72"/>
        <v>0</v>
      </c>
      <c r="I82" s="3">
        <f t="shared" si="72"/>
        <v>0</v>
      </c>
      <c r="J82" s="3">
        <f t="shared" si="72"/>
        <v>0</v>
      </c>
      <c r="K82" s="3">
        <f t="shared" si="72"/>
        <v>0</v>
      </c>
      <c r="L82" s="3">
        <f t="shared" si="72"/>
        <v>0</v>
      </c>
      <c r="M82" s="3">
        <f t="shared" si="72"/>
        <v>0</v>
      </c>
      <c r="N82" s="3">
        <f t="shared" si="72"/>
        <v>0</v>
      </c>
      <c r="O82" s="3">
        <f t="shared" si="72"/>
        <v>0</v>
      </c>
      <c r="P82" s="3">
        <f t="shared" si="72"/>
        <v>0</v>
      </c>
      <c r="Q82" s="3">
        <f t="shared" si="72"/>
        <v>0</v>
      </c>
      <c r="R82" s="3">
        <f t="shared" si="72"/>
        <v>0</v>
      </c>
      <c r="S82" s="3">
        <f t="shared" si="72"/>
        <v>0</v>
      </c>
      <c r="T82" s="3">
        <f t="shared" si="72"/>
        <v>0</v>
      </c>
      <c r="U82" s="3">
        <f t="shared" si="72"/>
        <v>0</v>
      </c>
      <c r="V82" s="3">
        <f t="shared" si="72"/>
        <v>0</v>
      </c>
      <c r="W82" s="3">
        <f t="shared" si="72"/>
        <v>0</v>
      </c>
      <c r="X82" s="3">
        <f t="shared" si="72"/>
        <v>0</v>
      </c>
      <c r="Y82" s="3">
        <f t="shared" si="72"/>
        <v>0</v>
      </c>
      <c r="Z82" s="3">
        <f t="shared" si="72"/>
        <v>0</v>
      </c>
      <c r="AA82" s="3">
        <f t="shared" si="72"/>
        <v>0</v>
      </c>
      <c r="AB82" s="3">
        <f t="shared" si="72"/>
        <v>0</v>
      </c>
      <c r="AC82" s="3">
        <f t="shared" si="72"/>
        <v>0</v>
      </c>
      <c r="AD82" s="3">
        <f t="shared" si="72"/>
        <v>0</v>
      </c>
      <c r="AE82" s="3">
        <f t="shared" si="72"/>
        <v>0</v>
      </c>
      <c r="AF82" s="3">
        <f t="shared" si="72"/>
        <v>0</v>
      </c>
      <c r="AG82" s="3">
        <f t="shared" si="72"/>
        <v>0</v>
      </c>
      <c r="AH82" s="3">
        <f t="shared" si="72"/>
        <v>0</v>
      </c>
      <c r="AI82" s="3">
        <f t="shared" si="72"/>
        <v>0</v>
      </c>
      <c r="AJ82" s="3">
        <f t="shared" si="72"/>
        <v>0</v>
      </c>
      <c r="AK82" s="3">
        <f t="shared" si="72"/>
        <v>0</v>
      </c>
      <c r="AL82" s="3">
        <f t="shared" si="72"/>
        <v>0</v>
      </c>
      <c r="AM82" s="3">
        <f t="shared" si="72"/>
        <v>0</v>
      </c>
      <c r="AN82" s="3">
        <f t="shared" si="72"/>
        <v>0</v>
      </c>
      <c r="AO82" s="3">
        <f t="shared" si="72"/>
        <v>0</v>
      </c>
      <c r="AP82" s="3">
        <f t="shared" si="72"/>
        <v>0</v>
      </c>
      <c r="AQ82" s="3">
        <f t="shared" si="72"/>
        <v>0</v>
      </c>
      <c r="AR82" s="3">
        <f t="shared" si="72"/>
        <v>0</v>
      </c>
      <c r="AS82" s="3">
        <f t="shared" si="72"/>
        <v>0</v>
      </c>
      <c r="AT82" s="3">
        <f t="shared" si="72"/>
        <v>0</v>
      </c>
      <c r="AU82" s="3">
        <f t="shared" si="72"/>
        <v>0</v>
      </c>
      <c r="AV82" s="3">
        <f t="shared" si="72"/>
        <v>0</v>
      </c>
      <c r="AW82" s="3">
        <f t="shared" si="72"/>
        <v>0</v>
      </c>
      <c r="AX82" s="3">
        <f t="shared" si="72"/>
        <v>0</v>
      </c>
      <c r="AY82" s="3">
        <f t="shared" si="72"/>
        <v>0</v>
      </c>
      <c r="BA82" s="3">
        <f t="shared" si="70"/>
        <v>10</v>
      </c>
      <c r="BB82" s="3">
        <f t="shared" si="70"/>
        <v>0</v>
      </c>
      <c r="BC82" s="3">
        <f t="shared" si="70"/>
        <v>0</v>
      </c>
      <c r="BD82" s="3">
        <f t="shared" si="70"/>
        <v>0</v>
      </c>
    </row>
    <row r="84" spans="2:56">
      <c r="B84" s="41" t="s">
        <v>130</v>
      </c>
      <c r="C84" s="41"/>
      <c r="D84" s="42">
        <f>SUM(D75,D82)</f>
        <v>-147.19999999999999</v>
      </c>
      <c r="E84" s="42">
        <f t="shared" ref="E84:BD84" si="73">SUM(E75,E82)</f>
        <v>-19.099999999999998</v>
      </c>
      <c r="F84" s="42">
        <f t="shared" si="73"/>
        <v>-32.799999999999997</v>
      </c>
      <c r="G84" s="42">
        <f t="shared" si="73"/>
        <v>-31.299999999999997</v>
      </c>
      <c r="H84" s="42">
        <f t="shared" si="73"/>
        <v>-29.8</v>
      </c>
      <c r="I84" s="42">
        <f t="shared" si="73"/>
        <v>-28.299999999999997</v>
      </c>
      <c r="J84" s="42">
        <f t="shared" si="73"/>
        <v>-24.399999999999991</v>
      </c>
      <c r="K84" s="42">
        <f t="shared" si="73"/>
        <v>34.299999999999997</v>
      </c>
      <c r="L84" s="42">
        <f t="shared" si="73"/>
        <v>26.20000000000001</v>
      </c>
      <c r="M84" s="42">
        <f t="shared" si="73"/>
        <v>27.700000000000006</v>
      </c>
      <c r="N84" s="42">
        <f t="shared" si="73"/>
        <v>29.200000000000017</v>
      </c>
      <c r="O84" s="42">
        <f t="shared" si="73"/>
        <v>30.7</v>
      </c>
      <c r="P84" s="42">
        <f t="shared" si="73"/>
        <v>32.20000000000001</v>
      </c>
      <c r="Q84" s="42">
        <f t="shared" si="73"/>
        <v>33.699999999999996</v>
      </c>
      <c r="R84" s="42">
        <f t="shared" si="73"/>
        <v>35.200000000000003</v>
      </c>
      <c r="S84" s="42">
        <f t="shared" si="73"/>
        <v>36.700000000000017</v>
      </c>
      <c r="T84" s="42">
        <f t="shared" si="73"/>
        <v>38.200000000000003</v>
      </c>
      <c r="U84" s="42">
        <f t="shared" si="73"/>
        <v>39.70000000000001</v>
      </c>
      <c r="V84" s="42">
        <f t="shared" si="73"/>
        <v>41.200000000000024</v>
      </c>
      <c r="W84" s="42">
        <f t="shared" si="73"/>
        <v>42.700000000000031</v>
      </c>
      <c r="X84" s="42">
        <f t="shared" si="73"/>
        <v>44.199999999999989</v>
      </c>
      <c r="Y84" s="42">
        <f t="shared" si="73"/>
        <v>45.7</v>
      </c>
      <c r="Z84" s="42">
        <f t="shared" si="73"/>
        <v>47.20000000000001</v>
      </c>
      <c r="AA84" s="42">
        <f t="shared" si="73"/>
        <v>48.700000000000024</v>
      </c>
      <c r="AB84" s="42">
        <f t="shared" si="73"/>
        <v>50.200000000000031</v>
      </c>
      <c r="AC84" s="42">
        <f t="shared" si="73"/>
        <v>51.699999999999989</v>
      </c>
      <c r="AD84" s="42">
        <f t="shared" si="73"/>
        <v>53.2</v>
      </c>
      <c r="AE84" s="42">
        <f t="shared" si="73"/>
        <v>54.70000000000001</v>
      </c>
      <c r="AF84" s="42">
        <f t="shared" si="73"/>
        <v>56.200000000000024</v>
      </c>
      <c r="AG84" s="42">
        <f t="shared" si="73"/>
        <v>57.700000000000031</v>
      </c>
      <c r="AH84" s="42">
        <f t="shared" si="73"/>
        <v>59.200000000000045</v>
      </c>
      <c r="AI84" s="42">
        <f t="shared" si="73"/>
        <v>60.699999999999996</v>
      </c>
      <c r="AJ84" s="42">
        <f t="shared" si="73"/>
        <v>62.20000000000001</v>
      </c>
      <c r="AK84" s="42">
        <f t="shared" si="73"/>
        <v>63.700000000000024</v>
      </c>
      <c r="AL84" s="42">
        <f t="shared" si="73"/>
        <v>65.199999999999974</v>
      </c>
      <c r="AM84" s="42">
        <f t="shared" si="73"/>
        <v>66.700000000000045</v>
      </c>
      <c r="AN84" s="42">
        <f t="shared" si="73"/>
        <v>68.2</v>
      </c>
      <c r="AO84" s="42">
        <f t="shared" si="73"/>
        <v>69.700000000000074</v>
      </c>
      <c r="AP84" s="42">
        <f t="shared" si="73"/>
        <v>71.200000000000017</v>
      </c>
      <c r="AQ84" s="42">
        <f t="shared" si="73"/>
        <v>72.699999999999974</v>
      </c>
      <c r="AR84" s="42">
        <f t="shared" si="73"/>
        <v>74.200000000000045</v>
      </c>
      <c r="AS84" s="42">
        <f t="shared" si="73"/>
        <v>75.7</v>
      </c>
      <c r="AT84" s="42">
        <f t="shared" si="73"/>
        <v>77.200000000000074</v>
      </c>
      <c r="AU84" s="42">
        <f t="shared" si="73"/>
        <v>78.700000000000017</v>
      </c>
      <c r="AV84" s="42">
        <f t="shared" si="73"/>
        <v>80.199999999999974</v>
      </c>
      <c r="AW84" s="42">
        <f t="shared" si="73"/>
        <v>81.700000000000045</v>
      </c>
      <c r="AX84" s="42">
        <f t="shared" si="73"/>
        <v>83.2</v>
      </c>
      <c r="AY84" s="42">
        <f t="shared" si="73"/>
        <v>84.700000000000074</v>
      </c>
      <c r="BA84" s="42">
        <f t="shared" si="73"/>
        <v>-164.7999999999999</v>
      </c>
      <c r="BB84" s="42">
        <f t="shared" si="73"/>
        <v>485.40000000000009</v>
      </c>
      <c r="BC84" s="42">
        <f t="shared" si="73"/>
        <v>701.40000000000032</v>
      </c>
      <c r="BD84" s="42">
        <f t="shared" si="73"/>
        <v>917.4000000000002</v>
      </c>
    </row>
    <row r="86" spans="2:56" s="1" customFormat="1">
      <c r="B86" s="36" t="s">
        <v>43</v>
      </c>
      <c r="C86" s="36"/>
      <c r="D86" s="37">
        <f>$D$18</f>
        <v>43466</v>
      </c>
      <c r="E86" s="37">
        <f>EDATE(D$18,1)</f>
        <v>43497</v>
      </c>
      <c r="F86" s="37">
        <f t="shared" ref="F86:AY86" si="74">EDATE(E$18,1)</f>
        <v>43525</v>
      </c>
      <c r="G86" s="37">
        <f t="shared" si="74"/>
        <v>43556</v>
      </c>
      <c r="H86" s="37">
        <f t="shared" si="74"/>
        <v>43586</v>
      </c>
      <c r="I86" s="37">
        <f t="shared" si="74"/>
        <v>43617</v>
      </c>
      <c r="J86" s="37">
        <f t="shared" si="74"/>
        <v>43647</v>
      </c>
      <c r="K86" s="37">
        <f t="shared" si="74"/>
        <v>43678</v>
      </c>
      <c r="L86" s="37">
        <f t="shared" si="74"/>
        <v>43709</v>
      </c>
      <c r="M86" s="37">
        <f t="shared" si="74"/>
        <v>43739</v>
      </c>
      <c r="N86" s="37">
        <f t="shared" si="74"/>
        <v>43770</v>
      </c>
      <c r="O86" s="37">
        <f t="shared" si="74"/>
        <v>43800</v>
      </c>
      <c r="P86" s="37">
        <f t="shared" si="74"/>
        <v>43831</v>
      </c>
      <c r="Q86" s="37">
        <f t="shared" si="74"/>
        <v>43862</v>
      </c>
      <c r="R86" s="37">
        <f t="shared" si="74"/>
        <v>43891</v>
      </c>
      <c r="S86" s="37">
        <f t="shared" si="74"/>
        <v>43922</v>
      </c>
      <c r="T86" s="37">
        <f t="shared" si="74"/>
        <v>43952</v>
      </c>
      <c r="U86" s="37">
        <f t="shared" si="74"/>
        <v>43983</v>
      </c>
      <c r="V86" s="37">
        <f t="shared" si="74"/>
        <v>44013</v>
      </c>
      <c r="W86" s="37">
        <f t="shared" si="74"/>
        <v>44044</v>
      </c>
      <c r="X86" s="37">
        <f t="shared" si="74"/>
        <v>44075</v>
      </c>
      <c r="Y86" s="37">
        <f t="shared" si="74"/>
        <v>44105</v>
      </c>
      <c r="Z86" s="37">
        <f t="shared" si="74"/>
        <v>44136</v>
      </c>
      <c r="AA86" s="37">
        <f t="shared" si="74"/>
        <v>44166</v>
      </c>
      <c r="AB86" s="37">
        <f t="shared" si="74"/>
        <v>44197</v>
      </c>
      <c r="AC86" s="37">
        <f t="shared" si="74"/>
        <v>44228</v>
      </c>
      <c r="AD86" s="37">
        <f t="shared" si="74"/>
        <v>44256</v>
      </c>
      <c r="AE86" s="37">
        <f t="shared" si="74"/>
        <v>44287</v>
      </c>
      <c r="AF86" s="37">
        <f t="shared" si="74"/>
        <v>44317</v>
      </c>
      <c r="AG86" s="37">
        <f t="shared" si="74"/>
        <v>44348</v>
      </c>
      <c r="AH86" s="37">
        <f t="shared" si="74"/>
        <v>44378</v>
      </c>
      <c r="AI86" s="37">
        <f t="shared" si="74"/>
        <v>44409</v>
      </c>
      <c r="AJ86" s="37">
        <f t="shared" si="74"/>
        <v>44440</v>
      </c>
      <c r="AK86" s="37">
        <f t="shared" si="74"/>
        <v>44470</v>
      </c>
      <c r="AL86" s="37">
        <f t="shared" si="74"/>
        <v>44501</v>
      </c>
      <c r="AM86" s="37">
        <f t="shared" si="74"/>
        <v>44531</v>
      </c>
      <c r="AN86" s="37">
        <f t="shared" si="74"/>
        <v>44562</v>
      </c>
      <c r="AO86" s="37">
        <f t="shared" si="74"/>
        <v>44593</v>
      </c>
      <c r="AP86" s="37">
        <f t="shared" si="74"/>
        <v>44621</v>
      </c>
      <c r="AQ86" s="37">
        <f t="shared" si="74"/>
        <v>44652</v>
      </c>
      <c r="AR86" s="37">
        <f t="shared" si="74"/>
        <v>44682</v>
      </c>
      <c r="AS86" s="37">
        <f t="shared" si="74"/>
        <v>44713</v>
      </c>
      <c r="AT86" s="37">
        <f t="shared" si="74"/>
        <v>44743</v>
      </c>
      <c r="AU86" s="37">
        <f t="shared" si="74"/>
        <v>44774</v>
      </c>
      <c r="AV86" s="37">
        <f t="shared" si="74"/>
        <v>44805</v>
      </c>
      <c r="AW86" s="37">
        <f t="shared" si="74"/>
        <v>44835</v>
      </c>
      <c r="AX86" s="37">
        <f t="shared" si="74"/>
        <v>44866</v>
      </c>
      <c r="AY86" s="37">
        <f t="shared" si="74"/>
        <v>44896</v>
      </c>
      <c r="BA86" s="36">
        <f>$D$20</f>
        <v>2019</v>
      </c>
      <c r="BB86" s="36">
        <f>BA86+1</f>
        <v>2020</v>
      </c>
      <c r="BC86" s="36">
        <f t="shared" ref="BC86:BD86" si="75">BB86+1</f>
        <v>2021</v>
      </c>
      <c r="BD86" s="36">
        <f t="shared" si="75"/>
        <v>2022</v>
      </c>
    </row>
    <row r="88" spans="2:56">
      <c r="B88" t="s">
        <v>108</v>
      </c>
      <c r="D88" s="3">
        <f>C88-D34</f>
        <v>76</v>
      </c>
      <c r="E88" s="3">
        <f t="shared" ref="E88:AY88" si="76">D88-E34</f>
        <v>76</v>
      </c>
      <c r="F88" s="3">
        <f t="shared" si="76"/>
        <v>76</v>
      </c>
      <c r="G88" s="3">
        <f t="shared" si="76"/>
        <v>76</v>
      </c>
      <c r="H88" s="3">
        <f t="shared" si="76"/>
        <v>76</v>
      </c>
      <c r="I88" s="3">
        <f t="shared" si="76"/>
        <v>76</v>
      </c>
      <c r="J88" s="3">
        <f t="shared" si="76"/>
        <v>124</v>
      </c>
      <c r="K88" s="3">
        <f t="shared" si="76"/>
        <v>124</v>
      </c>
      <c r="L88" s="3">
        <f t="shared" si="76"/>
        <v>124</v>
      </c>
      <c r="M88" s="3">
        <f t="shared" si="76"/>
        <v>124</v>
      </c>
      <c r="N88" s="3">
        <f t="shared" si="76"/>
        <v>124</v>
      </c>
      <c r="O88" s="3">
        <f t="shared" si="76"/>
        <v>124</v>
      </c>
      <c r="P88" s="3">
        <f t="shared" si="76"/>
        <v>124</v>
      </c>
      <c r="Q88" s="3">
        <f t="shared" si="76"/>
        <v>124</v>
      </c>
      <c r="R88" s="3">
        <f t="shared" si="76"/>
        <v>124</v>
      </c>
      <c r="S88" s="3">
        <f t="shared" si="76"/>
        <v>124</v>
      </c>
      <c r="T88" s="3">
        <f t="shared" si="76"/>
        <v>124</v>
      </c>
      <c r="U88" s="3">
        <f t="shared" si="76"/>
        <v>124</v>
      </c>
      <c r="V88" s="3">
        <f t="shared" si="76"/>
        <v>124</v>
      </c>
      <c r="W88" s="3">
        <f t="shared" si="76"/>
        <v>124</v>
      </c>
      <c r="X88" s="3">
        <f t="shared" si="76"/>
        <v>124</v>
      </c>
      <c r="Y88" s="3">
        <f t="shared" si="76"/>
        <v>124</v>
      </c>
      <c r="Z88" s="3">
        <f t="shared" si="76"/>
        <v>124</v>
      </c>
      <c r="AA88" s="3">
        <f t="shared" si="76"/>
        <v>124</v>
      </c>
      <c r="AB88" s="3">
        <f t="shared" si="76"/>
        <v>124</v>
      </c>
      <c r="AC88" s="3">
        <f t="shared" si="76"/>
        <v>124</v>
      </c>
      <c r="AD88" s="3">
        <f t="shared" si="76"/>
        <v>124</v>
      </c>
      <c r="AE88" s="3">
        <f t="shared" si="76"/>
        <v>124</v>
      </c>
      <c r="AF88" s="3">
        <f t="shared" si="76"/>
        <v>124</v>
      </c>
      <c r="AG88" s="3">
        <f t="shared" si="76"/>
        <v>124</v>
      </c>
      <c r="AH88" s="3">
        <f t="shared" si="76"/>
        <v>124</v>
      </c>
      <c r="AI88" s="3">
        <f t="shared" si="76"/>
        <v>124</v>
      </c>
      <c r="AJ88" s="3">
        <f t="shared" si="76"/>
        <v>124</v>
      </c>
      <c r="AK88" s="3">
        <f t="shared" si="76"/>
        <v>124</v>
      </c>
      <c r="AL88" s="3">
        <f t="shared" si="76"/>
        <v>124</v>
      </c>
      <c r="AM88" s="3">
        <f t="shared" si="76"/>
        <v>124</v>
      </c>
      <c r="AN88" s="3">
        <f t="shared" si="76"/>
        <v>124</v>
      </c>
      <c r="AO88" s="3">
        <f t="shared" si="76"/>
        <v>124</v>
      </c>
      <c r="AP88" s="3">
        <f t="shared" si="76"/>
        <v>124</v>
      </c>
      <c r="AQ88" s="3">
        <f t="shared" si="76"/>
        <v>124</v>
      </c>
      <c r="AR88" s="3">
        <f t="shared" si="76"/>
        <v>124</v>
      </c>
      <c r="AS88" s="3">
        <f t="shared" si="76"/>
        <v>124</v>
      </c>
      <c r="AT88" s="3">
        <f t="shared" si="76"/>
        <v>124</v>
      </c>
      <c r="AU88" s="3">
        <f t="shared" si="76"/>
        <v>124</v>
      </c>
      <c r="AV88" s="3">
        <f t="shared" si="76"/>
        <v>124</v>
      </c>
      <c r="AW88" s="3">
        <f t="shared" si="76"/>
        <v>124</v>
      </c>
      <c r="AX88" s="3">
        <f t="shared" si="76"/>
        <v>124</v>
      </c>
      <c r="AY88" s="3">
        <f t="shared" si="76"/>
        <v>124</v>
      </c>
      <c r="BA88" s="3">
        <f>SUMIFS($D88:$AY88,$D$20:$AY$20,BA$18,$D$21:$AY$21,12)</f>
        <v>124</v>
      </c>
      <c r="BB88" s="3">
        <f t="shared" ref="BB88:BD89" si="77">SUMIFS($D88:$AY88,$D$20:$AY$20,BB$18,$D$21:$AY$21,12)</f>
        <v>124</v>
      </c>
      <c r="BC88" s="3">
        <f t="shared" si="77"/>
        <v>124</v>
      </c>
      <c r="BD88" s="3">
        <f t="shared" si="77"/>
        <v>124</v>
      </c>
    </row>
    <row r="89" spans="2:56">
      <c r="B89" t="s">
        <v>45</v>
      </c>
      <c r="D89" s="3">
        <f>C89+D53</f>
        <v>-2.1666666666666665</v>
      </c>
      <c r="E89" s="3">
        <f t="shared" ref="E89:AY89" si="78">D89+E53</f>
        <v>-4.333333333333333</v>
      </c>
      <c r="F89" s="3">
        <f t="shared" si="78"/>
        <v>-6.5</v>
      </c>
      <c r="G89" s="3">
        <f t="shared" si="78"/>
        <v>-8.6666666666666661</v>
      </c>
      <c r="H89" s="3">
        <f t="shared" si="78"/>
        <v>-10.833333333333332</v>
      </c>
      <c r="I89" s="3">
        <f t="shared" si="78"/>
        <v>-12.999999999999998</v>
      </c>
      <c r="J89" s="3">
        <f t="shared" si="78"/>
        <v>-17.166666666666664</v>
      </c>
      <c r="K89" s="3">
        <f t="shared" si="78"/>
        <v>-21.333333333333329</v>
      </c>
      <c r="L89" s="3">
        <f t="shared" si="78"/>
        <v>-25.499999999999993</v>
      </c>
      <c r="M89" s="3">
        <f t="shared" si="78"/>
        <v>-29.666666666666657</v>
      </c>
      <c r="N89" s="3">
        <f t="shared" si="78"/>
        <v>-33.833333333333321</v>
      </c>
      <c r="O89" s="3">
        <f t="shared" si="78"/>
        <v>-37.999999999999986</v>
      </c>
      <c r="P89" s="3">
        <f t="shared" si="78"/>
        <v>-42.16666666666665</v>
      </c>
      <c r="Q89" s="3">
        <f t="shared" si="78"/>
        <v>-46.333333333333314</v>
      </c>
      <c r="R89" s="3">
        <f t="shared" si="78"/>
        <v>-50.499999999999979</v>
      </c>
      <c r="S89" s="3">
        <f t="shared" si="78"/>
        <v>-54.666666666666643</v>
      </c>
      <c r="T89" s="3">
        <f t="shared" si="78"/>
        <v>-58.833333333333307</v>
      </c>
      <c r="U89" s="3">
        <f t="shared" si="78"/>
        <v>-62.999999999999972</v>
      </c>
      <c r="V89" s="3">
        <f t="shared" si="78"/>
        <v>-67.166666666666643</v>
      </c>
      <c r="W89" s="3">
        <f t="shared" si="78"/>
        <v>-71.333333333333314</v>
      </c>
      <c r="X89" s="3">
        <f t="shared" si="78"/>
        <v>-75.499999999999986</v>
      </c>
      <c r="Y89" s="3">
        <f t="shared" si="78"/>
        <v>-79.666666666666657</v>
      </c>
      <c r="Z89" s="3">
        <f t="shared" si="78"/>
        <v>-83.833333333333329</v>
      </c>
      <c r="AA89" s="3">
        <f t="shared" si="78"/>
        <v>-88</v>
      </c>
      <c r="AB89" s="3">
        <f t="shared" si="78"/>
        <v>-92</v>
      </c>
      <c r="AC89" s="3">
        <f t="shared" si="78"/>
        <v>-96</v>
      </c>
      <c r="AD89" s="3">
        <f t="shared" si="78"/>
        <v>-100</v>
      </c>
      <c r="AE89" s="3">
        <f t="shared" si="78"/>
        <v>-104</v>
      </c>
      <c r="AF89" s="3">
        <f t="shared" si="78"/>
        <v>-108</v>
      </c>
      <c r="AG89" s="3">
        <f t="shared" si="78"/>
        <v>-112</v>
      </c>
      <c r="AH89" s="3">
        <f t="shared" si="78"/>
        <v>-114</v>
      </c>
      <c r="AI89" s="3">
        <f t="shared" si="78"/>
        <v>-116</v>
      </c>
      <c r="AJ89" s="3">
        <f t="shared" si="78"/>
        <v>-118</v>
      </c>
      <c r="AK89" s="3">
        <f t="shared" si="78"/>
        <v>-120</v>
      </c>
      <c r="AL89" s="3">
        <f t="shared" si="78"/>
        <v>-122</v>
      </c>
      <c r="AM89" s="3">
        <f t="shared" si="78"/>
        <v>-124</v>
      </c>
      <c r="AN89" s="3">
        <f t="shared" si="78"/>
        <v>-124</v>
      </c>
      <c r="AO89" s="3">
        <f t="shared" si="78"/>
        <v>-124</v>
      </c>
      <c r="AP89" s="3">
        <f t="shared" si="78"/>
        <v>-124</v>
      </c>
      <c r="AQ89" s="3">
        <f t="shared" si="78"/>
        <v>-124</v>
      </c>
      <c r="AR89" s="3">
        <f t="shared" si="78"/>
        <v>-124</v>
      </c>
      <c r="AS89" s="3">
        <f t="shared" si="78"/>
        <v>-124</v>
      </c>
      <c r="AT89" s="3">
        <f t="shared" si="78"/>
        <v>-124</v>
      </c>
      <c r="AU89" s="3">
        <f t="shared" si="78"/>
        <v>-124</v>
      </c>
      <c r="AV89" s="3">
        <f t="shared" si="78"/>
        <v>-124</v>
      </c>
      <c r="AW89" s="3">
        <f t="shared" si="78"/>
        <v>-124</v>
      </c>
      <c r="AX89" s="3">
        <f t="shared" si="78"/>
        <v>-124</v>
      </c>
      <c r="AY89" s="3">
        <f t="shared" si="78"/>
        <v>-124</v>
      </c>
      <c r="BA89" s="3">
        <f>SUMIFS($D89:$AY89,$D$20:$AY$20,BA$18,$D$21:$AY$21,12)</f>
        <v>-37.999999999999986</v>
      </c>
      <c r="BB89" s="3">
        <f t="shared" si="77"/>
        <v>-88</v>
      </c>
      <c r="BC89" s="3">
        <f t="shared" si="77"/>
        <v>-124</v>
      </c>
      <c r="BD89" s="3">
        <f t="shared" si="77"/>
        <v>-124</v>
      </c>
    </row>
    <row r="90" spans="2:56">
      <c r="B90" s="1" t="s">
        <v>109</v>
      </c>
      <c r="D90" s="8">
        <f>SUM(D88:D89)</f>
        <v>73.833333333333329</v>
      </c>
      <c r="E90" s="8">
        <f t="shared" ref="E90:AY90" si="79">SUM(E88:E89)</f>
        <v>71.666666666666671</v>
      </c>
      <c r="F90" s="8">
        <f t="shared" si="79"/>
        <v>69.5</v>
      </c>
      <c r="G90" s="8">
        <f t="shared" si="79"/>
        <v>67.333333333333329</v>
      </c>
      <c r="H90" s="8">
        <f t="shared" si="79"/>
        <v>65.166666666666671</v>
      </c>
      <c r="I90" s="8">
        <f t="shared" si="79"/>
        <v>63</v>
      </c>
      <c r="J90" s="8">
        <f t="shared" si="79"/>
        <v>106.83333333333334</v>
      </c>
      <c r="K90" s="8">
        <f t="shared" si="79"/>
        <v>102.66666666666667</v>
      </c>
      <c r="L90" s="8">
        <f t="shared" si="79"/>
        <v>98.5</v>
      </c>
      <c r="M90" s="8">
        <f t="shared" si="79"/>
        <v>94.333333333333343</v>
      </c>
      <c r="N90" s="8">
        <f t="shared" si="79"/>
        <v>90.166666666666686</v>
      </c>
      <c r="O90" s="8">
        <f t="shared" si="79"/>
        <v>86.000000000000014</v>
      </c>
      <c r="P90" s="8">
        <f t="shared" si="79"/>
        <v>81.833333333333343</v>
      </c>
      <c r="Q90" s="8">
        <f t="shared" si="79"/>
        <v>77.666666666666686</v>
      </c>
      <c r="R90" s="8">
        <f t="shared" si="79"/>
        <v>73.500000000000028</v>
      </c>
      <c r="S90" s="8">
        <f t="shared" si="79"/>
        <v>69.333333333333357</v>
      </c>
      <c r="T90" s="8">
        <f t="shared" si="79"/>
        <v>65.166666666666686</v>
      </c>
      <c r="U90" s="8">
        <f t="shared" si="79"/>
        <v>61.000000000000028</v>
      </c>
      <c r="V90" s="8">
        <f t="shared" si="79"/>
        <v>56.833333333333357</v>
      </c>
      <c r="W90" s="8">
        <f t="shared" si="79"/>
        <v>52.666666666666686</v>
      </c>
      <c r="X90" s="8">
        <f t="shared" si="79"/>
        <v>48.500000000000014</v>
      </c>
      <c r="Y90" s="8">
        <f t="shared" si="79"/>
        <v>44.333333333333343</v>
      </c>
      <c r="Z90" s="8">
        <f t="shared" si="79"/>
        <v>40.166666666666671</v>
      </c>
      <c r="AA90" s="8">
        <f t="shared" si="79"/>
        <v>36</v>
      </c>
      <c r="AB90" s="8">
        <f t="shared" si="79"/>
        <v>32</v>
      </c>
      <c r="AC90" s="8">
        <f t="shared" si="79"/>
        <v>28</v>
      </c>
      <c r="AD90" s="8">
        <f t="shared" si="79"/>
        <v>24</v>
      </c>
      <c r="AE90" s="8">
        <f t="shared" si="79"/>
        <v>20</v>
      </c>
      <c r="AF90" s="8">
        <f t="shared" si="79"/>
        <v>16</v>
      </c>
      <c r="AG90" s="8">
        <f t="shared" si="79"/>
        <v>12</v>
      </c>
      <c r="AH90" s="8">
        <f t="shared" si="79"/>
        <v>10</v>
      </c>
      <c r="AI90" s="8">
        <f t="shared" si="79"/>
        <v>8</v>
      </c>
      <c r="AJ90" s="8">
        <f t="shared" si="79"/>
        <v>6</v>
      </c>
      <c r="AK90" s="8">
        <f t="shared" si="79"/>
        <v>4</v>
      </c>
      <c r="AL90" s="8">
        <f t="shared" si="79"/>
        <v>2</v>
      </c>
      <c r="AM90" s="8">
        <f t="shared" si="79"/>
        <v>0</v>
      </c>
      <c r="AN90" s="8">
        <f t="shared" si="79"/>
        <v>0</v>
      </c>
      <c r="AO90" s="8">
        <f t="shared" si="79"/>
        <v>0</v>
      </c>
      <c r="AP90" s="8">
        <f t="shared" si="79"/>
        <v>0</v>
      </c>
      <c r="AQ90" s="8">
        <f t="shared" si="79"/>
        <v>0</v>
      </c>
      <c r="AR90" s="8">
        <f t="shared" si="79"/>
        <v>0</v>
      </c>
      <c r="AS90" s="8">
        <f t="shared" si="79"/>
        <v>0</v>
      </c>
      <c r="AT90" s="8">
        <f t="shared" si="79"/>
        <v>0</v>
      </c>
      <c r="AU90" s="8">
        <f t="shared" si="79"/>
        <v>0</v>
      </c>
      <c r="AV90" s="8">
        <f t="shared" si="79"/>
        <v>0</v>
      </c>
      <c r="AW90" s="8">
        <f t="shared" si="79"/>
        <v>0</v>
      </c>
      <c r="AX90" s="8">
        <f t="shared" si="79"/>
        <v>0</v>
      </c>
      <c r="AY90" s="8">
        <f t="shared" si="79"/>
        <v>0</v>
      </c>
      <c r="BA90" s="8">
        <f t="shared" ref="BA90" si="80">SUM(BA88:BA89)</f>
        <v>86.000000000000014</v>
      </c>
      <c r="BB90" s="8">
        <f t="shared" ref="BB90" si="81">SUM(BB88:BB89)</f>
        <v>36</v>
      </c>
      <c r="BC90" s="8">
        <f t="shared" ref="BC90" si="82">SUM(BC88:BC89)</f>
        <v>0</v>
      </c>
      <c r="BD90" s="8">
        <f t="shared" ref="BD90" si="83">SUM(BD88:BD89)</f>
        <v>0</v>
      </c>
    </row>
    <row r="92" spans="2:56">
      <c r="B92" t="s">
        <v>110</v>
      </c>
      <c r="D92" s="3">
        <f t="shared" ref="D92:AY92" si="84">C92+D44*(1+TVA)-D64</f>
        <v>0</v>
      </c>
      <c r="E92" s="3">
        <f t="shared" si="84"/>
        <v>0</v>
      </c>
      <c r="F92" s="3">
        <f t="shared" si="84"/>
        <v>0</v>
      </c>
      <c r="G92" s="3">
        <f t="shared" si="84"/>
        <v>0</v>
      </c>
      <c r="H92" s="3">
        <f t="shared" si="84"/>
        <v>0</v>
      </c>
      <c r="I92" s="3">
        <f t="shared" si="84"/>
        <v>0</v>
      </c>
      <c r="J92" s="3">
        <f t="shared" si="84"/>
        <v>0</v>
      </c>
      <c r="K92" s="3">
        <f t="shared" si="84"/>
        <v>0</v>
      </c>
      <c r="L92" s="3">
        <f t="shared" si="84"/>
        <v>0</v>
      </c>
      <c r="M92" s="3">
        <f t="shared" si="84"/>
        <v>0</v>
      </c>
      <c r="N92" s="3">
        <f t="shared" si="84"/>
        <v>0</v>
      </c>
      <c r="O92" s="3">
        <f t="shared" si="84"/>
        <v>0</v>
      </c>
      <c r="P92" s="3">
        <f t="shared" si="84"/>
        <v>0</v>
      </c>
      <c r="Q92" s="3">
        <f t="shared" si="84"/>
        <v>0</v>
      </c>
      <c r="R92" s="3">
        <f t="shared" si="84"/>
        <v>0</v>
      </c>
      <c r="S92" s="3">
        <f t="shared" si="84"/>
        <v>0</v>
      </c>
      <c r="T92" s="3">
        <f t="shared" si="84"/>
        <v>0</v>
      </c>
      <c r="U92" s="3">
        <f t="shared" si="84"/>
        <v>0</v>
      </c>
      <c r="V92" s="3">
        <f t="shared" si="84"/>
        <v>0</v>
      </c>
      <c r="W92" s="3">
        <f t="shared" si="84"/>
        <v>0</v>
      </c>
      <c r="X92" s="3">
        <f t="shared" si="84"/>
        <v>0</v>
      </c>
      <c r="Y92" s="3">
        <f t="shared" si="84"/>
        <v>0</v>
      </c>
      <c r="Z92" s="3">
        <f t="shared" si="84"/>
        <v>0</v>
      </c>
      <c r="AA92" s="3">
        <f t="shared" si="84"/>
        <v>0</v>
      </c>
      <c r="AB92" s="3">
        <f t="shared" si="84"/>
        <v>0</v>
      </c>
      <c r="AC92" s="3">
        <f t="shared" si="84"/>
        <v>0</v>
      </c>
      <c r="AD92" s="3">
        <f t="shared" si="84"/>
        <v>0</v>
      </c>
      <c r="AE92" s="3">
        <f t="shared" si="84"/>
        <v>0</v>
      </c>
      <c r="AF92" s="3">
        <f t="shared" si="84"/>
        <v>0</v>
      </c>
      <c r="AG92" s="3">
        <f t="shared" si="84"/>
        <v>0</v>
      </c>
      <c r="AH92" s="3">
        <f t="shared" si="84"/>
        <v>0</v>
      </c>
      <c r="AI92" s="3">
        <f t="shared" si="84"/>
        <v>0</v>
      </c>
      <c r="AJ92" s="3">
        <f t="shared" si="84"/>
        <v>0</v>
      </c>
      <c r="AK92" s="3">
        <f t="shared" si="84"/>
        <v>0</v>
      </c>
      <c r="AL92" s="3">
        <f t="shared" si="84"/>
        <v>0</v>
      </c>
      <c r="AM92" s="3">
        <f t="shared" si="84"/>
        <v>0</v>
      </c>
      <c r="AN92" s="3">
        <f t="shared" si="84"/>
        <v>0</v>
      </c>
      <c r="AO92" s="3">
        <f t="shared" si="84"/>
        <v>0</v>
      </c>
      <c r="AP92" s="3">
        <f t="shared" si="84"/>
        <v>0</v>
      </c>
      <c r="AQ92" s="3">
        <f t="shared" si="84"/>
        <v>0</v>
      </c>
      <c r="AR92" s="3">
        <f t="shared" si="84"/>
        <v>0</v>
      </c>
      <c r="AS92" s="3">
        <f t="shared" si="84"/>
        <v>0</v>
      </c>
      <c r="AT92" s="3">
        <f t="shared" si="84"/>
        <v>0</v>
      </c>
      <c r="AU92" s="3">
        <f t="shared" si="84"/>
        <v>0</v>
      </c>
      <c r="AV92" s="3">
        <f t="shared" si="84"/>
        <v>0</v>
      </c>
      <c r="AW92" s="3">
        <f t="shared" si="84"/>
        <v>0</v>
      </c>
      <c r="AX92" s="3">
        <f t="shared" si="84"/>
        <v>0</v>
      </c>
      <c r="AY92" s="3">
        <f t="shared" si="84"/>
        <v>0</v>
      </c>
      <c r="BA92" s="3">
        <f t="shared" ref="BA92:BD94" si="85">SUMIFS($D92:$AY92,$D$20:$AY$20,BA$18,$D$21:$AY$21,12)</f>
        <v>0</v>
      </c>
      <c r="BB92" s="3">
        <f t="shared" si="85"/>
        <v>0</v>
      </c>
      <c r="BC92" s="3">
        <f t="shared" si="85"/>
        <v>0</v>
      </c>
      <c r="BD92" s="3">
        <f t="shared" si="85"/>
        <v>0</v>
      </c>
    </row>
    <row r="93" spans="2:56">
      <c r="B93" t="s">
        <v>111</v>
      </c>
      <c r="D93" s="3">
        <f t="shared" ref="D93:AY93" si="86">C93+D45*(1+TVA)-D65</f>
        <v>-16.2</v>
      </c>
      <c r="E93" s="3">
        <f t="shared" si="86"/>
        <v>-48.599999999999994</v>
      </c>
      <c r="F93" s="3">
        <f t="shared" si="86"/>
        <v>-80.999999999999986</v>
      </c>
      <c r="G93" s="3">
        <f t="shared" si="86"/>
        <v>-113.39999999999998</v>
      </c>
      <c r="H93" s="3">
        <f t="shared" si="86"/>
        <v>-145.79999999999998</v>
      </c>
      <c r="I93" s="3">
        <f t="shared" si="86"/>
        <v>-178.2</v>
      </c>
      <c r="J93" s="3">
        <f t="shared" si="86"/>
        <v>-210.59999999999997</v>
      </c>
      <c r="K93" s="3">
        <f t="shared" si="86"/>
        <v>-242.99999999999994</v>
      </c>
      <c r="L93" s="3">
        <f t="shared" si="86"/>
        <v>-275.39999999999998</v>
      </c>
      <c r="M93" s="3">
        <f t="shared" si="86"/>
        <v>-307.79999999999995</v>
      </c>
      <c r="N93" s="3">
        <f t="shared" si="86"/>
        <v>-340.19999999999993</v>
      </c>
      <c r="O93" s="3">
        <f t="shared" si="86"/>
        <v>-372.59999999999991</v>
      </c>
      <c r="P93" s="3">
        <f t="shared" si="86"/>
        <v>-404.99999999999994</v>
      </c>
      <c r="Q93" s="3">
        <f t="shared" si="86"/>
        <v>-437.4</v>
      </c>
      <c r="R93" s="3">
        <f t="shared" si="86"/>
        <v>-469.79999999999995</v>
      </c>
      <c r="S93" s="3">
        <f t="shared" si="86"/>
        <v>-502.20000000000005</v>
      </c>
      <c r="T93" s="3">
        <f t="shared" si="86"/>
        <v>-534.6</v>
      </c>
      <c r="U93" s="3">
        <f t="shared" si="86"/>
        <v>-567</v>
      </c>
      <c r="V93" s="3">
        <f t="shared" si="86"/>
        <v>-599.4</v>
      </c>
      <c r="W93" s="3">
        <f t="shared" si="86"/>
        <v>-631.79999999999995</v>
      </c>
      <c r="X93" s="3">
        <f t="shared" si="86"/>
        <v>-664.2</v>
      </c>
      <c r="Y93" s="3">
        <f t="shared" si="86"/>
        <v>-696.6</v>
      </c>
      <c r="Z93" s="3">
        <f t="shared" si="86"/>
        <v>-729</v>
      </c>
      <c r="AA93" s="3">
        <f t="shared" si="86"/>
        <v>-761.4</v>
      </c>
      <c r="AB93" s="3">
        <f t="shared" si="86"/>
        <v>-793.80000000000018</v>
      </c>
      <c r="AC93" s="3">
        <f t="shared" si="86"/>
        <v>-826.20000000000027</v>
      </c>
      <c r="AD93" s="3">
        <f t="shared" si="86"/>
        <v>-858.60000000000036</v>
      </c>
      <c r="AE93" s="3">
        <f t="shared" si="86"/>
        <v>-891.00000000000023</v>
      </c>
      <c r="AF93" s="3">
        <f t="shared" si="86"/>
        <v>-923.4000000000002</v>
      </c>
      <c r="AG93" s="3">
        <f t="shared" si="86"/>
        <v>-955.80000000000018</v>
      </c>
      <c r="AH93" s="3">
        <f t="shared" si="86"/>
        <v>-988.20000000000027</v>
      </c>
      <c r="AI93" s="3">
        <f t="shared" si="86"/>
        <v>-1020.6000000000004</v>
      </c>
      <c r="AJ93" s="3">
        <f t="shared" si="86"/>
        <v>-1053.0000000000002</v>
      </c>
      <c r="AK93" s="3">
        <f t="shared" si="86"/>
        <v>-1085.4000000000001</v>
      </c>
      <c r="AL93" s="3">
        <f t="shared" si="86"/>
        <v>-1117.8000000000002</v>
      </c>
      <c r="AM93" s="3">
        <f t="shared" si="86"/>
        <v>-1150.2</v>
      </c>
      <c r="AN93" s="3">
        <f t="shared" si="86"/>
        <v>-1182.5999999999999</v>
      </c>
      <c r="AO93" s="3">
        <f t="shared" si="86"/>
        <v>-1215</v>
      </c>
      <c r="AP93" s="3">
        <f t="shared" si="86"/>
        <v>-1247.4000000000001</v>
      </c>
      <c r="AQ93" s="3">
        <f t="shared" si="86"/>
        <v>-1279.8000000000002</v>
      </c>
      <c r="AR93" s="3">
        <f t="shared" si="86"/>
        <v>-1312.2</v>
      </c>
      <c r="AS93" s="3">
        <f t="shared" si="86"/>
        <v>-1344.6</v>
      </c>
      <c r="AT93" s="3">
        <f t="shared" si="86"/>
        <v>-1377</v>
      </c>
      <c r="AU93" s="3">
        <f t="shared" si="86"/>
        <v>-1409.4</v>
      </c>
      <c r="AV93" s="3">
        <f t="shared" si="86"/>
        <v>-1441.8000000000002</v>
      </c>
      <c r="AW93" s="3">
        <f t="shared" si="86"/>
        <v>-1474.2</v>
      </c>
      <c r="AX93" s="3">
        <f t="shared" si="86"/>
        <v>-1506.6</v>
      </c>
      <c r="AY93" s="3">
        <f t="shared" si="86"/>
        <v>-1539</v>
      </c>
      <c r="BA93" s="3">
        <f t="shared" si="85"/>
        <v>-372.59999999999991</v>
      </c>
      <c r="BB93" s="3">
        <f t="shared" si="85"/>
        <v>-761.4</v>
      </c>
      <c r="BC93" s="3">
        <f t="shared" si="85"/>
        <v>-1150.2</v>
      </c>
      <c r="BD93" s="3">
        <f t="shared" si="85"/>
        <v>-1539</v>
      </c>
    </row>
    <row r="94" spans="2:56">
      <c r="B94" t="s">
        <v>112</v>
      </c>
      <c r="D94" s="3">
        <f t="shared" ref="D94:AY94" si="87">C94-TVA*SUM(D34,D44:D45,D48:D50)-D68</f>
        <v>28.900000000000002</v>
      </c>
      <c r="E94" s="3">
        <f t="shared" si="87"/>
        <v>13.400000000000002</v>
      </c>
      <c r="F94" s="3">
        <f t="shared" si="87"/>
        <v>13.100000000000001</v>
      </c>
      <c r="G94" s="3">
        <f t="shared" si="87"/>
        <v>12.8</v>
      </c>
      <c r="H94" s="3">
        <f t="shared" si="87"/>
        <v>12.5</v>
      </c>
      <c r="I94" s="3">
        <f t="shared" si="87"/>
        <v>12.200000000000003</v>
      </c>
      <c r="J94" s="3">
        <f t="shared" si="87"/>
        <v>11.5</v>
      </c>
      <c r="K94" s="3">
        <f t="shared" si="87"/>
        <v>1.5999999999999996</v>
      </c>
      <c r="L94" s="3">
        <f t="shared" si="87"/>
        <v>1.2999999999999998</v>
      </c>
      <c r="M94" s="3">
        <f t="shared" si="87"/>
        <v>1</v>
      </c>
      <c r="N94" s="3">
        <f t="shared" si="87"/>
        <v>0.70000000000000018</v>
      </c>
      <c r="O94" s="3">
        <f t="shared" si="87"/>
        <v>0.39999999999999991</v>
      </c>
      <c r="P94" s="3">
        <f t="shared" si="87"/>
        <v>9.9999999999999978E-2</v>
      </c>
      <c r="Q94" s="3">
        <f t="shared" si="87"/>
        <v>-0.2</v>
      </c>
      <c r="R94" s="3">
        <f t="shared" si="87"/>
        <v>-0.49999999999999994</v>
      </c>
      <c r="S94" s="3">
        <f t="shared" si="87"/>
        <v>-0.8</v>
      </c>
      <c r="T94" s="3">
        <f t="shared" si="87"/>
        <v>-1.1000000000000001</v>
      </c>
      <c r="U94" s="3">
        <f t="shared" si="87"/>
        <v>-1.4</v>
      </c>
      <c r="V94" s="3">
        <f t="shared" si="87"/>
        <v>-1.7000000000000002</v>
      </c>
      <c r="W94" s="3">
        <f t="shared" si="87"/>
        <v>-2</v>
      </c>
      <c r="X94" s="3">
        <f t="shared" si="87"/>
        <v>-2.3000000000000007</v>
      </c>
      <c r="Y94" s="3">
        <f t="shared" si="87"/>
        <v>-2.5999999999999996</v>
      </c>
      <c r="Z94" s="3">
        <f t="shared" si="87"/>
        <v>-2.9000000000000004</v>
      </c>
      <c r="AA94" s="3">
        <f t="shared" si="87"/>
        <v>-3.2</v>
      </c>
      <c r="AB94" s="3">
        <f t="shared" si="87"/>
        <v>-3.5</v>
      </c>
      <c r="AC94" s="3">
        <f t="shared" si="87"/>
        <v>-3.8000000000000007</v>
      </c>
      <c r="AD94" s="3">
        <f t="shared" si="87"/>
        <v>-4.1000000000000005</v>
      </c>
      <c r="AE94" s="3">
        <f t="shared" si="87"/>
        <v>-4.3999999999999995</v>
      </c>
      <c r="AF94" s="3">
        <f t="shared" si="87"/>
        <v>-4.7</v>
      </c>
      <c r="AG94" s="3">
        <f t="shared" si="87"/>
        <v>-4.9999999999999991</v>
      </c>
      <c r="AH94" s="3">
        <f t="shared" si="87"/>
        <v>-5.3000000000000016</v>
      </c>
      <c r="AI94" s="3">
        <f t="shared" si="87"/>
        <v>-5.6000000000000005</v>
      </c>
      <c r="AJ94" s="3">
        <f t="shared" si="87"/>
        <v>-5.8999999999999995</v>
      </c>
      <c r="AK94" s="3">
        <f t="shared" si="87"/>
        <v>-6.2</v>
      </c>
      <c r="AL94" s="3">
        <f t="shared" si="87"/>
        <v>-6.4999999999999991</v>
      </c>
      <c r="AM94" s="3">
        <f t="shared" si="87"/>
        <v>-6.8000000000000016</v>
      </c>
      <c r="AN94" s="3">
        <f t="shared" si="87"/>
        <v>-7.1000000000000005</v>
      </c>
      <c r="AO94" s="3">
        <f t="shared" si="87"/>
        <v>-7.3999999999999995</v>
      </c>
      <c r="AP94" s="3">
        <f t="shared" si="87"/>
        <v>-7.7</v>
      </c>
      <c r="AQ94" s="3">
        <f t="shared" si="87"/>
        <v>-7.9999999999999991</v>
      </c>
      <c r="AR94" s="3">
        <f t="shared" si="87"/>
        <v>-8.3000000000000007</v>
      </c>
      <c r="AS94" s="3">
        <f t="shared" si="87"/>
        <v>-8.5999999999999979</v>
      </c>
      <c r="AT94" s="3">
        <f t="shared" si="87"/>
        <v>-8.9000000000000021</v>
      </c>
      <c r="AU94" s="3">
        <f t="shared" si="87"/>
        <v>-9.1999999999999993</v>
      </c>
      <c r="AV94" s="3">
        <f t="shared" si="87"/>
        <v>-9.5</v>
      </c>
      <c r="AW94" s="3">
        <f t="shared" si="87"/>
        <v>-9.8000000000000007</v>
      </c>
      <c r="AX94" s="3">
        <f t="shared" si="87"/>
        <v>-10.100000000000001</v>
      </c>
      <c r="AY94" s="3">
        <f t="shared" si="87"/>
        <v>-10.399999999999999</v>
      </c>
      <c r="BA94" s="3">
        <f t="shared" si="85"/>
        <v>0.39999999999999991</v>
      </c>
      <c r="BB94" s="3">
        <f t="shared" si="85"/>
        <v>-3.2</v>
      </c>
      <c r="BC94" s="3">
        <f t="shared" si="85"/>
        <v>-6.8000000000000016</v>
      </c>
      <c r="BD94" s="3">
        <f t="shared" si="85"/>
        <v>-10.399999999999999</v>
      </c>
    </row>
    <row r="95" spans="2:56">
      <c r="B95" s="1" t="s">
        <v>50</v>
      </c>
      <c r="D95" s="8">
        <f>SUM(D92:D94)</f>
        <v>12.700000000000003</v>
      </c>
      <c r="E95" s="8">
        <f t="shared" ref="E95:AY95" si="88">SUM(E92:E94)</f>
        <v>-35.199999999999989</v>
      </c>
      <c r="F95" s="8">
        <f t="shared" si="88"/>
        <v>-67.899999999999977</v>
      </c>
      <c r="G95" s="8">
        <f t="shared" si="88"/>
        <v>-100.59999999999998</v>
      </c>
      <c r="H95" s="8">
        <f t="shared" si="88"/>
        <v>-133.29999999999998</v>
      </c>
      <c r="I95" s="8">
        <f t="shared" si="88"/>
        <v>-166</v>
      </c>
      <c r="J95" s="8">
        <f t="shared" si="88"/>
        <v>-199.09999999999997</v>
      </c>
      <c r="K95" s="8">
        <f t="shared" si="88"/>
        <v>-241.39999999999995</v>
      </c>
      <c r="L95" s="8">
        <f t="shared" si="88"/>
        <v>-274.09999999999997</v>
      </c>
      <c r="M95" s="8">
        <f t="shared" si="88"/>
        <v>-306.79999999999995</v>
      </c>
      <c r="N95" s="8">
        <f t="shared" si="88"/>
        <v>-339.49999999999994</v>
      </c>
      <c r="O95" s="8">
        <f t="shared" si="88"/>
        <v>-372.19999999999993</v>
      </c>
      <c r="P95" s="8">
        <f t="shared" si="88"/>
        <v>-404.89999999999992</v>
      </c>
      <c r="Q95" s="8">
        <f t="shared" si="88"/>
        <v>-437.59999999999997</v>
      </c>
      <c r="R95" s="8">
        <f t="shared" si="88"/>
        <v>-470.29999999999995</v>
      </c>
      <c r="S95" s="8">
        <f t="shared" si="88"/>
        <v>-503.00000000000006</v>
      </c>
      <c r="T95" s="8">
        <f t="shared" si="88"/>
        <v>-535.70000000000005</v>
      </c>
      <c r="U95" s="8">
        <f t="shared" si="88"/>
        <v>-568.4</v>
      </c>
      <c r="V95" s="8">
        <f t="shared" si="88"/>
        <v>-601.1</v>
      </c>
      <c r="W95" s="8">
        <f t="shared" si="88"/>
        <v>-633.79999999999995</v>
      </c>
      <c r="X95" s="8">
        <f t="shared" si="88"/>
        <v>-666.5</v>
      </c>
      <c r="Y95" s="8">
        <f t="shared" si="88"/>
        <v>-699.2</v>
      </c>
      <c r="Z95" s="8">
        <f t="shared" si="88"/>
        <v>-731.9</v>
      </c>
      <c r="AA95" s="8">
        <f t="shared" si="88"/>
        <v>-764.6</v>
      </c>
      <c r="AB95" s="8">
        <f t="shared" si="88"/>
        <v>-797.30000000000018</v>
      </c>
      <c r="AC95" s="8">
        <f t="shared" si="88"/>
        <v>-830.00000000000023</v>
      </c>
      <c r="AD95" s="8">
        <f t="shared" si="88"/>
        <v>-862.70000000000039</v>
      </c>
      <c r="AE95" s="8">
        <f t="shared" si="88"/>
        <v>-895.4000000000002</v>
      </c>
      <c r="AF95" s="8">
        <f t="shared" si="88"/>
        <v>-928.10000000000025</v>
      </c>
      <c r="AG95" s="8">
        <f t="shared" si="88"/>
        <v>-960.80000000000018</v>
      </c>
      <c r="AH95" s="8">
        <f t="shared" si="88"/>
        <v>-993.50000000000023</v>
      </c>
      <c r="AI95" s="8">
        <f t="shared" si="88"/>
        <v>-1026.2000000000003</v>
      </c>
      <c r="AJ95" s="8">
        <f t="shared" si="88"/>
        <v>-1058.9000000000003</v>
      </c>
      <c r="AK95" s="8">
        <f t="shared" si="88"/>
        <v>-1091.6000000000001</v>
      </c>
      <c r="AL95" s="8">
        <f t="shared" si="88"/>
        <v>-1124.3000000000002</v>
      </c>
      <c r="AM95" s="8">
        <f t="shared" si="88"/>
        <v>-1157</v>
      </c>
      <c r="AN95" s="8">
        <f t="shared" si="88"/>
        <v>-1189.6999999999998</v>
      </c>
      <c r="AO95" s="8">
        <f t="shared" si="88"/>
        <v>-1222.4000000000001</v>
      </c>
      <c r="AP95" s="8">
        <f t="shared" si="88"/>
        <v>-1255.1000000000001</v>
      </c>
      <c r="AQ95" s="8">
        <f t="shared" si="88"/>
        <v>-1287.8000000000002</v>
      </c>
      <c r="AR95" s="8">
        <f t="shared" si="88"/>
        <v>-1320.5</v>
      </c>
      <c r="AS95" s="8">
        <f t="shared" si="88"/>
        <v>-1353.1999999999998</v>
      </c>
      <c r="AT95" s="8">
        <f t="shared" si="88"/>
        <v>-1385.9</v>
      </c>
      <c r="AU95" s="8">
        <f t="shared" si="88"/>
        <v>-1418.6000000000001</v>
      </c>
      <c r="AV95" s="8">
        <f t="shared" si="88"/>
        <v>-1451.3000000000002</v>
      </c>
      <c r="AW95" s="8">
        <f t="shared" si="88"/>
        <v>-1484</v>
      </c>
      <c r="AX95" s="8">
        <f t="shared" si="88"/>
        <v>-1516.6999999999998</v>
      </c>
      <c r="AY95" s="8">
        <f t="shared" si="88"/>
        <v>-1549.4</v>
      </c>
      <c r="BA95" s="8">
        <f t="shared" ref="BA95" si="89">SUM(BA92:BA94)</f>
        <v>-372.19999999999993</v>
      </c>
      <c r="BB95" s="8">
        <f t="shared" ref="BB95" si="90">SUM(BB92:BB94)</f>
        <v>-764.6</v>
      </c>
      <c r="BC95" s="8">
        <f t="shared" ref="BC95" si="91">SUM(BC92:BC94)</f>
        <v>-1157</v>
      </c>
      <c r="BD95" s="8">
        <f t="shared" ref="BD95" si="92">SUM(BD92:BD94)</f>
        <v>-1549.4</v>
      </c>
    </row>
    <row r="97" spans="2:56">
      <c r="B97" t="s">
        <v>51</v>
      </c>
      <c r="D97" s="3">
        <f>C97+D84</f>
        <v>-147.19999999999999</v>
      </c>
      <c r="E97" s="3">
        <f t="shared" ref="E97:F97" si="93">D97+E84</f>
        <v>-166.29999999999998</v>
      </c>
      <c r="F97" s="3">
        <f t="shared" si="93"/>
        <v>-199.09999999999997</v>
      </c>
      <c r="G97" s="3">
        <f t="shared" ref="G97:AY97" si="94">F97+G84</f>
        <v>-230.39999999999998</v>
      </c>
      <c r="H97" s="3">
        <f t="shared" si="94"/>
        <v>-260.2</v>
      </c>
      <c r="I97" s="3">
        <f t="shared" si="94"/>
        <v>-288.5</v>
      </c>
      <c r="J97" s="3">
        <f t="shared" si="94"/>
        <v>-312.89999999999998</v>
      </c>
      <c r="K97" s="3">
        <f t="shared" si="94"/>
        <v>-278.59999999999997</v>
      </c>
      <c r="L97" s="3">
        <f t="shared" si="94"/>
        <v>-252.39999999999995</v>
      </c>
      <c r="M97" s="3">
        <f t="shared" si="94"/>
        <v>-224.69999999999993</v>
      </c>
      <c r="N97" s="3">
        <f t="shared" si="94"/>
        <v>-195.49999999999991</v>
      </c>
      <c r="O97" s="3">
        <f t="shared" si="94"/>
        <v>-164.79999999999993</v>
      </c>
      <c r="P97" s="3">
        <f t="shared" si="94"/>
        <v>-132.59999999999991</v>
      </c>
      <c r="Q97" s="3">
        <f t="shared" si="94"/>
        <v>-98.89999999999992</v>
      </c>
      <c r="R97" s="3">
        <f t="shared" si="94"/>
        <v>-63.699999999999918</v>
      </c>
      <c r="S97" s="3">
        <f t="shared" si="94"/>
        <v>-26.999999999999901</v>
      </c>
      <c r="T97" s="3">
        <f t="shared" si="94"/>
        <v>11.200000000000102</v>
      </c>
      <c r="U97" s="3">
        <f t="shared" si="94"/>
        <v>50.900000000000112</v>
      </c>
      <c r="V97" s="3">
        <f t="shared" si="94"/>
        <v>92.100000000000136</v>
      </c>
      <c r="W97" s="3">
        <f t="shared" si="94"/>
        <v>134.80000000000018</v>
      </c>
      <c r="X97" s="3">
        <f t="shared" si="94"/>
        <v>179.00000000000017</v>
      </c>
      <c r="Y97" s="3">
        <f t="shared" si="94"/>
        <v>224.70000000000016</v>
      </c>
      <c r="Z97" s="3">
        <f t="shared" si="94"/>
        <v>271.90000000000015</v>
      </c>
      <c r="AA97" s="3">
        <f t="shared" si="94"/>
        <v>320.60000000000019</v>
      </c>
      <c r="AB97" s="3">
        <f t="shared" si="94"/>
        <v>370.80000000000024</v>
      </c>
      <c r="AC97" s="3">
        <f t="shared" si="94"/>
        <v>422.50000000000023</v>
      </c>
      <c r="AD97" s="3">
        <f t="shared" si="94"/>
        <v>475.70000000000022</v>
      </c>
      <c r="AE97" s="3">
        <f t="shared" si="94"/>
        <v>530.4000000000002</v>
      </c>
      <c r="AF97" s="3">
        <f t="shared" si="94"/>
        <v>586.60000000000025</v>
      </c>
      <c r="AG97" s="3">
        <f t="shared" si="94"/>
        <v>644.3000000000003</v>
      </c>
      <c r="AH97" s="3">
        <f t="shared" si="94"/>
        <v>703.50000000000034</v>
      </c>
      <c r="AI97" s="3">
        <f t="shared" si="94"/>
        <v>764.20000000000039</v>
      </c>
      <c r="AJ97" s="3">
        <f t="shared" si="94"/>
        <v>826.40000000000043</v>
      </c>
      <c r="AK97" s="3">
        <f t="shared" si="94"/>
        <v>890.10000000000048</v>
      </c>
      <c r="AL97" s="3">
        <f t="shared" si="94"/>
        <v>955.30000000000041</v>
      </c>
      <c r="AM97" s="3">
        <f t="shared" si="94"/>
        <v>1022.0000000000005</v>
      </c>
      <c r="AN97" s="3">
        <f t="shared" si="94"/>
        <v>1090.2000000000005</v>
      </c>
      <c r="AO97" s="3">
        <f t="shared" si="94"/>
        <v>1159.9000000000005</v>
      </c>
      <c r="AP97" s="3">
        <f t="shared" si="94"/>
        <v>1231.1000000000006</v>
      </c>
      <c r="AQ97" s="3">
        <f t="shared" si="94"/>
        <v>1303.8000000000006</v>
      </c>
      <c r="AR97" s="3">
        <f t="shared" si="94"/>
        <v>1378.0000000000007</v>
      </c>
      <c r="AS97" s="3">
        <f t="shared" si="94"/>
        <v>1453.7000000000007</v>
      </c>
      <c r="AT97" s="3">
        <f t="shared" si="94"/>
        <v>1530.9000000000008</v>
      </c>
      <c r="AU97" s="3">
        <f t="shared" si="94"/>
        <v>1609.6000000000008</v>
      </c>
      <c r="AV97" s="3">
        <f t="shared" si="94"/>
        <v>1689.8000000000009</v>
      </c>
      <c r="AW97" s="3">
        <f t="shared" si="94"/>
        <v>1771.5000000000009</v>
      </c>
      <c r="AX97" s="3">
        <f t="shared" si="94"/>
        <v>1854.700000000001</v>
      </c>
      <c r="AY97" s="3">
        <f t="shared" si="94"/>
        <v>1939.400000000001</v>
      </c>
      <c r="BA97" s="3">
        <f t="shared" ref="BA97:BD98" si="95">SUMIFS($D97:$AY97,$D$20:$AY$20,BA$18,$D$21:$AY$21,12)</f>
        <v>-164.79999999999993</v>
      </c>
      <c r="BB97" s="3">
        <f t="shared" si="95"/>
        <v>320.60000000000019</v>
      </c>
      <c r="BC97" s="3">
        <f t="shared" si="95"/>
        <v>1022.0000000000005</v>
      </c>
      <c r="BD97" s="3">
        <f t="shared" si="95"/>
        <v>1939.400000000001</v>
      </c>
    </row>
    <row r="98" spans="2:56">
      <c r="B98" t="s">
        <v>52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BA98" s="3">
        <f t="shared" si="95"/>
        <v>0</v>
      </c>
      <c r="BB98" s="3">
        <f t="shared" si="95"/>
        <v>0</v>
      </c>
      <c r="BC98" s="3">
        <f t="shared" si="95"/>
        <v>0</v>
      </c>
      <c r="BD98" s="3">
        <f t="shared" si="95"/>
        <v>0</v>
      </c>
    </row>
    <row r="99" spans="2:56">
      <c r="B99" s="1" t="s">
        <v>53</v>
      </c>
      <c r="D99" s="8">
        <f>SUM(D97:D98)</f>
        <v>-147.19999999999999</v>
      </c>
      <c r="E99" s="8">
        <f>SUM(E97:E98)</f>
        <v>-166.29999999999998</v>
      </c>
      <c r="F99" s="8">
        <f t="shared" ref="F99:AY99" si="96">SUM(F97:F98)</f>
        <v>-199.09999999999997</v>
      </c>
      <c r="G99" s="8">
        <f t="shared" si="96"/>
        <v>-230.39999999999998</v>
      </c>
      <c r="H99" s="8">
        <f t="shared" si="96"/>
        <v>-260.2</v>
      </c>
      <c r="I99" s="8">
        <f t="shared" si="96"/>
        <v>-288.5</v>
      </c>
      <c r="J99" s="8">
        <f t="shared" si="96"/>
        <v>-312.89999999999998</v>
      </c>
      <c r="K99" s="8">
        <f t="shared" si="96"/>
        <v>-278.59999999999997</v>
      </c>
      <c r="L99" s="8">
        <f t="shared" si="96"/>
        <v>-252.39999999999995</v>
      </c>
      <c r="M99" s="8">
        <f t="shared" si="96"/>
        <v>-224.69999999999993</v>
      </c>
      <c r="N99" s="8">
        <f t="shared" si="96"/>
        <v>-195.49999999999991</v>
      </c>
      <c r="O99" s="8">
        <f t="shared" si="96"/>
        <v>-164.79999999999993</v>
      </c>
      <c r="P99" s="8">
        <f t="shared" si="96"/>
        <v>-132.59999999999991</v>
      </c>
      <c r="Q99" s="8">
        <f t="shared" si="96"/>
        <v>-98.89999999999992</v>
      </c>
      <c r="R99" s="8">
        <f t="shared" si="96"/>
        <v>-63.699999999999918</v>
      </c>
      <c r="S99" s="8">
        <f t="shared" si="96"/>
        <v>-26.999999999999901</v>
      </c>
      <c r="T99" s="8">
        <f t="shared" si="96"/>
        <v>11.200000000000102</v>
      </c>
      <c r="U99" s="8">
        <f t="shared" si="96"/>
        <v>50.900000000000112</v>
      </c>
      <c r="V99" s="8">
        <f t="shared" si="96"/>
        <v>92.100000000000136</v>
      </c>
      <c r="W99" s="8">
        <f t="shared" si="96"/>
        <v>134.80000000000018</v>
      </c>
      <c r="X99" s="8">
        <f t="shared" si="96"/>
        <v>179.00000000000017</v>
      </c>
      <c r="Y99" s="8">
        <f t="shared" si="96"/>
        <v>224.70000000000016</v>
      </c>
      <c r="Z99" s="8">
        <f t="shared" si="96"/>
        <v>271.90000000000015</v>
      </c>
      <c r="AA99" s="8">
        <f t="shared" si="96"/>
        <v>320.60000000000019</v>
      </c>
      <c r="AB99" s="8">
        <f t="shared" si="96"/>
        <v>370.80000000000024</v>
      </c>
      <c r="AC99" s="8">
        <f t="shared" si="96"/>
        <v>422.50000000000023</v>
      </c>
      <c r="AD99" s="8">
        <f t="shared" si="96"/>
        <v>475.70000000000022</v>
      </c>
      <c r="AE99" s="8">
        <f t="shared" si="96"/>
        <v>530.4000000000002</v>
      </c>
      <c r="AF99" s="8">
        <f t="shared" si="96"/>
        <v>586.60000000000025</v>
      </c>
      <c r="AG99" s="8">
        <f t="shared" si="96"/>
        <v>644.3000000000003</v>
      </c>
      <c r="AH99" s="8">
        <f t="shared" si="96"/>
        <v>703.50000000000034</v>
      </c>
      <c r="AI99" s="8">
        <f t="shared" si="96"/>
        <v>764.20000000000039</v>
      </c>
      <c r="AJ99" s="8">
        <f t="shared" si="96"/>
        <v>826.40000000000043</v>
      </c>
      <c r="AK99" s="8">
        <f t="shared" si="96"/>
        <v>890.10000000000048</v>
      </c>
      <c r="AL99" s="8">
        <f t="shared" si="96"/>
        <v>955.30000000000041</v>
      </c>
      <c r="AM99" s="8">
        <f t="shared" si="96"/>
        <v>1022.0000000000005</v>
      </c>
      <c r="AN99" s="8">
        <f t="shared" si="96"/>
        <v>1090.2000000000005</v>
      </c>
      <c r="AO99" s="8">
        <f t="shared" si="96"/>
        <v>1159.9000000000005</v>
      </c>
      <c r="AP99" s="8">
        <f t="shared" si="96"/>
        <v>1231.1000000000006</v>
      </c>
      <c r="AQ99" s="8">
        <f t="shared" si="96"/>
        <v>1303.8000000000006</v>
      </c>
      <c r="AR99" s="8">
        <f t="shared" si="96"/>
        <v>1378.0000000000007</v>
      </c>
      <c r="AS99" s="8">
        <f t="shared" si="96"/>
        <v>1453.7000000000007</v>
      </c>
      <c r="AT99" s="8">
        <f t="shared" si="96"/>
        <v>1530.9000000000008</v>
      </c>
      <c r="AU99" s="8">
        <f t="shared" si="96"/>
        <v>1609.6000000000008</v>
      </c>
      <c r="AV99" s="8">
        <f t="shared" si="96"/>
        <v>1689.8000000000009</v>
      </c>
      <c r="AW99" s="8">
        <f t="shared" si="96"/>
        <v>1771.5000000000009</v>
      </c>
      <c r="AX99" s="8">
        <f t="shared" si="96"/>
        <v>1854.700000000001</v>
      </c>
      <c r="AY99" s="8">
        <f t="shared" si="96"/>
        <v>1939.400000000001</v>
      </c>
      <c r="BA99" s="8">
        <f t="shared" ref="BA99" si="97">SUM(BA97:BA98)</f>
        <v>-164.79999999999993</v>
      </c>
      <c r="BB99" s="8">
        <f t="shared" ref="BB99" si="98">SUM(BB97:BB98)</f>
        <v>320.60000000000019</v>
      </c>
      <c r="BC99" s="8">
        <f t="shared" ref="BC99" si="99">SUM(BC97:BC98)</f>
        <v>1022.0000000000005</v>
      </c>
      <c r="BD99" s="8">
        <f t="shared" ref="BD99" si="100">SUM(BD97:BD98)</f>
        <v>1939.400000000001</v>
      </c>
    </row>
    <row r="101" spans="2:56">
      <c r="B101" t="s">
        <v>113</v>
      </c>
      <c r="D101" s="3">
        <f>C101+D80</f>
        <v>10</v>
      </c>
      <c r="E101" s="3">
        <f t="shared" ref="E101:AY101" si="101">D101+E80</f>
        <v>10</v>
      </c>
      <c r="F101" s="3">
        <f t="shared" si="101"/>
        <v>10</v>
      </c>
      <c r="G101" s="3">
        <f t="shared" si="101"/>
        <v>10</v>
      </c>
      <c r="H101" s="3">
        <f t="shared" si="101"/>
        <v>10</v>
      </c>
      <c r="I101" s="3">
        <f t="shared" si="101"/>
        <v>10</v>
      </c>
      <c r="J101" s="3">
        <f t="shared" si="101"/>
        <v>10</v>
      </c>
      <c r="K101" s="3">
        <f t="shared" si="101"/>
        <v>10</v>
      </c>
      <c r="L101" s="3">
        <f t="shared" si="101"/>
        <v>10</v>
      </c>
      <c r="M101" s="3">
        <f t="shared" si="101"/>
        <v>10</v>
      </c>
      <c r="N101" s="3">
        <f t="shared" si="101"/>
        <v>10</v>
      </c>
      <c r="O101" s="3">
        <f t="shared" si="101"/>
        <v>10</v>
      </c>
      <c r="P101" s="3">
        <f t="shared" si="101"/>
        <v>10</v>
      </c>
      <c r="Q101" s="3">
        <f t="shared" si="101"/>
        <v>10</v>
      </c>
      <c r="R101" s="3">
        <f t="shared" si="101"/>
        <v>10</v>
      </c>
      <c r="S101" s="3">
        <f t="shared" si="101"/>
        <v>10</v>
      </c>
      <c r="T101" s="3">
        <f t="shared" si="101"/>
        <v>10</v>
      </c>
      <c r="U101" s="3">
        <f t="shared" si="101"/>
        <v>10</v>
      </c>
      <c r="V101" s="3">
        <f t="shared" si="101"/>
        <v>10</v>
      </c>
      <c r="W101" s="3">
        <f t="shared" si="101"/>
        <v>10</v>
      </c>
      <c r="X101" s="3">
        <f t="shared" si="101"/>
        <v>10</v>
      </c>
      <c r="Y101" s="3">
        <f t="shared" si="101"/>
        <v>10</v>
      </c>
      <c r="Z101" s="3">
        <f t="shared" si="101"/>
        <v>10</v>
      </c>
      <c r="AA101" s="3">
        <f t="shared" si="101"/>
        <v>10</v>
      </c>
      <c r="AB101" s="3">
        <f t="shared" si="101"/>
        <v>10</v>
      </c>
      <c r="AC101" s="3">
        <f t="shared" si="101"/>
        <v>10</v>
      </c>
      <c r="AD101" s="3">
        <f t="shared" si="101"/>
        <v>10</v>
      </c>
      <c r="AE101" s="3">
        <f t="shared" si="101"/>
        <v>10</v>
      </c>
      <c r="AF101" s="3">
        <f t="shared" si="101"/>
        <v>10</v>
      </c>
      <c r="AG101" s="3">
        <f t="shared" si="101"/>
        <v>10</v>
      </c>
      <c r="AH101" s="3">
        <f t="shared" si="101"/>
        <v>10</v>
      </c>
      <c r="AI101" s="3">
        <f t="shared" si="101"/>
        <v>10</v>
      </c>
      <c r="AJ101" s="3">
        <f t="shared" si="101"/>
        <v>10</v>
      </c>
      <c r="AK101" s="3">
        <f t="shared" si="101"/>
        <v>10</v>
      </c>
      <c r="AL101" s="3">
        <f t="shared" si="101"/>
        <v>10</v>
      </c>
      <c r="AM101" s="3">
        <f t="shared" si="101"/>
        <v>10</v>
      </c>
      <c r="AN101" s="3">
        <f t="shared" si="101"/>
        <v>10</v>
      </c>
      <c r="AO101" s="3">
        <f t="shared" si="101"/>
        <v>10</v>
      </c>
      <c r="AP101" s="3">
        <f t="shared" si="101"/>
        <v>10</v>
      </c>
      <c r="AQ101" s="3">
        <f t="shared" si="101"/>
        <v>10</v>
      </c>
      <c r="AR101" s="3">
        <f t="shared" si="101"/>
        <v>10</v>
      </c>
      <c r="AS101" s="3">
        <f t="shared" si="101"/>
        <v>10</v>
      </c>
      <c r="AT101" s="3">
        <f t="shared" si="101"/>
        <v>10</v>
      </c>
      <c r="AU101" s="3">
        <f t="shared" si="101"/>
        <v>10</v>
      </c>
      <c r="AV101" s="3">
        <f t="shared" si="101"/>
        <v>10</v>
      </c>
      <c r="AW101" s="3">
        <f t="shared" si="101"/>
        <v>10</v>
      </c>
      <c r="AX101" s="3">
        <f t="shared" si="101"/>
        <v>10</v>
      </c>
      <c r="AY101" s="3">
        <f t="shared" si="101"/>
        <v>10</v>
      </c>
      <c r="BA101" s="3">
        <f t="shared" ref="BA101:BD102" si="102">SUMIFS($D101:$AY101,$D$20:$AY$20,BA$18,$D$21:$AY$21,12)</f>
        <v>10</v>
      </c>
      <c r="BB101" s="3">
        <f t="shared" si="102"/>
        <v>10</v>
      </c>
      <c r="BC101" s="3">
        <f t="shared" si="102"/>
        <v>10</v>
      </c>
      <c r="BD101" s="3">
        <f t="shared" si="102"/>
        <v>10</v>
      </c>
    </row>
    <row r="102" spans="2:56">
      <c r="B102" t="s">
        <v>114</v>
      </c>
      <c r="D102" s="3">
        <f>C102+D60+D81</f>
        <v>-70.666666666666671</v>
      </c>
      <c r="E102" s="3">
        <f t="shared" ref="E102:AY102" si="103">D102+E60+E81</f>
        <v>-139.83333333333334</v>
      </c>
      <c r="F102" s="3">
        <f t="shared" si="103"/>
        <v>-207.5</v>
      </c>
      <c r="G102" s="3">
        <f t="shared" si="103"/>
        <v>-273.66666666666669</v>
      </c>
      <c r="H102" s="3">
        <f t="shared" si="103"/>
        <v>-338.33333333333337</v>
      </c>
      <c r="I102" s="3">
        <f t="shared" si="103"/>
        <v>-401.50000000000006</v>
      </c>
      <c r="J102" s="3">
        <f t="shared" si="103"/>
        <v>-415.16666666666674</v>
      </c>
      <c r="K102" s="3">
        <f t="shared" si="103"/>
        <v>-427.33333333333343</v>
      </c>
      <c r="L102" s="3">
        <f t="shared" si="103"/>
        <v>-438.00000000000011</v>
      </c>
      <c r="M102" s="3">
        <f t="shared" si="103"/>
        <v>-447.1666666666668</v>
      </c>
      <c r="N102" s="3">
        <f t="shared" si="103"/>
        <v>-454.83333333333348</v>
      </c>
      <c r="O102" s="3">
        <f t="shared" si="103"/>
        <v>-461.00000000000017</v>
      </c>
      <c r="P102" s="3">
        <f t="shared" si="103"/>
        <v>-465.66666666666686</v>
      </c>
      <c r="Q102" s="3">
        <f t="shared" si="103"/>
        <v>-468.83333333333354</v>
      </c>
      <c r="R102" s="3">
        <f t="shared" si="103"/>
        <v>-470.50000000000023</v>
      </c>
      <c r="S102" s="3">
        <f t="shared" si="103"/>
        <v>-470.66666666666691</v>
      </c>
      <c r="T102" s="3">
        <f t="shared" si="103"/>
        <v>-469.3333333333336</v>
      </c>
      <c r="U102" s="3">
        <f t="shared" si="103"/>
        <v>-466.50000000000028</v>
      </c>
      <c r="V102" s="3">
        <f t="shared" si="103"/>
        <v>-462.16666666666697</v>
      </c>
      <c r="W102" s="3">
        <f t="shared" si="103"/>
        <v>-456.33333333333366</v>
      </c>
      <c r="X102" s="3">
        <f t="shared" si="103"/>
        <v>-449.00000000000034</v>
      </c>
      <c r="Y102" s="3">
        <f t="shared" si="103"/>
        <v>-440.16666666666703</v>
      </c>
      <c r="Z102" s="3">
        <f t="shared" si="103"/>
        <v>-429.83333333333371</v>
      </c>
      <c r="AA102" s="3">
        <f t="shared" si="103"/>
        <v>-418.0000000000004</v>
      </c>
      <c r="AB102" s="3">
        <f t="shared" si="103"/>
        <v>-404.5000000000004</v>
      </c>
      <c r="AC102" s="3">
        <f t="shared" si="103"/>
        <v>-389.5000000000004</v>
      </c>
      <c r="AD102" s="3">
        <f t="shared" si="103"/>
        <v>-373.0000000000004</v>
      </c>
      <c r="AE102" s="3">
        <f t="shared" si="103"/>
        <v>-355.0000000000004</v>
      </c>
      <c r="AF102" s="3">
        <f t="shared" si="103"/>
        <v>-335.5000000000004</v>
      </c>
      <c r="AG102" s="3">
        <f t="shared" si="103"/>
        <v>-314.5000000000004</v>
      </c>
      <c r="AH102" s="3">
        <f t="shared" si="103"/>
        <v>-290.0000000000004</v>
      </c>
      <c r="AI102" s="3">
        <f t="shared" si="103"/>
        <v>-264.0000000000004</v>
      </c>
      <c r="AJ102" s="3">
        <f t="shared" si="103"/>
        <v>-236.5000000000004</v>
      </c>
      <c r="AK102" s="3">
        <f t="shared" si="103"/>
        <v>-207.5000000000004</v>
      </c>
      <c r="AL102" s="3">
        <f t="shared" si="103"/>
        <v>-177.0000000000004</v>
      </c>
      <c r="AM102" s="3">
        <f t="shared" si="103"/>
        <v>-145.0000000000004</v>
      </c>
      <c r="AN102" s="3">
        <f t="shared" si="103"/>
        <v>-109.5000000000004</v>
      </c>
      <c r="AO102" s="3">
        <f t="shared" si="103"/>
        <v>-72.500000000000398</v>
      </c>
      <c r="AP102" s="3">
        <f t="shared" si="103"/>
        <v>-34.000000000000398</v>
      </c>
      <c r="AQ102" s="3">
        <f t="shared" si="103"/>
        <v>5.9999999999996021</v>
      </c>
      <c r="AR102" s="3">
        <f t="shared" si="103"/>
        <v>47.499999999999602</v>
      </c>
      <c r="AS102" s="3">
        <f t="shared" si="103"/>
        <v>90.499999999999602</v>
      </c>
      <c r="AT102" s="3">
        <f t="shared" si="103"/>
        <v>134.9999999999996</v>
      </c>
      <c r="AU102" s="3">
        <f t="shared" si="103"/>
        <v>180.9999999999996</v>
      </c>
      <c r="AV102" s="3">
        <f t="shared" si="103"/>
        <v>228.4999999999996</v>
      </c>
      <c r="AW102" s="3">
        <f t="shared" si="103"/>
        <v>277.4999999999996</v>
      </c>
      <c r="AX102" s="3">
        <f t="shared" si="103"/>
        <v>327.9999999999996</v>
      </c>
      <c r="AY102" s="3">
        <f t="shared" si="103"/>
        <v>379.9999999999996</v>
      </c>
      <c r="BA102" s="3">
        <f t="shared" si="102"/>
        <v>-461.00000000000017</v>
      </c>
      <c r="BB102" s="3">
        <f t="shared" si="102"/>
        <v>-418.0000000000004</v>
      </c>
      <c r="BC102" s="3">
        <f t="shared" si="102"/>
        <v>-145.0000000000004</v>
      </c>
      <c r="BD102" s="3">
        <f t="shared" si="102"/>
        <v>379.9999999999996</v>
      </c>
    </row>
    <row r="103" spans="2:56">
      <c r="B103" s="1" t="s">
        <v>115</v>
      </c>
      <c r="D103" s="8">
        <f>SUM(D101:D102)</f>
        <v>-60.666666666666671</v>
      </c>
      <c r="E103" s="8">
        <f t="shared" ref="E103:AY103" si="104">SUM(E101:E102)</f>
        <v>-129.83333333333334</v>
      </c>
      <c r="F103" s="8">
        <f t="shared" si="104"/>
        <v>-197.5</v>
      </c>
      <c r="G103" s="8">
        <f t="shared" si="104"/>
        <v>-263.66666666666669</v>
      </c>
      <c r="H103" s="8">
        <f t="shared" si="104"/>
        <v>-328.33333333333337</v>
      </c>
      <c r="I103" s="8">
        <f t="shared" si="104"/>
        <v>-391.50000000000006</v>
      </c>
      <c r="J103" s="8">
        <f t="shared" si="104"/>
        <v>-405.16666666666674</v>
      </c>
      <c r="K103" s="8">
        <f t="shared" si="104"/>
        <v>-417.33333333333343</v>
      </c>
      <c r="L103" s="8">
        <f t="shared" si="104"/>
        <v>-428.00000000000011</v>
      </c>
      <c r="M103" s="8">
        <f t="shared" si="104"/>
        <v>-437.1666666666668</v>
      </c>
      <c r="N103" s="8">
        <f t="shared" si="104"/>
        <v>-444.83333333333348</v>
      </c>
      <c r="O103" s="8">
        <f t="shared" si="104"/>
        <v>-451.00000000000017</v>
      </c>
      <c r="P103" s="8">
        <f t="shared" si="104"/>
        <v>-455.66666666666686</v>
      </c>
      <c r="Q103" s="8">
        <f t="shared" si="104"/>
        <v>-458.83333333333354</v>
      </c>
      <c r="R103" s="8">
        <f t="shared" si="104"/>
        <v>-460.50000000000023</v>
      </c>
      <c r="S103" s="8">
        <f t="shared" si="104"/>
        <v>-460.66666666666691</v>
      </c>
      <c r="T103" s="8">
        <f t="shared" si="104"/>
        <v>-459.3333333333336</v>
      </c>
      <c r="U103" s="8">
        <f t="shared" si="104"/>
        <v>-456.50000000000028</v>
      </c>
      <c r="V103" s="8">
        <f t="shared" si="104"/>
        <v>-452.16666666666697</v>
      </c>
      <c r="W103" s="8">
        <f t="shared" si="104"/>
        <v>-446.33333333333366</v>
      </c>
      <c r="X103" s="8">
        <f t="shared" si="104"/>
        <v>-439.00000000000034</v>
      </c>
      <c r="Y103" s="8">
        <f t="shared" si="104"/>
        <v>-430.16666666666703</v>
      </c>
      <c r="Z103" s="8">
        <f t="shared" si="104"/>
        <v>-419.83333333333371</v>
      </c>
      <c r="AA103" s="8">
        <f t="shared" si="104"/>
        <v>-408.0000000000004</v>
      </c>
      <c r="AB103" s="8">
        <f t="shared" si="104"/>
        <v>-394.5000000000004</v>
      </c>
      <c r="AC103" s="8">
        <f t="shared" si="104"/>
        <v>-379.5000000000004</v>
      </c>
      <c r="AD103" s="8">
        <f t="shared" si="104"/>
        <v>-363.0000000000004</v>
      </c>
      <c r="AE103" s="8">
        <f t="shared" si="104"/>
        <v>-345.0000000000004</v>
      </c>
      <c r="AF103" s="8">
        <f t="shared" si="104"/>
        <v>-325.5000000000004</v>
      </c>
      <c r="AG103" s="8">
        <f t="shared" si="104"/>
        <v>-304.5000000000004</v>
      </c>
      <c r="AH103" s="8">
        <f t="shared" si="104"/>
        <v>-280.0000000000004</v>
      </c>
      <c r="AI103" s="8">
        <f t="shared" si="104"/>
        <v>-254.0000000000004</v>
      </c>
      <c r="AJ103" s="8">
        <f t="shared" si="104"/>
        <v>-226.5000000000004</v>
      </c>
      <c r="AK103" s="8">
        <f t="shared" si="104"/>
        <v>-197.5000000000004</v>
      </c>
      <c r="AL103" s="8">
        <f t="shared" si="104"/>
        <v>-167.0000000000004</v>
      </c>
      <c r="AM103" s="8">
        <f t="shared" si="104"/>
        <v>-135.0000000000004</v>
      </c>
      <c r="AN103" s="8">
        <f t="shared" si="104"/>
        <v>-99.500000000000398</v>
      </c>
      <c r="AO103" s="8">
        <f t="shared" si="104"/>
        <v>-62.500000000000398</v>
      </c>
      <c r="AP103" s="8">
        <f t="shared" si="104"/>
        <v>-24.000000000000398</v>
      </c>
      <c r="AQ103" s="8">
        <f t="shared" si="104"/>
        <v>15.999999999999602</v>
      </c>
      <c r="AR103" s="8">
        <f t="shared" si="104"/>
        <v>57.499999999999602</v>
      </c>
      <c r="AS103" s="8">
        <f t="shared" si="104"/>
        <v>100.4999999999996</v>
      </c>
      <c r="AT103" s="8">
        <f t="shared" si="104"/>
        <v>144.9999999999996</v>
      </c>
      <c r="AU103" s="8">
        <f t="shared" si="104"/>
        <v>190.9999999999996</v>
      </c>
      <c r="AV103" s="8">
        <f t="shared" si="104"/>
        <v>238.4999999999996</v>
      </c>
      <c r="AW103" s="8">
        <f t="shared" si="104"/>
        <v>287.4999999999996</v>
      </c>
      <c r="AX103" s="8">
        <f t="shared" si="104"/>
        <v>337.9999999999996</v>
      </c>
      <c r="AY103" s="8">
        <f t="shared" si="104"/>
        <v>389.9999999999996</v>
      </c>
      <c r="BA103" s="8">
        <f t="shared" ref="BA103" si="105">SUM(BA101:BA102)</f>
        <v>-451.00000000000017</v>
      </c>
      <c r="BB103" s="8">
        <f t="shared" ref="BB103" si="106">SUM(BB101:BB102)</f>
        <v>-408.0000000000004</v>
      </c>
      <c r="BC103" s="8">
        <f t="shared" ref="BC103" si="107">SUM(BC101:BC102)</f>
        <v>-135.0000000000004</v>
      </c>
      <c r="BD103" s="8">
        <f t="shared" ref="BD103" si="108">SUM(BD101:BD102)</f>
        <v>389.9999999999996</v>
      </c>
    </row>
    <row r="105" spans="2:56" s="7" customFormat="1">
      <c r="B105" s="7" t="s">
        <v>57</v>
      </c>
      <c r="D105" s="12">
        <f>D90+D95+D99-D103</f>
        <v>0</v>
      </c>
      <c r="E105" s="12">
        <f t="shared" ref="E105:BD105" si="109">E90+E95+E99-E103</f>
        <v>0</v>
      </c>
      <c r="F105" s="12">
        <f t="shared" si="109"/>
        <v>0</v>
      </c>
      <c r="G105" s="12">
        <f t="shared" si="109"/>
        <v>0</v>
      </c>
      <c r="H105" s="12">
        <f t="shared" si="109"/>
        <v>0</v>
      </c>
      <c r="I105" s="12">
        <f t="shared" si="109"/>
        <v>0</v>
      </c>
      <c r="J105" s="12">
        <f t="shared" si="109"/>
        <v>0</v>
      </c>
      <c r="K105" s="12">
        <f t="shared" si="109"/>
        <v>0</v>
      </c>
      <c r="L105" s="12">
        <f t="shared" si="109"/>
        <v>0</v>
      </c>
      <c r="M105" s="12">
        <f t="shared" si="109"/>
        <v>0</v>
      </c>
      <c r="N105" s="12">
        <f t="shared" si="109"/>
        <v>0</v>
      </c>
      <c r="O105" s="12">
        <f t="shared" si="109"/>
        <v>0</v>
      </c>
      <c r="P105" s="12">
        <f t="shared" si="109"/>
        <v>0</v>
      </c>
      <c r="Q105" s="12">
        <f t="shared" si="109"/>
        <v>0</v>
      </c>
      <c r="R105" s="12">
        <f t="shared" si="109"/>
        <v>0</v>
      </c>
      <c r="S105" s="12">
        <f t="shared" si="109"/>
        <v>0</v>
      </c>
      <c r="T105" s="12">
        <f t="shared" si="109"/>
        <v>0</v>
      </c>
      <c r="U105" s="12">
        <f t="shared" si="109"/>
        <v>0</v>
      </c>
      <c r="V105" s="12">
        <f t="shared" si="109"/>
        <v>4.5474735088646412E-13</v>
      </c>
      <c r="W105" s="12">
        <f t="shared" si="109"/>
        <v>6.2527760746888816E-13</v>
      </c>
      <c r="X105" s="12">
        <f t="shared" si="109"/>
        <v>5.1159076974727213E-13</v>
      </c>
      <c r="Y105" s="12">
        <f t="shared" si="109"/>
        <v>5.1159076974727213E-13</v>
      </c>
      <c r="Z105" s="12">
        <f t="shared" si="109"/>
        <v>5.1159076974727213E-13</v>
      </c>
      <c r="AA105" s="12">
        <f t="shared" si="109"/>
        <v>5.6843418860808015E-13</v>
      </c>
      <c r="AB105" s="12">
        <f t="shared" si="109"/>
        <v>4.5474735088646412E-13</v>
      </c>
      <c r="AC105" s="12">
        <f t="shared" si="109"/>
        <v>0</v>
      </c>
      <c r="AD105" s="12">
        <f t="shared" si="109"/>
        <v>0</v>
      </c>
      <c r="AE105" s="12">
        <f t="shared" si="109"/>
        <v>0</v>
      </c>
      <c r="AF105" s="12">
        <f t="shared" si="109"/>
        <v>0</v>
      </c>
      <c r="AG105" s="12">
        <f t="shared" si="109"/>
        <v>5.1159076974727213E-13</v>
      </c>
      <c r="AH105" s="12">
        <f t="shared" si="109"/>
        <v>5.1159076974727213E-13</v>
      </c>
      <c r="AI105" s="12">
        <f t="shared" si="109"/>
        <v>5.1159076974727213E-13</v>
      </c>
      <c r="AJ105" s="12">
        <f t="shared" si="109"/>
        <v>5.1159076974727213E-13</v>
      </c>
      <c r="AK105" s="12">
        <f t="shared" si="109"/>
        <v>7.3896444519050419E-13</v>
      </c>
      <c r="AL105" s="12">
        <f t="shared" si="109"/>
        <v>6.2527760746888816E-13</v>
      </c>
      <c r="AM105" s="12">
        <f t="shared" si="109"/>
        <v>8.5265128291212022E-13</v>
      </c>
      <c r="AN105" s="12">
        <f t="shared" si="109"/>
        <v>1.0800249583553523E-12</v>
      </c>
      <c r="AO105" s="12">
        <f t="shared" si="109"/>
        <v>8.5265128291212022E-13</v>
      </c>
      <c r="AP105" s="12">
        <f t="shared" si="109"/>
        <v>8.5265128291212022E-13</v>
      </c>
      <c r="AQ105" s="12">
        <f t="shared" si="109"/>
        <v>8.5265128291212022E-13</v>
      </c>
      <c r="AR105" s="12">
        <f t="shared" si="109"/>
        <v>1.0800249583553523E-12</v>
      </c>
      <c r="AS105" s="12">
        <f t="shared" si="109"/>
        <v>1.3073986337985843E-12</v>
      </c>
      <c r="AT105" s="12">
        <f t="shared" si="109"/>
        <v>1.0800249583553523E-12</v>
      </c>
      <c r="AU105" s="12">
        <f t="shared" si="109"/>
        <v>1.0800249583553523E-12</v>
      </c>
      <c r="AV105" s="12">
        <f t="shared" si="109"/>
        <v>1.0800249583553523E-12</v>
      </c>
      <c r="AW105" s="12">
        <f t="shared" si="109"/>
        <v>1.3073986337985843E-12</v>
      </c>
      <c r="AX105" s="12">
        <f t="shared" si="109"/>
        <v>1.5347723092418164E-12</v>
      </c>
      <c r="AY105" s="12">
        <f t="shared" si="109"/>
        <v>1.3073986337985843E-12</v>
      </c>
      <c r="BA105" s="12">
        <f t="shared" si="109"/>
        <v>0</v>
      </c>
      <c r="BB105" s="12">
        <f t="shared" si="109"/>
        <v>5.6843418860808015E-13</v>
      </c>
      <c r="BC105" s="12">
        <f t="shared" si="109"/>
        <v>8.5265128291212022E-13</v>
      </c>
      <c r="BD105" s="12">
        <f t="shared" si="109"/>
        <v>1.3073986337985843E-12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8248-86F2-41AC-B839-0DD09F44D771}">
  <sheetPr>
    <tabColor theme="5"/>
  </sheetPr>
  <dimension ref="B2:BN118"/>
  <sheetViews>
    <sheetView topLeftCell="A34" zoomScale="145" zoomScaleNormal="145" workbookViewId="0">
      <pane xSplit="3" topLeftCell="D1" activePane="topRight" state="frozen"/>
      <selection pane="topRight" activeCell="B49" sqref="B49:B53"/>
    </sheetView>
  </sheetViews>
  <sheetFormatPr defaultRowHeight="13.8"/>
  <cols>
    <col min="1" max="1" width="2.77734375" customWidth="1"/>
    <col min="2" max="2" width="34.44140625" customWidth="1"/>
    <col min="4" max="5" width="9.5546875" bestFit="1" customWidth="1"/>
    <col min="6" max="6" width="9.109375" bestFit="1" customWidth="1"/>
    <col min="49" max="49" width="9.44140625" customWidth="1"/>
    <col min="66" max="66" width="9.5546875" customWidth="1"/>
  </cols>
  <sheetData>
    <row r="2" spans="2:4">
      <c r="B2" s="1" t="s">
        <v>137</v>
      </c>
    </row>
    <row r="3" spans="2:4">
      <c r="B3" s="43"/>
      <c r="C3" s="43"/>
      <c r="D3" s="3" t="s">
        <v>6</v>
      </c>
    </row>
    <row r="5" spans="2:4">
      <c r="B5" s="2" t="s">
        <v>1</v>
      </c>
    </row>
    <row r="7" spans="2:4">
      <c r="B7" t="s">
        <v>188</v>
      </c>
      <c r="C7" s="3">
        <v>5</v>
      </c>
    </row>
    <row r="8" spans="2:4">
      <c r="B8" t="s">
        <v>135</v>
      </c>
      <c r="C8" s="3">
        <v>100</v>
      </c>
    </row>
    <row r="9" spans="2:4">
      <c r="B9" t="s">
        <v>136</v>
      </c>
      <c r="C9" s="3">
        <v>100</v>
      </c>
    </row>
    <row r="10" spans="2:4">
      <c r="B10" s="33" t="s">
        <v>141</v>
      </c>
    </row>
    <row r="11" spans="2:4">
      <c r="B11" t="s">
        <v>138</v>
      </c>
      <c r="C11" s="3">
        <v>0.1</v>
      </c>
    </row>
    <row r="12" spans="2:4">
      <c r="B12" t="s">
        <v>139</v>
      </c>
      <c r="C12" s="3">
        <v>0.5</v>
      </c>
    </row>
    <row r="13" spans="2:4" s="2" customFormat="1">
      <c r="B13" s="48" t="s">
        <v>189</v>
      </c>
      <c r="C13" s="49">
        <f>C11*C16</f>
        <v>0.5</v>
      </c>
    </row>
    <row r="14" spans="2:4" s="2" customFormat="1">
      <c r="B14" s="48" t="s">
        <v>190</v>
      </c>
      <c r="C14" s="49">
        <f>C12*C17</f>
        <v>0.1</v>
      </c>
    </row>
    <row r="15" spans="2:4">
      <c r="B15" s="33" t="s">
        <v>140</v>
      </c>
    </row>
    <row r="16" spans="2:4">
      <c r="B16" t="s">
        <v>191</v>
      </c>
      <c r="C16" s="3">
        <v>5</v>
      </c>
    </row>
    <row r="17" spans="2:66">
      <c r="B17" t="s">
        <v>192</v>
      </c>
      <c r="C17" s="3">
        <v>0.2</v>
      </c>
    </row>
    <row r="18" spans="2:66">
      <c r="B18" s="33" t="s">
        <v>3</v>
      </c>
    </row>
    <row r="19" spans="2:66">
      <c r="B19" t="s">
        <v>193</v>
      </c>
      <c r="C19" s="3">
        <v>800</v>
      </c>
    </row>
    <row r="20" spans="2:66">
      <c r="B20" t="s">
        <v>194</v>
      </c>
      <c r="C20" s="3">
        <v>1600</v>
      </c>
    </row>
    <row r="21" spans="2:66">
      <c r="B21" t="s">
        <v>195</v>
      </c>
      <c r="C21" s="3">
        <v>200</v>
      </c>
    </row>
    <row r="22" spans="2:66">
      <c r="B22" s="33" t="s">
        <v>146</v>
      </c>
      <c r="C22" s="3"/>
    </row>
    <row r="23" spans="2:66">
      <c r="B23" t="s">
        <v>196</v>
      </c>
      <c r="C23" s="3">
        <v>2000</v>
      </c>
    </row>
    <row r="24" spans="2:66">
      <c r="B24" t="s">
        <v>197</v>
      </c>
      <c r="C24" s="3">
        <v>1700</v>
      </c>
    </row>
    <row r="25" spans="2:66">
      <c r="B25" t="s">
        <v>147</v>
      </c>
      <c r="C25" s="17">
        <v>0.45</v>
      </c>
    </row>
    <row r="26" spans="2:66">
      <c r="B26" t="s">
        <v>148</v>
      </c>
      <c r="C26" s="17">
        <v>0.2</v>
      </c>
    </row>
    <row r="27" spans="2:66">
      <c r="B27" t="s">
        <v>24</v>
      </c>
      <c r="C27" s="10">
        <v>0.2</v>
      </c>
    </row>
    <row r="28" spans="2:66">
      <c r="B28" t="s">
        <v>150</v>
      </c>
      <c r="C28" s="10">
        <v>0.05</v>
      </c>
    </row>
    <row r="29" spans="2:66">
      <c r="B29" t="s">
        <v>151</v>
      </c>
      <c r="C29" s="10">
        <v>0.8</v>
      </c>
    </row>
    <row r="30" spans="2:66">
      <c r="C30" s="10"/>
    </row>
    <row r="31" spans="2:66">
      <c r="B31" s="44" t="s">
        <v>118</v>
      </c>
      <c r="C31" s="45"/>
      <c r="D31" s="50">
        <v>45017</v>
      </c>
      <c r="E31" s="46">
        <f>EDATE(D31,1)</f>
        <v>45047</v>
      </c>
      <c r="F31" s="46">
        <f t="shared" ref="F31:BH31" si="0">EDATE(E31,1)</f>
        <v>45078</v>
      </c>
      <c r="G31" s="46">
        <f t="shared" si="0"/>
        <v>45108</v>
      </c>
      <c r="H31" s="46">
        <f t="shared" si="0"/>
        <v>45139</v>
      </c>
      <c r="I31" s="46">
        <f t="shared" si="0"/>
        <v>45170</v>
      </c>
      <c r="J31" s="46">
        <f t="shared" si="0"/>
        <v>45200</v>
      </c>
      <c r="K31" s="46">
        <f t="shared" si="0"/>
        <v>45231</v>
      </c>
      <c r="L31" s="46">
        <f t="shared" si="0"/>
        <v>45261</v>
      </c>
      <c r="M31" s="46">
        <f t="shared" si="0"/>
        <v>45292</v>
      </c>
      <c r="N31" s="46">
        <f t="shared" si="0"/>
        <v>45323</v>
      </c>
      <c r="O31" s="46">
        <f t="shared" si="0"/>
        <v>45352</v>
      </c>
      <c r="P31" s="46">
        <f t="shared" si="0"/>
        <v>45383</v>
      </c>
      <c r="Q31" s="46">
        <f t="shared" si="0"/>
        <v>45413</v>
      </c>
      <c r="R31" s="46">
        <f t="shared" si="0"/>
        <v>45444</v>
      </c>
      <c r="S31" s="46">
        <f t="shared" si="0"/>
        <v>45474</v>
      </c>
      <c r="T31" s="46">
        <f t="shared" si="0"/>
        <v>45505</v>
      </c>
      <c r="U31" s="46">
        <f t="shared" si="0"/>
        <v>45536</v>
      </c>
      <c r="V31" s="46">
        <f t="shared" si="0"/>
        <v>45566</v>
      </c>
      <c r="W31" s="46">
        <f t="shared" si="0"/>
        <v>45597</v>
      </c>
      <c r="X31" s="46">
        <f t="shared" si="0"/>
        <v>45627</v>
      </c>
      <c r="Y31" s="46">
        <f t="shared" si="0"/>
        <v>45658</v>
      </c>
      <c r="Z31" s="46">
        <f t="shared" si="0"/>
        <v>45689</v>
      </c>
      <c r="AA31" s="46">
        <f t="shared" si="0"/>
        <v>45717</v>
      </c>
      <c r="AB31" s="46">
        <f t="shared" si="0"/>
        <v>45748</v>
      </c>
      <c r="AC31" s="46">
        <f t="shared" si="0"/>
        <v>45778</v>
      </c>
      <c r="AD31" s="46">
        <f t="shared" si="0"/>
        <v>45809</v>
      </c>
      <c r="AE31" s="46">
        <f t="shared" si="0"/>
        <v>45839</v>
      </c>
      <c r="AF31" s="46">
        <f t="shared" si="0"/>
        <v>45870</v>
      </c>
      <c r="AG31" s="46">
        <f t="shared" si="0"/>
        <v>45901</v>
      </c>
      <c r="AH31" s="46">
        <f t="shared" si="0"/>
        <v>45931</v>
      </c>
      <c r="AI31" s="46">
        <f t="shared" si="0"/>
        <v>45962</v>
      </c>
      <c r="AJ31" s="46">
        <f t="shared" si="0"/>
        <v>45992</v>
      </c>
      <c r="AK31" s="46">
        <f t="shared" si="0"/>
        <v>46023</v>
      </c>
      <c r="AL31" s="46">
        <f t="shared" si="0"/>
        <v>46054</v>
      </c>
      <c r="AM31" s="46">
        <f t="shared" si="0"/>
        <v>46082</v>
      </c>
      <c r="AN31" s="46">
        <f t="shared" si="0"/>
        <v>46113</v>
      </c>
      <c r="AO31" s="46">
        <f t="shared" si="0"/>
        <v>46143</v>
      </c>
      <c r="AP31" s="46">
        <f t="shared" si="0"/>
        <v>46174</v>
      </c>
      <c r="AQ31" s="46">
        <f t="shared" si="0"/>
        <v>46204</v>
      </c>
      <c r="AR31" s="46">
        <f t="shared" si="0"/>
        <v>46235</v>
      </c>
      <c r="AS31" s="46">
        <f t="shared" si="0"/>
        <v>46266</v>
      </c>
      <c r="AT31" s="46">
        <f t="shared" si="0"/>
        <v>46296</v>
      </c>
      <c r="AU31" s="46">
        <f t="shared" si="0"/>
        <v>46327</v>
      </c>
      <c r="AV31" s="46">
        <f t="shared" si="0"/>
        <v>46357</v>
      </c>
      <c r="AW31" s="46">
        <f t="shared" si="0"/>
        <v>46388</v>
      </c>
      <c r="AX31" s="46">
        <f t="shared" si="0"/>
        <v>46419</v>
      </c>
      <c r="AY31" s="46">
        <f t="shared" si="0"/>
        <v>46447</v>
      </c>
      <c r="AZ31" s="46">
        <f t="shared" si="0"/>
        <v>46478</v>
      </c>
      <c r="BA31" s="46">
        <f t="shared" si="0"/>
        <v>46508</v>
      </c>
      <c r="BB31" s="46">
        <f t="shared" si="0"/>
        <v>46539</v>
      </c>
      <c r="BC31" s="46">
        <f t="shared" si="0"/>
        <v>46569</v>
      </c>
      <c r="BD31" s="46">
        <f t="shared" si="0"/>
        <v>46600</v>
      </c>
      <c r="BE31" s="46">
        <f t="shared" si="0"/>
        <v>46631</v>
      </c>
      <c r="BF31" s="46">
        <f t="shared" si="0"/>
        <v>46661</v>
      </c>
      <c r="BG31" s="46">
        <f t="shared" si="0"/>
        <v>46692</v>
      </c>
      <c r="BH31" s="46">
        <f t="shared" si="0"/>
        <v>46722</v>
      </c>
      <c r="BI31" s="47"/>
      <c r="BJ31" s="44">
        <f>YEAR($D$31)</f>
        <v>2023</v>
      </c>
      <c r="BK31" s="44">
        <f>BJ31+1</f>
        <v>2024</v>
      </c>
      <c r="BL31" s="44">
        <f>BK31+1</f>
        <v>2025</v>
      </c>
      <c r="BM31" s="44">
        <f>BL31+1</f>
        <v>2026</v>
      </c>
      <c r="BN31" s="44">
        <f>BM31+1</f>
        <v>2027</v>
      </c>
    </row>
    <row r="32" spans="2:66">
      <c r="C32" s="10"/>
    </row>
    <row r="33" spans="2:66" s="1" customFormat="1">
      <c r="B33" s="1" t="s">
        <v>69</v>
      </c>
      <c r="C33" s="25"/>
      <c r="D33" s="1">
        <f>YEAR(D31)</f>
        <v>2023</v>
      </c>
      <c r="E33" s="1">
        <f t="shared" ref="E33:BH33" si="1">YEAR(E31)</f>
        <v>2023</v>
      </c>
      <c r="F33" s="1">
        <f t="shared" si="1"/>
        <v>2023</v>
      </c>
      <c r="G33" s="1">
        <f t="shared" si="1"/>
        <v>2023</v>
      </c>
      <c r="H33" s="1">
        <f t="shared" si="1"/>
        <v>2023</v>
      </c>
      <c r="I33" s="1">
        <f t="shared" si="1"/>
        <v>2023</v>
      </c>
      <c r="J33" s="1">
        <f t="shared" si="1"/>
        <v>2023</v>
      </c>
      <c r="K33" s="1">
        <f t="shared" si="1"/>
        <v>2023</v>
      </c>
      <c r="L33" s="1">
        <f t="shared" si="1"/>
        <v>2023</v>
      </c>
      <c r="M33" s="1">
        <f t="shared" si="1"/>
        <v>2024</v>
      </c>
      <c r="N33" s="1">
        <f t="shared" si="1"/>
        <v>2024</v>
      </c>
      <c r="O33" s="1">
        <f t="shared" si="1"/>
        <v>2024</v>
      </c>
      <c r="P33" s="1">
        <f t="shared" si="1"/>
        <v>2024</v>
      </c>
      <c r="Q33" s="1">
        <f t="shared" si="1"/>
        <v>2024</v>
      </c>
      <c r="R33" s="1">
        <f t="shared" si="1"/>
        <v>2024</v>
      </c>
      <c r="S33" s="1">
        <f t="shared" si="1"/>
        <v>2024</v>
      </c>
      <c r="T33" s="1">
        <f t="shared" si="1"/>
        <v>2024</v>
      </c>
      <c r="U33" s="1">
        <f t="shared" si="1"/>
        <v>2024</v>
      </c>
      <c r="V33" s="1">
        <f t="shared" si="1"/>
        <v>2024</v>
      </c>
      <c r="W33" s="1">
        <f t="shared" si="1"/>
        <v>2024</v>
      </c>
      <c r="X33" s="1">
        <f t="shared" si="1"/>
        <v>2024</v>
      </c>
      <c r="Y33" s="1">
        <f t="shared" si="1"/>
        <v>2025</v>
      </c>
      <c r="Z33" s="1">
        <f t="shared" si="1"/>
        <v>2025</v>
      </c>
      <c r="AA33" s="1">
        <f t="shared" si="1"/>
        <v>2025</v>
      </c>
      <c r="AB33" s="1">
        <f t="shared" si="1"/>
        <v>2025</v>
      </c>
      <c r="AC33" s="1">
        <f t="shared" si="1"/>
        <v>2025</v>
      </c>
      <c r="AD33" s="1">
        <f t="shared" si="1"/>
        <v>2025</v>
      </c>
      <c r="AE33" s="1">
        <f t="shared" si="1"/>
        <v>2025</v>
      </c>
      <c r="AF33" s="1">
        <f t="shared" si="1"/>
        <v>2025</v>
      </c>
      <c r="AG33" s="1">
        <f t="shared" si="1"/>
        <v>2025</v>
      </c>
      <c r="AH33" s="1">
        <f t="shared" si="1"/>
        <v>2025</v>
      </c>
      <c r="AI33" s="1">
        <f t="shared" si="1"/>
        <v>2025</v>
      </c>
      <c r="AJ33" s="1">
        <f t="shared" si="1"/>
        <v>2025</v>
      </c>
      <c r="AK33" s="1">
        <f t="shared" si="1"/>
        <v>2026</v>
      </c>
      <c r="AL33" s="1">
        <f t="shared" si="1"/>
        <v>2026</v>
      </c>
      <c r="AM33" s="1">
        <f t="shared" si="1"/>
        <v>2026</v>
      </c>
      <c r="AN33" s="1">
        <f t="shared" si="1"/>
        <v>2026</v>
      </c>
      <c r="AO33" s="1">
        <f t="shared" si="1"/>
        <v>2026</v>
      </c>
      <c r="AP33" s="1">
        <f t="shared" si="1"/>
        <v>2026</v>
      </c>
      <c r="AQ33" s="1">
        <f t="shared" si="1"/>
        <v>2026</v>
      </c>
      <c r="AR33" s="1">
        <f t="shared" si="1"/>
        <v>2026</v>
      </c>
      <c r="AS33" s="1">
        <f t="shared" si="1"/>
        <v>2026</v>
      </c>
      <c r="AT33" s="1">
        <f t="shared" si="1"/>
        <v>2026</v>
      </c>
      <c r="AU33" s="1">
        <f t="shared" si="1"/>
        <v>2026</v>
      </c>
      <c r="AV33" s="1">
        <f t="shared" si="1"/>
        <v>2026</v>
      </c>
      <c r="AW33" s="1">
        <f t="shared" si="1"/>
        <v>2027</v>
      </c>
      <c r="AX33" s="1">
        <f t="shared" si="1"/>
        <v>2027</v>
      </c>
      <c r="AY33" s="1">
        <f t="shared" si="1"/>
        <v>2027</v>
      </c>
      <c r="AZ33" s="1">
        <f t="shared" si="1"/>
        <v>2027</v>
      </c>
      <c r="BA33" s="1">
        <f t="shared" si="1"/>
        <v>2027</v>
      </c>
      <c r="BB33" s="1">
        <f t="shared" si="1"/>
        <v>2027</v>
      </c>
      <c r="BC33" s="1">
        <f t="shared" si="1"/>
        <v>2027</v>
      </c>
      <c r="BD33" s="1">
        <f t="shared" si="1"/>
        <v>2027</v>
      </c>
      <c r="BE33" s="1">
        <f t="shared" si="1"/>
        <v>2027</v>
      </c>
      <c r="BF33" s="1">
        <f t="shared" si="1"/>
        <v>2027</v>
      </c>
      <c r="BG33" s="1">
        <f t="shared" si="1"/>
        <v>2027</v>
      </c>
      <c r="BH33" s="1">
        <f t="shared" si="1"/>
        <v>2027</v>
      </c>
    </row>
    <row r="34" spans="2:66" s="1" customFormat="1">
      <c r="B34" s="1" t="s">
        <v>70</v>
      </c>
      <c r="C34" s="25"/>
      <c r="D34" s="1">
        <f>MONTH(D31)</f>
        <v>4</v>
      </c>
      <c r="E34" s="1">
        <f t="shared" ref="E34:BH34" si="2">MONTH(E31)</f>
        <v>5</v>
      </c>
      <c r="F34" s="1">
        <f t="shared" si="2"/>
        <v>6</v>
      </c>
      <c r="G34" s="1">
        <f t="shared" si="2"/>
        <v>7</v>
      </c>
      <c r="H34" s="1">
        <f t="shared" si="2"/>
        <v>8</v>
      </c>
      <c r="I34" s="1">
        <f t="shared" si="2"/>
        <v>9</v>
      </c>
      <c r="J34" s="1">
        <f t="shared" si="2"/>
        <v>10</v>
      </c>
      <c r="K34" s="1">
        <f t="shared" si="2"/>
        <v>11</v>
      </c>
      <c r="L34" s="1">
        <f t="shared" si="2"/>
        <v>12</v>
      </c>
      <c r="M34" s="1">
        <f t="shared" si="2"/>
        <v>1</v>
      </c>
      <c r="N34" s="1">
        <f t="shared" si="2"/>
        <v>2</v>
      </c>
      <c r="O34" s="1">
        <f t="shared" si="2"/>
        <v>3</v>
      </c>
      <c r="P34" s="1">
        <f t="shared" si="2"/>
        <v>4</v>
      </c>
      <c r="Q34" s="1">
        <f t="shared" si="2"/>
        <v>5</v>
      </c>
      <c r="R34" s="1">
        <f t="shared" si="2"/>
        <v>6</v>
      </c>
      <c r="S34" s="1">
        <f t="shared" si="2"/>
        <v>7</v>
      </c>
      <c r="T34" s="1">
        <f t="shared" si="2"/>
        <v>8</v>
      </c>
      <c r="U34" s="1">
        <f t="shared" si="2"/>
        <v>9</v>
      </c>
      <c r="V34" s="1">
        <f t="shared" si="2"/>
        <v>10</v>
      </c>
      <c r="W34" s="1">
        <f t="shared" si="2"/>
        <v>11</v>
      </c>
      <c r="X34" s="1">
        <f t="shared" si="2"/>
        <v>12</v>
      </c>
      <c r="Y34" s="1">
        <f t="shared" si="2"/>
        <v>1</v>
      </c>
      <c r="Z34" s="1">
        <f t="shared" si="2"/>
        <v>2</v>
      </c>
      <c r="AA34" s="1">
        <f t="shared" si="2"/>
        <v>3</v>
      </c>
      <c r="AB34" s="1">
        <f t="shared" si="2"/>
        <v>4</v>
      </c>
      <c r="AC34" s="1">
        <f t="shared" si="2"/>
        <v>5</v>
      </c>
      <c r="AD34" s="1">
        <f t="shared" si="2"/>
        <v>6</v>
      </c>
      <c r="AE34" s="1">
        <f t="shared" si="2"/>
        <v>7</v>
      </c>
      <c r="AF34" s="1">
        <f t="shared" si="2"/>
        <v>8</v>
      </c>
      <c r="AG34" s="1">
        <f t="shared" si="2"/>
        <v>9</v>
      </c>
      <c r="AH34" s="1">
        <f t="shared" si="2"/>
        <v>10</v>
      </c>
      <c r="AI34" s="1">
        <f t="shared" si="2"/>
        <v>11</v>
      </c>
      <c r="AJ34" s="1">
        <f t="shared" si="2"/>
        <v>12</v>
      </c>
      <c r="AK34" s="1">
        <f t="shared" si="2"/>
        <v>1</v>
      </c>
      <c r="AL34" s="1">
        <f t="shared" si="2"/>
        <v>2</v>
      </c>
      <c r="AM34" s="1">
        <f t="shared" si="2"/>
        <v>3</v>
      </c>
      <c r="AN34" s="1">
        <f t="shared" si="2"/>
        <v>4</v>
      </c>
      <c r="AO34" s="1">
        <f t="shared" si="2"/>
        <v>5</v>
      </c>
      <c r="AP34" s="1">
        <f t="shared" si="2"/>
        <v>6</v>
      </c>
      <c r="AQ34" s="1">
        <f t="shared" si="2"/>
        <v>7</v>
      </c>
      <c r="AR34" s="1">
        <f t="shared" si="2"/>
        <v>8</v>
      </c>
      <c r="AS34" s="1">
        <f t="shared" si="2"/>
        <v>9</v>
      </c>
      <c r="AT34" s="1">
        <f t="shared" si="2"/>
        <v>10</v>
      </c>
      <c r="AU34" s="1">
        <f t="shared" si="2"/>
        <v>11</v>
      </c>
      <c r="AV34" s="1">
        <f t="shared" si="2"/>
        <v>12</v>
      </c>
      <c r="AW34" s="1">
        <f t="shared" si="2"/>
        <v>1</v>
      </c>
      <c r="AX34" s="1">
        <f t="shared" si="2"/>
        <v>2</v>
      </c>
      <c r="AY34" s="1">
        <f t="shared" si="2"/>
        <v>3</v>
      </c>
      <c r="AZ34" s="1">
        <f t="shared" si="2"/>
        <v>4</v>
      </c>
      <c r="BA34" s="1">
        <f t="shared" si="2"/>
        <v>5</v>
      </c>
      <c r="BB34" s="1">
        <f t="shared" si="2"/>
        <v>6</v>
      </c>
      <c r="BC34" s="1">
        <f t="shared" si="2"/>
        <v>7</v>
      </c>
      <c r="BD34" s="1">
        <f t="shared" si="2"/>
        <v>8</v>
      </c>
      <c r="BE34" s="1">
        <f t="shared" si="2"/>
        <v>9</v>
      </c>
      <c r="BF34" s="1">
        <f t="shared" si="2"/>
        <v>10</v>
      </c>
      <c r="BG34" s="1">
        <f t="shared" si="2"/>
        <v>11</v>
      </c>
      <c r="BH34" s="1">
        <f t="shared" si="2"/>
        <v>12</v>
      </c>
    </row>
    <row r="35" spans="2:66">
      <c r="C35" s="10"/>
    </row>
    <row r="36" spans="2:66">
      <c r="B36" t="s">
        <v>149</v>
      </c>
      <c r="C36" s="10"/>
      <c r="D36" s="51">
        <v>1</v>
      </c>
      <c r="E36">
        <f>IF(E34=1,D36*(1+$C$28),D36)</f>
        <v>1</v>
      </c>
      <c r="F36">
        <f t="shared" ref="F36:BH36" si="3">IF(F34=1,E36*(1+$C$28),E36)</f>
        <v>1</v>
      </c>
      <c r="G36">
        <f t="shared" si="3"/>
        <v>1</v>
      </c>
      <c r="H36">
        <f t="shared" si="3"/>
        <v>1</v>
      </c>
      <c r="I36">
        <f t="shared" si="3"/>
        <v>1</v>
      </c>
      <c r="J36">
        <f t="shared" si="3"/>
        <v>1</v>
      </c>
      <c r="K36">
        <f t="shared" si="3"/>
        <v>1</v>
      </c>
      <c r="L36">
        <f t="shared" si="3"/>
        <v>1</v>
      </c>
      <c r="M36">
        <f t="shared" si="3"/>
        <v>1.05</v>
      </c>
      <c r="N36">
        <f t="shared" si="3"/>
        <v>1.05</v>
      </c>
      <c r="O36">
        <f t="shared" si="3"/>
        <v>1.05</v>
      </c>
      <c r="P36">
        <f t="shared" si="3"/>
        <v>1.05</v>
      </c>
      <c r="Q36">
        <f t="shared" si="3"/>
        <v>1.05</v>
      </c>
      <c r="R36">
        <f t="shared" si="3"/>
        <v>1.05</v>
      </c>
      <c r="S36">
        <f t="shared" si="3"/>
        <v>1.05</v>
      </c>
      <c r="T36">
        <f t="shared" si="3"/>
        <v>1.05</v>
      </c>
      <c r="U36">
        <f t="shared" si="3"/>
        <v>1.05</v>
      </c>
      <c r="V36">
        <f t="shared" si="3"/>
        <v>1.05</v>
      </c>
      <c r="W36">
        <f t="shared" si="3"/>
        <v>1.05</v>
      </c>
      <c r="X36">
        <f t="shared" si="3"/>
        <v>1.05</v>
      </c>
      <c r="Y36">
        <f t="shared" si="3"/>
        <v>1.1025</v>
      </c>
      <c r="Z36">
        <f t="shared" si="3"/>
        <v>1.1025</v>
      </c>
      <c r="AA36">
        <f t="shared" si="3"/>
        <v>1.1025</v>
      </c>
      <c r="AB36">
        <f t="shared" si="3"/>
        <v>1.1025</v>
      </c>
      <c r="AC36">
        <f t="shared" si="3"/>
        <v>1.1025</v>
      </c>
      <c r="AD36">
        <f t="shared" si="3"/>
        <v>1.1025</v>
      </c>
      <c r="AE36">
        <f t="shared" si="3"/>
        <v>1.1025</v>
      </c>
      <c r="AF36">
        <f t="shared" si="3"/>
        <v>1.1025</v>
      </c>
      <c r="AG36">
        <f t="shared" si="3"/>
        <v>1.1025</v>
      </c>
      <c r="AH36">
        <f t="shared" si="3"/>
        <v>1.1025</v>
      </c>
      <c r="AI36">
        <f t="shared" si="3"/>
        <v>1.1025</v>
      </c>
      <c r="AJ36">
        <f t="shared" si="3"/>
        <v>1.1025</v>
      </c>
      <c r="AK36">
        <f t="shared" si="3"/>
        <v>1.1576250000000001</v>
      </c>
      <c r="AL36">
        <f t="shared" si="3"/>
        <v>1.1576250000000001</v>
      </c>
      <c r="AM36">
        <f t="shared" si="3"/>
        <v>1.1576250000000001</v>
      </c>
      <c r="AN36">
        <f t="shared" si="3"/>
        <v>1.1576250000000001</v>
      </c>
      <c r="AO36">
        <f t="shared" si="3"/>
        <v>1.1576250000000001</v>
      </c>
      <c r="AP36">
        <f t="shared" si="3"/>
        <v>1.1576250000000001</v>
      </c>
      <c r="AQ36">
        <f t="shared" si="3"/>
        <v>1.1576250000000001</v>
      </c>
      <c r="AR36">
        <f t="shared" si="3"/>
        <v>1.1576250000000001</v>
      </c>
      <c r="AS36">
        <f t="shared" si="3"/>
        <v>1.1576250000000001</v>
      </c>
      <c r="AT36">
        <f t="shared" si="3"/>
        <v>1.1576250000000001</v>
      </c>
      <c r="AU36">
        <f t="shared" si="3"/>
        <v>1.1576250000000001</v>
      </c>
      <c r="AV36">
        <f t="shared" si="3"/>
        <v>1.1576250000000001</v>
      </c>
      <c r="AW36">
        <f t="shared" si="3"/>
        <v>1.2155062500000002</v>
      </c>
      <c r="AX36">
        <f t="shared" si="3"/>
        <v>1.2155062500000002</v>
      </c>
      <c r="AY36">
        <f t="shared" si="3"/>
        <v>1.2155062500000002</v>
      </c>
      <c r="AZ36">
        <f t="shared" si="3"/>
        <v>1.2155062500000002</v>
      </c>
      <c r="BA36">
        <f t="shared" si="3"/>
        <v>1.2155062500000002</v>
      </c>
      <c r="BB36">
        <f t="shared" si="3"/>
        <v>1.2155062500000002</v>
      </c>
      <c r="BC36">
        <f t="shared" si="3"/>
        <v>1.2155062500000002</v>
      </c>
      <c r="BD36">
        <f t="shared" si="3"/>
        <v>1.2155062500000002</v>
      </c>
      <c r="BE36">
        <f t="shared" si="3"/>
        <v>1.2155062500000002</v>
      </c>
      <c r="BF36">
        <f t="shared" si="3"/>
        <v>1.2155062500000002</v>
      </c>
      <c r="BG36">
        <f t="shared" si="3"/>
        <v>1.2155062500000002</v>
      </c>
      <c r="BH36">
        <f t="shared" si="3"/>
        <v>1.2155062500000002</v>
      </c>
    </row>
    <row r="37" spans="2:66">
      <c r="C37" s="10"/>
    </row>
    <row r="38" spans="2:66">
      <c r="B38" t="s">
        <v>68</v>
      </c>
      <c r="C38" s="10"/>
      <c r="D38" s="3">
        <f>$C$8</f>
        <v>100</v>
      </c>
      <c r="E38" s="3">
        <f>D38+$C$9</f>
        <v>200</v>
      </c>
      <c r="F38" s="3">
        <f t="shared" ref="F38:BH38" si="4">E38+$C$9</f>
        <v>300</v>
      </c>
      <c r="G38" s="3">
        <f t="shared" si="4"/>
        <v>400</v>
      </c>
      <c r="H38" s="3">
        <f t="shared" si="4"/>
        <v>500</v>
      </c>
      <c r="I38" s="3">
        <f t="shared" si="4"/>
        <v>600</v>
      </c>
      <c r="J38" s="3">
        <f t="shared" si="4"/>
        <v>700</v>
      </c>
      <c r="K38" s="3">
        <f t="shared" si="4"/>
        <v>800</v>
      </c>
      <c r="L38" s="3">
        <f t="shared" si="4"/>
        <v>900</v>
      </c>
      <c r="M38" s="3">
        <f t="shared" si="4"/>
        <v>1000</v>
      </c>
      <c r="N38" s="3">
        <f t="shared" si="4"/>
        <v>1100</v>
      </c>
      <c r="O38" s="3">
        <f t="shared" si="4"/>
        <v>1200</v>
      </c>
      <c r="P38" s="3">
        <f t="shared" si="4"/>
        <v>1300</v>
      </c>
      <c r="Q38" s="3">
        <f t="shared" si="4"/>
        <v>1400</v>
      </c>
      <c r="R38" s="3">
        <f t="shared" si="4"/>
        <v>1500</v>
      </c>
      <c r="S38" s="3">
        <f t="shared" si="4"/>
        <v>1600</v>
      </c>
      <c r="T38" s="3">
        <f t="shared" si="4"/>
        <v>1700</v>
      </c>
      <c r="U38" s="3">
        <f t="shared" si="4"/>
        <v>1800</v>
      </c>
      <c r="V38" s="3">
        <f t="shared" si="4"/>
        <v>1900</v>
      </c>
      <c r="W38" s="3">
        <f t="shared" si="4"/>
        <v>2000</v>
      </c>
      <c r="X38" s="3">
        <f t="shared" si="4"/>
        <v>2100</v>
      </c>
      <c r="Y38" s="3">
        <f t="shared" si="4"/>
        <v>2200</v>
      </c>
      <c r="Z38" s="3">
        <f t="shared" si="4"/>
        <v>2300</v>
      </c>
      <c r="AA38" s="3">
        <f t="shared" si="4"/>
        <v>2400</v>
      </c>
      <c r="AB38" s="3">
        <f t="shared" si="4"/>
        <v>2500</v>
      </c>
      <c r="AC38" s="3">
        <f t="shared" si="4"/>
        <v>2600</v>
      </c>
      <c r="AD38" s="3">
        <f t="shared" si="4"/>
        <v>2700</v>
      </c>
      <c r="AE38" s="3">
        <f t="shared" si="4"/>
        <v>2800</v>
      </c>
      <c r="AF38" s="3">
        <f t="shared" si="4"/>
        <v>2900</v>
      </c>
      <c r="AG38" s="3">
        <f t="shared" si="4"/>
        <v>3000</v>
      </c>
      <c r="AH38" s="3">
        <f t="shared" si="4"/>
        <v>3100</v>
      </c>
      <c r="AI38" s="3">
        <f t="shared" si="4"/>
        <v>3200</v>
      </c>
      <c r="AJ38" s="3">
        <f t="shared" si="4"/>
        <v>3300</v>
      </c>
      <c r="AK38" s="3">
        <f t="shared" si="4"/>
        <v>3400</v>
      </c>
      <c r="AL38" s="3">
        <f t="shared" si="4"/>
        <v>3500</v>
      </c>
      <c r="AM38" s="3">
        <f t="shared" si="4"/>
        <v>3600</v>
      </c>
      <c r="AN38" s="3">
        <f t="shared" si="4"/>
        <v>3700</v>
      </c>
      <c r="AO38" s="3">
        <f t="shared" si="4"/>
        <v>3800</v>
      </c>
      <c r="AP38" s="3">
        <f t="shared" si="4"/>
        <v>3900</v>
      </c>
      <c r="AQ38" s="3">
        <f t="shared" si="4"/>
        <v>4000</v>
      </c>
      <c r="AR38" s="3">
        <f t="shared" si="4"/>
        <v>4100</v>
      </c>
      <c r="AS38" s="3">
        <f t="shared" si="4"/>
        <v>4200</v>
      </c>
      <c r="AT38" s="3">
        <f t="shared" si="4"/>
        <v>4300</v>
      </c>
      <c r="AU38" s="3">
        <f t="shared" si="4"/>
        <v>4400</v>
      </c>
      <c r="AV38" s="3">
        <f t="shared" si="4"/>
        <v>4500</v>
      </c>
      <c r="AW38" s="3">
        <f t="shared" si="4"/>
        <v>4600</v>
      </c>
      <c r="AX38" s="3">
        <f t="shared" si="4"/>
        <v>4700</v>
      </c>
      <c r="AY38" s="3">
        <f t="shared" si="4"/>
        <v>4800</v>
      </c>
      <c r="AZ38" s="3">
        <f t="shared" si="4"/>
        <v>4900</v>
      </c>
      <c r="BA38" s="3">
        <f t="shared" si="4"/>
        <v>5000</v>
      </c>
      <c r="BB38" s="3">
        <f t="shared" si="4"/>
        <v>5100</v>
      </c>
      <c r="BC38" s="3">
        <f t="shared" si="4"/>
        <v>5200</v>
      </c>
      <c r="BD38" s="3">
        <f t="shared" si="4"/>
        <v>5300</v>
      </c>
      <c r="BE38" s="3">
        <f t="shared" si="4"/>
        <v>5400</v>
      </c>
      <c r="BF38" s="3">
        <f t="shared" si="4"/>
        <v>5500</v>
      </c>
      <c r="BG38" s="3">
        <f t="shared" si="4"/>
        <v>5600</v>
      </c>
      <c r="BH38" s="3">
        <f t="shared" si="4"/>
        <v>5700</v>
      </c>
      <c r="BI38" s="3"/>
      <c r="BJ38" s="3">
        <f>SUMIFS($D38:$BH38,$D$33:$BH$33,BJ$31)</f>
        <v>4500</v>
      </c>
      <c r="BK38" s="3">
        <f t="shared" ref="BK38:BN38" si="5">SUMIFS($D38:$BH38,$D$33:$BH$33,BK$31)</f>
        <v>18600</v>
      </c>
      <c r="BL38" s="3">
        <f t="shared" si="5"/>
        <v>33000</v>
      </c>
      <c r="BM38" s="3">
        <f t="shared" si="5"/>
        <v>47400</v>
      </c>
      <c r="BN38" s="3">
        <f t="shared" si="5"/>
        <v>61800</v>
      </c>
    </row>
    <row r="39" spans="2:66">
      <c r="C39" s="10"/>
    </row>
    <row r="40" spans="2:66">
      <c r="B40" s="44" t="s">
        <v>10</v>
      </c>
      <c r="C40" s="45"/>
      <c r="D40" s="46">
        <f>$D$31</f>
        <v>45017</v>
      </c>
      <c r="E40" s="46">
        <f>EDATE(D40,1)</f>
        <v>45047</v>
      </c>
      <c r="F40" s="46">
        <f t="shared" ref="F40:BH40" si="6">EDATE(E40,1)</f>
        <v>45078</v>
      </c>
      <c r="G40" s="46">
        <f t="shared" si="6"/>
        <v>45108</v>
      </c>
      <c r="H40" s="46">
        <f t="shared" si="6"/>
        <v>45139</v>
      </c>
      <c r="I40" s="46">
        <f t="shared" si="6"/>
        <v>45170</v>
      </c>
      <c r="J40" s="46">
        <f t="shared" si="6"/>
        <v>45200</v>
      </c>
      <c r="K40" s="46">
        <f t="shared" si="6"/>
        <v>45231</v>
      </c>
      <c r="L40" s="46">
        <f t="shared" si="6"/>
        <v>45261</v>
      </c>
      <c r="M40" s="46">
        <f t="shared" si="6"/>
        <v>45292</v>
      </c>
      <c r="N40" s="46">
        <f t="shared" si="6"/>
        <v>45323</v>
      </c>
      <c r="O40" s="46">
        <f t="shared" si="6"/>
        <v>45352</v>
      </c>
      <c r="P40" s="46">
        <f t="shared" si="6"/>
        <v>45383</v>
      </c>
      <c r="Q40" s="46">
        <f t="shared" si="6"/>
        <v>45413</v>
      </c>
      <c r="R40" s="46">
        <f t="shared" si="6"/>
        <v>45444</v>
      </c>
      <c r="S40" s="46">
        <f t="shared" si="6"/>
        <v>45474</v>
      </c>
      <c r="T40" s="46">
        <f t="shared" si="6"/>
        <v>45505</v>
      </c>
      <c r="U40" s="46">
        <f t="shared" si="6"/>
        <v>45536</v>
      </c>
      <c r="V40" s="46">
        <f t="shared" si="6"/>
        <v>45566</v>
      </c>
      <c r="W40" s="46">
        <f t="shared" si="6"/>
        <v>45597</v>
      </c>
      <c r="X40" s="46">
        <f t="shared" si="6"/>
        <v>45627</v>
      </c>
      <c r="Y40" s="46">
        <f t="shared" si="6"/>
        <v>45658</v>
      </c>
      <c r="Z40" s="46">
        <f t="shared" si="6"/>
        <v>45689</v>
      </c>
      <c r="AA40" s="46">
        <f t="shared" si="6"/>
        <v>45717</v>
      </c>
      <c r="AB40" s="46">
        <f t="shared" si="6"/>
        <v>45748</v>
      </c>
      <c r="AC40" s="46">
        <f t="shared" si="6"/>
        <v>45778</v>
      </c>
      <c r="AD40" s="46">
        <f t="shared" si="6"/>
        <v>45809</v>
      </c>
      <c r="AE40" s="46">
        <f t="shared" si="6"/>
        <v>45839</v>
      </c>
      <c r="AF40" s="46">
        <f t="shared" si="6"/>
        <v>45870</v>
      </c>
      <c r="AG40" s="46">
        <f t="shared" si="6"/>
        <v>45901</v>
      </c>
      <c r="AH40" s="46">
        <f t="shared" si="6"/>
        <v>45931</v>
      </c>
      <c r="AI40" s="46">
        <f t="shared" si="6"/>
        <v>45962</v>
      </c>
      <c r="AJ40" s="46">
        <f t="shared" si="6"/>
        <v>45992</v>
      </c>
      <c r="AK40" s="46">
        <f t="shared" si="6"/>
        <v>46023</v>
      </c>
      <c r="AL40" s="46">
        <f t="shared" si="6"/>
        <v>46054</v>
      </c>
      <c r="AM40" s="46">
        <f t="shared" si="6"/>
        <v>46082</v>
      </c>
      <c r="AN40" s="46">
        <f t="shared" si="6"/>
        <v>46113</v>
      </c>
      <c r="AO40" s="46">
        <f t="shared" si="6"/>
        <v>46143</v>
      </c>
      <c r="AP40" s="46">
        <f t="shared" si="6"/>
        <v>46174</v>
      </c>
      <c r="AQ40" s="46">
        <f t="shared" si="6"/>
        <v>46204</v>
      </c>
      <c r="AR40" s="46">
        <f t="shared" si="6"/>
        <v>46235</v>
      </c>
      <c r="AS40" s="46">
        <f t="shared" si="6"/>
        <v>46266</v>
      </c>
      <c r="AT40" s="46">
        <f t="shared" si="6"/>
        <v>46296</v>
      </c>
      <c r="AU40" s="46">
        <f t="shared" si="6"/>
        <v>46327</v>
      </c>
      <c r="AV40" s="46">
        <f t="shared" si="6"/>
        <v>46357</v>
      </c>
      <c r="AW40" s="46">
        <f t="shared" si="6"/>
        <v>46388</v>
      </c>
      <c r="AX40" s="46">
        <f t="shared" si="6"/>
        <v>46419</v>
      </c>
      <c r="AY40" s="46">
        <f t="shared" si="6"/>
        <v>46447</v>
      </c>
      <c r="AZ40" s="46">
        <f t="shared" si="6"/>
        <v>46478</v>
      </c>
      <c r="BA40" s="46">
        <f t="shared" si="6"/>
        <v>46508</v>
      </c>
      <c r="BB40" s="46">
        <f t="shared" si="6"/>
        <v>46539</v>
      </c>
      <c r="BC40" s="46">
        <f t="shared" si="6"/>
        <v>46569</v>
      </c>
      <c r="BD40" s="46">
        <f t="shared" si="6"/>
        <v>46600</v>
      </c>
      <c r="BE40" s="46">
        <f t="shared" si="6"/>
        <v>46631</v>
      </c>
      <c r="BF40" s="46">
        <f t="shared" si="6"/>
        <v>46661</v>
      </c>
      <c r="BG40" s="46">
        <f t="shared" si="6"/>
        <v>46692</v>
      </c>
      <c r="BH40" s="46">
        <f t="shared" si="6"/>
        <v>46722</v>
      </c>
      <c r="BI40" s="47"/>
      <c r="BJ40" s="44">
        <f>YEAR($D$31)</f>
        <v>2023</v>
      </c>
      <c r="BK40" s="44">
        <f>BJ40+1</f>
        <v>2024</v>
      </c>
      <c r="BL40" s="44">
        <f>BK40+1</f>
        <v>2025</v>
      </c>
      <c r="BM40" s="44">
        <f>BL40+1</f>
        <v>2026</v>
      </c>
      <c r="BN40" s="44">
        <f>BM40+1</f>
        <v>2027</v>
      </c>
    </row>
    <row r="42" spans="2:66">
      <c r="B42" t="s">
        <v>11</v>
      </c>
      <c r="D42" s="3">
        <f t="shared" ref="D42:AI42" si="7">D38*$C$7</f>
        <v>500</v>
      </c>
      <c r="E42" s="3">
        <f t="shared" si="7"/>
        <v>1000</v>
      </c>
      <c r="F42" s="3">
        <f t="shared" si="7"/>
        <v>1500</v>
      </c>
      <c r="G42" s="3">
        <f t="shared" si="7"/>
        <v>2000</v>
      </c>
      <c r="H42" s="3">
        <f t="shared" si="7"/>
        <v>2500</v>
      </c>
      <c r="I42" s="3">
        <f t="shared" si="7"/>
        <v>3000</v>
      </c>
      <c r="J42" s="3">
        <f t="shared" si="7"/>
        <v>3500</v>
      </c>
      <c r="K42" s="3">
        <f t="shared" si="7"/>
        <v>4000</v>
      </c>
      <c r="L42" s="3">
        <f t="shared" si="7"/>
        <v>4500</v>
      </c>
      <c r="M42" s="3">
        <f t="shared" si="7"/>
        <v>5000</v>
      </c>
      <c r="N42" s="3">
        <f t="shared" si="7"/>
        <v>5500</v>
      </c>
      <c r="O42" s="3">
        <f t="shared" si="7"/>
        <v>6000</v>
      </c>
      <c r="P42" s="3">
        <f t="shared" si="7"/>
        <v>6500</v>
      </c>
      <c r="Q42" s="3">
        <f t="shared" si="7"/>
        <v>7000</v>
      </c>
      <c r="R42" s="3">
        <f t="shared" si="7"/>
        <v>7500</v>
      </c>
      <c r="S42" s="3">
        <f t="shared" si="7"/>
        <v>8000</v>
      </c>
      <c r="T42" s="3">
        <f t="shared" si="7"/>
        <v>8500</v>
      </c>
      <c r="U42" s="3">
        <f t="shared" si="7"/>
        <v>9000</v>
      </c>
      <c r="V42" s="3">
        <f t="shared" si="7"/>
        <v>9500</v>
      </c>
      <c r="W42" s="3">
        <f t="shared" si="7"/>
        <v>10000</v>
      </c>
      <c r="X42" s="3">
        <f t="shared" si="7"/>
        <v>10500</v>
      </c>
      <c r="Y42" s="3">
        <f t="shared" si="7"/>
        <v>11000</v>
      </c>
      <c r="Z42" s="3">
        <f t="shared" si="7"/>
        <v>11500</v>
      </c>
      <c r="AA42" s="3">
        <f t="shared" si="7"/>
        <v>12000</v>
      </c>
      <c r="AB42" s="3">
        <f t="shared" si="7"/>
        <v>12500</v>
      </c>
      <c r="AC42" s="3">
        <f t="shared" si="7"/>
        <v>13000</v>
      </c>
      <c r="AD42" s="3">
        <f t="shared" si="7"/>
        <v>13500</v>
      </c>
      <c r="AE42" s="3">
        <f t="shared" si="7"/>
        <v>14000</v>
      </c>
      <c r="AF42" s="3">
        <f t="shared" si="7"/>
        <v>14500</v>
      </c>
      <c r="AG42" s="3">
        <f t="shared" si="7"/>
        <v>15000</v>
      </c>
      <c r="AH42" s="3">
        <f t="shared" si="7"/>
        <v>15500</v>
      </c>
      <c r="AI42" s="3">
        <f t="shared" si="7"/>
        <v>16000</v>
      </c>
      <c r="AJ42" s="3">
        <f t="shared" ref="AJ42:BH42" si="8">AJ38*$C$7</f>
        <v>16500</v>
      </c>
      <c r="AK42" s="3">
        <f t="shared" si="8"/>
        <v>17000</v>
      </c>
      <c r="AL42" s="3">
        <f t="shared" si="8"/>
        <v>17500</v>
      </c>
      <c r="AM42" s="3">
        <f t="shared" si="8"/>
        <v>18000</v>
      </c>
      <c r="AN42" s="3">
        <f t="shared" si="8"/>
        <v>18500</v>
      </c>
      <c r="AO42" s="3">
        <f t="shared" si="8"/>
        <v>19000</v>
      </c>
      <c r="AP42" s="3">
        <f t="shared" si="8"/>
        <v>19500</v>
      </c>
      <c r="AQ42" s="3">
        <f t="shared" si="8"/>
        <v>20000</v>
      </c>
      <c r="AR42" s="3">
        <f t="shared" si="8"/>
        <v>20500</v>
      </c>
      <c r="AS42" s="3">
        <f t="shared" si="8"/>
        <v>21000</v>
      </c>
      <c r="AT42" s="3">
        <f t="shared" si="8"/>
        <v>21500</v>
      </c>
      <c r="AU42" s="3">
        <f t="shared" si="8"/>
        <v>22000</v>
      </c>
      <c r="AV42" s="3">
        <f t="shared" si="8"/>
        <v>22500</v>
      </c>
      <c r="AW42" s="3">
        <f t="shared" si="8"/>
        <v>23000</v>
      </c>
      <c r="AX42" s="3">
        <f t="shared" si="8"/>
        <v>23500</v>
      </c>
      <c r="AY42" s="3">
        <f t="shared" si="8"/>
        <v>24000</v>
      </c>
      <c r="AZ42" s="3">
        <f t="shared" si="8"/>
        <v>24500</v>
      </c>
      <c r="BA42" s="3">
        <f t="shared" si="8"/>
        <v>25000</v>
      </c>
      <c r="BB42" s="3">
        <f t="shared" si="8"/>
        <v>25500</v>
      </c>
      <c r="BC42" s="3">
        <f t="shared" si="8"/>
        <v>26000</v>
      </c>
      <c r="BD42" s="3">
        <f t="shared" si="8"/>
        <v>26500</v>
      </c>
      <c r="BE42" s="3">
        <f t="shared" si="8"/>
        <v>27000</v>
      </c>
      <c r="BF42" s="3">
        <f t="shared" si="8"/>
        <v>27500</v>
      </c>
      <c r="BG42" s="3">
        <f t="shared" si="8"/>
        <v>28000</v>
      </c>
      <c r="BH42" s="3">
        <f t="shared" si="8"/>
        <v>28500</v>
      </c>
      <c r="BI42" s="3"/>
      <c r="BJ42" s="3">
        <f t="shared" ref="BJ42:BN45" si="9">SUMIFS($D42:$BH42,$D$33:$BH$33,BJ$31)</f>
        <v>22500</v>
      </c>
      <c r="BK42" s="3">
        <f t="shared" si="9"/>
        <v>93000</v>
      </c>
      <c r="BL42" s="3">
        <f t="shared" si="9"/>
        <v>165000</v>
      </c>
      <c r="BM42" s="3">
        <f t="shared" si="9"/>
        <v>237000</v>
      </c>
      <c r="BN42" s="3">
        <f t="shared" si="9"/>
        <v>309000</v>
      </c>
    </row>
    <row r="43" spans="2:66">
      <c r="B43" t="s">
        <v>142</v>
      </c>
      <c r="D43" s="3">
        <f>IF(OR(D$34=4,D$34=7,D$34=10,D$34=1),-$C$13*SUM(D$38:F$38),0)</f>
        <v>-300</v>
      </c>
      <c r="E43" s="3">
        <f t="shared" ref="E43:BH43" si="10">IF(OR(E$34=4,E$34=7,E$34=10,E$34=1),-$C$13*SUM(E$38:G$38),0)</f>
        <v>0</v>
      </c>
      <c r="F43" s="3">
        <f t="shared" si="10"/>
        <v>0</v>
      </c>
      <c r="G43" s="3">
        <f t="shared" si="10"/>
        <v>-750</v>
      </c>
      <c r="H43" s="3">
        <f t="shared" si="10"/>
        <v>0</v>
      </c>
      <c r="I43" s="3">
        <f t="shared" si="10"/>
        <v>0</v>
      </c>
      <c r="J43" s="3">
        <f t="shared" si="10"/>
        <v>-1200</v>
      </c>
      <c r="K43" s="3">
        <f t="shared" si="10"/>
        <v>0</v>
      </c>
      <c r="L43" s="3">
        <f t="shared" si="10"/>
        <v>0</v>
      </c>
      <c r="M43" s="3">
        <f t="shared" si="10"/>
        <v>-1650</v>
      </c>
      <c r="N43" s="3">
        <f t="shared" si="10"/>
        <v>0</v>
      </c>
      <c r="O43" s="3">
        <f t="shared" si="10"/>
        <v>0</v>
      </c>
      <c r="P43" s="3">
        <f t="shared" si="10"/>
        <v>-2100</v>
      </c>
      <c r="Q43" s="3">
        <f t="shared" si="10"/>
        <v>0</v>
      </c>
      <c r="R43" s="3">
        <f t="shared" si="10"/>
        <v>0</v>
      </c>
      <c r="S43" s="3">
        <f t="shared" si="10"/>
        <v>-2550</v>
      </c>
      <c r="T43" s="3">
        <f t="shared" si="10"/>
        <v>0</v>
      </c>
      <c r="U43" s="3">
        <f t="shared" si="10"/>
        <v>0</v>
      </c>
      <c r="V43" s="3">
        <f t="shared" si="10"/>
        <v>-3000</v>
      </c>
      <c r="W43" s="3">
        <f t="shared" si="10"/>
        <v>0</v>
      </c>
      <c r="X43" s="3">
        <f t="shared" si="10"/>
        <v>0</v>
      </c>
      <c r="Y43" s="3">
        <f t="shared" si="10"/>
        <v>-3450</v>
      </c>
      <c r="Z43" s="3">
        <f t="shared" si="10"/>
        <v>0</v>
      </c>
      <c r="AA43" s="3">
        <f t="shared" si="10"/>
        <v>0</v>
      </c>
      <c r="AB43" s="3">
        <f t="shared" si="10"/>
        <v>-3900</v>
      </c>
      <c r="AC43" s="3">
        <f t="shared" si="10"/>
        <v>0</v>
      </c>
      <c r="AD43" s="3">
        <f t="shared" si="10"/>
        <v>0</v>
      </c>
      <c r="AE43" s="3">
        <f t="shared" si="10"/>
        <v>-4350</v>
      </c>
      <c r="AF43" s="3">
        <f t="shared" si="10"/>
        <v>0</v>
      </c>
      <c r="AG43" s="3">
        <f t="shared" si="10"/>
        <v>0</v>
      </c>
      <c r="AH43" s="3">
        <f t="shared" si="10"/>
        <v>-4800</v>
      </c>
      <c r="AI43" s="3">
        <f t="shared" si="10"/>
        <v>0</v>
      </c>
      <c r="AJ43" s="3">
        <f t="shared" si="10"/>
        <v>0</v>
      </c>
      <c r="AK43" s="3">
        <f t="shared" si="10"/>
        <v>-5250</v>
      </c>
      <c r="AL43" s="3">
        <f t="shared" si="10"/>
        <v>0</v>
      </c>
      <c r="AM43" s="3">
        <f t="shared" si="10"/>
        <v>0</v>
      </c>
      <c r="AN43" s="3">
        <f t="shared" si="10"/>
        <v>-5700</v>
      </c>
      <c r="AO43" s="3">
        <f t="shared" si="10"/>
        <v>0</v>
      </c>
      <c r="AP43" s="3">
        <f t="shared" si="10"/>
        <v>0</v>
      </c>
      <c r="AQ43" s="3">
        <f t="shared" si="10"/>
        <v>-6150</v>
      </c>
      <c r="AR43" s="3">
        <f t="shared" si="10"/>
        <v>0</v>
      </c>
      <c r="AS43" s="3">
        <f t="shared" si="10"/>
        <v>0</v>
      </c>
      <c r="AT43" s="3">
        <f t="shared" si="10"/>
        <v>-6600</v>
      </c>
      <c r="AU43" s="3">
        <f t="shared" si="10"/>
        <v>0</v>
      </c>
      <c r="AV43" s="3">
        <f t="shared" si="10"/>
        <v>0</v>
      </c>
      <c r="AW43" s="3">
        <f t="shared" si="10"/>
        <v>-7050</v>
      </c>
      <c r="AX43" s="3">
        <f t="shared" si="10"/>
        <v>0</v>
      </c>
      <c r="AY43" s="3">
        <f t="shared" si="10"/>
        <v>0</v>
      </c>
      <c r="AZ43" s="3">
        <f t="shared" si="10"/>
        <v>-7500</v>
      </c>
      <c r="BA43" s="3">
        <f t="shared" si="10"/>
        <v>0</v>
      </c>
      <c r="BB43" s="3">
        <f t="shared" si="10"/>
        <v>0</v>
      </c>
      <c r="BC43" s="3">
        <f t="shared" si="10"/>
        <v>-7950</v>
      </c>
      <c r="BD43" s="3">
        <f t="shared" si="10"/>
        <v>0</v>
      </c>
      <c r="BE43" s="3">
        <f t="shared" si="10"/>
        <v>0</v>
      </c>
      <c r="BF43" s="3">
        <f t="shared" si="10"/>
        <v>-8400</v>
      </c>
      <c r="BG43" s="3">
        <f t="shared" si="10"/>
        <v>0</v>
      </c>
      <c r="BH43" s="3">
        <f t="shared" si="10"/>
        <v>0</v>
      </c>
      <c r="BI43" s="3"/>
      <c r="BJ43" s="3">
        <f t="shared" si="9"/>
        <v>-2250</v>
      </c>
      <c r="BK43" s="3">
        <f t="shared" si="9"/>
        <v>-9300</v>
      </c>
      <c r="BL43" s="3">
        <f t="shared" si="9"/>
        <v>-16500</v>
      </c>
      <c r="BM43" s="3">
        <f t="shared" si="9"/>
        <v>-23700</v>
      </c>
      <c r="BN43" s="3">
        <f t="shared" si="9"/>
        <v>-30900</v>
      </c>
    </row>
    <row r="44" spans="2:66">
      <c r="B44" t="s">
        <v>143</v>
      </c>
      <c r="D44" s="3">
        <f t="shared" ref="D44:AI44" si="11">-D38*$C$14</f>
        <v>-10</v>
      </c>
      <c r="E44" s="3">
        <f t="shared" si="11"/>
        <v>-20</v>
      </c>
      <c r="F44" s="3">
        <f t="shared" si="11"/>
        <v>-30</v>
      </c>
      <c r="G44" s="3">
        <f t="shared" si="11"/>
        <v>-40</v>
      </c>
      <c r="H44" s="3">
        <f t="shared" si="11"/>
        <v>-50</v>
      </c>
      <c r="I44" s="3">
        <f t="shared" si="11"/>
        <v>-60</v>
      </c>
      <c r="J44" s="3">
        <f t="shared" si="11"/>
        <v>-70</v>
      </c>
      <c r="K44" s="3">
        <f t="shared" si="11"/>
        <v>-80</v>
      </c>
      <c r="L44" s="3">
        <f t="shared" si="11"/>
        <v>-90</v>
      </c>
      <c r="M44" s="3">
        <f t="shared" si="11"/>
        <v>-100</v>
      </c>
      <c r="N44" s="3">
        <f t="shared" si="11"/>
        <v>-110</v>
      </c>
      <c r="O44" s="3">
        <f t="shared" si="11"/>
        <v>-120</v>
      </c>
      <c r="P44" s="3">
        <f t="shared" si="11"/>
        <v>-130</v>
      </c>
      <c r="Q44" s="3">
        <f t="shared" si="11"/>
        <v>-140</v>
      </c>
      <c r="R44" s="3">
        <f t="shared" si="11"/>
        <v>-150</v>
      </c>
      <c r="S44" s="3">
        <f t="shared" si="11"/>
        <v>-160</v>
      </c>
      <c r="T44" s="3">
        <f t="shared" si="11"/>
        <v>-170</v>
      </c>
      <c r="U44" s="3">
        <f t="shared" si="11"/>
        <v>-180</v>
      </c>
      <c r="V44" s="3">
        <f t="shared" si="11"/>
        <v>-190</v>
      </c>
      <c r="W44" s="3">
        <f t="shared" si="11"/>
        <v>-200</v>
      </c>
      <c r="X44" s="3">
        <f t="shared" si="11"/>
        <v>-210</v>
      </c>
      <c r="Y44" s="3">
        <f t="shared" si="11"/>
        <v>-220</v>
      </c>
      <c r="Z44" s="3">
        <f t="shared" si="11"/>
        <v>-230</v>
      </c>
      <c r="AA44" s="3">
        <f t="shared" si="11"/>
        <v>-240</v>
      </c>
      <c r="AB44" s="3">
        <f t="shared" si="11"/>
        <v>-250</v>
      </c>
      <c r="AC44" s="3">
        <f t="shared" si="11"/>
        <v>-260</v>
      </c>
      <c r="AD44" s="3">
        <f t="shared" si="11"/>
        <v>-270</v>
      </c>
      <c r="AE44" s="3">
        <f t="shared" si="11"/>
        <v>-280</v>
      </c>
      <c r="AF44" s="3">
        <f t="shared" si="11"/>
        <v>-290</v>
      </c>
      <c r="AG44" s="3">
        <f t="shared" si="11"/>
        <v>-300</v>
      </c>
      <c r="AH44" s="3">
        <f t="shared" si="11"/>
        <v>-310</v>
      </c>
      <c r="AI44" s="3">
        <f t="shared" si="11"/>
        <v>-320</v>
      </c>
      <c r="AJ44" s="3">
        <f t="shared" ref="AJ44:BH44" si="12">-AJ38*$C$14</f>
        <v>-330</v>
      </c>
      <c r="AK44" s="3">
        <f t="shared" si="12"/>
        <v>-340</v>
      </c>
      <c r="AL44" s="3">
        <f t="shared" si="12"/>
        <v>-350</v>
      </c>
      <c r="AM44" s="3">
        <f t="shared" si="12"/>
        <v>-360</v>
      </c>
      <c r="AN44" s="3">
        <f t="shared" si="12"/>
        <v>-370</v>
      </c>
      <c r="AO44" s="3">
        <f t="shared" si="12"/>
        <v>-380</v>
      </c>
      <c r="AP44" s="3">
        <f t="shared" si="12"/>
        <v>-390</v>
      </c>
      <c r="AQ44" s="3">
        <f t="shared" si="12"/>
        <v>-400</v>
      </c>
      <c r="AR44" s="3">
        <f t="shared" si="12"/>
        <v>-410</v>
      </c>
      <c r="AS44" s="3">
        <f t="shared" si="12"/>
        <v>-420</v>
      </c>
      <c r="AT44" s="3">
        <f t="shared" si="12"/>
        <v>-430</v>
      </c>
      <c r="AU44" s="3">
        <f t="shared" si="12"/>
        <v>-440</v>
      </c>
      <c r="AV44" s="3">
        <f t="shared" si="12"/>
        <v>-450</v>
      </c>
      <c r="AW44" s="3">
        <f t="shared" si="12"/>
        <v>-460</v>
      </c>
      <c r="AX44" s="3">
        <f t="shared" si="12"/>
        <v>-470</v>
      </c>
      <c r="AY44" s="3">
        <f t="shared" si="12"/>
        <v>-480</v>
      </c>
      <c r="AZ44" s="3">
        <f t="shared" si="12"/>
        <v>-490</v>
      </c>
      <c r="BA44" s="3">
        <f t="shared" si="12"/>
        <v>-500</v>
      </c>
      <c r="BB44" s="3">
        <f t="shared" si="12"/>
        <v>-510</v>
      </c>
      <c r="BC44" s="3">
        <f t="shared" si="12"/>
        <v>-520</v>
      </c>
      <c r="BD44" s="3">
        <f t="shared" si="12"/>
        <v>-530</v>
      </c>
      <c r="BE44" s="3">
        <f t="shared" si="12"/>
        <v>-540</v>
      </c>
      <c r="BF44" s="3">
        <f t="shared" si="12"/>
        <v>-550</v>
      </c>
      <c r="BG44" s="3">
        <f t="shared" si="12"/>
        <v>-560</v>
      </c>
      <c r="BH44" s="3">
        <f t="shared" si="12"/>
        <v>-570</v>
      </c>
      <c r="BI44" s="3"/>
      <c r="BJ44" s="3">
        <f t="shared" si="9"/>
        <v>-450</v>
      </c>
      <c r="BK44" s="3">
        <f t="shared" si="9"/>
        <v>-1860</v>
      </c>
      <c r="BL44" s="3">
        <f t="shared" si="9"/>
        <v>-3300</v>
      </c>
      <c r="BM44" s="3">
        <f t="shared" si="9"/>
        <v>-4740</v>
      </c>
      <c r="BN44" s="3">
        <f t="shared" si="9"/>
        <v>-6180</v>
      </c>
    </row>
    <row r="45" spans="2:66">
      <c r="B45" t="s">
        <v>144</v>
      </c>
      <c r="D45" s="3">
        <f t="shared" ref="D45:AI45" si="13">-D43-D38*$C$13</f>
        <v>250</v>
      </c>
      <c r="E45" s="3">
        <f t="shared" si="13"/>
        <v>-100</v>
      </c>
      <c r="F45" s="3">
        <f t="shared" si="13"/>
        <v>-150</v>
      </c>
      <c r="G45" s="3">
        <f t="shared" si="13"/>
        <v>550</v>
      </c>
      <c r="H45" s="3">
        <f t="shared" si="13"/>
        <v>-250</v>
      </c>
      <c r="I45" s="3">
        <f t="shared" si="13"/>
        <v>-300</v>
      </c>
      <c r="J45" s="3">
        <f t="shared" si="13"/>
        <v>850</v>
      </c>
      <c r="K45" s="3">
        <f t="shared" si="13"/>
        <v>-400</v>
      </c>
      <c r="L45" s="3">
        <f t="shared" si="13"/>
        <v>-450</v>
      </c>
      <c r="M45" s="3">
        <f t="shared" si="13"/>
        <v>1150</v>
      </c>
      <c r="N45" s="3">
        <f t="shared" si="13"/>
        <v>-550</v>
      </c>
      <c r="O45" s="3">
        <f t="shared" si="13"/>
        <v>-600</v>
      </c>
      <c r="P45" s="3">
        <f t="shared" si="13"/>
        <v>1450</v>
      </c>
      <c r="Q45" s="3">
        <f t="shared" si="13"/>
        <v>-700</v>
      </c>
      <c r="R45" s="3">
        <f t="shared" si="13"/>
        <v>-750</v>
      </c>
      <c r="S45" s="3">
        <f t="shared" si="13"/>
        <v>1750</v>
      </c>
      <c r="T45" s="3">
        <f t="shared" si="13"/>
        <v>-850</v>
      </c>
      <c r="U45" s="3">
        <f t="shared" si="13"/>
        <v>-900</v>
      </c>
      <c r="V45" s="3">
        <f t="shared" si="13"/>
        <v>2050</v>
      </c>
      <c r="W45" s="3">
        <f t="shared" si="13"/>
        <v>-1000</v>
      </c>
      <c r="X45" s="3">
        <f t="shared" si="13"/>
        <v>-1050</v>
      </c>
      <c r="Y45" s="3">
        <f t="shared" si="13"/>
        <v>2350</v>
      </c>
      <c r="Z45" s="3">
        <f t="shared" si="13"/>
        <v>-1150</v>
      </c>
      <c r="AA45" s="3">
        <f t="shared" si="13"/>
        <v>-1200</v>
      </c>
      <c r="AB45" s="3">
        <f t="shared" si="13"/>
        <v>2650</v>
      </c>
      <c r="AC45" s="3">
        <f t="shared" si="13"/>
        <v>-1300</v>
      </c>
      <c r="AD45" s="3">
        <f t="shared" si="13"/>
        <v>-1350</v>
      </c>
      <c r="AE45" s="3">
        <f t="shared" si="13"/>
        <v>2950</v>
      </c>
      <c r="AF45" s="3">
        <f t="shared" si="13"/>
        <v>-1450</v>
      </c>
      <c r="AG45" s="3">
        <f t="shared" si="13"/>
        <v>-1500</v>
      </c>
      <c r="AH45" s="3">
        <f t="shared" si="13"/>
        <v>3250</v>
      </c>
      <c r="AI45" s="3">
        <f t="shared" si="13"/>
        <v>-1600</v>
      </c>
      <c r="AJ45" s="3">
        <f t="shared" ref="AJ45:BH45" si="14">-AJ43-AJ38*$C$13</f>
        <v>-1650</v>
      </c>
      <c r="AK45" s="3">
        <f t="shared" si="14"/>
        <v>3550</v>
      </c>
      <c r="AL45" s="3">
        <f t="shared" si="14"/>
        <v>-1750</v>
      </c>
      <c r="AM45" s="3">
        <f t="shared" si="14"/>
        <v>-1800</v>
      </c>
      <c r="AN45" s="3">
        <f t="shared" si="14"/>
        <v>3850</v>
      </c>
      <c r="AO45" s="3">
        <f t="shared" si="14"/>
        <v>-1900</v>
      </c>
      <c r="AP45" s="3">
        <f t="shared" si="14"/>
        <v>-1950</v>
      </c>
      <c r="AQ45" s="3">
        <f t="shared" si="14"/>
        <v>4150</v>
      </c>
      <c r="AR45" s="3">
        <f t="shared" si="14"/>
        <v>-2050</v>
      </c>
      <c r="AS45" s="3">
        <f t="shared" si="14"/>
        <v>-2100</v>
      </c>
      <c r="AT45" s="3">
        <f t="shared" si="14"/>
        <v>4450</v>
      </c>
      <c r="AU45" s="3">
        <f t="shared" si="14"/>
        <v>-2200</v>
      </c>
      <c r="AV45" s="3">
        <f t="shared" si="14"/>
        <v>-2250</v>
      </c>
      <c r="AW45" s="3">
        <f t="shared" si="14"/>
        <v>4750</v>
      </c>
      <c r="AX45" s="3">
        <f t="shared" si="14"/>
        <v>-2350</v>
      </c>
      <c r="AY45" s="3">
        <f t="shared" si="14"/>
        <v>-2400</v>
      </c>
      <c r="AZ45" s="3">
        <f t="shared" si="14"/>
        <v>5050</v>
      </c>
      <c r="BA45" s="3">
        <f t="shared" si="14"/>
        <v>-2500</v>
      </c>
      <c r="BB45" s="3">
        <f t="shared" si="14"/>
        <v>-2550</v>
      </c>
      <c r="BC45" s="3">
        <f t="shared" si="14"/>
        <v>5350</v>
      </c>
      <c r="BD45" s="3">
        <f t="shared" si="14"/>
        <v>-2650</v>
      </c>
      <c r="BE45" s="3">
        <f t="shared" si="14"/>
        <v>-2700</v>
      </c>
      <c r="BF45" s="3">
        <f t="shared" si="14"/>
        <v>5650</v>
      </c>
      <c r="BG45" s="3">
        <f t="shared" si="14"/>
        <v>-2800</v>
      </c>
      <c r="BH45" s="3">
        <f t="shared" si="14"/>
        <v>-2850</v>
      </c>
      <c r="BI45" s="3"/>
      <c r="BJ45" s="3">
        <f t="shared" si="9"/>
        <v>0</v>
      </c>
      <c r="BK45" s="3">
        <f t="shared" si="9"/>
        <v>0</v>
      </c>
      <c r="BL45" s="3">
        <f t="shared" si="9"/>
        <v>0</v>
      </c>
      <c r="BM45" s="3">
        <f t="shared" si="9"/>
        <v>0</v>
      </c>
      <c r="BN45" s="3">
        <f t="shared" si="9"/>
        <v>0</v>
      </c>
    </row>
    <row r="46" spans="2:66">
      <c r="B46" s="1" t="s">
        <v>73</v>
      </c>
      <c r="D46" s="8">
        <f>SUM(D42:D45)</f>
        <v>440</v>
      </c>
      <c r="E46" s="8">
        <f t="shared" ref="E46:BH46" si="15">SUM(E42:E45)</f>
        <v>880</v>
      </c>
      <c r="F46" s="8">
        <f t="shared" si="15"/>
        <v>1320</v>
      </c>
      <c r="G46" s="8">
        <f t="shared" si="15"/>
        <v>1760</v>
      </c>
      <c r="H46" s="8">
        <f t="shared" si="15"/>
        <v>2200</v>
      </c>
      <c r="I46" s="8">
        <f t="shared" si="15"/>
        <v>2640</v>
      </c>
      <c r="J46" s="8">
        <f t="shared" si="15"/>
        <v>3080</v>
      </c>
      <c r="K46" s="8">
        <f t="shared" si="15"/>
        <v>3520</v>
      </c>
      <c r="L46" s="8">
        <f t="shared" si="15"/>
        <v>3960</v>
      </c>
      <c r="M46" s="8">
        <f t="shared" si="15"/>
        <v>4400</v>
      </c>
      <c r="N46" s="8">
        <f t="shared" si="15"/>
        <v>4840</v>
      </c>
      <c r="O46" s="8">
        <f t="shared" si="15"/>
        <v>5280</v>
      </c>
      <c r="P46" s="8">
        <f t="shared" si="15"/>
        <v>5720</v>
      </c>
      <c r="Q46" s="8">
        <f t="shared" si="15"/>
        <v>6160</v>
      </c>
      <c r="R46" s="8">
        <f t="shared" si="15"/>
        <v>6600</v>
      </c>
      <c r="S46" s="8">
        <f t="shared" si="15"/>
        <v>7040</v>
      </c>
      <c r="T46" s="8">
        <f t="shared" si="15"/>
        <v>7480</v>
      </c>
      <c r="U46" s="8">
        <f t="shared" si="15"/>
        <v>7920</v>
      </c>
      <c r="V46" s="8">
        <f t="shared" si="15"/>
        <v>8360</v>
      </c>
      <c r="W46" s="8">
        <f t="shared" si="15"/>
        <v>8800</v>
      </c>
      <c r="X46" s="8">
        <f t="shared" si="15"/>
        <v>9240</v>
      </c>
      <c r="Y46" s="8">
        <f t="shared" si="15"/>
        <v>9680</v>
      </c>
      <c r="Z46" s="8">
        <f t="shared" si="15"/>
        <v>10120</v>
      </c>
      <c r="AA46" s="8">
        <f t="shared" si="15"/>
        <v>10560</v>
      </c>
      <c r="AB46" s="8">
        <f t="shared" si="15"/>
        <v>11000</v>
      </c>
      <c r="AC46" s="8">
        <f t="shared" si="15"/>
        <v>11440</v>
      </c>
      <c r="AD46" s="8">
        <f t="shared" si="15"/>
        <v>11880</v>
      </c>
      <c r="AE46" s="8">
        <f t="shared" si="15"/>
        <v>12320</v>
      </c>
      <c r="AF46" s="8">
        <f t="shared" si="15"/>
        <v>12760</v>
      </c>
      <c r="AG46" s="8">
        <f t="shared" si="15"/>
        <v>13200</v>
      </c>
      <c r="AH46" s="8">
        <f t="shared" si="15"/>
        <v>13640</v>
      </c>
      <c r="AI46" s="8">
        <f t="shared" si="15"/>
        <v>14080</v>
      </c>
      <c r="AJ46" s="8">
        <f t="shared" si="15"/>
        <v>14520</v>
      </c>
      <c r="AK46" s="8">
        <f t="shared" si="15"/>
        <v>14960</v>
      </c>
      <c r="AL46" s="8">
        <f t="shared" si="15"/>
        <v>15400</v>
      </c>
      <c r="AM46" s="8">
        <f t="shared" si="15"/>
        <v>15840</v>
      </c>
      <c r="AN46" s="8">
        <f t="shared" si="15"/>
        <v>16280</v>
      </c>
      <c r="AO46" s="8">
        <f t="shared" si="15"/>
        <v>16720</v>
      </c>
      <c r="AP46" s="8">
        <f t="shared" si="15"/>
        <v>17160</v>
      </c>
      <c r="AQ46" s="8">
        <f t="shared" si="15"/>
        <v>17600</v>
      </c>
      <c r="AR46" s="8">
        <f t="shared" si="15"/>
        <v>18040</v>
      </c>
      <c r="AS46" s="8">
        <f t="shared" si="15"/>
        <v>18480</v>
      </c>
      <c r="AT46" s="8">
        <f t="shared" si="15"/>
        <v>18920</v>
      </c>
      <c r="AU46" s="8">
        <f t="shared" si="15"/>
        <v>19360</v>
      </c>
      <c r="AV46" s="8">
        <f t="shared" si="15"/>
        <v>19800</v>
      </c>
      <c r="AW46" s="8">
        <f t="shared" si="15"/>
        <v>20240</v>
      </c>
      <c r="AX46" s="8">
        <f t="shared" si="15"/>
        <v>20680</v>
      </c>
      <c r="AY46" s="8">
        <f t="shared" si="15"/>
        <v>21120</v>
      </c>
      <c r="AZ46" s="8">
        <f t="shared" si="15"/>
        <v>21560</v>
      </c>
      <c r="BA46" s="8">
        <f t="shared" si="15"/>
        <v>22000</v>
      </c>
      <c r="BB46" s="8">
        <f t="shared" si="15"/>
        <v>22440</v>
      </c>
      <c r="BC46" s="8">
        <f t="shared" si="15"/>
        <v>22880</v>
      </c>
      <c r="BD46" s="8">
        <f t="shared" si="15"/>
        <v>23320</v>
      </c>
      <c r="BE46" s="8">
        <f t="shared" si="15"/>
        <v>23760</v>
      </c>
      <c r="BF46" s="8">
        <f t="shared" si="15"/>
        <v>24200</v>
      </c>
      <c r="BG46" s="8">
        <f t="shared" si="15"/>
        <v>24640</v>
      </c>
      <c r="BH46" s="8">
        <f t="shared" si="15"/>
        <v>25080</v>
      </c>
      <c r="BI46" s="8"/>
      <c r="BJ46" s="8">
        <f t="shared" ref="BJ46" si="16">SUM(BJ42:BJ45)</f>
        <v>19800</v>
      </c>
      <c r="BK46" s="8">
        <f t="shared" ref="BK46" si="17">SUM(BK42:BK45)</f>
        <v>81840</v>
      </c>
      <c r="BL46" s="8">
        <f t="shared" ref="BL46" si="18">SUM(BL42:BL45)</f>
        <v>145200</v>
      </c>
      <c r="BM46" s="8">
        <f t="shared" ref="BM46" si="19">SUM(BM42:BM45)</f>
        <v>208560</v>
      </c>
      <c r="BN46" s="8">
        <f t="shared" ref="BN46" si="20">SUM(BN42:BN45)</f>
        <v>271920</v>
      </c>
    </row>
    <row r="48" spans="2:66">
      <c r="B48" t="s">
        <v>152</v>
      </c>
      <c r="D48" s="3">
        <f t="shared" ref="D48:AI48" si="21">-$C$23*D36</f>
        <v>-2000</v>
      </c>
      <c r="E48" s="3">
        <f t="shared" si="21"/>
        <v>-2000</v>
      </c>
      <c r="F48" s="3">
        <f t="shared" si="21"/>
        <v>-2000</v>
      </c>
      <c r="G48" s="3">
        <f t="shared" si="21"/>
        <v>-2000</v>
      </c>
      <c r="H48" s="3">
        <f t="shared" si="21"/>
        <v>-2000</v>
      </c>
      <c r="I48" s="3">
        <f t="shared" si="21"/>
        <v>-2000</v>
      </c>
      <c r="J48" s="3">
        <f t="shared" si="21"/>
        <v>-2000</v>
      </c>
      <c r="K48" s="3">
        <f t="shared" si="21"/>
        <v>-2000</v>
      </c>
      <c r="L48" s="3">
        <f t="shared" si="21"/>
        <v>-2000</v>
      </c>
      <c r="M48" s="3">
        <f t="shared" si="21"/>
        <v>-2100</v>
      </c>
      <c r="N48" s="3">
        <f t="shared" si="21"/>
        <v>-2100</v>
      </c>
      <c r="O48" s="3">
        <f t="shared" si="21"/>
        <v>-2100</v>
      </c>
      <c r="P48" s="3">
        <f t="shared" si="21"/>
        <v>-2100</v>
      </c>
      <c r="Q48" s="3">
        <f t="shared" si="21"/>
        <v>-2100</v>
      </c>
      <c r="R48" s="3">
        <f t="shared" si="21"/>
        <v>-2100</v>
      </c>
      <c r="S48" s="3">
        <f t="shared" si="21"/>
        <v>-2100</v>
      </c>
      <c r="T48" s="3">
        <f t="shared" si="21"/>
        <v>-2100</v>
      </c>
      <c r="U48" s="3">
        <f t="shared" si="21"/>
        <v>-2100</v>
      </c>
      <c r="V48" s="3">
        <f t="shared" si="21"/>
        <v>-2100</v>
      </c>
      <c r="W48" s="3">
        <f t="shared" si="21"/>
        <v>-2100</v>
      </c>
      <c r="X48" s="3">
        <f t="shared" si="21"/>
        <v>-2100</v>
      </c>
      <c r="Y48" s="3">
        <f t="shared" si="21"/>
        <v>-2205</v>
      </c>
      <c r="Z48" s="3">
        <f t="shared" si="21"/>
        <v>-2205</v>
      </c>
      <c r="AA48" s="3">
        <f t="shared" si="21"/>
        <v>-2205</v>
      </c>
      <c r="AB48" s="3">
        <f t="shared" si="21"/>
        <v>-2205</v>
      </c>
      <c r="AC48" s="3">
        <f t="shared" si="21"/>
        <v>-2205</v>
      </c>
      <c r="AD48" s="3">
        <f t="shared" si="21"/>
        <v>-2205</v>
      </c>
      <c r="AE48" s="3">
        <f t="shared" si="21"/>
        <v>-2205</v>
      </c>
      <c r="AF48" s="3">
        <f t="shared" si="21"/>
        <v>-2205</v>
      </c>
      <c r="AG48" s="3">
        <f t="shared" si="21"/>
        <v>-2205</v>
      </c>
      <c r="AH48" s="3">
        <f t="shared" si="21"/>
        <v>-2205</v>
      </c>
      <c r="AI48" s="3">
        <f t="shared" si="21"/>
        <v>-2205</v>
      </c>
      <c r="AJ48" s="3">
        <f t="shared" ref="AJ48:BH48" si="22">-$C$23*AJ36</f>
        <v>-2205</v>
      </c>
      <c r="AK48" s="3">
        <f t="shared" si="22"/>
        <v>-2315.2500000000005</v>
      </c>
      <c r="AL48" s="3">
        <f t="shared" si="22"/>
        <v>-2315.2500000000005</v>
      </c>
      <c r="AM48" s="3">
        <f t="shared" si="22"/>
        <v>-2315.2500000000005</v>
      </c>
      <c r="AN48" s="3">
        <f t="shared" si="22"/>
        <v>-2315.2500000000005</v>
      </c>
      <c r="AO48" s="3">
        <f t="shared" si="22"/>
        <v>-2315.2500000000005</v>
      </c>
      <c r="AP48" s="3">
        <f t="shared" si="22"/>
        <v>-2315.2500000000005</v>
      </c>
      <c r="AQ48" s="3">
        <f t="shared" si="22"/>
        <v>-2315.2500000000005</v>
      </c>
      <c r="AR48" s="3">
        <f t="shared" si="22"/>
        <v>-2315.2500000000005</v>
      </c>
      <c r="AS48" s="3">
        <f t="shared" si="22"/>
        <v>-2315.2500000000005</v>
      </c>
      <c r="AT48" s="3">
        <f t="shared" si="22"/>
        <v>-2315.2500000000005</v>
      </c>
      <c r="AU48" s="3">
        <f t="shared" si="22"/>
        <v>-2315.2500000000005</v>
      </c>
      <c r="AV48" s="3">
        <f t="shared" si="22"/>
        <v>-2315.2500000000005</v>
      </c>
      <c r="AW48" s="3">
        <f t="shared" si="22"/>
        <v>-2431.0125000000003</v>
      </c>
      <c r="AX48" s="3">
        <f t="shared" si="22"/>
        <v>-2431.0125000000003</v>
      </c>
      <c r="AY48" s="3">
        <f t="shared" si="22"/>
        <v>-2431.0125000000003</v>
      </c>
      <c r="AZ48" s="3">
        <f t="shared" si="22"/>
        <v>-2431.0125000000003</v>
      </c>
      <c r="BA48" s="3">
        <f t="shared" si="22"/>
        <v>-2431.0125000000003</v>
      </c>
      <c r="BB48" s="3">
        <f t="shared" si="22"/>
        <v>-2431.0125000000003</v>
      </c>
      <c r="BC48" s="3">
        <f t="shared" si="22"/>
        <v>-2431.0125000000003</v>
      </c>
      <c r="BD48" s="3">
        <f t="shared" si="22"/>
        <v>-2431.0125000000003</v>
      </c>
      <c r="BE48" s="3">
        <f t="shared" si="22"/>
        <v>-2431.0125000000003</v>
      </c>
      <c r="BF48" s="3">
        <f t="shared" si="22"/>
        <v>-2431.0125000000003</v>
      </c>
      <c r="BG48" s="3">
        <f t="shared" si="22"/>
        <v>-2431.0125000000003</v>
      </c>
      <c r="BH48" s="3">
        <f t="shared" si="22"/>
        <v>-2431.0125000000003</v>
      </c>
      <c r="BJ48" s="3">
        <f t="shared" ref="BJ48:BN52" si="23">SUMIFS($D48:$BH48,$D$33:$BH$33,BJ$31)</f>
        <v>-18000</v>
      </c>
      <c r="BK48" s="3">
        <f t="shared" si="23"/>
        <v>-25200</v>
      </c>
      <c r="BL48" s="3">
        <f t="shared" si="23"/>
        <v>-26460</v>
      </c>
      <c r="BM48" s="3">
        <f t="shared" si="23"/>
        <v>-27783.000000000004</v>
      </c>
      <c r="BN48" s="3">
        <f t="shared" si="23"/>
        <v>-29172.150000000005</v>
      </c>
    </row>
    <row r="49" spans="2:66">
      <c r="B49" t="s">
        <v>153</v>
      </c>
      <c r="D49" s="3">
        <f t="shared" ref="D49:AI49" si="24">-$C$24*D36</f>
        <v>-1700</v>
      </c>
      <c r="E49" s="3">
        <f t="shared" si="24"/>
        <v>-1700</v>
      </c>
      <c r="F49" s="3">
        <f t="shared" si="24"/>
        <v>-1700</v>
      </c>
      <c r="G49" s="3">
        <f t="shared" si="24"/>
        <v>-1700</v>
      </c>
      <c r="H49" s="3">
        <f t="shared" si="24"/>
        <v>-1700</v>
      </c>
      <c r="I49" s="3">
        <f t="shared" si="24"/>
        <v>-1700</v>
      </c>
      <c r="J49" s="3">
        <f t="shared" si="24"/>
        <v>-1700</v>
      </c>
      <c r="K49" s="3">
        <f t="shared" si="24"/>
        <v>-1700</v>
      </c>
      <c r="L49" s="3">
        <f t="shared" si="24"/>
        <v>-1700</v>
      </c>
      <c r="M49" s="3">
        <f t="shared" si="24"/>
        <v>-1785</v>
      </c>
      <c r="N49" s="3">
        <f t="shared" si="24"/>
        <v>-1785</v>
      </c>
      <c r="O49" s="3">
        <f t="shared" si="24"/>
        <v>-1785</v>
      </c>
      <c r="P49" s="3">
        <f t="shared" si="24"/>
        <v>-1785</v>
      </c>
      <c r="Q49" s="3">
        <f t="shared" si="24"/>
        <v>-1785</v>
      </c>
      <c r="R49" s="3">
        <f t="shared" si="24"/>
        <v>-1785</v>
      </c>
      <c r="S49" s="3">
        <f t="shared" si="24"/>
        <v>-1785</v>
      </c>
      <c r="T49" s="3">
        <f t="shared" si="24"/>
        <v>-1785</v>
      </c>
      <c r="U49" s="3">
        <f t="shared" si="24"/>
        <v>-1785</v>
      </c>
      <c r="V49" s="3">
        <f t="shared" si="24"/>
        <v>-1785</v>
      </c>
      <c r="W49" s="3">
        <f t="shared" si="24"/>
        <v>-1785</v>
      </c>
      <c r="X49" s="3">
        <f t="shared" si="24"/>
        <v>-1785</v>
      </c>
      <c r="Y49" s="3">
        <f t="shared" si="24"/>
        <v>-1874.25</v>
      </c>
      <c r="Z49" s="3">
        <f t="shared" si="24"/>
        <v>-1874.25</v>
      </c>
      <c r="AA49" s="3">
        <f t="shared" si="24"/>
        <v>-1874.25</v>
      </c>
      <c r="AB49" s="3">
        <f t="shared" si="24"/>
        <v>-1874.25</v>
      </c>
      <c r="AC49" s="3">
        <f t="shared" si="24"/>
        <v>-1874.25</v>
      </c>
      <c r="AD49" s="3">
        <f t="shared" si="24"/>
        <v>-1874.25</v>
      </c>
      <c r="AE49" s="3">
        <f t="shared" si="24"/>
        <v>-1874.25</v>
      </c>
      <c r="AF49" s="3">
        <f t="shared" si="24"/>
        <v>-1874.25</v>
      </c>
      <c r="AG49" s="3">
        <f t="shared" si="24"/>
        <v>-1874.25</v>
      </c>
      <c r="AH49" s="3">
        <f t="shared" si="24"/>
        <v>-1874.25</v>
      </c>
      <c r="AI49" s="3">
        <f t="shared" si="24"/>
        <v>-1874.25</v>
      </c>
      <c r="AJ49" s="3">
        <f t="shared" ref="AJ49:BH49" si="25">-$C$24*AJ36</f>
        <v>-1874.25</v>
      </c>
      <c r="AK49" s="3">
        <f t="shared" si="25"/>
        <v>-1967.9625000000003</v>
      </c>
      <c r="AL49" s="3">
        <f t="shared" si="25"/>
        <v>-1967.9625000000003</v>
      </c>
      <c r="AM49" s="3">
        <f t="shared" si="25"/>
        <v>-1967.9625000000003</v>
      </c>
      <c r="AN49" s="3">
        <f t="shared" si="25"/>
        <v>-1967.9625000000003</v>
      </c>
      <c r="AO49" s="3">
        <f t="shared" si="25"/>
        <v>-1967.9625000000003</v>
      </c>
      <c r="AP49" s="3">
        <f t="shared" si="25"/>
        <v>-1967.9625000000003</v>
      </c>
      <c r="AQ49" s="3">
        <f t="shared" si="25"/>
        <v>-1967.9625000000003</v>
      </c>
      <c r="AR49" s="3">
        <f t="shared" si="25"/>
        <v>-1967.9625000000003</v>
      </c>
      <c r="AS49" s="3">
        <f t="shared" si="25"/>
        <v>-1967.9625000000003</v>
      </c>
      <c r="AT49" s="3">
        <f t="shared" si="25"/>
        <v>-1967.9625000000003</v>
      </c>
      <c r="AU49" s="3">
        <f t="shared" si="25"/>
        <v>-1967.9625000000003</v>
      </c>
      <c r="AV49" s="3">
        <f t="shared" si="25"/>
        <v>-1967.9625000000003</v>
      </c>
      <c r="AW49" s="3">
        <f t="shared" si="25"/>
        <v>-2066.3606250000003</v>
      </c>
      <c r="AX49" s="3">
        <f t="shared" si="25"/>
        <v>-2066.3606250000003</v>
      </c>
      <c r="AY49" s="3">
        <f t="shared" si="25"/>
        <v>-2066.3606250000003</v>
      </c>
      <c r="AZ49" s="3">
        <f t="shared" si="25"/>
        <v>-2066.3606250000003</v>
      </c>
      <c r="BA49" s="3">
        <f t="shared" si="25"/>
        <v>-2066.3606250000003</v>
      </c>
      <c r="BB49" s="3">
        <f t="shared" si="25"/>
        <v>-2066.3606250000003</v>
      </c>
      <c r="BC49" s="3">
        <f t="shared" si="25"/>
        <v>-2066.3606250000003</v>
      </c>
      <c r="BD49" s="3">
        <f t="shared" si="25"/>
        <v>-2066.3606250000003</v>
      </c>
      <c r="BE49" s="3">
        <f t="shared" si="25"/>
        <v>-2066.3606250000003</v>
      </c>
      <c r="BF49" s="3">
        <f t="shared" si="25"/>
        <v>-2066.3606250000003</v>
      </c>
      <c r="BG49" s="3">
        <f t="shared" si="25"/>
        <v>-2066.3606250000003</v>
      </c>
      <c r="BH49" s="3">
        <f t="shared" si="25"/>
        <v>-2066.3606250000003</v>
      </c>
      <c r="BJ49" s="3">
        <f t="shared" si="23"/>
        <v>-15300</v>
      </c>
      <c r="BK49" s="3">
        <f t="shared" si="23"/>
        <v>-21420</v>
      </c>
      <c r="BL49" s="3">
        <f t="shared" si="23"/>
        <v>-22491</v>
      </c>
      <c r="BM49" s="3">
        <f t="shared" si="23"/>
        <v>-23615.550000000007</v>
      </c>
      <c r="BN49" s="3">
        <f t="shared" si="23"/>
        <v>-24796.32750000001</v>
      </c>
    </row>
    <row r="50" spans="2:66">
      <c r="B50" t="s">
        <v>154</v>
      </c>
      <c r="D50" s="3">
        <f>SUM(D48:D49)*$C$25</f>
        <v>-1665</v>
      </c>
      <c r="E50" s="3">
        <f t="shared" ref="E50:BH50" si="26">SUM(E48:E49)*$C$25</f>
        <v>-1665</v>
      </c>
      <c r="F50" s="3">
        <f t="shared" si="26"/>
        <v>-1665</v>
      </c>
      <c r="G50" s="3">
        <f t="shared" si="26"/>
        <v>-1665</v>
      </c>
      <c r="H50" s="3">
        <f t="shared" si="26"/>
        <v>-1665</v>
      </c>
      <c r="I50" s="3">
        <f t="shared" si="26"/>
        <v>-1665</v>
      </c>
      <c r="J50" s="3">
        <f t="shared" si="26"/>
        <v>-1665</v>
      </c>
      <c r="K50" s="3">
        <f t="shared" si="26"/>
        <v>-1665</v>
      </c>
      <c r="L50" s="3">
        <f t="shared" si="26"/>
        <v>-1665</v>
      </c>
      <c r="M50" s="3">
        <f t="shared" si="26"/>
        <v>-1748.25</v>
      </c>
      <c r="N50" s="3">
        <f t="shared" si="26"/>
        <v>-1748.25</v>
      </c>
      <c r="O50" s="3">
        <f t="shared" si="26"/>
        <v>-1748.25</v>
      </c>
      <c r="P50" s="3">
        <f t="shared" si="26"/>
        <v>-1748.25</v>
      </c>
      <c r="Q50" s="3">
        <f t="shared" si="26"/>
        <v>-1748.25</v>
      </c>
      <c r="R50" s="3">
        <f t="shared" si="26"/>
        <v>-1748.25</v>
      </c>
      <c r="S50" s="3">
        <f t="shared" si="26"/>
        <v>-1748.25</v>
      </c>
      <c r="T50" s="3">
        <f t="shared" si="26"/>
        <v>-1748.25</v>
      </c>
      <c r="U50" s="3">
        <f t="shared" si="26"/>
        <v>-1748.25</v>
      </c>
      <c r="V50" s="3">
        <f t="shared" si="26"/>
        <v>-1748.25</v>
      </c>
      <c r="W50" s="3">
        <f t="shared" si="26"/>
        <v>-1748.25</v>
      </c>
      <c r="X50" s="3">
        <f t="shared" si="26"/>
        <v>-1748.25</v>
      </c>
      <c r="Y50" s="3">
        <f t="shared" si="26"/>
        <v>-1835.6625000000001</v>
      </c>
      <c r="Z50" s="3">
        <f t="shared" si="26"/>
        <v>-1835.6625000000001</v>
      </c>
      <c r="AA50" s="3">
        <f t="shared" si="26"/>
        <v>-1835.6625000000001</v>
      </c>
      <c r="AB50" s="3">
        <f t="shared" si="26"/>
        <v>-1835.6625000000001</v>
      </c>
      <c r="AC50" s="3">
        <f t="shared" si="26"/>
        <v>-1835.6625000000001</v>
      </c>
      <c r="AD50" s="3">
        <f t="shared" si="26"/>
        <v>-1835.6625000000001</v>
      </c>
      <c r="AE50" s="3">
        <f t="shared" si="26"/>
        <v>-1835.6625000000001</v>
      </c>
      <c r="AF50" s="3">
        <f t="shared" si="26"/>
        <v>-1835.6625000000001</v>
      </c>
      <c r="AG50" s="3">
        <f t="shared" si="26"/>
        <v>-1835.6625000000001</v>
      </c>
      <c r="AH50" s="3">
        <f t="shared" si="26"/>
        <v>-1835.6625000000001</v>
      </c>
      <c r="AI50" s="3">
        <f t="shared" si="26"/>
        <v>-1835.6625000000001</v>
      </c>
      <c r="AJ50" s="3">
        <f t="shared" si="26"/>
        <v>-1835.6625000000001</v>
      </c>
      <c r="AK50" s="3">
        <f t="shared" si="26"/>
        <v>-1927.4456250000003</v>
      </c>
      <c r="AL50" s="3">
        <f t="shared" si="26"/>
        <v>-1927.4456250000003</v>
      </c>
      <c r="AM50" s="3">
        <f t="shared" si="26"/>
        <v>-1927.4456250000003</v>
      </c>
      <c r="AN50" s="3">
        <f t="shared" si="26"/>
        <v>-1927.4456250000003</v>
      </c>
      <c r="AO50" s="3">
        <f t="shared" si="26"/>
        <v>-1927.4456250000003</v>
      </c>
      <c r="AP50" s="3">
        <f t="shared" si="26"/>
        <v>-1927.4456250000003</v>
      </c>
      <c r="AQ50" s="3">
        <f t="shared" si="26"/>
        <v>-1927.4456250000003</v>
      </c>
      <c r="AR50" s="3">
        <f t="shared" si="26"/>
        <v>-1927.4456250000003</v>
      </c>
      <c r="AS50" s="3">
        <f t="shared" si="26"/>
        <v>-1927.4456250000003</v>
      </c>
      <c r="AT50" s="3">
        <f t="shared" si="26"/>
        <v>-1927.4456250000003</v>
      </c>
      <c r="AU50" s="3">
        <f t="shared" si="26"/>
        <v>-1927.4456250000003</v>
      </c>
      <c r="AV50" s="3">
        <f t="shared" si="26"/>
        <v>-1927.4456250000003</v>
      </c>
      <c r="AW50" s="3">
        <f t="shared" si="26"/>
        <v>-2023.8179062500001</v>
      </c>
      <c r="AX50" s="3">
        <f t="shared" si="26"/>
        <v>-2023.8179062500001</v>
      </c>
      <c r="AY50" s="3">
        <f t="shared" si="26"/>
        <v>-2023.8179062500001</v>
      </c>
      <c r="AZ50" s="3">
        <f t="shared" si="26"/>
        <v>-2023.8179062500001</v>
      </c>
      <c r="BA50" s="3">
        <f t="shared" si="26"/>
        <v>-2023.8179062500001</v>
      </c>
      <c r="BB50" s="3">
        <f t="shared" si="26"/>
        <v>-2023.8179062500001</v>
      </c>
      <c r="BC50" s="3">
        <f t="shared" si="26"/>
        <v>-2023.8179062500001</v>
      </c>
      <c r="BD50" s="3">
        <f t="shared" si="26"/>
        <v>-2023.8179062500001</v>
      </c>
      <c r="BE50" s="3">
        <f t="shared" si="26"/>
        <v>-2023.8179062500001</v>
      </c>
      <c r="BF50" s="3">
        <f t="shared" si="26"/>
        <v>-2023.8179062500001</v>
      </c>
      <c r="BG50" s="3">
        <f t="shared" si="26"/>
        <v>-2023.8179062500001</v>
      </c>
      <c r="BH50" s="3">
        <f t="shared" si="26"/>
        <v>-2023.8179062500001</v>
      </c>
      <c r="BJ50" s="3">
        <f t="shared" si="23"/>
        <v>-14985</v>
      </c>
      <c r="BK50" s="3">
        <f t="shared" si="23"/>
        <v>-20979</v>
      </c>
      <c r="BL50" s="3">
        <f t="shared" si="23"/>
        <v>-22027.949999999997</v>
      </c>
      <c r="BM50" s="3">
        <f t="shared" si="23"/>
        <v>-23129.347500000003</v>
      </c>
      <c r="BN50" s="3">
        <f t="shared" si="23"/>
        <v>-24285.814874999996</v>
      </c>
    </row>
    <row r="51" spans="2:66">
      <c r="B51" t="s">
        <v>145</v>
      </c>
      <c r="D51" s="3">
        <f t="shared" ref="D51:AI51" si="27">-$C$19*D36</f>
        <v>-800</v>
      </c>
      <c r="E51" s="3">
        <f t="shared" si="27"/>
        <v>-800</v>
      </c>
      <c r="F51" s="3">
        <f t="shared" si="27"/>
        <v>-800</v>
      </c>
      <c r="G51" s="3">
        <f t="shared" si="27"/>
        <v>-800</v>
      </c>
      <c r="H51" s="3">
        <f t="shared" si="27"/>
        <v>-800</v>
      </c>
      <c r="I51" s="3">
        <f t="shared" si="27"/>
        <v>-800</v>
      </c>
      <c r="J51" s="3">
        <f t="shared" si="27"/>
        <v>-800</v>
      </c>
      <c r="K51" s="3">
        <f t="shared" si="27"/>
        <v>-800</v>
      </c>
      <c r="L51" s="3">
        <f t="shared" si="27"/>
        <v>-800</v>
      </c>
      <c r="M51" s="3">
        <f t="shared" si="27"/>
        <v>-840</v>
      </c>
      <c r="N51" s="3">
        <f t="shared" si="27"/>
        <v>-840</v>
      </c>
      <c r="O51" s="3">
        <f t="shared" si="27"/>
        <v>-840</v>
      </c>
      <c r="P51" s="3">
        <f t="shared" si="27"/>
        <v>-840</v>
      </c>
      <c r="Q51" s="3">
        <f t="shared" si="27"/>
        <v>-840</v>
      </c>
      <c r="R51" s="3">
        <f t="shared" si="27"/>
        <v>-840</v>
      </c>
      <c r="S51" s="3">
        <f t="shared" si="27"/>
        <v>-840</v>
      </c>
      <c r="T51" s="3">
        <f t="shared" si="27"/>
        <v>-840</v>
      </c>
      <c r="U51" s="3">
        <f t="shared" si="27"/>
        <v>-840</v>
      </c>
      <c r="V51" s="3">
        <f t="shared" si="27"/>
        <v>-840</v>
      </c>
      <c r="W51" s="3">
        <f t="shared" si="27"/>
        <v>-840</v>
      </c>
      <c r="X51" s="3">
        <f t="shared" si="27"/>
        <v>-840</v>
      </c>
      <c r="Y51" s="3">
        <f t="shared" si="27"/>
        <v>-882</v>
      </c>
      <c r="Z51" s="3">
        <f t="shared" si="27"/>
        <v>-882</v>
      </c>
      <c r="AA51" s="3">
        <f t="shared" si="27"/>
        <v>-882</v>
      </c>
      <c r="AB51" s="3">
        <f t="shared" si="27"/>
        <v>-882</v>
      </c>
      <c r="AC51" s="3">
        <f t="shared" si="27"/>
        <v>-882</v>
      </c>
      <c r="AD51" s="3">
        <f t="shared" si="27"/>
        <v>-882</v>
      </c>
      <c r="AE51" s="3">
        <f t="shared" si="27"/>
        <v>-882</v>
      </c>
      <c r="AF51" s="3">
        <f t="shared" si="27"/>
        <v>-882</v>
      </c>
      <c r="AG51" s="3">
        <f t="shared" si="27"/>
        <v>-882</v>
      </c>
      <c r="AH51" s="3">
        <f t="shared" si="27"/>
        <v>-882</v>
      </c>
      <c r="AI51" s="3">
        <f t="shared" si="27"/>
        <v>-882</v>
      </c>
      <c r="AJ51" s="3">
        <f t="shared" ref="AJ51:BH51" si="28">-$C$19*AJ36</f>
        <v>-882</v>
      </c>
      <c r="AK51" s="3">
        <f t="shared" si="28"/>
        <v>-926.10000000000014</v>
      </c>
      <c r="AL51" s="3">
        <f t="shared" si="28"/>
        <v>-926.10000000000014</v>
      </c>
      <c r="AM51" s="3">
        <f t="shared" si="28"/>
        <v>-926.10000000000014</v>
      </c>
      <c r="AN51" s="3">
        <f t="shared" si="28"/>
        <v>-926.10000000000014</v>
      </c>
      <c r="AO51" s="3">
        <f t="shared" si="28"/>
        <v>-926.10000000000014</v>
      </c>
      <c r="AP51" s="3">
        <f t="shared" si="28"/>
        <v>-926.10000000000014</v>
      </c>
      <c r="AQ51" s="3">
        <f t="shared" si="28"/>
        <v>-926.10000000000014</v>
      </c>
      <c r="AR51" s="3">
        <f t="shared" si="28"/>
        <v>-926.10000000000014</v>
      </c>
      <c r="AS51" s="3">
        <f t="shared" si="28"/>
        <v>-926.10000000000014</v>
      </c>
      <c r="AT51" s="3">
        <f t="shared" si="28"/>
        <v>-926.10000000000014</v>
      </c>
      <c r="AU51" s="3">
        <f t="shared" si="28"/>
        <v>-926.10000000000014</v>
      </c>
      <c r="AV51" s="3">
        <f t="shared" si="28"/>
        <v>-926.10000000000014</v>
      </c>
      <c r="AW51" s="3">
        <f t="shared" si="28"/>
        <v>-972.4050000000002</v>
      </c>
      <c r="AX51" s="3">
        <f t="shared" si="28"/>
        <v>-972.4050000000002</v>
      </c>
      <c r="AY51" s="3">
        <f t="shared" si="28"/>
        <v>-972.4050000000002</v>
      </c>
      <c r="AZ51" s="3">
        <f t="shared" si="28"/>
        <v>-972.4050000000002</v>
      </c>
      <c r="BA51" s="3">
        <f t="shared" si="28"/>
        <v>-972.4050000000002</v>
      </c>
      <c r="BB51" s="3">
        <f t="shared" si="28"/>
        <v>-972.4050000000002</v>
      </c>
      <c r="BC51" s="3">
        <f t="shared" si="28"/>
        <v>-972.4050000000002</v>
      </c>
      <c r="BD51" s="3">
        <f t="shared" si="28"/>
        <v>-972.4050000000002</v>
      </c>
      <c r="BE51" s="3">
        <f t="shared" si="28"/>
        <v>-972.4050000000002</v>
      </c>
      <c r="BF51" s="3">
        <f t="shared" si="28"/>
        <v>-972.4050000000002</v>
      </c>
      <c r="BG51" s="3">
        <f t="shared" si="28"/>
        <v>-972.4050000000002</v>
      </c>
      <c r="BH51" s="3">
        <f t="shared" si="28"/>
        <v>-972.4050000000002</v>
      </c>
      <c r="BJ51" s="3">
        <f t="shared" si="23"/>
        <v>-7200</v>
      </c>
      <c r="BK51" s="3">
        <f t="shared" si="23"/>
        <v>-10080</v>
      </c>
      <c r="BL51" s="3">
        <f t="shared" si="23"/>
        <v>-10584</v>
      </c>
      <c r="BM51" s="3">
        <f t="shared" si="23"/>
        <v>-11113.200000000003</v>
      </c>
      <c r="BN51" s="3">
        <f t="shared" si="23"/>
        <v>-11668.860000000006</v>
      </c>
    </row>
    <row r="52" spans="2:66">
      <c r="B52" t="s">
        <v>75</v>
      </c>
      <c r="D52" s="3">
        <f t="shared" ref="D52:AI52" si="29">-$C$21*D36</f>
        <v>-200</v>
      </c>
      <c r="E52" s="3">
        <f t="shared" si="29"/>
        <v>-200</v>
      </c>
      <c r="F52" s="3">
        <f t="shared" si="29"/>
        <v>-200</v>
      </c>
      <c r="G52" s="3">
        <f t="shared" si="29"/>
        <v>-200</v>
      </c>
      <c r="H52" s="3">
        <f t="shared" si="29"/>
        <v>-200</v>
      </c>
      <c r="I52" s="3">
        <f t="shared" si="29"/>
        <v>-200</v>
      </c>
      <c r="J52" s="3">
        <f t="shared" si="29"/>
        <v>-200</v>
      </c>
      <c r="K52" s="3">
        <f t="shared" si="29"/>
        <v>-200</v>
      </c>
      <c r="L52" s="3">
        <f t="shared" si="29"/>
        <v>-200</v>
      </c>
      <c r="M52" s="3">
        <f t="shared" si="29"/>
        <v>-210</v>
      </c>
      <c r="N52" s="3">
        <f t="shared" si="29"/>
        <v>-210</v>
      </c>
      <c r="O52" s="3">
        <f t="shared" si="29"/>
        <v>-210</v>
      </c>
      <c r="P52" s="3">
        <f t="shared" si="29"/>
        <v>-210</v>
      </c>
      <c r="Q52" s="3">
        <f t="shared" si="29"/>
        <v>-210</v>
      </c>
      <c r="R52" s="3">
        <f t="shared" si="29"/>
        <v>-210</v>
      </c>
      <c r="S52" s="3">
        <f t="shared" si="29"/>
        <v>-210</v>
      </c>
      <c r="T52" s="3">
        <f t="shared" si="29"/>
        <v>-210</v>
      </c>
      <c r="U52" s="3">
        <f t="shared" si="29"/>
        <v>-210</v>
      </c>
      <c r="V52" s="3">
        <f t="shared" si="29"/>
        <v>-210</v>
      </c>
      <c r="W52" s="3">
        <f t="shared" si="29"/>
        <v>-210</v>
      </c>
      <c r="X52" s="3">
        <f t="shared" si="29"/>
        <v>-210</v>
      </c>
      <c r="Y52" s="3">
        <f t="shared" si="29"/>
        <v>-220.5</v>
      </c>
      <c r="Z52" s="3">
        <f t="shared" si="29"/>
        <v>-220.5</v>
      </c>
      <c r="AA52" s="3">
        <f t="shared" si="29"/>
        <v>-220.5</v>
      </c>
      <c r="AB52" s="3">
        <f t="shared" si="29"/>
        <v>-220.5</v>
      </c>
      <c r="AC52" s="3">
        <f t="shared" si="29"/>
        <v>-220.5</v>
      </c>
      <c r="AD52" s="3">
        <f t="shared" si="29"/>
        <v>-220.5</v>
      </c>
      <c r="AE52" s="3">
        <f t="shared" si="29"/>
        <v>-220.5</v>
      </c>
      <c r="AF52" s="3">
        <f t="shared" si="29"/>
        <v>-220.5</v>
      </c>
      <c r="AG52" s="3">
        <f t="shared" si="29"/>
        <v>-220.5</v>
      </c>
      <c r="AH52" s="3">
        <f t="shared" si="29"/>
        <v>-220.5</v>
      </c>
      <c r="AI52" s="3">
        <f t="shared" si="29"/>
        <v>-220.5</v>
      </c>
      <c r="AJ52" s="3">
        <f t="shared" ref="AJ52:BH52" si="30">-$C$21*AJ36</f>
        <v>-220.5</v>
      </c>
      <c r="AK52" s="3">
        <f t="shared" si="30"/>
        <v>-231.52500000000003</v>
      </c>
      <c r="AL52" s="3">
        <f t="shared" si="30"/>
        <v>-231.52500000000003</v>
      </c>
      <c r="AM52" s="3">
        <f t="shared" si="30"/>
        <v>-231.52500000000003</v>
      </c>
      <c r="AN52" s="3">
        <f t="shared" si="30"/>
        <v>-231.52500000000003</v>
      </c>
      <c r="AO52" s="3">
        <f t="shared" si="30"/>
        <v>-231.52500000000003</v>
      </c>
      <c r="AP52" s="3">
        <f t="shared" si="30"/>
        <v>-231.52500000000003</v>
      </c>
      <c r="AQ52" s="3">
        <f t="shared" si="30"/>
        <v>-231.52500000000003</v>
      </c>
      <c r="AR52" s="3">
        <f t="shared" si="30"/>
        <v>-231.52500000000003</v>
      </c>
      <c r="AS52" s="3">
        <f t="shared" si="30"/>
        <v>-231.52500000000003</v>
      </c>
      <c r="AT52" s="3">
        <f t="shared" si="30"/>
        <v>-231.52500000000003</v>
      </c>
      <c r="AU52" s="3">
        <f t="shared" si="30"/>
        <v>-231.52500000000003</v>
      </c>
      <c r="AV52" s="3">
        <f t="shared" si="30"/>
        <v>-231.52500000000003</v>
      </c>
      <c r="AW52" s="3">
        <f t="shared" si="30"/>
        <v>-243.10125000000005</v>
      </c>
      <c r="AX52" s="3">
        <f t="shared" si="30"/>
        <v>-243.10125000000005</v>
      </c>
      <c r="AY52" s="3">
        <f t="shared" si="30"/>
        <v>-243.10125000000005</v>
      </c>
      <c r="AZ52" s="3">
        <f t="shared" si="30"/>
        <v>-243.10125000000005</v>
      </c>
      <c r="BA52" s="3">
        <f t="shared" si="30"/>
        <v>-243.10125000000005</v>
      </c>
      <c r="BB52" s="3">
        <f t="shared" si="30"/>
        <v>-243.10125000000005</v>
      </c>
      <c r="BC52" s="3">
        <f t="shared" si="30"/>
        <v>-243.10125000000005</v>
      </c>
      <c r="BD52" s="3">
        <f t="shared" si="30"/>
        <v>-243.10125000000005</v>
      </c>
      <c r="BE52" s="3">
        <f t="shared" si="30"/>
        <v>-243.10125000000005</v>
      </c>
      <c r="BF52" s="3">
        <f t="shared" si="30"/>
        <v>-243.10125000000005</v>
      </c>
      <c r="BG52" s="3">
        <f t="shared" si="30"/>
        <v>-243.10125000000005</v>
      </c>
      <c r="BH52" s="3">
        <f t="shared" si="30"/>
        <v>-243.10125000000005</v>
      </c>
      <c r="BJ52" s="3">
        <f t="shared" si="23"/>
        <v>-1800</v>
      </c>
      <c r="BK52" s="3">
        <f t="shared" si="23"/>
        <v>-2520</v>
      </c>
      <c r="BL52" s="3">
        <f t="shared" si="23"/>
        <v>-2646</v>
      </c>
      <c r="BM52" s="3">
        <f t="shared" si="23"/>
        <v>-2778.3000000000006</v>
      </c>
      <c r="BN52" s="3">
        <f t="shared" si="23"/>
        <v>-2917.2150000000015</v>
      </c>
    </row>
    <row r="53" spans="2:66">
      <c r="B53" s="1" t="s">
        <v>16</v>
      </c>
      <c r="D53" s="8">
        <f>SUM(D46,D48:D52)</f>
        <v>-5925</v>
      </c>
      <c r="E53" s="8">
        <f t="shared" ref="E53:BH53" si="31">SUM(E46,E48:E52)</f>
        <v>-5485</v>
      </c>
      <c r="F53" s="8">
        <f t="shared" si="31"/>
        <v>-5045</v>
      </c>
      <c r="G53" s="8">
        <f t="shared" si="31"/>
        <v>-4605</v>
      </c>
      <c r="H53" s="8">
        <f t="shared" si="31"/>
        <v>-4165</v>
      </c>
      <c r="I53" s="8">
        <f t="shared" si="31"/>
        <v>-3725</v>
      </c>
      <c r="J53" s="8">
        <f t="shared" si="31"/>
        <v>-3285</v>
      </c>
      <c r="K53" s="8">
        <f t="shared" si="31"/>
        <v>-2845</v>
      </c>
      <c r="L53" s="8">
        <f t="shared" si="31"/>
        <v>-2405</v>
      </c>
      <c r="M53" s="8">
        <f t="shared" si="31"/>
        <v>-2283.25</v>
      </c>
      <c r="N53" s="8">
        <f t="shared" si="31"/>
        <v>-1843.25</v>
      </c>
      <c r="O53" s="8">
        <f t="shared" si="31"/>
        <v>-1403.25</v>
      </c>
      <c r="P53" s="8">
        <f t="shared" si="31"/>
        <v>-963.25</v>
      </c>
      <c r="Q53" s="8">
        <f t="shared" si="31"/>
        <v>-523.25</v>
      </c>
      <c r="R53" s="8">
        <f t="shared" si="31"/>
        <v>-83.25</v>
      </c>
      <c r="S53" s="8">
        <f t="shared" si="31"/>
        <v>356.75</v>
      </c>
      <c r="T53" s="8">
        <f t="shared" si="31"/>
        <v>796.75</v>
      </c>
      <c r="U53" s="8">
        <f t="shared" si="31"/>
        <v>1236.75</v>
      </c>
      <c r="V53" s="8">
        <f t="shared" si="31"/>
        <v>1676.75</v>
      </c>
      <c r="W53" s="8">
        <f t="shared" si="31"/>
        <v>2116.75</v>
      </c>
      <c r="X53" s="8">
        <f t="shared" si="31"/>
        <v>2556.75</v>
      </c>
      <c r="Y53" s="8">
        <f t="shared" si="31"/>
        <v>2662.5874999999996</v>
      </c>
      <c r="Z53" s="8">
        <f t="shared" si="31"/>
        <v>3102.5874999999996</v>
      </c>
      <c r="AA53" s="8">
        <f t="shared" si="31"/>
        <v>3542.5874999999996</v>
      </c>
      <c r="AB53" s="8">
        <f t="shared" si="31"/>
        <v>3982.5874999999996</v>
      </c>
      <c r="AC53" s="8">
        <f t="shared" si="31"/>
        <v>4422.5874999999996</v>
      </c>
      <c r="AD53" s="8">
        <f t="shared" si="31"/>
        <v>4862.5874999999996</v>
      </c>
      <c r="AE53" s="8">
        <f t="shared" si="31"/>
        <v>5302.5874999999996</v>
      </c>
      <c r="AF53" s="8">
        <f t="shared" si="31"/>
        <v>5742.5874999999996</v>
      </c>
      <c r="AG53" s="8">
        <f t="shared" si="31"/>
        <v>6182.5874999999996</v>
      </c>
      <c r="AH53" s="8">
        <f t="shared" si="31"/>
        <v>6622.5874999999996</v>
      </c>
      <c r="AI53" s="8">
        <f t="shared" si="31"/>
        <v>7062.5874999999996</v>
      </c>
      <c r="AJ53" s="8">
        <f t="shared" si="31"/>
        <v>7502.5874999999996</v>
      </c>
      <c r="AK53" s="8">
        <f t="shared" si="31"/>
        <v>7591.7168750000001</v>
      </c>
      <c r="AL53" s="8">
        <f t="shared" si="31"/>
        <v>8031.7168750000001</v>
      </c>
      <c r="AM53" s="8">
        <f t="shared" si="31"/>
        <v>8471.7168750000001</v>
      </c>
      <c r="AN53" s="8">
        <f t="shared" si="31"/>
        <v>8911.7168750000001</v>
      </c>
      <c r="AO53" s="8">
        <f t="shared" si="31"/>
        <v>9351.7168750000001</v>
      </c>
      <c r="AP53" s="8">
        <f t="shared" si="31"/>
        <v>9791.7168750000001</v>
      </c>
      <c r="AQ53" s="8">
        <f t="shared" si="31"/>
        <v>10231.716875</v>
      </c>
      <c r="AR53" s="8">
        <f t="shared" si="31"/>
        <v>10671.716875</v>
      </c>
      <c r="AS53" s="8">
        <f t="shared" si="31"/>
        <v>11111.716875</v>
      </c>
      <c r="AT53" s="8">
        <f t="shared" si="31"/>
        <v>11551.716875</v>
      </c>
      <c r="AU53" s="8">
        <f t="shared" si="31"/>
        <v>11991.716875</v>
      </c>
      <c r="AV53" s="8">
        <f t="shared" si="31"/>
        <v>12431.716875</v>
      </c>
      <c r="AW53" s="8">
        <f t="shared" si="31"/>
        <v>12503.302718749997</v>
      </c>
      <c r="AX53" s="8">
        <f t="shared" si="31"/>
        <v>12943.302718749997</v>
      </c>
      <c r="AY53" s="8">
        <f t="shared" si="31"/>
        <v>13383.302718749997</v>
      </c>
      <c r="AZ53" s="8">
        <f t="shared" si="31"/>
        <v>13823.302718749997</v>
      </c>
      <c r="BA53" s="8">
        <f t="shared" si="31"/>
        <v>14263.302718749997</v>
      </c>
      <c r="BB53" s="8">
        <f t="shared" si="31"/>
        <v>14703.302718749997</v>
      </c>
      <c r="BC53" s="8">
        <f t="shared" si="31"/>
        <v>15143.302718749997</v>
      </c>
      <c r="BD53" s="8">
        <f t="shared" si="31"/>
        <v>15583.302718749999</v>
      </c>
      <c r="BE53" s="8">
        <f t="shared" si="31"/>
        <v>16023.302718749999</v>
      </c>
      <c r="BF53" s="8">
        <f t="shared" si="31"/>
        <v>16463.302718750001</v>
      </c>
      <c r="BG53" s="8">
        <f t="shared" si="31"/>
        <v>16903.302718750001</v>
      </c>
      <c r="BH53" s="8">
        <f t="shared" si="31"/>
        <v>17343.302718750001</v>
      </c>
      <c r="BJ53" s="8">
        <f t="shared" ref="BJ53" si="32">SUM(BJ46,BJ48:BJ52)</f>
        <v>-37485</v>
      </c>
      <c r="BK53" s="8">
        <f t="shared" ref="BK53" si="33">SUM(BK46,BK48:BK52)</f>
        <v>1641</v>
      </c>
      <c r="BL53" s="8">
        <f t="shared" ref="BL53" si="34">SUM(BL46,BL48:BL52)</f>
        <v>60991.05</v>
      </c>
      <c r="BM53" s="8">
        <f t="shared" ref="BM53" si="35">SUM(BM46,BM48:BM52)</f>
        <v>120140.60249999998</v>
      </c>
      <c r="BN53" s="8">
        <f t="shared" ref="BN53" si="36">SUM(BN46,BN48:BN52)</f>
        <v>179079.63262499997</v>
      </c>
    </row>
    <row r="55" spans="2:66">
      <c r="B55" t="s">
        <v>76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J55" s="3">
        <f t="shared" ref="BJ55:BN55" si="37">SUMIFS($D55:$BH55,$D$33:$BH$33,BJ$31)</f>
        <v>0</v>
      </c>
      <c r="BK55" s="3">
        <f t="shared" si="37"/>
        <v>0</v>
      </c>
      <c r="BL55" s="3">
        <f t="shared" si="37"/>
        <v>0</v>
      </c>
      <c r="BM55" s="3">
        <f t="shared" si="37"/>
        <v>0</v>
      </c>
      <c r="BN55" s="3">
        <f t="shared" si="37"/>
        <v>0</v>
      </c>
    </row>
    <row r="56" spans="2:66">
      <c r="B56" s="1" t="s">
        <v>18</v>
      </c>
      <c r="D56" s="8">
        <f>SUM(D53,D55)</f>
        <v>-5925</v>
      </c>
      <c r="E56" s="8">
        <f>SUM(E53,E55)</f>
        <v>-5485</v>
      </c>
      <c r="F56" s="8">
        <f t="shared" ref="F56:BH56" si="38">SUM(F53,F55)</f>
        <v>-5045</v>
      </c>
      <c r="G56" s="8">
        <f t="shared" si="38"/>
        <v>-4605</v>
      </c>
      <c r="H56" s="8">
        <f t="shared" si="38"/>
        <v>-4165</v>
      </c>
      <c r="I56" s="8">
        <f t="shared" si="38"/>
        <v>-3725</v>
      </c>
      <c r="J56" s="8">
        <f t="shared" si="38"/>
        <v>-3285</v>
      </c>
      <c r="K56" s="8">
        <f t="shared" si="38"/>
        <v>-2845</v>
      </c>
      <c r="L56" s="8">
        <f t="shared" si="38"/>
        <v>-2405</v>
      </c>
      <c r="M56" s="8">
        <f t="shared" si="38"/>
        <v>-2283.25</v>
      </c>
      <c r="N56" s="8">
        <f t="shared" si="38"/>
        <v>-1843.25</v>
      </c>
      <c r="O56" s="8">
        <f t="shared" si="38"/>
        <v>-1403.25</v>
      </c>
      <c r="P56" s="8">
        <f t="shared" si="38"/>
        <v>-963.25</v>
      </c>
      <c r="Q56" s="8">
        <f t="shared" si="38"/>
        <v>-523.25</v>
      </c>
      <c r="R56" s="8">
        <f t="shared" si="38"/>
        <v>-83.25</v>
      </c>
      <c r="S56" s="8">
        <f t="shared" si="38"/>
        <v>356.75</v>
      </c>
      <c r="T56" s="8">
        <f t="shared" si="38"/>
        <v>796.75</v>
      </c>
      <c r="U56" s="8">
        <f t="shared" si="38"/>
        <v>1236.75</v>
      </c>
      <c r="V56" s="8">
        <f t="shared" si="38"/>
        <v>1676.75</v>
      </c>
      <c r="W56" s="8">
        <f t="shared" si="38"/>
        <v>2116.75</v>
      </c>
      <c r="X56" s="8">
        <f t="shared" si="38"/>
        <v>2556.75</v>
      </c>
      <c r="Y56" s="8">
        <f t="shared" si="38"/>
        <v>2662.5874999999996</v>
      </c>
      <c r="Z56" s="8">
        <f t="shared" si="38"/>
        <v>3102.5874999999996</v>
      </c>
      <c r="AA56" s="8">
        <f t="shared" si="38"/>
        <v>3542.5874999999996</v>
      </c>
      <c r="AB56" s="8">
        <f t="shared" si="38"/>
        <v>3982.5874999999996</v>
      </c>
      <c r="AC56" s="8">
        <f t="shared" si="38"/>
        <v>4422.5874999999996</v>
      </c>
      <c r="AD56" s="8">
        <f t="shared" si="38"/>
        <v>4862.5874999999996</v>
      </c>
      <c r="AE56" s="8">
        <f t="shared" si="38"/>
        <v>5302.5874999999996</v>
      </c>
      <c r="AF56" s="8">
        <f t="shared" si="38"/>
        <v>5742.5874999999996</v>
      </c>
      <c r="AG56" s="8">
        <f t="shared" si="38"/>
        <v>6182.5874999999996</v>
      </c>
      <c r="AH56" s="8">
        <f t="shared" si="38"/>
        <v>6622.5874999999996</v>
      </c>
      <c r="AI56" s="8">
        <f t="shared" si="38"/>
        <v>7062.5874999999996</v>
      </c>
      <c r="AJ56" s="8">
        <f t="shared" si="38"/>
        <v>7502.5874999999996</v>
      </c>
      <c r="AK56" s="8">
        <f t="shared" si="38"/>
        <v>7591.7168750000001</v>
      </c>
      <c r="AL56" s="8">
        <f t="shared" si="38"/>
        <v>8031.7168750000001</v>
      </c>
      <c r="AM56" s="8">
        <f t="shared" si="38"/>
        <v>8471.7168750000001</v>
      </c>
      <c r="AN56" s="8">
        <f t="shared" si="38"/>
        <v>8911.7168750000001</v>
      </c>
      <c r="AO56" s="8">
        <f t="shared" si="38"/>
        <v>9351.7168750000001</v>
      </c>
      <c r="AP56" s="8">
        <f t="shared" si="38"/>
        <v>9791.7168750000001</v>
      </c>
      <c r="AQ56" s="8">
        <f t="shared" si="38"/>
        <v>10231.716875</v>
      </c>
      <c r="AR56" s="8">
        <f t="shared" si="38"/>
        <v>10671.716875</v>
      </c>
      <c r="AS56" s="8">
        <f t="shared" si="38"/>
        <v>11111.716875</v>
      </c>
      <c r="AT56" s="8">
        <f t="shared" si="38"/>
        <v>11551.716875</v>
      </c>
      <c r="AU56" s="8">
        <f t="shared" si="38"/>
        <v>11991.716875</v>
      </c>
      <c r="AV56" s="8">
        <f t="shared" si="38"/>
        <v>12431.716875</v>
      </c>
      <c r="AW56" s="8">
        <f t="shared" si="38"/>
        <v>12503.302718749997</v>
      </c>
      <c r="AX56" s="8">
        <f t="shared" si="38"/>
        <v>12943.302718749997</v>
      </c>
      <c r="AY56" s="8">
        <f t="shared" si="38"/>
        <v>13383.302718749997</v>
      </c>
      <c r="AZ56" s="8">
        <f t="shared" si="38"/>
        <v>13823.302718749997</v>
      </c>
      <c r="BA56" s="8">
        <f t="shared" si="38"/>
        <v>14263.302718749997</v>
      </c>
      <c r="BB56" s="8">
        <f t="shared" si="38"/>
        <v>14703.302718749997</v>
      </c>
      <c r="BC56" s="8">
        <f t="shared" si="38"/>
        <v>15143.302718749997</v>
      </c>
      <c r="BD56" s="8">
        <f t="shared" si="38"/>
        <v>15583.302718749999</v>
      </c>
      <c r="BE56" s="8">
        <f t="shared" si="38"/>
        <v>16023.302718749999</v>
      </c>
      <c r="BF56" s="8">
        <f t="shared" si="38"/>
        <v>16463.302718750001</v>
      </c>
      <c r="BG56" s="8">
        <f t="shared" si="38"/>
        <v>16903.302718750001</v>
      </c>
      <c r="BH56" s="8">
        <f t="shared" si="38"/>
        <v>17343.302718750001</v>
      </c>
      <c r="BJ56" s="8">
        <f t="shared" ref="BJ56" si="39">SUM(BJ53,BJ55)</f>
        <v>-37485</v>
      </c>
      <c r="BK56" s="8">
        <f t="shared" ref="BK56" si="40">SUM(BK53,BK55)</f>
        <v>1641</v>
      </c>
      <c r="BL56" s="8">
        <f t="shared" ref="BL56" si="41">SUM(BL53,BL55)</f>
        <v>60991.05</v>
      </c>
      <c r="BM56" s="8">
        <f t="shared" ref="BM56" si="42">SUM(BM53,BM55)</f>
        <v>120140.60249999998</v>
      </c>
      <c r="BN56" s="8">
        <f t="shared" ref="BN56" si="43">SUM(BN53,BN55)</f>
        <v>179079.63262499997</v>
      </c>
    </row>
    <row r="58" spans="2:66">
      <c r="B58" t="s">
        <v>77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J58" s="3">
        <f t="shared" ref="BJ58:BN58" si="44">SUMIFS($D58:$BH58,$D$33:$BH$33,BJ$31)</f>
        <v>0</v>
      </c>
      <c r="BK58" s="3">
        <f t="shared" si="44"/>
        <v>0</v>
      </c>
      <c r="BL58" s="3">
        <f t="shared" si="44"/>
        <v>0</v>
      </c>
      <c r="BM58" s="3">
        <f t="shared" si="44"/>
        <v>0</v>
      </c>
      <c r="BN58" s="3">
        <f t="shared" si="44"/>
        <v>0</v>
      </c>
    </row>
    <row r="59" spans="2:66">
      <c r="B59" s="1" t="s">
        <v>78</v>
      </c>
      <c r="D59" s="8">
        <f>SUM(D56,D58)</f>
        <v>-5925</v>
      </c>
      <c r="E59" s="8">
        <f>SUM(E56,E58)</f>
        <v>-5485</v>
      </c>
      <c r="F59" s="8">
        <f t="shared" ref="F59:BH59" si="45">SUM(F56,F58)</f>
        <v>-5045</v>
      </c>
      <c r="G59" s="8">
        <f t="shared" si="45"/>
        <v>-4605</v>
      </c>
      <c r="H59" s="8">
        <f t="shared" si="45"/>
        <v>-4165</v>
      </c>
      <c r="I59" s="8">
        <f t="shared" si="45"/>
        <v>-3725</v>
      </c>
      <c r="J59" s="8">
        <f t="shared" si="45"/>
        <v>-3285</v>
      </c>
      <c r="K59" s="8">
        <f t="shared" si="45"/>
        <v>-2845</v>
      </c>
      <c r="L59" s="8">
        <f t="shared" si="45"/>
        <v>-2405</v>
      </c>
      <c r="M59" s="8">
        <f t="shared" si="45"/>
        <v>-2283.25</v>
      </c>
      <c r="N59" s="8">
        <f t="shared" si="45"/>
        <v>-1843.25</v>
      </c>
      <c r="O59" s="8">
        <f t="shared" si="45"/>
        <v>-1403.25</v>
      </c>
      <c r="P59" s="8">
        <f t="shared" si="45"/>
        <v>-963.25</v>
      </c>
      <c r="Q59" s="8">
        <f t="shared" si="45"/>
        <v>-523.25</v>
      </c>
      <c r="R59" s="8">
        <f t="shared" si="45"/>
        <v>-83.25</v>
      </c>
      <c r="S59" s="8">
        <f t="shared" si="45"/>
        <v>356.75</v>
      </c>
      <c r="T59" s="8">
        <f t="shared" si="45"/>
        <v>796.75</v>
      </c>
      <c r="U59" s="8">
        <f t="shared" si="45"/>
        <v>1236.75</v>
      </c>
      <c r="V59" s="8">
        <f t="shared" si="45"/>
        <v>1676.75</v>
      </c>
      <c r="W59" s="8">
        <f t="shared" si="45"/>
        <v>2116.75</v>
      </c>
      <c r="X59" s="8">
        <f t="shared" si="45"/>
        <v>2556.75</v>
      </c>
      <c r="Y59" s="8">
        <f t="shared" si="45"/>
        <v>2662.5874999999996</v>
      </c>
      <c r="Z59" s="8">
        <f t="shared" si="45"/>
        <v>3102.5874999999996</v>
      </c>
      <c r="AA59" s="8">
        <f t="shared" si="45"/>
        <v>3542.5874999999996</v>
      </c>
      <c r="AB59" s="8">
        <f t="shared" si="45"/>
        <v>3982.5874999999996</v>
      </c>
      <c r="AC59" s="8">
        <f t="shared" si="45"/>
        <v>4422.5874999999996</v>
      </c>
      <c r="AD59" s="8">
        <f t="shared" si="45"/>
        <v>4862.5874999999996</v>
      </c>
      <c r="AE59" s="8">
        <f t="shared" si="45"/>
        <v>5302.5874999999996</v>
      </c>
      <c r="AF59" s="8">
        <f t="shared" si="45"/>
        <v>5742.5874999999996</v>
      </c>
      <c r="AG59" s="8">
        <f t="shared" si="45"/>
        <v>6182.5874999999996</v>
      </c>
      <c r="AH59" s="8">
        <f t="shared" si="45"/>
        <v>6622.5874999999996</v>
      </c>
      <c r="AI59" s="8">
        <f t="shared" si="45"/>
        <v>7062.5874999999996</v>
      </c>
      <c r="AJ59" s="8">
        <f t="shared" si="45"/>
        <v>7502.5874999999996</v>
      </c>
      <c r="AK59" s="8">
        <f t="shared" si="45"/>
        <v>7591.7168750000001</v>
      </c>
      <c r="AL59" s="8">
        <f t="shared" si="45"/>
        <v>8031.7168750000001</v>
      </c>
      <c r="AM59" s="8">
        <f t="shared" si="45"/>
        <v>8471.7168750000001</v>
      </c>
      <c r="AN59" s="8">
        <f t="shared" si="45"/>
        <v>8911.7168750000001</v>
      </c>
      <c r="AO59" s="8">
        <f t="shared" si="45"/>
        <v>9351.7168750000001</v>
      </c>
      <c r="AP59" s="8">
        <f t="shared" si="45"/>
        <v>9791.7168750000001</v>
      </c>
      <c r="AQ59" s="8">
        <f t="shared" si="45"/>
        <v>10231.716875</v>
      </c>
      <c r="AR59" s="8">
        <f t="shared" si="45"/>
        <v>10671.716875</v>
      </c>
      <c r="AS59" s="8">
        <f t="shared" si="45"/>
        <v>11111.716875</v>
      </c>
      <c r="AT59" s="8">
        <f t="shared" si="45"/>
        <v>11551.716875</v>
      </c>
      <c r="AU59" s="8">
        <f t="shared" si="45"/>
        <v>11991.716875</v>
      </c>
      <c r="AV59" s="8">
        <f t="shared" si="45"/>
        <v>12431.716875</v>
      </c>
      <c r="AW59" s="8">
        <f t="shared" si="45"/>
        <v>12503.302718749997</v>
      </c>
      <c r="AX59" s="8">
        <f t="shared" si="45"/>
        <v>12943.302718749997</v>
      </c>
      <c r="AY59" s="8">
        <f t="shared" si="45"/>
        <v>13383.302718749997</v>
      </c>
      <c r="AZ59" s="8">
        <f t="shared" si="45"/>
        <v>13823.302718749997</v>
      </c>
      <c r="BA59" s="8">
        <f t="shared" si="45"/>
        <v>14263.302718749997</v>
      </c>
      <c r="BB59" s="8">
        <f t="shared" si="45"/>
        <v>14703.302718749997</v>
      </c>
      <c r="BC59" s="8">
        <f t="shared" si="45"/>
        <v>15143.302718749997</v>
      </c>
      <c r="BD59" s="8">
        <f t="shared" si="45"/>
        <v>15583.302718749999</v>
      </c>
      <c r="BE59" s="8">
        <f t="shared" si="45"/>
        <v>16023.302718749999</v>
      </c>
      <c r="BF59" s="8">
        <f t="shared" si="45"/>
        <v>16463.302718750001</v>
      </c>
      <c r="BG59" s="8">
        <f t="shared" si="45"/>
        <v>16903.302718750001</v>
      </c>
      <c r="BH59" s="8">
        <f t="shared" si="45"/>
        <v>17343.302718750001</v>
      </c>
      <c r="BJ59" s="8">
        <f t="shared" ref="BJ59" si="46">SUM(BJ56,BJ58)</f>
        <v>-37485</v>
      </c>
      <c r="BK59" s="8">
        <f t="shared" ref="BK59" si="47">SUM(BK56,BK58)</f>
        <v>1641</v>
      </c>
      <c r="BL59" s="8">
        <f t="shared" ref="BL59" si="48">SUM(BL56,BL58)</f>
        <v>60991.05</v>
      </c>
      <c r="BM59" s="8">
        <f t="shared" ref="BM59" si="49">SUM(BM56,BM58)</f>
        <v>120140.60249999998</v>
      </c>
      <c r="BN59" s="8">
        <f t="shared" ref="BN59" si="50">SUM(BN56,BN58)</f>
        <v>179079.63262499997</v>
      </c>
    </row>
    <row r="61" spans="2:66">
      <c r="B61" t="s">
        <v>21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J61" s="3">
        <f t="shared" ref="BJ61:BN61" si="51">SUMIFS($D61:$BH61,$D$33:$BH$33,BJ$31)</f>
        <v>0</v>
      </c>
      <c r="BK61" s="3">
        <f t="shared" si="51"/>
        <v>0</v>
      </c>
      <c r="BL61" s="3">
        <f t="shared" si="51"/>
        <v>0</v>
      </c>
      <c r="BM61" s="3">
        <f t="shared" si="51"/>
        <v>0</v>
      </c>
      <c r="BN61" s="3">
        <f t="shared" si="51"/>
        <v>0</v>
      </c>
    </row>
    <row r="62" spans="2:66">
      <c r="B62" s="1" t="s">
        <v>79</v>
      </c>
      <c r="D62" s="8">
        <f>SUM(D59,D61)</f>
        <v>-5925</v>
      </c>
      <c r="E62" s="8">
        <f>SUM(E59,E61)</f>
        <v>-5485</v>
      </c>
      <c r="F62" s="8">
        <f t="shared" ref="F62:BH62" si="52">SUM(F59,F61)</f>
        <v>-5045</v>
      </c>
      <c r="G62" s="8">
        <f t="shared" si="52"/>
        <v>-4605</v>
      </c>
      <c r="H62" s="8">
        <f t="shared" si="52"/>
        <v>-4165</v>
      </c>
      <c r="I62" s="8">
        <f t="shared" si="52"/>
        <v>-3725</v>
      </c>
      <c r="J62" s="8">
        <f t="shared" si="52"/>
        <v>-3285</v>
      </c>
      <c r="K62" s="8">
        <f t="shared" si="52"/>
        <v>-2845</v>
      </c>
      <c r="L62" s="8">
        <f t="shared" si="52"/>
        <v>-2405</v>
      </c>
      <c r="M62" s="8">
        <f t="shared" si="52"/>
        <v>-2283.25</v>
      </c>
      <c r="N62" s="8">
        <f t="shared" si="52"/>
        <v>-1843.25</v>
      </c>
      <c r="O62" s="8">
        <f t="shared" si="52"/>
        <v>-1403.25</v>
      </c>
      <c r="P62" s="8">
        <f t="shared" si="52"/>
        <v>-963.25</v>
      </c>
      <c r="Q62" s="8">
        <f t="shared" si="52"/>
        <v>-523.25</v>
      </c>
      <c r="R62" s="8">
        <f t="shared" si="52"/>
        <v>-83.25</v>
      </c>
      <c r="S62" s="8">
        <f t="shared" si="52"/>
        <v>356.75</v>
      </c>
      <c r="T62" s="8">
        <f t="shared" si="52"/>
        <v>796.75</v>
      </c>
      <c r="U62" s="8">
        <f t="shared" si="52"/>
        <v>1236.75</v>
      </c>
      <c r="V62" s="8">
        <f t="shared" si="52"/>
        <v>1676.75</v>
      </c>
      <c r="W62" s="8">
        <f t="shared" si="52"/>
        <v>2116.75</v>
      </c>
      <c r="X62" s="8">
        <f t="shared" si="52"/>
        <v>2556.75</v>
      </c>
      <c r="Y62" s="8">
        <f t="shared" si="52"/>
        <v>2662.5874999999996</v>
      </c>
      <c r="Z62" s="8">
        <f t="shared" si="52"/>
        <v>3102.5874999999996</v>
      </c>
      <c r="AA62" s="8">
        <f t="shared" si="52"/>
        <v>3542.5874999999996</v>
      </c>
      <c r="AB62" s="8">
        <f t="shared" si="52"/>
        <v>3982.5874999999996</v>
      </c>
      <c r="AC62" s="8">
        <f t="shared" si="52"/>
        <v>4422.5874999999996</v>
      </c>
      <c r="AD62" s="8">
        <f t="shared" si="52"/>
        <v>4862.5874999999996</v>
      </c>
      <c r="AE62" s="8">
        <f t="shared" si="52"/>
        <v>5302.5874999999996</v>
      </c>
      <c r="AF62" s="8">
        <f t="shared" si="52"/>
        <v>5742.5874999999996</v>
      </c>
      <c r="AG62" s="8">
        <f t="shared" si="52"/>
        <v>6182.5874999999996</v>
      </c>
      <c r="AH62" s="8">
        <f t="shared" si="52"/>
        <v>6622.5874999999996</v>
      </c>
      <c r="AI62" s="8">
        <f t="shared" si="52"/>
        <v>7062.5874999999996</v>
      </c>
      <c r="AJ62" s="8">
        <f t="shared" si="52"/>
        <v>7502.5874999999996</v>
      </c>
      <c r="AK62" s="8">
        <f t="shared" si="52"/>
        <v>7591.7168750000001</v>
      </c>
      <c r="AL62" s="8">
        <f t="shared" si="52"/>
        <v>8031.7168750000001</v>
      </c>
      <c r="AM62" s="8">
        <f t="shared" si="52"/>
        <v>8471.7168750000001</v>
      </c>
      <c r="AN62" s="8">
        <f t="shared" si="52"/>
        <v>8911.7168750000001</v>
      </c>
      <c r="AO62" s="8">
        <f t="shared" si="52"/>
        <v>9351.7168750000001</v>
      </c>
      <c r="AP62" s="8">
        <f t="shared" si="52"/>
        <v>9791.7168750000001</v>
      </c>
      <c r="AQ62" s="8">
        <f t="shared" si="52"/>
        <v>10231.716875</v>
      </c>
      <c r="AR62" s="8">
        <f t="shared" si="52"/>
        <v>10671.716875</v>
      </c>
      <c r="AS62" s="8">
        <f t="shared" si="52"/>
        <v>11111.716875</v>
      </c>
      <c r="AT62" s="8">
        <f t="shared" si="52"/>
        <v>11551.716875</v>
      </c>
      <c r="AU62" s="8">
        <f t="shared" si="52"/>
        <v>11991.716875</v>
      </c>
      <c r="AV62" s="8">
        <f t="shared" si="52"/>
        <v>12431.716875</v>
      </c>
      <c r="AW62" s="8">
        <f t="shared" si="52"/>
        <v>12503.302718749997</v>
      </c>
      <c r="AX62" s="8">
        <f t="shared" si="52"/>
        <v>12943.302718749997</v>
      </c>
      <c r="AY62" s="8">
        <f t="shared" si="52"/>
        <v>13383.302718749997</v>
      </c>
      <c r="AZ62" s="8">
        <f t="shared" si="52"/>
        <v>13823.302718749997</v>
      </c>
      <c r="BA62" s="8">
        <f t="shared" si="52"/>
        <v>14263.302718749997</v>
      </c>
      <c r="BB62" s="8">
        <f t="shared" si="52"/>
        <v>14703.302718749997</v>
      </c>
      <c r="BC62" s="8">
        <f t="shared" si="52"/>
        <v>15143.302718749997</v>
      </c>
      <c r="BD62" s="8">
        <f t="shared" si="52"/>
        <v>15583.302718749999</v>
      </c>
      <c r="BE62" s="8">
        <f t="shared" si="52"/>
        <v>16023.302718749999</v>
      </c>
      <c r="BF62" s="8">
        <f t="shared" si="52"/>
        <v>16463.302718750001</v>
      </c>
      <c r="BG62" s="8">
        <f t="shared" si="52"/>
        <v>16903.302718750001</v>
      </c>
      <c r="BH62" s="8">
        <f t="shared" si="52"/>
        <v>17343.302718750001</v>
      </c>
      <c r="BJ62" s="8">
        <f t="shared" ref="BJ62" si="53">SUM(BJ59,BJ61)</f>
        <v>-37485</v>
      </c>
      <c r="BK62" s="8">
        <f t="shared" ref="BK62" si="54">SUM(BK59,BK61)</f>
        <v>1641</v>
      </c>
      <c r="BL62" s="8">
        <f t="shared" ref="BL62" si="55">SUM(BL59,BL61)</f>
        <v>60991.05</v>
      </c>
      <c r="BM62" s="8">
        <f t="shared" ref="BM62" si="56">SUM(BM59,BM61)</f>
        <v>120140.60249999998</v>
      </c>
      <c r="BN62" s="8">
        <f t="shared" ref="BN62" si="57">SUM(BN59,BN61)</f>
        <v>179079.63262499997</v>
      </c>
    </row>
    <row r="64" spans="2:66">
      <c r="B64" s="44" t="s">
        <v>23</v>
      </c>
      <c r="C64" s="45"/>
      <c r="D64" s="46">
        <f>$D$31</f>
        <v>45017</v>
      </c>
      <c r="E64" s="46">
        <f>EDATE(D64,1)</f>
        <v>45047</v>
      </c>
      <c r="F64" s="46">
        <f t="shared" ref="F64:BH64" si="58">EDATE(E64,1)</f>
        <v>45078</v>
      </c>
      <c r="G64" s="46">
        <f t="shared" si="58"/>
        <v>45108</v>
      </c>
      <c r="H64" s="46">
        <f t="shared" si="58"/>
        <v>45139</v>
      </c>
      <c r="I64" s="46">
        <f t="shared" si="58"/>
        <v>45170</v>
      </c>
      <c r="J64" s="46">
        <f t="shared" si="58"/>
        <v>45200</v>
      </c>
      <c r="K64" s="46">
        <f t="shared" si="58"/>
        <v>45231</v>
      </c>
      <c r="L64" s="46">
        <f t="shared" si="58"/>
        <v>45261</v>
      </c>
      <c r="M64" s="46">
        <f t="shared" si="58"/>
        <v>45292</v>
      </c>
      <c r="N64" s="46">
        <f t="shared" si="58"/>
        <v>45323</v>
      </c>
      <c r="O64" s="46">
        <f t="shared" si="58"/>
        <v>45352</v>
      </c>
      <c r="P64" s="46">
        <f t="shared" si="58"/>
        <v>45383</v>
      </c>
      <c r="Q64" s="46">
        <f t="shared" si="58"/>
        <v>45413</v>
      </c>
      <c r="R64" s="46">
        <f t="shared" si="58"/>
        <v>45444</v>
      </c>
      <c r="S64" s="46">
        <f t="shared" si="58"/>
        <v>45474</v>
      </c>
      <c r="T64" s="46">
        <f t="shared" si="58"/>
        <v>45505</v>
      </c>
      <c r="U64" s="46">
        <f t="shared" si="58"/>
        <v>45536</v>
      </c>
      <c r="V64" s="46">
        <f t="shared" si="58"/>
        <v>45566</v>
      </c>
      <c r="W64" s="46">
        <f t="shared" si="58"/>
        <v>45597</v>
      </c>
      <c r="X64" s="46">
        <f t="shared" si="58"/>
        <v>45627</v>
      </c>
      <c r="Y64" s="46">
        <f t="shared" si="58"/>
        <v>45658</v>
      </c>
      <c r="Z64" s="46">
        <f t="shared" si="58"/>
        <v>45689</v>
      </c>
      <c r="AA64" s="46">
        <f t="shared" si="58"/>
        <v>45717</v>
      </c>
      <c r="AB64" s="46">
        <f t="shared" si="58"/>
        <v>45748</v>
      </c>
      <c r="AC64" s="46">
        <f t="shared" si="58"/>
        <v>45778</v>
      </c>
      <c r="AD64" s="46">
        <f t="shared" si="58"/>
        <v>45809</v>
      </c>
      <c r="AE64" s="46">
        <f t="shared" si="58"/>
        <v>45839</v>
      </c>
      <c r="AF64" s="46">
        <f t="shared" si="58"/>
        <v>45870</v>
      </c>
      <c r="AG64" s="46">
        <f t="shared" si="58"/>
        <v>45901</v>
      </c>
      <c r="AH64" s="46">
        <f t="shared" si="58"/>
        <v>45931</v>
      </c>
      <c r="AI64" s="46">
        <f t="shared" si="58"/>
        <v>45962</v>
      </c>
      <c r="AJ64" s="46">
        <f t="shared" si="58"/>
        <v>45992</v>
      </c>
      <c r="AK64" s="46">
        <f t="shared" si="58"/>
        <v>46023</v>
      </c>
      <c r="AL64" s="46">
        <f t="shared" si="58"/>
        <v>46054</v>
      </c>
      <c r="AM64" s="46">
        <f t="shared" si="58"/>
        <v>46082</v>
      </c>
      <c r="AN64" s="46">
        <f t="shared" si="58"/>
        <v>46113</v>
      </c>
      <c r="AO64" s="46">
        <f t="shared" si="58"/>
        <v>46143</v>
      </c>
      <c r="AP64" s="46">
        <f t="shared" si="58"/>
        <v>46174</v>
      </c>
      <c r="AQ64" s="46">
        <f t="shared" si="58"/>
        <v>46204</v>
      </c>
      <c r="AR64" s="46">
        <f t="shared" si="58"/>
        <v>46235</v>
      </c>
      <c r="AS64" s="46">
        <f t="shared" si="58"/>
        <v>46266</v>
      </c>
      <c r="AT64" s="46">
        <f t="shared" si="58"/>
        <v>46296</v>
      </c>
      <c r="AU64" s="46">
        <f t="shared" si="58"/>
        <v>46327</v>
      </c>
      <c r="AV64" s="46">
        <f t="shared" si="58"/>
        <v>46357</v>
      </c>
      <c r="AW64" s="46">
        <f t="shared" si="58"/>
        <v>46388</v>
      </c>
      <c r="AX64" s="46">
        <f t="shared" si="58"/>
        <v>46419</v>
      </c>
      <c r="AY64" s="46">
        <f t="shared" si="58"/>
        <v>46447</v>
      </c>
      <c r="AZ64" s="46">
        <f t="shared" si="58"/>
        <v>46478</v>
      </c>
      <c r="BA64" s="46">
        <f t="shared" si="58"/>
        <v>46508</v>
      </c>
      <c r="BB64" s="46">
        <f t="shared" si="58"/>
        <v>46539</v>
      </c>
      <c r="BC64" s="46">
        <f t="shared" si="58"/>
        <v>46569</v>
      </c>
      <c r="BD64" s="46">
        <f t="shared" si="58"/>
        <v>46600</v>
      </c>
      <c r="BE64" s="46">
        <f t="shared" si="58"/>
        <v>46631</v>
      </c>
      <c r="BF64" s="46">
        <f t="shared" si="58"/>
        <v>46661</v>
      </c>
      <c r="BG64" s="46">
        <f t="shared" si="58"/>
        <v>46692</v>
      </c>
      <c r="BH64" s="46">
        <f t="shared" si="58"/>
        <v>46722</v>
      </c>
      <c r="BI64" s="47"/>
      <c r="BJ64" s="44">
        <f>YEAR($D$31)</f>
        <v>2023</v>
      </c>
      <c r="BK64" s="44">
        <f>BJ64+1</f>
        <v>2024</v>
      </c>
      <c r="BL64" s="44">
        <f>BK64+1</f>
        <v>2025</v>
      </c>
      <c r="BM64" s="44">
        <f>BL64+1</f>
        <v>2026</v>
      </c>
      <c r="BN64" s="44">
        <f>BM64+1</f>
        <v>2027</v>
      </c>
    </row>
    <row r="66" spans="2:66">
      <c r="B66" t="s">
        <v>25</v>
      </c>
      <c r="D66" s="52">
        <v>0</v>
      </c>
      <c r="E66" s="52">
        <v>0</v>
      </c>
      <c r="F66" s="3">
        <f t="shared" ref="F66:AK66" si="59">D42*(1+TVA)</f>
        <v>600</v>
      </c>
      <c r="G66" s="3">
        <f t="shared" si="59"/>
        <v>1200</v>
      </c>
      <c r="H66" s="3">
        <f t="shared" si="59"/>
        <v>1800</v>
      </c>
      <c r="I66" s="3">
        <f t="shared" si="59"/>
        <v>2400</v>
      </c>
      <c r="J66" s="3">
        <f t="shared" si="59"/>
        <v>3000</v>
      </c>
      <c r="K66" s="3">
        <f t="shared" si="59"/>
        <v>3600</v>
      </c>
      <c r="L66" s="3">
        <f t="shared" si="59"/>
        <v>4200</v>
      </c>
      <c r="M66" s="3">
        <f t="shared" si="59"/>
        <v>4800</v>
      </c>
      <c r="N66" s="3">
        <f t="shared" si="59"/>
        <v>5400</v>
      </c>
      <c r="O66" s="3">
        <f t="shared" si="59"/>
        <v>6000</v>
      </c>
      <c r="P66" s="3">
        <f t="shared" si="59"/>
        <v>6600</v>
      </c>
      <c r="Q66" s="3">
        <f t="shared" si="59"/>
        <v>7200</v>
      </c>
      <c r="R66" s="3">
        <f t="shared" si="59"/>
        <v>7800</v>
      </c>
      <c r="S66" s="3">
        <f t="shared" si="59"/>
        <v>8400</v>
      </c>
      <c r="T66" s="3">
        <f t="shared" si="59"/>
        <v>9000</v>
      </c>
      <c r="U66" s="3">
        <f t="shared" si="59"/>
        <v>9600</v>
      </c>
      <c r="V66" s="3">
        <f t="shared" si="59"/>
        <v>10200</v>
      </c>
      <c r="W66" s="3">
        <f t="shared" si="59"/>
        <v>10800</v>
      </c>
      <c r="X66" s="3">
        <f t="shared" si="59"/>
        <v>11400</v>
      </c>
      <c r="Y66" s="3">
        <f t="shared" si="59"/>
        <v>12000</v>
      </c>
      <c r="Z66" s="3">
        <f t="shared" si="59"/>
        <v>12600</v>
      </c>
      <c r="AA66" s="3">
        <f t="shared" si="59"/>
        <v>13200</v>
      </c>
      <c r="AB66" s="3">
        <f t="shared" si="59"/>
        <v>13800</v>
      </c>
      <c r="AC66" s="3">
        <f t="shared" si="59"/>
        <v>14400</v>
      </c>
      <c r="AD66" s="3">
        <f t="shared" si="59"/>
        <v>15000</v>
      </c>
      <c r="AE66" s="3">
        <f t="shared" si="59"/>
        <v>15600</v>
      </c>
      <c r="AF66" s="3">
        <f t="shared" si="59"/>
        <v>16200</v>
      </c>
      <c r="AG66" s="3">
        <f t="shared" si="59"/>
        <v>16800</v>
      </c>
      <c r="AH66" s="3">
        <f t="shared" si="59"/>
        <v>17400</v>
      </c>
      <c r="AI66" s="3">
        <f t="shared" si="59"/>
        <v>18000</v>
      </c>
      <c r="AJ66" s="3">
        <f t="shared" si="59"/>
        <v>18600</v>
      </c>
      <c r="AK66" s="3">
        <f t="shared" si="59"/>
        <v>19200</v>
      </c>
      <c r="AL66" s="3">
        <f t="shared" ref="AL66:BH66" si="60">AJ42*(1+TVA)</f>
        <v>19800</v>
      </c>
      <c r="AM66" s="3">
        <f t="shared" si="60"/>
        <v>20400</v>
      </c>
      <c r="AN66" s="3">
        <f t="shared" si="60"/>
        <v>21000</v>
      </c>
      <c r="AO66" s="3">
        <f t="shared" si="60"/>
        <v>21600</v>
      </c>
      <c r="AP66" s="3">
        <f t="shared" si="60"/>
        <v>22200</v>
      </c>
      <c r="AQ66" s="3">
        <f t="shared" si="60"/>
        <v>22800</v>
      </c>
      <c r="AR66" s="3">
        <f t="shared" si="60"/>
        <v>23400</v>
      </c>
      <c r="AS66" s="3">
        <f t="shared" si="60"/>
        <v>24000</v>
      </c>
      <c r="AT66" s="3">
        <f t="shared" si="60"/>
        <v>24600</v>
      </c>
      <c r="AU66" s="3">
        <f t="shared" si="60"/>
        <v>25200</v>
      </c>
      <c r="AV66" s="3">
        <f t="shared" si="60"/>
        <v>25800</v>
      </c>
      <c r="AW66" s="3">
        <f t="shared" si="60"/>
        <v>26400</v>
      </c>
      <c r="AX66" s="3">
        <f t="shared" si="60"/>
        <v>27000</v>
      </c>
      <c r="AY66" s="3">
        <f t="shared" si="60"/>
        <v>27600</v>
      </c>
      <c r="AZ66" s="3">
        <f t="shared" si="60"/>
        <v>28200</v>
      </c>
      <c r="BA66" s="3">
        <f t="shared" si="60"/>
        <v>28800</v>
      </c>
      <c r="BB66" s="3">
        <f t="shared" si="60"/>
        <v>29400</v>
      </c>
      <c r="BC66" s="3">
        <f t="shared" si="60"/>
        <v>30000</v>
      </c>
      <c r="BD66" s="3">
        <f t="shared" si="60"/>
        <v>30600</v>
      </c>
      <c r="BE66" s="3">
        <f t="shared" si="60"/>
        <v>31200</v>
      </c>
      <c r="BF66" s="3">
        <f t="shared" si="60"/>
        <v>31800</v>
      </c>
      <c r="BG66" s="3">
        <f t="shared" si="60"/>
        <v>32400</v>
      </c>
      <c r="BH66" s="3">
        <f t="shared" si="60"/>
        <v>33000</v>
      </c>
      <c r="BJ66" s="3">
        <f t="shared" ref="BJ66:BN74" si="61">SUMIFS($D66:$BH66,$D$33:$BH$33,BJ$31)</f>
        <v>16800</v>
      </c>
      <c r="BK66" s="3">
        <f t="shared" si="61"/>
        <v>97200</v>
      </c>
      <c r="BL66" s="3">
        <f t="shared" si="61"/>
        <v>183600</v>
      </c>
      <c r="BM66" s="3">
        <f t="shared" si="61"/>
        <v>270000</v>
      </c>
      <c r="BN66" s="3">
        <f t="shared" si="61"/>
        <v>356400</v>
      </c>
    </row>
    <row r="67" spans="2:66">
      <c r="B67" t="s">
        <v>102</v>
      </c>
      <c r="D67" s="3">
        <f t="shared" ref="D67:AI67" si="62">SUM(D43:D44)*(1+TVA)</f>
        <v>-372</v>
      </c>
      <c r="E67" s="3">
        <f t="shared" si="62"/>
        <v>-24</v>
      </c>
      <c r="F67" s="3">
        <f t="shared" si="62"/>
        <v>-36</v>
      </c>
      <c r="G67" s="3">
        <f t="shared" si="62"/>
        <v>-948</v>
      </c>
      <c r="H67" s="3">
        <f t="shared" si="62"/>
        <v>-60</v>
      </c>
      <c r="I67" s="3">
        <f t="shared" si="62"/>
        <v>-72</v>
      </c>
      <c r="J67" s="3">
        <f t="shared" si="62"/>
        <v>-1524</v>
      </c>
      <c r="K67" s="3">
        <f t="shared" si="62"/>
        <v>-96</v>
      </c>
      <c r="L67" s="3">
        <f t="shared" si="62"/>
        <v>-108</v>
      </c>
      <c r="M67" s="3">
        <f t="shared" si="62"/>
        <v>-2100</v>
      </c>
      <c r="N67" s="3">
        <f t="shared" si="62"/>
        <v>-132</v>
      </c>
      <c r="O67" s="3">
        <f t="shared" si="62"/>
        <v>-144</v>
      </c>
      <c r="P67" s="3">
        <f t="shared" si="62"/>
        <v>-2676</v>
      </c>
      <c r="Q67" s="3">
        <f t="shared" si="62"/>
        <v>-168</v>
      </c>
      <c r="R67" s="3">
        <f t="shared" si="62"/>
        <v>-180</v>
      </c>
      <c r="S67" s="3">
        <f t="shared" si="62"/>
        <v>-3252</v>
      </c>
      <c r="T67" s="3">
        <f t="shared" si="62"/>
        <v>-204</v>
      </c>
      <c r="U67" s="3">
        <f t="shared" si="62"/>
        <v>-216</v>
      </c>
      <c r="V67" s="3">
        <f t="shared" si="62"/>
        <v>-3828</v>
      </c>
      <c r="W67" s="3">
        <f t="shared" si="62"/>
        <v>-240</v>
      </c>
      <c r="X67" s="3">
        <f t="shared" si="62"/>
        <v>-252</v>
      </c>
      <c r="Y67" s="3">
        <f t="shared" si="62"/>
        <v>-4404</v>
      </c>
      <c r="Z67" s="3">
        <f t="shared" si="62"/>
        <v>-276</v>
      </c>
      <c r="AA67" s="3">
        <f t="shared" si="62"/>
        <v>-288</v>
      </c>
      <c r="AB67" s="3">
        <f t="shared" si="62"/>
        <v>-4980</v>
      </c>
      <c r="AC67" s="3">
        <f t="shared" si="62"/>
        <v>-312</v>
      </c>
      <c r="AD67" s="3">
        <f t="shared" si="62"/>
        <v>-324</v>
      </c>
      <c r="AE67" s="3">
        <f t="shared" si="62"/>
        <v>-5556</v>
      </c>
      <c r="AF67" s="3">
        <f t="shared" si="62"/>
        <v>-348</v>
      </c>
      <c r="AG67" s="3">
        <f t="shared" si="62"/>
        <v>-360</v>
      </c>
      <c r="AH67" s="3">
        <f t="shared" si="62"/>
        <v>-6132</v>
      </c>
      <c r="AI67" s="3">
        <f t="shared" si="62"/>
        <v>-384</v>
      </c>
      <c r="AJ67" s="3">
        <f t="shared" ref="AJ67:BH67" si="63">SUM(AJ43:AJ44)*(1+TVA)</f>
        <v>-396</v>
      </c>
      <c r="AK67" s="3">
        <f t="shared" si="63"/>
        <v>-6708</v>
      </c>
      <c r="AL67" s="3">
        <f t="shared" si="63"/>
        <v>-420</v>
      </c>
      <c r="AM67" s="3">
        <f t="shared" si="63"/>
        <v>-432</v>
      </c>
      <c r="AN67" s="3">
        <f t="shared" si="63"/>
        <v>-7284</v>
      </c>
      <c r="AO67" s="3">
        <f t="shared" si="63"/>
        <v>-456</v>
      </c>
      <c r="AP67" s="3">
        <f t="shared" si="63"/>
        <v>-468</v>
      </c>
      <c r="AQ67" s="3">
        <f t="shared" si="63"/>
        <v>-7860</v>
      </c>
      <c r="AR67" s="3">
        <f t="shared" si="63"/>
        <v>-492</v>
      </c>
      <c r="AS67" s="3">
        <f t="shared" si="63"/>
        <v>-504</v>
      </c>
      <c r="AT67" s="3">
        <f t="shared" si="63"/>
        <v>-8436</v>
      </c>
      <c r="AU67" s="3">
        <f t="shared" si="63"/>
        <v>-528</v>
      </c>
      <c r="AV67" s="3">
        <f t="shared" si="63"/>
        <v>-540</v>
      </c>
      <c r="AW67" s="3">
        <f t="shared" si="63"/>
        <v>-9012</v>
      </c>
      <c r="AX67" s="3">
        <f t="shared" si="63"/>
        <v>-564</v>
      </c>
      <c r="AY67" s="3">
        <f t="shared" si="63"/>
        <v>-576</v>
      </c>
      <c r="AZ67" s="3">
        <f t="shared" si="63"/>
        <v>-9588</v>
      </c>
      <c r="BA67" s="3">
        <f t="shared" si="63"/>
        <v>-600</v>
      </c>
      <c r="BB67" s="3">
        <f t="shared" si="63"/>
        <v>-612</v>
      </c>
      <c r="BC67" s="3">
        <f t="shared" si="63"/>
        <v>-10164</v>
      </c>
      <c r="BD67" s="3">
        <f t="shared" si="63"/>
        <v>-636</v>
      </c>
      <c r="BE67" s="3">
        <f t="shared" si="63"/>
        <v>-648</v>
      </c>
      <c r="BF67" s="3">
        <f t="shared" si="63"/>
        <v>-10740</v>
      </c>
      <c r="BG67" s="3">
        <f t="shared" si="63"/>
        <v>-672</v>
      </c>
      <c r="BH67" s="3">
        <f t="shared" si="63"/>
        <v>-684</v>
      </c>
      <c r="BJ67" s="3">
        <f t="shared" si="61"/>
        <v>-3240</v>
      </c>
      <c r="BK67" s="3">
        <f t="shared" si="61"/>
        <v>-13392</v>
      </c>
      <c r="BL67" s="3">
        <f t="shared" si="61"/>
        <v>-23760</v>
      </c>
      <c r="BM67" s="3">
        <f t="shared" si="61"/>
        <v>-34128</v>
      </c>
      <c r="BN67" s="3">
        <f t="shared" si="61"/>
        <v>-44496</v>
      </c>
    </row>
    <row r="68" spans="2:66">
      <c r="B68" t="s">
        <v>155</v>
      </c>
      <c r="D68" s="52">
        <v>0</v>
      </c>
      <c r="E68" s="3">
        <f>D50</f>
        <v>-1665</v>
      </c>
      <c r="F68" s="3">
        <f t="shared" ref="F68:BH68" si="64">E50</f>
        <v>-1665</v>
      </c>
      <c r="G68" s="3">
        <f t="shared" si="64"/>
        <v>-1665</v>
      </c>
      <c r="H68" s="3">
        <f t="shared" si="64"/>
        <v>-1665</v>
      </c>
      <c r="I68" s="3">
        <f t="shared" si="64"/>
        <v>-1665</v>
      </c>
      <c r="J68" s="3">
        <f t="shared" si="64"/>
        <v>-1665</v>
      </c>
      <c r="K68" s="3">
        <f t="shared" si="64"/>
        <v>-1665</v>
      </c>
      <c r="L68" s="3">
        <f t="shared" si="64"/>
        <v>-1665</v>
      </c>
      <c r="M68" s="3">
        <f t="shared" si="64"/>
        <v>-1665</v>
      </c>
      <c r="N68" s="3">
        <f t="shared" si="64"/>
        <v>-1748.25</v>
      </c>
      <c r="O68" s="3">
        <f t="shared" si="64"/>
        <v>-1748.25</v>
      </c>
      <c r="P68" s="3">
        <f t="shared" si="64"/>
        <v>-1748.25</v>
      </c>
      <c r="Q68" s="3">
        <f t="shared" si="64"/>
        <v>-1748.25</v>
      </c>
      <c r="R68" s="3">
        <f t="shared" si="64"/>
        <v>-1748.25</v>
      </c>
      <c r="S68" s="3">
        <f t="shared" si="64"/>
        <v>-1748.25</v>
      </c>
      <c r="T68" s="3">
        <f t="shared" si="64"/>
        <v>-1748.25</v>
      </c>
      <c r="U68" s="3">
        <f t="shared" si="64"/>
        <v>-1748.25</v>
      </c>
      <c r="V68" s="3">
        <f t="shared" si="64"/>
        <v>-1748.25</v>
      </c>
      <c r="W68" s="3">
        <f t="shared" si="64"/>
        <v>-1748.25</v>
      </c>
      <c r="X68" s="3">
        <f t="shared" si="64"/>
        <v>-1748.25</v>
      </c>
      <c r="Y68" s="3">
        <f t="shared" si="64"/>
        <v>-1748.25</v>
      </c>
      <c r="Z68" s="3">
        <f t="shared" si="64"/>
        <v>-1835.6625000000001</v>
      </c>
      <c r="AA68" s="3">
        <f t="shared" si="64"/>
        <v>-1835.6625000000001</v>
      </c>
      <c r="AB68" s="3">
        <f t="shared" si="64"/>
        <v>-1835.6625000000001</v>
      </c>
      <c r="AC68" s="3">
        <f t="shared" si="64"/>
        <v>-1835.6625000000001</v>
      </c>
      <c r="AD68" s="3">
        <f t="shared" si="64"/>
        <v>-1835.6625000000001</v>
      </c>
      <c r="AE68" s="3">
        <f t="shared" si="64"/>
        <v>-1835.6625000000001</v>
      </c>
      <c r="AF68" s="3">
        <f t="shared" si="64"/>
        <v>-1835.6625000000001</v>
      </c>
      <c r="AG68" s="3">
        <f t="shared" si="64"/>
        <v>-1835.6625000000001</v>
      </c>
      <c r="AH68" s="3">
        <f t="shared" si="64"/>
        <v>-1835.6625000000001</v>
      </c>
      <c r="AI68" s="3">
        <f t="shared" si="64"/>
        <v>-1835.6625000000001</v>
      </c>
      <c r="AJ68" s="3">
        <f t="shared" si="64"/>
        <v>-1835.6625000000001</v>
      </c>
      <c r="AK68" s="3">
        <f t="shared" si="64"/>
        <v>-1835.6625000000001</v>
      </c>
      <c r="AL68" s="3">
        <f t="shared" si="64"/>
        <v>-1927.4456250000003</v>
      </c>
      <c r="AM68" s="3">
        <f t="shared" si="64"/>
        <v>-1927.4456250000003</v>
      </c>
      <c r="AN68" s="3">
        <f t="shared" si="64"/>
        <v>-1927.4456250000003</v>
      </c>
      <c r="AO68" s="3">
        <f t="shared" si="64"/>
        <v>-1927.4456250000003</v>
      </c>
      <c r="AP68" s="3">
        <f t="shared" si="64"/>
        <v>-1927.4456250000003</v>
      </c>
      <c r="AQ68" s="3">
        <f t="shared" si="64"/>
        <v>-1927.4456250000003</v>
      </c>
      <c r="AR68" s="3">
        <f t="shared" si="64"/>
        <v>-1927.4456250000003</v>
      </c>
      <c r="AS68" s="3">
        <f t="shared" si="64"/>
        <v>-1927.4456250000003</v>
      </c>
      <c r="AT68" s="3">
        <f t="shared" si="64"/>
        <v>-1927.4456250000003</v>
      </c>
      <c r="AU68" s="3">
        <f t="shared" si="64"/>
        <v>-1927.4456250000003</v>
      </c>
      <c r="AV68" s="3">
        <f t="shared" si="64"/>
        <v>-1927.4456250000003</v>
      </c>
      <c r="AW68" s="3">
        <f t="shared" si="64"/>
        <v>-1927.4456250000003</v>
      </c>
      <c r="AX68" s="3">
        <f t="shared" si="64"/>
        <v>-2023.8179062500001</v>
      </c>
      <c r="AY68" s="3">
        <f t="shared" si="64"/>
        <v>-2023.8179062500001</v>
      </c>
      <c r="AZ68" s="3">
        <f t="shared" si="64"/>
        <v>-2023.8179062500001</v>
      </c>
      <c r="BA68" s="3">
        <f t="shared" si="64"/>
        <v>-2023.8179062500001</v>
      </c>
      <c r="BB68" s="3">
        <f t="shared" si="64"/>
        <v>-2023.8179062500001</v>
      </c>
      <c r="BC68" s="3">
        <f t="shared" si="64"/>
        <v>-2023.8179062500001</v>
      </c>
      <c r="BD68" s="3">
        <f t="shared" si="64"/>
        <v>-2023.8179062500001</v>
      </c>
      <c r="BE68" s="3">
        <f t="shared" si="64"/>
        <v>-2023.8179062500001</v>
      </c>
      <c r="BF68" s="3">
        <f t="shared" si="64"/>
        <v>-2023.8179062500001</v>
      </c>
      <c r="BG68" s="3">
        <f t="shared" si="64"/>
        <v>-2023.8179062500001</v>
      </c>
      <c r="BH68" s="3">
        <f t="shared" si="64"/>
        <v>-2023.8179062500001</v>
      </c>
      <c r="BJ68" s="3">
        <f t="shared" si="61"/>
        <v>-13320</v>
      </c>
      <c r="BK68" s="3">
        <f t="shared" si="61"/>
        <v>-20895.75</v>
      </c>
      <c r="BL68" s="3">
        <f t="shared" si="61"/>
        <v>-21940.537499999999</v>
      </c>
      <c r="BM68" s="3">
        <f t="shared" si="61"/>
        <v>-23037.564375000002</v>
      </c>
      <c r="BN68" s="3">
        <f t="shared" si="61"/>
        <v>-24189.442593749998</v>
      </c>
    </row>
    <row r="69" spans="2:66">
      <c r="B69" t="s">
        <v>156</v>
      </c>
      <c r="D69" s="52">
        <v>0</v>
      </c>
      <c r="E69" s="3">
        <f>SUM(D48:D49)*$C$26</f>
        <v>-740</v>
      </c>
      <c r="F69" s="3">
        <f t="shared" ref="F69:BH69" si="65">SUM(E48:E49)*$C$26</f>
        <v>-740</v>
      </c>
      <c r="G69" s="3">
        <f t="shared" si="65"/>
        <v>-740</v>
      </c>
      <c r="H69" s="3">
        <f t="shared" si="65"/>
        <v>-740</v>
      </c>
      <c r="I69" s="3">
        <f t="shared" si="65"/>
        <v>-740</v>
      </c>
      <c r="J69" s="3">
        <f t="shared" si="65"/>
        <v>-740</v>
      </c>
      <c r="K69" s="3">
        <f t="shared" si="65"/>
        <v>-740</v>
      </c>
      <c r="L69" s="3">
        <f t="shared" si="65"/>
        <v>-740</v>
      </c>
      <c r="M69" s="3">
        <f t="shared" si="65"/>
        <v>-740</v>
      </c>
      <c r="N69" s="3">
        <f t="shared" si="65"/>
        <v>-777</v>
      </c>
      <c r="O69" s="3">
        <f t="shared" si="65"/>
        <v>-777</v>
      </c>
      <c r="P69" s="3">
        <f t="shared" si="65"/>
        <v>-777</v>
      </c>
      <c r="Q69" s="3">
        <f t="shared" si="65"/>
        <v>-777</v>
      </c>
      <c r="R69" s="3">
        <f t="shared" si="65"/>
        <v>-777</v>
      </c>
      <c r="S69" s="3">
        <f t="shared" si="65"/>
        <v>-777</v>
      </c>
      <c r="T69" s="3">
        <f t="shared" si="65"/>
        <v>-777</v>
      </c>
      <c r="U69" s="3">
        <f t="shared" si="65"/>
        <v>-777</v>
      </c>
      <c r="V69" s="3">
        <f t="shared" si="65"/>
        <v>-777</v>
      </c>
      <c r="W69" s="3">
        <f t="shared" si="65"/>
        <v>-777</v>
      </c>
      <c r="X69" s="3">
        <f t="shared" si="65"/>
        <v>-777</v>
      </c>
      <c r="Y69" s="3">
        <f t="shared" si="65"/>
        <v>-777</v>
      </c>
      <c r="Z69" s="3">
        <f t="shared" si="65"/>
        <v>-815.85</v>
      </c>
      <c r="AA69" s="3">
        <f t="shared" si="65"/>
        <v>-815.85</v>
      </c>
      <c r="AB69" s="3">
        <f t="shared" si="65"/>
        <v>-815.85</v>
      </c>
      <c r="AC69" s="3">
        <f t="shared" si="65"/>
        <v>-815.85</v>
      </c>
      <c r="AD69" s="3">
        <f t="shared" si="65"/>
        <v>-815.85</v>
      </c>
      <c r="AE69" s="3">
        <f t="shared" si="65"/>
        <v>-815.85</v>
      </c>
      <c r="AF69" s="3">
        <f t="shared" si="65"/>
        <v>-815.85</v>
      </c>
      <c r="AG69" s="3">
        <f t="shared" si="65"/>
        <v>-815.85</v>
      </c>
      <c r="AH69" s="3">
        <f t="shared" si="65"/>
        <v>-815.85</v>
      </c>
      <c r="AI69" s="3">
        <f t="shared" si="65"/>
        <v>-815.85</v>
      </c>
      <c r="AJ69" s="3">
        <f t="shared" si="65"/>
        <v>-815.85</v>
      </c>
      <c r="AK69" s="3">
        <f t="shared" si="65"/>
        <v>-815.85</v>
      </c>
      <c r="AL69" s="3">
        <f t="shared" si="65"/>
        <v>-856.64250000000015</v>
      </c>
      <c r="AM69" s="3">
        <f t="shared" si="65"/>
        <v>-856.64250000000015</v>
      </c>
      <c r="AN69" s="3">
        <f t="shared" si="65"/>
        <v>-856.64250000000015</v>
      </c>
      <c r="AO69" s="3">
        <f t="shared" si="65"/>
        <v>-856.64250000000015</v>
      </c>
      <c r="AP69" s="3">
        <f t="shared" si="65"/>
        <v>-856.64250000000015</v>
      </c>
      <c r="AQ69" s="3">
        <f t="shared" si="65"/>
        <v>-856.64250000000015</v>
      </c>
      <c r="AR69" s="3">
        <f t="shared" si="65"/>
        <v>-856.64250000000015</v>
      </c>
      <c r="AS69" s="3">
        <f t="shared" si="65"/>
        <v>-856.64250000000015</v>
      </c>
      <c r="AT69" s="3">
        <f t="shared" si="65"/>
        <v>-856.64250000000015</v>
      </c>
      <c r="AU69" s="3">
        <f t="shared" si="65"/>
        <v>-856.64250000000015</v>
      </c>
      <c r="AV69" s="3">
        <f t="shared" si="65"/>
        <v>-856.64250000000015</v>
      </c>
      <c r="AW69" s="3">
        <f t="shared" si="65"/>
        <v>-856.64250000000015</v>
      </c>
      <c r="AX69" s="3">
        <f t="shared" si="65"/>
        <v>-899.47462500000006</v>
      </c>
      <c r="AY69" s="3">
        <f t="shared" si="65"/>
        <v>-899.47462500000006</v>
      </c>
      <c r="AZ69" s="3">
        <f t="shared" si="65"/>
        <v>-899.47462500000006</v>
      </c>
      <c r="BA69" s="3">
        <f t="shared" si="65"/>
        <v>-899.47462500000006</v>
      </c>
      <c r="BB69" s="3">
        <f t="shared" si="65"/>
        <v>-899.47462500000006</v>
      </c>
      <c r="BC69" s="3">
        <f t="shared" si="65"/>
        <v>-899.47462500000006</v>
      </c>
      <c r="BD69" s="3">
        <f t="shared" si="65"/>
        <v>-899.47462500000006</v>
      </c>
      <c r="BE69" s="3">
        <f t="shared" si="65"/>
        <v>-899.47462500000006</v>
      </c>
      <c r="BF69" s="3">
        <f t="shared" si="65"/>
        <v>-899.47462500000006</v>
      </c>
      <c r="BG69" s="3">
        <f t="shared" si="65"/>
        <v>-899.47462500000006</v>
      </c>
      <c r="BH69" s="3">
        <f t="shared" si="65"/>
        <v>-899.47462500000006</v>
      </c>
      <c r="BJ69" s="3">
        <f t="shared" si="61"/>
        <v>-5920</v>
      </c>
      <c r="BK69" s="3">
        <f t="shared" si="61"/>
        <v>-9287</v>
      </c>
      <c r="BL69" s="3">
        <f t="shared" si="61"/>
        <v>-9751.3500000000022</v>
      </c>
      <c r="BM69" s="3">
        <f t="shared" si="61"/>
        <v>-10238.9175</v>
      </c>
      <c r="BN69" s="3">
        <f t="shared" si="61"/>
        <v>-10750.863375000001</v>
      </c>
    </row>
    <row r="70" spans="2:66">
      <c r="B70" t="s">
        <v>157</v>
      </c>
      <c r="D70" s="3">
        <f>D48*(1-$C$26)</f>
        <v>-1600</v>
      </c>
      <c r="E70" s="3">
        <f t="shared" ref="E70:BH70" si="66">E48*(1-$C$26)</f>
        <v>-1600</v>
      </c>
      <c r="F70" s="3">
        <f t="shared" si="66"/>
        <v>-1600</v>
      </c>
      <c r="G70" s="3">
        <f t="shared" si="66"/>
        <v>-1600</v>
      </c>
      <c r="H70" s="3">
        <f t="shared" si="66"/>
        <v>-1600</v>
      </c>
      <c r="I70" s="3">
        <f t="shared" si="66"/>
        <v>-1600</v>
      </c>
      <c r="J70" s="3">
        <f t="shared" si="66"/>
        <v>-1600</v>
      </c>
      <c r="K70" s="3">
        <f t="shared" si="66"/>
        <v>-1600</v>
      </c>
      <c r="L70" s="3">
        <f t="shared" si="66"/>
        <v>-1600</v>
      </c>
      <c r="M70" s="3">
        <f t="shared" si="66"/>
        <v>-1680</v>
      </c>
      <c r="N70" s="3">
        <f t="shared" si="66"/>
        <v>-1680</v>
      </c>
      <c r="O70" s="3">
        <f t="shared" si="66"/>
        <v>-1680</v>
      </c>
      <c r="P70" s="3">
        <f t="shared" si="66"/>
        <v>-1680</v>
      </c>
      <c r="Q70" s="3">
        <f t="shared" si="66"/>
        <v>-1680</v>
      </c>
      <c r="R70" s="3">
        <f t="shared" si="66"/>
        <v>-1680</v>
      </c>
      <c r="S70" s="3">
        <f t="shared" si="66"/>
        <v>-1680</v>
      </c>
      <c r="T70" s="3">
        <f t="shared" si="66"/>
        <v>-1680</v>
      </c>
      <c r="U70" s="3">
        <f t="shared" si="66"/>
        <v>-1680</v>
      </c>
      <c r="V70" s="3">
        <f t="shared" si="66"/>
        <v>-1680</v>
      </c>
      <c r="W70" s="3">
        <f t="shared" si="66"/>
        <v>-1680</v>
      </c>
      <c r="X70" s="3">
        <f t="shared" si="66"/>
        <v>-1680</v>
      </c>
      <c r="Y70" s="3">
        <f t="shared" si="66"/>
        <v>-1764</v>
      </c>
      <c r="Z70" s="3">
        <f t="shared" si="66"/>
        <v>-1764</v>
      </c>
      <c r="AA70" s="3">
        <f t="shared" si="66"/>
        <v>-1764</v>
      </c>
      <c r="AB70" s="3">
        <f t="shared" si="66"/>
        <v>-1764</v>
      </c>
      <c r="AC70" s="3">
        <f t="shared" si="66"/>
        <v>-1764</v>
      </c>
      <c r="AD70" s="3">
        <f t="shared" si="66"/>
        <v>-1764</v>
      </c>
      <c r="AE70" s="3">
        <f t="shared" si="66"/>
        <v>-1764</v>
      </c>
      <c r="AF70" s="3">
        <f t="shared" si="66"/>
        <v>-1764</v>
      </c>
      <c r="AG70" s="3">
        <f t="shared" si="66"/>
        <v>-1764</v>
      </c>
      <c r="AH70" s="3">
        <f t="shared" si="66"/>
        <v>-1764</v>
      </c>
      <c r="AI70" s="3">
        <f t="shared" si="66"/>
        <v>-1764</v>
      </c>
      <c r="AJ70" s="3">
        <f t="shared" si="66"/>
        <v>-1764</v>
      </c>
      <c r="AK70" s="3">
        <f t="shared" si="66"/>
        <v>-1852.2000000000005</v>
      </c>
      <c r="AL70" s="3">
        <f t="shared" si="66"/>
        <v>-1852.2000000000005</v>
      </c>
      <c r="AM70" s="3">
        <f t="shared" si="66"/>
        <v>-1852.2000000000005</v>
      </c>
      <c r="AN70" s="3">
        <f t="shared" si="66"/>
        <v>-1852.2000000000005</v>
      </c>
      <c r="AO70" s="3">
        <f t="shared" si="66"/>
        <v>-1852.2000000000005</v>
      </c>
      <c r="AP70" s="3">
        <f t="shared" si="66"/>
        <v>-1852.2000000000005</v>
      </c>
      <c r="AQ70" s="3">
        <f t="shared" si="66"/>
        <v>-1852.2000000000005</v>
      </c>
      <c r="AR70" s="3">
        <f t="shared" si="66"/>
        <v>-1852.2000000000005</v>
      </c>
      <c r="AS70" s="3">
        <f t="shared" si="66"/>
        <v>-1852.2000000000005</v>
      </c>
      <c r="AT70" s="3">
        <f t="shared" si="66"/>
        <v>-1852.2000000000005</v>
      </c>
      <c r="AU70" s="3">
        <f t="shared" si="66"/>
        <v>-1852.2000000000005</v>
      </c>
      <c r="AV70" s="3">
        <f t="shared" si="66"/>
        <v>-1852.2000000000005</v>
      </c>
      <c r="AW70" s="3">
        <f t="shared" si="66"/>
        <v>-1944.8100000000004</v>
      </c>
      <c r="AX70" s="3">
        <f t="shared" si="66"/>
        <v>-1944.8100000000004</v>
      </c>
      <c r="AY70" s="3">
        <f t="shared" si="66"/>
        <v>-1944.8100000000004</v>
      </c>
      <c r="AZ70" s="3">
        <f t="shared" si="66"/>
        <v>-1944.8100000000004</v>
      </c>
      <c r="BA70" s="3">
        <f t="shared" si="66"/>
        <v>-1944.8100000000004</v>
      </c>
      <c r="BB70" s="3">
        <f t="shared" si="66"/>
        <v>-1944.8100000000004</v>
      </c>
      <c r="BC70" s="3">
        <f t="shared" si="66"/>
        <v>-1944.8100000000004</v>
      </c>
      <c r="BD70" s="3">
        <f t="shared" si="66"/>
        <v>-1944.8100000000004</v>
      </c>
      <c r="BE70" s="3">
        <f t="shared" si="66"/>
        <v>-1944.8100000000004</v>
      </c>
      <c r="BF70" s="3">
        <f t="shared" si="66"/>
        <v>-1944.8100000000004</v>
      </c>
      <c r="BG70" s="3">
        <f t="shared" si="66"/>
        <v>-1944.8100000000004</v>
      </c>
      <c r="BH70" s="3">
        <f t="shared" si="66"/>
        <v>-1944.8100000000004</v>
      </c>
      <c r="BJ70" s="3">
        <f t="shared" si="61"/>
        <v>-14400</v>
      </c>
      <c r="BK70" s="3">
        <f t="shared" si="61"/>
        <v>-20160</v>
      </c>
      <c r="BL70" s="3">
        <f t="shared" si="61"/>
        <v>-21168</v>
      </c>
      <c r="BM70" s="3">
        <f t="shared" si="61"/>
        <v>-22226.400000000005</v>
      </c>
      <c r="BN70" s="3">
        <f t="shared" si="61"/>
        <v>-23337.720000000012</v>
      </c>
    </row>
    <row r="71" spans="2:66">
      <c r="B71" t="s">
        <v>158</v>
      </c>
      <c r="D71" s="3">
        <f>D49*(1-$C$26)</f>
        <v>-1360</v>
      </c>
      <c r="E71" s="3">
        <f t="shared" ref="E71:BH71" si="67">E49*(1-$C$26)</f>
        <v>-1360</v>
      </c>
      <c r="F71" s="3">
        <f t="shared" si="67"/>
        <v>-1360</v>
      </c>
      <c r="G71" s="3">
        <f t="shared" si="67"/>
        <v>-1360</v>
      </c>
      <c r="H71" s="3">
        <f t="shared" si="67"/>
        <v>-1360</v>
      </c>
      <c r="I71" s="3">
        <f t="shared" si="67"/>
        <v>-1360</v>
      </c>
      <c r="J71" s="3">
        <f t="shared" si="67"/>
        <v>-1360</v>
      </c>
      <c r="K71" s="3">
        <f t="shared" si="67"/>
        <v>-1360</v>
      </c>
      <c r="L71" s="3">
        <f t="shared" si="67"/>
        <v>-1360</v>
      </c>
      <c r="M71" s="3">
        <f t="shared" si="67"/>
        <v>-1428</v>
      </c>
      <c r="N71" s="3">
        <f t="shared" si="67"/>
        <v>-1428</v>
      </c>
      <c r="O71" s="3">
        <f t="shared" si="67"/>
        <v>-1428</v>
      </c>
      <c r="P71" s="3">
        <f t="shared" si="67"/>
        <v>-1428</v>
      </c>
      <c r="Q71" s="3">
        <f t="shared" si="67"/>
        <v>-1428</v>
      </c>
      <c r="R71" s="3">
        <f t="shared" si="67"/>
        <v>-1428</v>
      </c>
      <c r="S71" s="3">
        <f t="shared" si="67"/>
        <v>-1428</v>
      </c>
      <c r="T71" s="3">
        <f t="shared" si="67"/>
        <v>-1428</v>
      </c>
      <c r="U71" s="3">
        <f t="shared" si="67"/>
        <v>-1428</v>
      </c>
      <c r="V71" s="3">
        <f t="shared" si="67"/>
        <v>-1428</v>
      </c>
      <c r="W71" s="3">
        <f t="shared" si="67"/>
        <v>-1428</v>
      </c>
      <c r="X71" s="3">
        <f t="shared" si="67"/>
        <v>-1428</v>
      </c>
      <c r="Y71" s="3">
        <f t="shared" si="67"/>
        <v>-1499.4</v>
      </c>
      <c r="Z71" s="3">
        <f t="shared" si="67"/>
        <v>-1499.4</v>
      </c>
      <c r="AA71" s="3">
        <f t="shared" si="67"/>
        <v>-1499.4</v>
      </c>
      <c r="AB71" s="3">
        <f t="shared" si="67"/>
        <v>-1499.4</v>
      </c>
      <c r="AC71" s="3">
        <f t="shared" si="67"/>
        <v>-1499.4</v>
      </c>
      <c r="AD71" s="3">
        <f t="shared" si="67"/>
        <v>-1499.4</v>
      </c>
      <c r="AE71" s="3">
        <f t="shared" si="67"/>
        <v>-1499.4</v>
      </c>
      <c r="AF71" s="3">
        <f t="shared" si="67"/>
        <v>-1499.4</v>
      </c>
      <c r="AG71" s="3">
        <f t="shared" si="67"/>
        <v>-1499.4</v>
      </c>
      <c r="AH71" s="3">
        <f t="shared" si="67"/>
        <v>-1499.4</v>
      </c>
      <c r="AI71" s="3">
        <f t="shared" si="67"/>
        <v>-1499.4</v>
      </c>
      <c r="AJ71" s="3">
        <f t="shared" si="67"/>
        <v>-1499.4</v>
      </c>
      <c r="AK71" s="3">
        <f t="shared" si="67"/>
        <v>-1574.3700000000003</v>
      </c>
      <c r="AL71" s="3">
        <f t="shared" si="67"/>
        <v>-1574.3700000000003</v>
      </c>
      <c r="AM71" s="3">
        <f t="shared" si="67"/>
        <v>-1574.3700000000003</v>
      </c>
      <c r="AN71" s="3">
        <f t="shared" si="67"/>
        <v>-1574.3700000000003</v>
      </c>
      <c r="AO71" s="3">
        <f t="shared" si="67"/>
        <v>-1574.3700000000003</v>
      </c>
      <c r="AP71" s="3">
        <f t="shared" si="67"/>
        <v>-1574.3700000000003</v>
      </c>
      <c r="AQ71" s="3">
        <f t="shared" si="67"/>
        <v>-1574.3700000000003</v>
      </c>
      <c r="AR71" s="3">
        <f t="shared" si="67"/>
        <v>-1574.3700000000003</v>
      </c>
      <c r="AS71" s="3">
        <f t="shared" si="67"/>
        <v>-1574.3700000000003</v>
      </c>
      <c r="AT71" s="3">
        <f t="shared" si="67"/>
        <v>-1574.3700000000003</v>
      </c>
      <c r="AU71" s="3">
        <f t="shared" si="67"/>
        <v>-1574.3700000000003</v>
      </c>
      <c r="AV71" s="3">
        <f t="shared" si="67"/>
        <v>-1574.3700000000003</v>
      </c>
      <c r="AW71" s="3">
        <f t="shared" si="67"/>
        <v>-1653.0885000000003</v>
      </c>
      <c r="AX71" s="3">
        <f t="shared" si="67"/>
        <v>-1653.0885000000003</v>
      </c>
      <c r="AY71" s="3">
        <f t="shared" si="67"/>
        <v>-1653.0885000000003</v>
      </c>
      <c r="AZ71" s="3">
        <f t="shared" si="67"/>
        <v>-1653.0885000000003</v>
      </c>
      <c r="BA71" s="3">
        <f t="shared" si="67"/>
        <v>-1653.0885000000003</v>
      </c>
      <c r="BB71" s="3">
        <f t="shared" si="67"/>
        <v>-1653.0885000000003</v>
      </c>
      <c r="BC71" s="3">
        <f t="shared" si="67"/>
        <v>-1653.0885000000003</v>
      </c>
      <c r="BD71" s="3">
        <f t="shared" si="67"/>
        <v>-1653.0885000000003</v>
      </c>
      <c r="BE71" s="3">
        <f t="shared" si="67"/>
        <v>-1653.0885000000003</v>
      </c>
      <c r="BF71" s="3">
        <f t="shared" si="67"/>
        <v>-1653.0885000000003</v>
      </c>
      <c r="BG71" s="3">
        <f t="shared" si="67"/>
        <v>-1653.0885000000003</v>
      </c>
      <c r="BH71" s="3">
        <f t="shared" si="67"/>
        <v>-1653.0885000000003</v>
      </c>
      <c r="BJ71" s="3">
        <f t="shared" si="61"/>
        <v>-12240</v>
      </c>
      <c r="BK71" s="3">
        <f t="shared" si="61"/>
        <v>-17136</v>
      </c>
      <c r="BL71" s="3">
        <f t="shared" si="61"/>
        <v>-17992.8</v>
      </c>
      <c r="BM71" s="3">
        <f t="shared" si="61"/>
        <v>-18892.440000000006</v>
      </c>
      <c r="BN71" s="3">
        <f t="shared" si="61"/>
        <v>-19837.062000000005</v>
      </c>
    </row>
    <row r="72" spans="2:66">
      <c r="B72" t="s">
        <v>145</v>
      </c>
      <c r="D72" s="3">
        <f>D51</f>
        <v>-800</v>
      </c>
      <c r="E72" s="3">
        <f t="shared" ref="E72:BH72" si="68">E51</f>
        <v>-800</v>
      </c>
      <c r="F72" s="3">
        <f t="shared" si="68"/>
        <v>-800</v>
      </c>
      <c r="G72" s="3">
        <f t="shared" si="68"/>
        <v>-800</v>
      </c>
      <c r="H72" s="3">
        <f t="shared" si="68"/>
        <v>-800</v>
      </c>
      <c r="I72" s="3">
        <f t="shared" si="68"/>
        <v>-800</v>
      </c>
      <c r="J72" s="3">
        <f t="shared" si="68"/>
        <v>-800</v>
      </c>
      <c r="K72" s="3">
        <f t="shared" si="68"/>
        <v>-800</v>
      </c>
      <c r="L72" s="3">
        <f t="shared" si="68"/>
        <v>-800</v>
      </c>
      <c r="M72" s="3">
        <f t="shared" si="68"/>
        <v>-840</v>
      </c>
      <c r="N72" s="3">
        <f t="shared" si="68"/>
        <v>-840</v>
      </c>
      <c r="O72" s="3">
        <f t="shared" si="68"/>
        <v>-840</v>
      </c>
      <c r="P72" s="3">
        <f t="shared" si="68"/>
        <v>-840</v>
      </c>
      <c r="Q72" s="3">
        <f t="shared" si="68"/>
        <v>-840</v>
      </c>
      <c r="R72" s="3">
        <f t="shared" si="68"/>
        <v>-840</v>
      </c>
      <c r="S72" s="3">
        <f t="shared" si="68"/>
        <v>-840</v>
      </c>
      <c r="T72" s="3">
        <f t="shared" si="68"/>
        <v>-840</v>
      </c>
      <c r="U72" s="3">
        <f t="shared" si="68"/>
        <v>-840</v>
      </c>
      <c r="V72" s="3">
        <f t="shared" si="68"/>
        <v>-840</v>
      </c>
      <c r="W72" s="3">
        <f t="shared" si="68"/>
        <v>-840</v>
      </c>
      <c r="X72" s="3">
        <f t="shared" si="68"/>
        <v>-840</v>
      </c>
      <c r="Y72" s="3">
        <f t="shared" si="68"/>
        <v>-882</v>
      </c>
      <c r="Z72" s="3">
        <f t="shared" si="68"/>
        <v>-882</v>
      </c>
      <c r="AA72" s="3">
        <f t="shared" si="68"/>
        <v>-882</v>
      </c>
      <c r="AB72" s="3">
        <f t="shared" si="68"/>
        <v>-882</v>
      </c>
      <c r="AC72" s="3">
        <f t="shared" si="68"/>
        <v>-882</v>
      </c>
      <c r="AD72" s="3">
        <f t="shared" si="68"/>
        <v>-882</v>
      </c>
      <c r="AE72" s="3">
        <f t="shared" si="68"/>
        <v>-882</v>
      </c>
      <c r="AF72" s="3">
        <f t="shared" si="68"/>
        <v>-882</v>
      </c>
      <c r="AG72" s="3">
        <f t="shared" si="68"/>
        <v>-882</v>
      </c>
      <c r="AH72" s="3">
        <f t="shared" si="68"/>
        <v>-882</v>
      </c>
      <c r="AI72" s="3">
        <f t="shared" si="68"/>
        <v>-882</v>
      </c>
      <c r="AJ72" s="3">
        <f t="shared" si="68"/>
        <v>-882</v>
      </c>
      <c r="AK72" s="3">
        <f t="shared" si="68"/>
        <v>-926.10000000000014</v>
      </c>
      <c r="AL72" s="3">
        <f t="shared" si="68"/>
        <v>-926.10000000000014</v>
      </c>
      <c r="AM72" s="3">
        <f t="shared" si="68"/>
        <v>-926.10000000000014</v>
      </c>
      <c r="AN72" s="3">
        <f t="shared" si="68"/>
        <v>-926.10000000000014</v>
      </c>
      <c r="AO72" s="3">
        <f t="shared" si="68"/>
        <v>-926.10000000000014</v>
      </c>
      <c r="AP72" s="3">
        <f t="shared" si="68"/>
        <v>-926.10000000000014</v>
      </c>
      <c r="AQ72" s="3">
        <f t="shared" si="68"/>
        <v>-926.10000000000014</v>
      </c>
      <c r="AR72" s="3">
        <f t="shared" si="68"/>
        <v>-926.10000000000014</v>
      </c>
      <c r="AS72" s="3">
        <f t="shared" si="68"/>
        <v>-926.10000000000014</v>
      </c>
      <c r="AT72" s="3">
        <f t="shared" si="68"/>
        <v>-926.10000000000014</v>
      </c>
      <c r="AU72" s="3">
        <f t="shared" si="68"/>
        <v>-926.10000000000014</v>
      </c>
      <c r="AV72" s="3">
        <f t="shared" si="68"/>
        <v>-926.10000000000014</v>
      </c>
      <c r="AW72" s="3">
        <f t="shared" si="68"/>
        <v>-972.4050000000002</v>
      </c>
      <c r="AX72" s="3">
        <f t="shared" si="68"/>
        <v>-972.4050000000002</v>
      </c>
      <c r="AY72" s="3">
        <f t="shared" si="68"/>
        <v>-972.4050000000002</v>
      </c>
      <c r="AZ72" s="3">
        <f t="shared" si="68"/>
        <v>-972.4050000000002</v>
      </c>
      <c r="BA72" s="3">
        <f t="shared" si="68"/>
        <v>-972.4050000000002</v>
      </c>
      <c r="BB72" s="3">
        <f t="shared" si="68"/>
        <v>-972.4050000000002</v>
      </c>
      <c r="BC72" s="3">
        <f t="shared" si="68"/>
        <v>-972.4050000000002</v>
      </c>
      <c r="BD72" s="3">
        <f t="shared" si="68"/>
        <v>-972.4050000000002</v>
      </c>
      <c r="BE72" s="3">
        <f t="shared" si="68"/>
        <v>-972.4050000000002</v>
      </c>
      <c r="BF72" s="3">
        <f t="shared" si="68"/>
        <v>-972.4050000000002</v>
      </c>
      <c r="BG72" s="3">
        <f t="shared" si="68"/>
        <v>-972.4050000000002</v>
      </c>
      <c r="BH72" s="3">
        <f t="shared" si="68"/>
        <v>-972.4050000000002</v>
      </c>
      <c r="BJ72" s="3">
        <f t="shared" si="61"/>
        <v>-7200</v>
      </c>
      <c r="BK72" s="3">
        <f t="shared" si="61"/>
        <v>-10080</v>
      </c>
      <c r="BL72" s="3">
        <f t="shared" si="61"/>
        <v>-10584</v>
      </c>
      <c r="BM72" s="3">
        <f t="shared" si="61"/>
        <v>-11113.200000000003</v>
      </c>
      <c r="BN72" s="3">
        <f t="shared" si="61"/>
        <v>-11668.860000000006</v>
      </c>
    </row>
    <row r="73" spans="2:66">
      <c r="B73" t="s">
        <v>104</v>
      </c>
      <c r="D73" s="3">
        <f t="shared" ref="D73:AI73" si="69">D52*(1+TVA)</f>
        <v>-240</v>
      </c>
      <c r="E73" s="3">
        <f t="shared" si="69"/>
        <v>-240</v>
      </c>
      <c r="F73" s="3">
        <f t="shared" si="69"/>
        <v>-240</v>
      </c>
      <c r="G73" s="3">
        <f t="shared" si="69"/>
        <v>-240</v>
      </c>
      <c r="H73" s="3">
        <f t="shared" si="69"/>
        <v>-240</v>
      </c>
      <c r="I73" s="3">
        <f t="shared" si="69"/>
        <v>-240</v>
      </c>
      <c r="J73" s="3">
        <f t="shared" si="69"/>
        <v>-240</v>
      </c>
      <c r="K73" s="3">
        <f t="shared" si="69"/>
        <v>-240</v>
      </c>
      <c r="L73" s="3">
        <f t="shared" si="69"/>
        <v>-240</v>
      </c>
      <c r="M73" s="3">
        <f t="shared" si="69"/>
        <v>-252</v>
      </c>
      <c r="N73" s="3">
        <f t="shared" si="69"/>
        <v>-252</v>
      </c>
      <c r="O73" s="3">
        <f t="shared" si="69"/>
        <v>-252</v>
      </c>
      <c r="P73" s="3">
        <f t="shared" si="69"/>
        <v>-252</v>
      </c>
      <c r="Q73" s="3">
        <f t="shared" si="69"/>
        <v>-252</v>
      </c>
      <c r="R73" s="3">
        <f t="shared" si="69"/>
        <v>-252</v>
      </c>
      <c r="S73" s="3">
        <f t="shared" si="69"/>
        <v>-252</v>
      </c>
      <c r="T73" s="3">
        <f t="shared" si="69"/>
        <v>-252</v>
      </c>
      <c r="U73" s="3">
        <f t="shared" si="69"/>
        <v>-252</v>
      </c>
      <c r="V73" s="3">
        <f t="shared" si="69"/>
        <v>-252</v>
      </c>
      <c r="W73" s="3">
        <f t="shared" si="69"/>
        <v>-252</v>
      </c>
      <c r="X73" s="3">
        <f t="shared" si="69"/>
        <v>-252</v>
      </c>
      <c r="Y73" s="3">
        <f t="shared" si="69"/>
        <v>-264.59999999999997</v>
      </c>
      <c r="Z73" s="3">
        <f t="shared" si="69"/>
        <v>-264.59999999999997</v>
      </c>
      <c r="AA73" s="3">
        <f t="shared" si="69"/>
        <v>-264.59999999999997</v>
      </c>
      <c r="AB73" s="3">
        <f t="shared" si="69"/>
        <v>-264.59999999999997</v>
      </c>
      <c r="AC73" s="3">
        <f t="shared" si="69"/>
        <v>-264.59999999999997</v>
      </c>
      <c r="AD73" s="3">
        <f t="shared" si="69"/>
        <v>-264.59999999999997</v>
      </c>
      <c r="AE73" s="3">
        <f t="shared" si="69"/>
        <v>-264.59999999999997</v>
      </c>
      <c r="AF73" s="3">
        <f t="shared" si="69"/>
        <v>-264.59999999999997</v>
      </c>
      <c r="AG73" s="3">
        <f t="shared" si="69"/>
        <v>-264.59999999999997</v>
      </c>
      <c r="AH73" s="3">
        <f t="shared" si="69"/>
        <v>-264.59999999999997</v>
      </c>
      <c r="AI73" s="3">
        <f t="shared" si="69"/>
        <v>-264.59999999999997</v>
      </c>
      <c r="AJ73" s="3">
        <f t="shared" ref="AJ73:BH73" si="70">AJ52*(1+TVA)</f>
        <v>-264.59999999999997</v>
      </c>
      <c r="AK73" s="3">
        <f t="shared" si="70"/>
        <v>-277.83000000000004</v>
      </c>
      <c r="AL73" s="3">
        <f t="shared" si="70"/>
        <v>-277.83000000000004</v>
      </c>
      <c r="AM73" s="3">
        <f t="shared" si="70"/>
        <v>-277.83000000000004</v>
      </c>
      <c r="AN73" s="3">
        <f t="shared" si="70"/>
        <v>-277.83000000000004</v>
      </c>
      <c r="AO73" s="3">
        <f t="shared" si="70"/>
        <v>-277.83000000000004</v>
      </c>
      <c r="AP73" s="3">
        <f t="shared" si="70"/>
        <v>-277.83000000000004</v>
      </c>
      <c r="AQ73" s="3">
        <f t="shared" si="70"/>
        <v>-277.83000000000004</v>
      </c>
      <c r="AR73" s="3">
        <f t="shared" si="70"/>
        <v>-277.83000000000004</v>
      </c>
      <c r="AS73" s="3">
        <f t="shared" si="70"/>
        <v>-277.83000000000004</v>
      </c>
      <c r="AT73" s="3">
        <f t="shared" si="70"/>
        <v>-277.83000000000004</v>
      </c>
      <c r="AU73" s="3">
        <f t="shared" si="70"/>
        <v>-277.83000000000004</v>
      </c>
      <c r="AV73" s="3">
        <f t="shared" si="70"/>
        <v>-277.83000000000004</v>
      </c>
      <c r="AW73" s="3">
        <f t="shared" si="70"/>
        <v>-291.72150000000005</v>
      </c>
      <c r="AX73" s="3">
        <f t="shared" si="70"/>
        <v>-291.72150000000005</v>
      </c>
      <c r="AY73" s="3">
        <f t="shared" si="70"/>
        <v>-291.72150000000005</v>
      </c>
      <c r="AZ73" s="3">
        <f t="shared" si="70"/>
        <v>-291.72150000000005</v>
      </c>
      <c r="BA73" s="3">
        <f t="shared" si="70"/>
        <v>-291.72150000000005</v>
      </c>
      <c r="BB73" s="3">
        <f t="shared" si="70"/>
        <v>-291.72150000000005</v>
      </c>
      <c r="BC73" s="3">
        <f t="shared" si="70"/>
        <v>-291.72150000000005</v>
      </c>
      <c r="BD73" s="3">
        <f t="shared" si="70"/>
        <v>-291.72150000000005</v>
      </c>
      <c r="BE73" s="3">
        <f t="shared" si="70"/>
        <v>-291.72150000000005</v>
      </c>
      <c r="BF73" s="3">
        <f t="shared" si="70"/>
        <v>-291.72150000000005</v>
      </c>
      <c r="BG73" s="3">
        <f t="shared" si="70"/>
        <v>-291.72150000000005</v>
      </c>
      <c r="BH73" s="3">
        <f t="shared" si="70"/>
        <v>-291.72150000000005</v>
      </c>
      <c r="BJ73" s="3">
        <f t="shared" si="61"/>
        <v>-2160</v>
      </c>
      <c r="BK73" s="3">
        <f t="shared" si="61"/>
        <v>-3024</v>
      </c>
      <c r="BL73" s="3">
        <f t="shared" si="61"/>
        <v>-3175.1999999999994</v>
      </c>
      <c r="BM73" s="3">
        <f t="shared" si="61"/>
        <v>-3333.9599999999996</v>
      </c>
      <c r="BN73" s="3">
        <f t="shared" si="61"/>
        <v>-3500.6580000000008</v>
      </c>
    </row>
    <row r="74" spans="2:66">
      <c r="B74" t="s">
        <v>58</v>
      </c>
      <c r="D74" s="3">
        <v>0</v>
      </c>
      <c r="E74" s="3">
        <f>D107</f>
        <v>2</v>
      </c>
      <c r="F74" s="3">
        <f t="shared" ref="F74:BH74" si="71">E107</f>
        <v>-156</v>
      </c>
      <c r="G74" s="3">
        <f t="shared" si="71"/>
        <v>-254</v>
      </c>
      <c r="H74" s="3">
        <f t="shared" si="71"/>
        <v>-202</v>
      </c>
      <c r="I74" s="3">
        <f t="shared" si="71"/>
        <v>-450</v>
      </c>
      <c r="J74" s="3">
        <f t="shared" si="71"/>
        <v>-548</v>
      </c>
      <c r="K74" s="3">
        <f t="shared" si="71"/>
        <v>-406</v>
      </c>
      <c r="L74" s="3">
        <f t="shared" si="71"/>
        <v>-744</v>
      </c>
      <c r="M74" s="3">
        <f t="shared" si="71"/>
        <v>-842</v>
      </c>
      <c r="N74" s="3">
        <f t="shared" si="71"/>
        <v>-608</v>
      </c>
      <c r="O74" s="3">
        <f t="shared" si="71"/>
        <v>-1036</v>
      </c>
      <c r="P74" s="3">
        <f t="shared" si="71"/>
        <v>-1134</v>
      </c>
      <c r="Q74" s="3">
        <f t="shared" si="71"/>
        <v>-812</v>
      </c>
      <c r="R74" s="3">
        <f t="shared" si="71"/>
        <v>-1330</v>
      </c>
      <c r="S74" s="3">
        <f t="shared" si="71"/>
        <v>-1428</v>
      </c>
      <c r="T74" s="3">
        <f t="shared" si="71"/>
        <v>-1016</v>
      </c>
      <c r="U74" s="3">
        <f t="shared" si="71"/>
        <v>-1624</v>
      </c>
      <c r="V74" s="3">
        <f t="shared" si="71"/>
        <v>-1722</v>
      </c>
      <c r="W74" s="3">
        <f t="shared" si="71"/>
        <v>-1220</v>
      </c>
      <c r="X74" s="3">
        <f t="shared" si="71"/>
        <v>-1918</v>
      </c>
      <c r="Y74" s="3">
        <f t="shared" si="71"/>
        <v>-2016</v>
      </c>
      <c r="Z74" s="3">
        <f t="shared" si="71"/>
        <v>-1421.9</v>
      </c>
      <c r="AA74" s="3">
        <f t="shared" si="71"/>
        <v>-2209.9</v>
      </c>
      <c r="AB74" s="3">
        <f t="shared" si="71"/>
        <v>-2307.9</v>
      </c>
      <c r="AC74" s="3">
        <f t="shared" si="71"/>
        <v>-1625.9</v>
      </c>
      <c r="AD74" s="3">
        <f t="shared" si="71"/>
        <v>-2503.9</v>
      </c>
      <c r="AE74" s="3">
        <f t="shared" si="71"/>
        <v>-2601.9</v>
      </c>
      <c r="AF74" s="3">
        <f t="shared" si="71"/>
        <v>-1829.9</v>
      </c>
      <c r="AG74" s="3">
        <f t="shared" si="71"/>
        <v>-2797.9</v>
      </c>
      <c r="AH74" s="3">
        <f t="shared" si="71"/>
        <v>-2895.9</v>
      </c>
      <c r="AI74" s="3">
        <f t="shared" si="71"/>
        <v>-2033.9</v>
      </c>
      <c r="AJ74" s="3">
        <f t="shared" si="71"/>
        <v>-3091.9</v>
      </c>
      <c r="AK74" s="3">
        <f t="shared" si="71"/>
        <v>-3189.9</v>
      </c>
      <c r="AL74" s="3">
        <f t="shared" si="71"/>
        <v>-2235.6950000000002</v>
      </c>
      <c r="AM74" s="3">
        <f t="shared" si="71"/>
        <v>-3383.6949999999993</v>
      </c>
      <c r="AN74" s="3">
        <f t="shared" si="71"/>
        <v>-3481.6950000000002</v>
      </c>
      <c r="AO74" s="3">
        <f t="shared" si="71"/>
        <v>-2439.6950000000002</v>
      </c>
      <c r="AP74" s="3">
        <f t="shared" si="71"/>
        <v>-3677.6949999999993</v>
      </c>
      <c r="AQ74" s="3">
        <f t="shared" si="71"/>
        <v>-3775.6950000000002</v>
      </c>
      <c r="AR74" s="3">
        <f t="shared" si="71"/>
        <v>-2643.6950000000002</v>
      </c>
      <c r="AS74" s="3">
        <f t="shared" si="71"/>
        <v>-3971.6949999999993</v>
      </c>
      <c r="AT74" s="3">
        <f t="shared" si="71"/>
        <v>-4069.6950000000002</v>
      </c>
      <c r="AU74" s="3">
        <f t="shared" si="71"/>
        <v>-2847.6950000000002</v>
      </c>
      <c r="AV74" s="3">
        <f t="shared" si="71"/>
        <v>-4265.6949999999997</v>
      </c>
      <c r="AW74" s="3">
        <f t="shared" si="71"/>
        <v>-4363.6949999999997</v>
      </c>
      <c r="AX74" s="3">
        <f t="shared" si="71"/>
        <v>-3049.3797500000001</v>
      </c>
      <c r="AY74" s="3">
        <f t="shared" si="71"/>
        <v>-4557.3797500000001</v>
      </c>
      <c r="AZ74" s="3">
        <f t="shared" si="71"/>
        <v>-4655.3797500000001</v>
      </c>
      <c r="BA74" s="3">
        <f t="shared" si="71"/>
        <v>-3253.3797500000001</v>
      </c>
      <c r="BB74" s="3">
        <f t="shared" si="71"/>
        <v>-4851.3797500000001</v>
      </c>
      <c r="BC74" s="3">
        <f t="shared" si="71"/>
        <v>-4949.3797500000001</v>
      </c>
      <c r="BD74" s="3">
        <f t="shared" si="71"/>
        <v>-3457.3797500000001</v>
      </c>
      <c r="BE74" s="3">
        <f t="shared" si="71"/>
        <v>-5145.3797500000001</v>
      </c>
      <c r="BF74" s="3">
        <f t="shared" si="71"/>
        <v>-5243.3797500000001</v>
      </c>
      <c r="BG74" s="3">
        <f t="shared" si="71"/>
        <v>-3661.3797500000001</v>
      </c>
      <c r="BH74" s="3">
        <f t="shared" si="71"/>
        <v>-5439.3797500000001</v>
      </c>
      <c r="BJ74" s="3">
        <f t="shared" si="61"/>
        <v>-2758</v>
      </c>
      <c r="BK74" s="3">
        <f t="shared" si="61"/>
        <v>-14690</v>
      </c>
      <c r="BL74" s="3">
        <f t="shared" si="61"/>
        <v>-27336.900000000005</v>
      </c>
      <c r="BM74" s="3">
        <f t="shared" si="61"/>
        <v>-39982.544999999998</v>
      </c>
      <c r="BN74" s="3">
        <f t="shared" si="61"/>
        <v>-52626.87225</v>
      </c>
    </row>
    <row r="75" spans="2:66" s="1" customFormat="1">
      <c r="B75" s="1" t="s">
        <v>96</v>
      </c>
      <c r="D75" s="8">
        <f t="shared" ref="D75:AI75" si="72">SUM(D66:D74)</f>
        <v>-4372</v>
      </c>
      <c r="E75" s="8">
        <f t="shared" si="72"/>
        <v>-6427</v>
      </c>
      <c r="F75" s="8">
        <f t="shared" si="72"/>
        <v>-5997</v>
      </c>
      <c r="G75" s="8">
        <f t="shared" si="72"/>
        <v>-6407</v>
      </c>
      <c r="H75" s="8">
        <f t="shared" si="72"/>
        <v>-4867</v>
      </c>
      <c r="I75" s="8">
        <f t="shared" si="72"/>
        <v>-4527</v>
      </c>
      <c r="J75" s="8">
        <f t="shared" si="72"/>
        <v>-5477</v>
      </c>
      <c r="K75" s="8">
        <f t="shared" si="72"/>
        <v>-3307</v>
      </c>
      <c r="L75" s="8">
        <f t="shared" si="72"/>
        <v>-3057</v>
      </c>
      <c r="M75" s="8">
        <f t="shared" si="72"/>
        <v>-4747</v>
      </c>
      <c r="N75" s="8">
        <f t="shared" si="72"/>
        <v>-2065.25</v>
      </c>
      <c r="O75" s="8">
        <f t="shared" si="72"/>
        <v>-1905.25</v>
      </c>
      <c r="P75" s="8">
        <f t="shared" si="72"/>
        <v>-3935.25</v>
      </c>
      <c r="Q75" s="8">
        <f t="shared" si="72"/>
        <v>-505.25</v>
      </c>
      <c r="R75" s="8">
        <f t="shared" si="72"/>
        <v>-435.25</v>
      </c>
      <c r="S75" s="8">
        <f t="shared" si="72"/>
        <v>-3005.25</v>
      </c>
      <c r="T75" s="8">
        <f t="shared" si="72"/>
        <v>1054.75</v>
      </c>
      <c r="U75" s="8">
        <f t="shared" si="72"/>
        <v>1034.75</v>
      </c>
      <c r="V75" s="8">
        <f t="shared" si="72"/>
        <v>-2075.25</v>
      </c>
      <c r="W75" s="8">
        <f t="shared" si="72"/>
        <v>2614.75</v>
      </c>
      <c r="X75" s="8">
        <f t="shared" si="72"/>
        <v>2504.75</v>
      </c>
      <c r="Y75" s="8">
        <f t="shared" si="72"/>
        <v>-1355.25</v>
      </c>
      <c r="Z75" s="8">
        <f t="shared" si="72"/>
        <v>3840.5874999999992</v>
      </c>
      <c r="AA75" s="8">
        <f t="shared" si="72"/>
        <v>3640.5874999999992</v>
      </c>
      <c r="AB75" s="8">
        <f t="shared" si="72"/>
        <v>-549.41250000000082</v>
      </c>
      <c r="AC75" s="8">
        <f t="shared" si="72"/>
        <v>5400.5874999999996</v>
      </c>
      <c r="AD75" s="8">
        <f t="shared" si="72"/>
        <v>5110.5874999999996</v>
      </c>
      <c r="AE75" s="8">
        <f t="shared" si="72"/>
        <v>380.58749999999964</v>
      </c>
      <c r="AF75" s="8">
        <f t="shared" si="72"/>
        <v>6960.5874999999996</v>
      </c>
      <c r="AG75" s="8">
        <f t="shared" si="72"/>
        <v>6580.5874999999996</v>
      </c>
      <c r="AH75" s="8">
        <f t="shared" si="72"/>
        <v>1310.5874999999992</v>
      </c>
      <c r="AI75" s="8">
        <f t="shared" si="72"/>
        <v>8520.5874999999996</v>
      </c>
      <c r="AJ75" s="8">
        <f t="shared" ref="AJ75:BH75" si="73">SUM(AJ66:AJ74)</f>
        <v>8050.5874999999996</v>
      </c>
      <c r="AK75" s="8">
        <f t="shared" si="73"/>
        <v>2020.0874999999974</v>
      </c>
      <c r="AL75" s="8">
        <f t="shared" si="73"/>
        <v>9729.7168749999964</v>
      </c>
      <c r="AM75" s="8">
        <f t="shared" si="73"/>
        <v>9169.7168749999964</v>
      </c>
      <c r="AN75" s="8">
        <f t="shared" si="73"/>
        <v>2819.7168749999978</v>
      </c>
      <c r="AO75" s="8">
        <f t="shared" si="73"/>
        <v>11289.716874999996</v>
      </c>
      <c r="AP75" s="8">
        <f t="shared" si="73"/>
        <v>10639.716874999996</v>
      </c>
      <c r="AQ75" s="8">
        <f t="shared" si="73"/>
        <v>3749.7168749999978</v>
      </c>
      <c r="AR75" s="8">
        <f t="shared" si="73"/>
        <v>12849.716874999998</v>
      </c>
      <c r="AS75" s="8">
        <f t="shared" si="73"/>
        <v>12109.716874999998</v>
      </c>
      <c r="AT75" s="8">
        <f t="shared" si="73"/>
        <v>4679.7168749999983</v>
      </c>
      <c r="AU75" s="8">
        <f t="shared" si="73"/>
        <v>14409.716874999998</v>
      </c>
      <c r="AV75" s="8">
        <f t="shared" si="73"/>
        <v>13579.716874999998</v>
      </c>
      <c r="AW75" s="8">
        <f t="shared" si="73"/>
        <v>5378.1918750000004</v>
      </c>
      <c r="AX75" s="8">
        <f t="shared" si="73"/>
        <v>15601.302718750001</v>
      </c>
      <c r="AY75" s="8">
        <f t="shared" si="73"/>
        <v>14681.302718750001</v>
      </c>
      <c r="AZ75" s="8">
        <f t="shared" si="73"/>
        <v>6171.3027187500011</v>
      </c>
      <c r="BA75" s="8">
        <f t="shared" si="73"/>
        <v>17161.302718750001</v>
      </c>
      <c r="BB75" s="8">
        <f t="shared" si="73"/>
        <v>16151.302718750001</v>
      </c>
      <c r="BC75" s="8">
        <f t="shared" si="73"/>
        <v>7101.3027187500011</v>
      </c>
      <c r="BD75" s="8">
        <f t="shared" si="73"/>
        <v>18721.302718750001</v>
      </c>
      <c r="BE75" s="8">
        <f t="shared" si="73"/>
        <v>17621.302718750001</v>
      </c>
      <c r="BF75" s="8">
        <f t="shared" si="73"/>
        <v>8031.3027187500011</v>
      </c>
      <c r="BG75" s="8">
        <f t="shared" si="73"/>
        <v>20281.302718750001</v>
      </c>
      <c r="BH75" s="8">
        <f t="shared" si="73"/>
        <v>19091.302718750001</v>
      </c>
      <c r="BJ75" s="8">
        <f t="shared" ref="BJ75:BN75" si="74">SUM(BJ66:BJ74)</f>
        <v>-44438</v>
      </c>
      <c r="BK75" s="8">
        <f t="shared" si="74"/>
        <v>-11464.75</v>
      </c>
      <c r="BL75" s="8">
        <f t="shared" si="74"/>
        <v>47891.21249999998</v>
      </c>
      <c r="BM75" s="8">
        <f t="shared" si="74"/>
        <v>107046.97312499997</v>
      </c>
      <c r="BN75" s="8">
        <f t="shared" si="74"/>
        <v>165992.52178124996</v>
      </c>
    </row>
    <row r="77" spans="2:66">
      <c r="B77" t="s">
        <v>159</v>
      </c>
      <c r="D77" s="3">
        <f t="shared" ref="D77:AI77" si="75">-C20</f>
        <v>-1600</v>
      </c>
      <c r="E77" s="3">
        <f t="shared" si="75"/>
        <v>0</v>
      </c>
      <c r="F77" s="3">
        <f t="shared" si="75"/>
        <v>0</v>
      </c>
      <c r="G77" s="3">
        <f t="shared" si="75"/>
        <v>0</v>
      </c>
      <c r="H77" s="3">
        <f t="shared" si="75"/>
        <v>0</v>
      </c>
      <c r="I77" s="3">
        <f t="shared" si="75"/>
        <v>0</v>
      </c>
      <c r="J77" s="3">
        <f t="shared" si="75"/>
        <v>0</v>
      </c>
      <c r="K77" s="3">
        <f t="shared" si="75"/>
        <v>0</v>
      </c>
      <c r="L77" s="3">
        <f t="shared" si="75"/>
        <v>0</v>
      </c>
      <c r="M77" s="3">
        <f t="shared" si="75"/>
        <v>0</v>
      </c>
      <c r="N77" s="3">
        <f t="shared" si="75"/>
        <v>0</v>
      </c>
      <c r="O77" s="3">
        <f t="shared" si="75"/>
        <v>0</v>
      </c>
      <c r="P77" s="3">
        <f t="shared" si="75"/>
        <v>0</v>
      </c>
      <c r="Q77" s="3">
        <f t="shared" si="75"/>
        <v>0</v>
      </c>
      <c r="R77" s="3">
        <f t="shared" si="75"/>
        <v>0</v>
      </c>
      <c r="S77" s="3">
        <f t="shared" si="75"/>
        <v>0</v>
      </c>
      <c r="T77" s="3">
        <f t="shared" si="75"/>
        <v>0</v>
      </c>
      <c r="U77" s="3">
        <f t="shared" si="75"/>
        <v>0</v>
      </c>
      <c r="V77" s="3">
        <f t="shared" si="75"/>
        <v>0</v>
      </c>
      <c r="W77" s="3">
        <f t="shared" si="75"/>
        <v>0</v>
      </c>
      <c r="X77" s="3">
        <f t="shared" si="75"/>
        <v>0</v>
      </c>
      <c r="Y77" s="3">
        <f t="shared" si="75"/>
        <v>0</v>
      </c>
      <c r="Z77" s="3">
        <f t="shared" si="75"/>
        <v>0</v>
      </c>
      <c r="AA77" s="3">
        <f t="shared" si="75"/>
        <v>0</v>
      </c>
      <c r="AB77" s="3">
        <f t="shared" si="75"/>
        <v>0</v>
      </c>
      <c r="AC77" s="3">
        <f t="shared" si="75"/>
        <v>0</v>
      </c>
      <c r="AD77" s="3">
        <f t="shared" si="75"/>
        <v>0</v>
      </c>
      <c r="AE77" s="3">
        <f t="shared" si="75"/>
        <v>0</v>
      </c>
      <c r="AF77" s="3">
        <f t="shared" si="75"/>
        <v>0</v>
      </c>
      <c r="AG77" s="3">
        <f t="shared" si="75"/>
        <v>0</v>
      </c>
      <c r="AH77" s="3">
        <f t="shared" si="75"/>
        <v>0</v>
      </c>
      <c r="AI77" s="3">
        <f t="shared" si="75"/>
        <v>0</v>
      </c>
      <c r="AJ77" s="3">
        <f t="shared" ref="AJ77:BH77" si="76">-AI20</f>
        <v>0</v>
      </c>
      <c r="AK77" s="3">
        <f t="shared" si="76"/>
        <v>0</v>
      </c>
      <c r="AL77" s="3">
        <f t="shared" si="76"/>
        <v>0</v>
      </c>
      <c r="AM77" s="3">
        <f t="shared" si="76"/>
        <v>0</v>
      </c>
      <c r="AN77" s="3">
        <f t="shared" si="76"/>
        <v>0</v>
      </c>
      <c r="AO77" s="3">
        <f t="shared" si="76"/>
        <v>0</v>
      </c>
      <c r="AP77" s="3">
        <f t="shared" si="76"/>
        <v>0</v>
      </c>
      <c r="AQ77" s="3">
        <f t="shared" si="76"/>
        <v>0</v>
      </c>
      <c r="AR77" s="3">
        <f t="shared" si="76"/>
        <v>0</v>
      </c>
      <c r="AS77" s="3">
        <f t="shared" si="76"/>
        <v>0</v>
      </c>
      <c r="AT77" s="3">
        <f t="shared" si="76"/>
        <v>0</v>
      </c>
      <c r="AU77" s="3">
        <f t="shared" si="76"/>
        <v>0</v>
      </c>
      <c r="AV77" s="3">
        <f t="shared" si="76"/>
        <v>0</v>
      </c>
      <c r="AW77" s="3">
        <f t="shared" si="76"/>
        <v>0</v>
      </c>
      <c r="AX77" s="3">
        <f t="shared" si="76"/>
        <v>0</v>
      </c>
      <c r="AY77" s="3">
        <f t="shared" si="76"/>
        <v>0</v>
      </c>
      <c r="AZ77" s="3">
        <f t="shared" si="76"/>
        <v>0</v>
      </c>
      <c r="BA77" s="3">
        <f t="shared" si="76"/>
        <v>0</v>
      </c>
      <c r="BB77" s="3">
        <f t="shared" si="76"/>
        <v>0</v>
      </c>
      <c r="BC77" s="3">
        <f t="shared" si="76"/>
        <v>0</v>
      </c>
      <c r="BD77" s="3">
        <f t="shared" si="76"/>
        <v>0</v>
      </c>
      <c r="BE77" s="3">
        <f t="shared" si="76"/>
        <v>0</v>
      </c>
      <c r="BF77" s="3">
        <f t="shared" si="76"/>
        <v>0</v>
      </c>
      <c r="BG77" s="3">
        <f t="shared" si="76"/>
        <v>0</v>
      </c>
      <c r="BH77" s="3">
        <f t="shared" si="76"/>
        <v>0</v>
      </c>
      <c r="BJ77" s="3">
        <f t="shared" ref="BJ77:BN78" si="77">SUMIFS($D77:$BH77,$D$33:$BH$33,BJ$31)</f>
        <v>-1600</v>
      </c>
      <c r="BK77" s="3">
        <f t="shared" si="77"/>
        <v>0</v>
      </c>
      <c r="BL77" s="3">
        <f t="shared" si="77"/>
        <v>0</v>
      </c>
      <c r="BM77" s="3">
        <f t="shared" si="77"/>
        <v>0</v>
      </c>
      <c r="BN77" s="3">
        <f t="shared" si="77"/>
        <v>0</v>
      </c>
    </row>
    <row r="78" spans="2:66">
      <c r="B78" t="s">
        <v>29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J78" s="3">
        <f t="shared" si="77"/>
        <v>0</v>
      </c>
      <c r="BK78" s="3">
        <f t="shared" si="77"/>
        <v>0</v>
      </c>
      <c r="BL78" s="3">
        <f t="shared" si="77"/>
        <v>0</v>
      </c>
      <c r="BM78" s="3">
        <f t="shared" si="77"/>
        <v>0</v>
      </c>
      <c r="BN78" s="3">
        <f t="shared" si="77"/>
        <v>0</v>
      </c>
    </row>
    <row r="79" spans="2:66">
      <c r="B79" s="1" t="s">
        <v>97</v>
      </c>
      <c r="D79" s="8">
        <f>SUM(D77:D78)</f>
        <v>-1600</v>
      </c>
      <c r="E79" s="8">
        <f t="shared" ref="E79:BH79" si="78">SUM(E77:E78)</f>
        <v>0</v>
      </c>
      <c r="F79" s="8">
        <f t="shared" si="78"/>
        <v>0</v>
      </c>
      <c r="G79" s="8">
        <f t="shared" si="78"/>
        <v>0</v>
      </c>
      <c r="H79" s="8">
        <f t="shared" si="78"/>
        <v>0</v>
      </c>
      <c r="I79" s="8">
        <f t="shared" si="78"/>
        <v>0</v>
      </c>
      <c r="J79" s="8">
        <f t="shared" si="78"/>
        <v>0</v>
      </c>
      <c r="K79" s="8">
        <f t="shared" si="78"/>
        <v>0</v>
      </c>
      <c r="L79" s="8">
        <f t="shared" si="78"/>
        <v>0</v>
      </c>
      <c r="M79" s="8">
        <f t="shared" si="78"/>
        <v>0</v>
      </c>
      <c r="N79" s="8">
        <f t="shared" si="78"/>
        <v>0</v>
      </c>
      <c r="O79" s="8">
        <f t="shared" si="78"/>
        <v>0</v>
      </c>
      <c r="P79" s="8">
        <f t="shared" si="78"/>
        <v>0</v>
      </c>
      <c r="Q79" s="8">
        <f t="shared" si="78"/>
        <v>0</v>
      </c>
      <c r="R79" s="8">
        <f t="shared" si="78"/>
        <v>0</v>
      </c>
      <c r="S79" s="8">
        <f t="shared" si="78"/>
        <v>0</v>
      </c>
      <c r="T79" s="8">
        <f t="shared" si="78"/>
        <v>0</v>
      </c>
      <c r="U79" s="8">
        <f t="shared" si="78"/>
        <v>0</v>
      </c>
      <c r="V79" s="8">
        <f t="shared" si="78"/>
        <v>0</v>
      </c>
      <c r="W79" s="8">
        <f t="shared" si="78"/>
        <v>0</v>
      </c>
      <c r="X79" s="8">
        <f t="shared" si="78"/>
        <v>0</v>
      </c>
      <c r="Y79" s="8">
        <f t="shared" si="78"/>
        <v>0</v>
      </c>
      <c r="Z79" s="8">
        <f t="shared" si="78"/>
        <v>0</v>
      </c>
      <c r="AA79" s="8">
        <f t="shared" si="78"/>
        <v>0</v>
      </c>
      <c r="AB79" s="8">
        <f t="shared" si="78"/>
        <v>0</v>
      </c>
      <c r="AC79" s="8">
        <f t="shared" si="78"/>
        <v>0</v>
      </c>
      <c r="AD79" s="8">
        <f t="shared" si="78"/>
        <v>0</v>
      </c>
      <c r="AE79" s="8">
        <f t="shared" si="78"/>
        <v>0</v>
      </c>
      <c r="AF79" s="8">
        <f t="shared" si="78"/>
        <v>0</v>
      </c>
      <c r="AG79" s="8">
        <f t="shared" si="78"/>
        <v>0</v>
      </c>
      <c r="AH79" s="8">
        <f t="shared" si="78"/>
        <v>0</v>
      </c>
      <c r="AI79" s="8">
        <f t="shared" si="78"/>
        <v>0</v>
      </c>
      <c r="AJ79" s="8">
        <f t="shared" si="78"/>
        <v>0</v>
      </c>
      <c r="AK79" s="8">
        <f t="shared" si="78"/>
        <v>0</v>
      </c>
      <c r="AL79" s="8">
        <f t="shared" si="78"/>
        <v>0</v>
      </c>
      <c r="AM79" s="8">
        <f t="shared" si="78"/>
        <v>0</v>
      </c>
      <c r="AN79" s="8">
        <f t="shared" si="78"/>
        <v>0</v>
      </c>
      <c r="AO79" s="8">
        <f t="shared" si="78"/>
        <v>0</v>
      </c>
      <c r="AP79" s="8">
        <f t="shared" si="78"/>
        <v>0</v>
      </c>
      <c r="AQ79" s="8">
        <f t="shared" si="78"/>
        <v>0</v>
      </c>
      <c r="AR79" s="8">
        <f t="shared" si="78"/>
        <v>0</v>
      </c>
      <c r="AS79" s="8">
        <f t="shared" si="78"/>
        <v>0</v>
      </c>
      <c r="AT79" s="8">
        <f t="shared" si="78"/>
        <v>0</v>
      </c>
      <c r="AU79" s="8">
        <f t="shared" si="78"/>
        <v>0</v>
      </c>
      <c r="AV79" s="8">
        <f t="shared" si="78"/>
        <v>0</v>
      </c>
      <c r="AW79" s="8">
        <f t="shared" si="78"/>
        <v>0</v>
      </c>
      <c r="AX79" s="8">
        <f t="shared" si="78"/>
        <v>0</v>
      </c>
      <c r="AY79" s="8">
        <f t="shared" si="78"/>
        <v>0</v>
      </c>
      <c r="AZ79" s="8">
        <f t="shared" si="78"/>
        <v>0</v>
      </c>
      <c r="BA79" s="8">
        <f t="shared" si="78"/>
        <v>0</v>
      </c>
      <c r="BB79" s="8">
        <f t="shared" si="78"/>
        <v>0</v>
      </c>
      <c r="BC79" s="8">
        <f t="shared" si="78"/>
        <v>0</v>
      </c>
      <c r="BD79" s="8">
        <f t="shared" si="78"/>
        <v>0</v>
      </c>
      <c r="BE79" s="8">
        <f t="shared" si="78"/>
        <v>0</v>
      </c>
      <c r="BF79" s="8">
        <f t="shared" si="78"/>
        <v>0</v>
      </c>
      <c r="BG79" s="8">
        <f t="shared" si="78"/>
        <v>0</v>
      </c>
      <c r="BH79" s="8">
        <f t="shared" si="78"/>
        <v>0</v>
      </c>
      <c r="BJ79" s="8">
        <f t="shared" ref="BJ79" si="79">SUM(BJ77:BJ78)</f>
        <v>-1600</v>
      </c>
      <c r="BK79" s="8">
        <f t="shared" ref="BK79" si="80">SUM(BK77:BK78)</f>
        <v>0</v>
      </c>
      <c r="BL79" s="8">
        <f t="shared" ref="BL79" si="81">SUM(BL77:BL78)</f>
        <v>0</v>
      </c>
      <c r="BM79" s="8">
        <f t="shared" ref="BM79" si="82">SUM(BM77:BM78)</f>
        <v>0</v>
      </c>
      <c r="BN79" s="8">
        <f t="shared" ref="BN79" si="83">SUM(BN77:BN78)</f>
        <v>0</v>
      </c>
    </row>
    <row r="81" spans="2:66">
      <c r="B81" s="53" t="s">
        <v>101</v>
      </c>
      <c r="D81" s="29">
        <f>SUM(D75,D79)</f>
        <v>-5972</v>
      </c>
      <c r="E81" s="29">
        <f t="shared" ref="E81:BN81" si="84">SUM(E75,E79)</f>
        <v>-6427</v>
      </c>
      <c r="F81" s="29">
        <f t="shared" si="84"/>
        <v>-5997</v>
      </c>
      <c r="G81" s="29">
        <f t="shared" si="84"/>
        <v>-6407</v>
      </c>
      <c r="H81" s="29">
        <f t="shared" si="84"/>
        <v>-4867</v>
      </c>
      <c r="I81" s="29">
        <f t="shared" si="84"/>
        <v>-4527</v>
      </c>
      <c r="J81" s="29">
        <f t="shared" si="84"/>
        <v>-5477</v>
      </c>
      <c r="K81" s="29">
        <f t="shared" si="84"/>
        <v>-3307</v>
      </c>
      <c r="L81" s="29">
        <f t="shared" si="84"/>
        <v>-3057</v>
      </c>
      <c r="M81" s="29">
        <f t="shared" si="84"/>
        <v>-4747</v>
      </c>
      <c r="N81" s="29">
        <f t="shared" si="84"/>
        <v>-2065.25</v>
      </c>
      <c r="O81" s="29">
        <f t="shared" si="84"/>
        <v>-1905.25</v>
      </c>
      <c r="P81" s="29">
        <f t="shared" si="84"/>
        <v>-3935.25</v>
      </c>
      <c r="Q81" s="29">
        <f t="shared" si="84"/>
        <v>-505.25</v>
      </c>
      <c r="R81" s="29">
        <f t="shared" si="84"/>
        <v>-435.25</v>
      </c>
      <c r="S81" s="29">
        <f t="shared" si="84"/>
        <v>-3005.25</v>
      </c>
      <c r="T81" s="29">
        <f t="shared" si="84"/>
        <v>1054.75</v>
      </c>
      <c r="U81" s="29">
        <f t="shared" si="84"/>
        <v>1034.75</v>
      </c>
      <c r="V81" s="29">
        <f t="shared" si="84"/>
        <v>-2075.25</v>
      </c>
      <c r="W81" s="29">
        <f t="shared" si="84"/>
        <v>2614.75</v>
      </c>
      <c r="X81" s="29">
        <f t="shared" si="84"/>
        <v>2504.75</v>
      </c>
      <c r="Y81" s="29">
        <f t="shared" si="84"/>
        <v>-1355.25</v>
      </c>
      <c r="Z81" s="29">
        <f t="shared" si="84"/>
        <v>3840.5874999999992</v>
      </c>
      <c r="AA81" s="29">
        <f t="shared" si="84"/>
        <v>3640.5874999999992</v>
      </c>
      <c r="AB81" s="29">
        <f t="shared" si="84"/>
        <v>-549.41250000000082</v>
      </c>
      <c r="AC81" s="29">
        <f t="shared" si="84"/>
        <v>5400.5874999999996</v>
      </c>
      <c r="AD81" s="29">
        <f t="shared" si="84"/>
        <v>5110.5874999999996</v>
      </c>
      <c r="AE81" s="29">
        <f t="shared" si="84"/>
        <v>380.58749999999964</v>
      </c>
      <c r="AF81" s="29">
        <f t="shared" si="84"/>
        <v>6960.5874999999996</v>
      </c>
      <c r="AG81" s="29">
        <f t="shared" si="84"/>
        <v>6580.5874999999996</v>
      </c>
      <c r="AH81" s="29">
        <f t="shared" si="84"/>
        <v>1310.5874999999992</v>
      </c>
      <c r="AI81" s="29">
        <f t="shared" si="84"/>
        <v>8520.5874999999996</v>
      </c>
      <c r="AJ81" s="29">
        <f t="shared" si="84"/>
        <v>8050.5874999999996</v>
      </c>
      <c r="AK81" s="29">
        <f t="shared" si="84"/>
        <v>2020.0874999999974</v>
      </c>
      <c r="AL81" s="29">
        <f t="shared" si="84"/>
        <v>9729.7168749999964</v>
      </c>
      <c r="AM81" s="29">
        <f t="shared" si="84"/>
        <v>9169.7168749999964</v>
      </c>
      <c r="AN81" s="29">
        <f t="shared" si="84"/>
        <v>2819.7168749999978</v>
      </c>
      <c r="AO81" s="29">
        <f t="shared" si="84"/>
        <v>11289.716874999996</v>
      </c>
      <c r="AP81" s="29">
        <f t="shared" si="84"/>
        <v>10639.716874999996</v>
      </c>
      <c r="AQ81" s="29">
        <f t="shared" si="84"/>
        <v>3749.7168749999978</v>
      </c>
      <c r="AR81" s="29">
        <f t="shared" si="84"/>
        <v>12849.716874999998</v>
      </c>
      <c r="AS81" s="29">
        <f t="shared" si="84"/>
        <v>12109.716874999998</v>
      </c>
      <c r="AT81" s="29">
        <f t="shared" si="84"/>
        <v>4679.7168749999983</v>
      </c>
      <c r="AU81" s="29">
        <f t="shared" si="84"/>
        <v>14409.716874999998</v>
      </c>
      <c r="AV81" s="29">
        <f t="shared" si="84"/>
        <v>13579.716874999998</v>
      </c>
      <c r="AW81" s="29">
        <f t="shared" si="84"/>
        <v>5378.1918750000004</v>
      </c>
      <c r="AX81" s="29">
        <f t="shared" si="84"/>
        <v>15601.302718750001</v>
      </c>
      <c r="AY81" s="29">
        <f t="shared" si="84"/>
        <v>14681.302718750001</v>
      </c>
      <c r="AZ81" s="29">
        <f t="shared" si="84"/>
        <v>6171.3027187500011</v>
      </c>
      <c r="BA81" s="29">
        <f t="shared" si="84"/>
        <v>17161.302718750001</v>
      </c>
      <c r="BB81" s="29">
        <f t="shared" si="84"/>
        <v>16151.302718750001</v>
      </c>
      <c r="BC81" s="29">
        <f t="shared" si="84"/>
        <v>7101.3027187500011</v>
      </c>
      <c r="BD81" s="29">
        <f t="shared" si="84"/>
        <v>18721.302718750001</v>
      </c>
      <c r="BE81" s="29">
        <f t="shared" si="84"/>
        <v>17621.302718750001</v>
      </c>
      <c r="BF81" s="29">
        <f t="shared" si="84"/>
        <v>8031.3027187500011</v>
      </c>
      <c r="BG81" s="29">
        <f t="shared" si="84"/>
        <v>20281.302718750001</v>
      </c>
      <c r="BH81" s="29">
        <f t="shared" si="84"/>
        <v>19091.302718750001</v>
      </c>
      <c r="BJ81" s="29">
        <f t="shared" si="84"/>
        <v>-46038</v>
      </c>
      <c r="BK81" s="29">
        <f t="shared" si="84"/>
        <v>-11464.75</v>
      </c>
      <c r="BL81" s="29">
        <f t="shared" si="84"/>
        <v>47891.21249999998</v>
      </c>
      <c r="BM81" s="29">
        <f t="shared" si="84"/>
        <v>107046.97312499997</v>
      </c>
      <c r="BN81" s="29">
        <f t="shared" si="84"/>
        <v>165992.52178124996</v>
      </c>
    </row>
    <row r="82" spans="2:66">
      <c r="B82" s="1" t="s">
        <v>105</v>
      </c>
      <c r="D82" s="8">
        <f>SUM(C82,D81)</f>
        <v>-5972</v>
      </c>
      <c r="E82" s="8">
        <f t="shared" ref="E82:BH82" si="85">SUM(D82,E81)</f>
        <v>-12399</v>
      </c>
      <c r="F82" s="8">
        <f t="shared" si="85"/>
        <v>-18396</v>
      </c>
      <c r="G82" s="8">
        <f t="shared" si="85"/>
        <v>-24803</v>
      </c>
      <c r="H82" s="8">
        <f t="shared" si="85"/>
        <v>-29670</v>
      </c>
      <c r="I82" s="8">
        <f t="shared" si="85"/>
        <v>-34197</v>
      </c>
      <c r="J82" s="8">
        <f t="shared" si="85"/>
        <v>-39674</v>
      </c>
      <c r="K82" s="8">
        <f t="shared" si="85"/>
        <v>-42981</v>
      </c>
      <c r="L82" s="8">
        <f t="shared" si="85"/>
        <v>-46038</v>
      </c>
      <c r="M82" s="8">
        <f t="shared" si="85"/>
        <v>-50785</v>
      </c>
      <c r="N82" s="8">
        <f t="shared" si="85"/>
        <v>-52850.25</v>
      </c>
      <c r="O82" s="8">
        <f t="shared" si="85"/>
        <v>-54755.5</v>
      </c>
      <c r="P82" s="8">
        <f t="shared" si="85"/>
        <v>-58690.75</v>
      </c>
      <c r="Q82" s="8">
        <f t="shared" si="85"/>
        <v>-59196</v>
      </c>
      <c r="R82" s="8">
        <f t="shared" si="85"/>
        <v>-59631.25</v>
      </c>
      <c r="S82" s="8">
        <f t="shared" si="85"/>
        <v>-62636.5</v>
      </c>
      <c r="T82" s="8">
        <f t="shared" si="85"/>
        <v>-61581.75</v>
      </c>
      <c r="U82" s="8">
        <f t="shared" si="85"/>
        <v>-60547</v>
      </c>
      <c r="V82" s="8">
        <f t="shared" si="85"/>
        <v>-62622.25</v>
      </c>
      <c r="W82" s="8">
        <f t="shared" si="85"/>
        <v>-60007.5</v>
      </c>
      <c r="X82" s="8">
        <f t="shared" si="85"/>
        <v>-57502.75</v>
      </c>
      <c r="Y82" s="8">
        <f t="shared" si="85"/>
        <v>-58858</v>
      </c>
      <c r="Z82" s="8">
        <f t="shared" si="85"/>
        <v>-55017.412499999999</v>
      </c>
      <c r="AA82" s="8">
        <f t="shared" si="85"/>
        <v>-51376.824999999997</v>
      </c>
      <c r="AB82" s="8">
        <f t="shared" si="85"/>
        <v>-51926.237499999996</v>
      </c>
      <c r="AC82" s="8">
        <f t="shared" si="85"/>
        <v>-46525.649999999994</v>
      </c>
      <c r="AD82" s="8">
        <f t="shared" si="85"/>
        <v>-41415.062499999993</v>
      </c>
      <c r="AE82" s="8">
        <f t="shared" si="85"/>
        <v>-41034.474999999991</v>
      </c>
      <c r="AF82" s="8">
        <f t="shared" si="85"/>
        <v>-34073.88749999999</v>
      </c>
      <c r="AG82" s="8">
        <f t="shared" si="85"/>
        <v>-27493.299999999988</v>
      </c>
      <c r="AH82" s="8">
        <f t="shared" si="85"/>
        <v>-26182.712499999991</v>
      </c>
      <c r="AI82" s="8">
        <f t="shared" si="85"/>
        <v>-17662.124999999993</v>
      </c>
      <c r="AJ82" s="8">
        <f t="shared" si="85"/>
        <v>-9611.5374999999931</v>
      </c>
      <c r="AK82" s="8">
        <f t="shared" si="85"/>
        <v>-7591.4499999999953</v>
      </c>
      <c r="AL82" s="8">
        <f t="shared" si="85"/>
        <v>2138.2668750000012</v>
      </c>
      <c r="AM82" s="8">
        <f t="shared" si="85"/>
        <v>11307.983749999998</v>
      </c>
      <c r="AN82" s="8">
        <f t="shared" si="85"/>
        <v>14127.700624999996</v>
      </c>
      <c r="AO82" s="8">
        <f t="shared" si="85"/>
        <v>25417.417499999992</v>
      </c>
      <c r="AP82" s="8">
        <f t="shared" si="85"/>
        <v>36057.134374999987</v>
      </c>
      <c r="AQ82" s="8">
        <f t="shared" si="85"/>
        <v>39806.851249999985</v>
      </c>
      <c r="AR82" s="8">
        <f t="shared" si="85"/>
        <v>52656.568124999983</v>
      </c>
      <c r="AS82" s="8">
        <f t="shared" si="85"/>
        <v>64766.284999999982</v>
      </c>
      <c r="AT82" s="8">
        <f t="shared" si="85"/>
        <v>69446.001874999987</v>
      </c>
      <c r="AU82" s="8">
        <f t="shared" si="85"/>
        <v>83855.718749999985</v>
      </c>
      <c r="AV82" s="8">
        <f t="shared" si="85"/>
        <v>97435.435624999984</v>
      </c>
      <c r="AW82" s="8">
        <f t="shared" si="85"/>
        <v>102813.62749999999</v>
      </c>
      <c r="AX82" s="8">
        <f t="shared" si="85"/>
        <v>118414.93021874999</v>
      </c>
      <c r="AY82" s="8">
        <f t="shared" si="85"/>
        <v>133096.2329375</v>
      </c>
      <c r="AZ82" s="8">
        <f t="shared" si="85"/>
        <v>139267.53565624999</v>
      </c>
      <c r="BA82" s="8">
        <f t="shared" si="85"/>
        <v>156428.83837499999</v>
      </c>
      <c r="BB82" s="8">
        <f t="shared" si="85"/>
        <v>172580.14109374999</v>
      </c>
      <c r="BC82" s="8">
        <f t="shared" si="85"/>
        <v>179681.44381249999</v>
      </c>
      <c r="BD82" s="8">
        <f t="shared" si="85"/>
        <v>198402.74653124998</v>
      </c>
      <c r="BE82" s="8">
        <f t="shared" si="85"/>
        <v>216024.04924999998</v>
      </c>
      <c r="BF82" s="8">
        <f t="shared" si="85"/>
        <v>224055.35196874998</v>
      </c>
      <c r="BG82" s="8">
        <f t="shared" si="85"/>
        <v>244336.65468749998</v>
      </c>
      <c r="BH82" s="8">
        <f t="shared" si="85"/>
        <v>263427.95740625</v>
      </c>
      <c r="BJ82" s="8">
        <f t="shared" ref="BJ82" si="86">SUM(BI82,BJ81)</f>
        <v>-46038</v>
      </c>
      <c r="BK82" s="8">
        <f t="shared" ref="BK82" si="87">SUM(BJ82,BK81)</f>
        <v>-57502.75</v>
      </c>
      <c r="BL82" s="8">
        <f t="shared" ref="BL82" si="88">SUM(BK82,BL81)</f>
        <v>-9611.5375000000204</v>
      </c>
      <c r="BM82" s="8">
        <f t="shared" ref="BM82" si="89">SUM(BL82,BM81)</f>
        <v>97435.435624999955</v>
      </c>
      <c r="BN82" s="8">
        <f t="shared" ref="BN82" si="90">SUM(BM82,BN81)</f>
        <v>263427.95740624995</v>
      </c>
    </row>
    <row r="84" spans="2:66">
      <c r="B84" s="11" t="s">
        <v>129</v>
      </c>
      <c r="C84" s="13">
        <f>MIN(D82:BH82)</f>
        <v>-62636.5</v>
      </c>
    </row>
    <row r="85" spans="2:66">
      <c r="B85" s="53" t="s">
        <v>107</v>
      </c>
      <c r="C85" s="29">
        <f>MROUND(-C84*1.2,5000)</f>
        <v>75000</v>
      </c>
    </row>
    <row r="87" spans="2:66">
      <c r="B87" t="s">
        <v>34</v>
      </c>
      <c r="D87" s="3">
        <f>C85</f>
        <v>75000</v>
      </c>
      <c r="E87" s="3">
        <f t="shared" ref="E87:BH87" si="91">D85</f>
        <v>0</v>
      </c>
      <c r="F87" s="3">
        <f t="shared" si="91"/>
        <v>0</v>
      </c>
      <c r="G87" s="3">
        <f t="shared" si="91"/>
        <v>0</v>
      </c>
      <c r="H87" s="3">
        <f t="shared" si="91"/>
        <v>0</v>
      </c>
      <c r="I87" s="3">
        <f t="shared" si="91"/>
        <v>0</v>
      </c>
      <c r="J87" s="3">
        <f t="shared" si="91"/>
        <v>0</v>
      </c>
      <c r="K87" s="3">
        <f t="shared" si="91"/>
        <v>0</v>
      </c>
      <c r="L87" s="3">
        <f t="shared" si="91"/>
        <v>0</v>
      </c>
      <c r="M87" s="3">
        <f t="shared" si="91"/>
        <v>0</v>
      </c>
      <c r="N87" s="3">
        <f t="shared" si="91"/>
        <v>0</v>
      </c>
      <c r="O87" s="3">
        <f t="shared" si="91"/>
        <v>0</v>
      </c>
      <c r="P87" s="3">
        <f t="shared" si="91"/>
        <v>0</v>
      </c>
      <c r="Q87" s="3">
        <f t="shared" si="91"/>
        <v>0</v>
      </c>
      <c r="R87" s="3">
        <f t="shared" si="91"/>
        <v>0</v>
      </c>
      <c r="S87" s="3">
        <f t="shared" si="91"/>
        <v>0</v>
      </c>
      <c r="T87" s="3">
        <f t="shared" si="91"/>
        <v>0</v>
      </c>
      <c r="U87" s="3">
        <f t="shared" si="91"/>
        <v>0</v>
      </c>
      <c r="V87" s="3">
        <f t="shared" si="91"/>
        <v>0</v>
      </c>
      <c r="W87" s="3">
        <f t="shared" si="91"/>
        <v>0</v>
      </c>
      <c r="X87" s="3">
        <f t="shared" si="91"/>
        <v>0</v>
      </c>
      <c r="Y87" s="3">
        <f t="shared" si="91"/>
        <v>0</v>
      </c>
      <c r="Z87" s="3">
        <f t="shared" si="91"/>
        <v>0</v>
      </c>
      <c r="AA87" s="3">
        <f t="shared" si="91"/>
        <v>0</v>
      </c>
      <c r="AB87" s="3">
        <f t="shared" si="91"/>
        <v>0</v>
      </c>
      <c r="AC87" s="3">
        <f t="shared" si="91"/>
        <v>0</v>
      </c>
      <c r="AD87" s="3">
        <f t="shared" si="91"/>
        <v>0</v>
      </c>
      <c r="AE87" s="3">
        <f t="shared" si="91"/>
        <v>0</v>
      </c>
      <c r="AF87" s="3">
        <f t="shared" si="91"/>
        <v>0</v>
      </c>
      <c r="AG87" s="3">
        <f t="shared" si="91"/>
        <v>0</v>
      </c>
      <c r="AH87" s="3">
        <f t="shared" si="91"/>
        <v>0</v>
      </c>
      <c r="AI87" s="3">
        <f t="shared" si="91"/>
        <v>0</v>
      </c>
      <c r="AJ87" s="3">
        <f t="shared" si="91"/>
        <v>0</v>
      </c>
      <c r="AK87" s="3">
        <f t="shared" si="91"/>
        <v>0</v>
      </c>
      <c r="AL87" s="3">
        <f t="shared" si="91"/>
        <v>0</v>
      </c>
      <c r="AM87" s="3">
        <f t="shared" si="91"/>
        <v>0</v>
      </c>
      <c r="AN87" s="3">
        <f t="shared" si="91"/>
        <v>0</v>
      </c>
      <c r="AO87" s="3">
        <f t="shared" si="91"/>
        <v>0</v>
      </c>
      <c r="AP87" s="3">
        <f t="shared" si="91"/>
        <v>0</v>
      </c>
      <c r="AQ87" s="3">
        <f t="shared" si="91"/>
        <v>0</v>
      </c>
      <c r="AR87" s="3">
        <f t="shared" si="91"/>
        <v>0</v>
      </c>
      <c r="AS87" s="3">
        <f t="shared" si="91"/>
        <v>0</v>
      </c>
      <c r="AT87" s="3">
        <f t="shared" si="91"/>
        <v>0</v>
      </c>
      <c r="AU87" s="3">
        <f t="shared" si="91"/>
        <v>0</v>
      </c>
      <c r="AV87" s="3">
        <f t="shared" si="91"/>
        <v>0</v>
      </c>
      <c r="AW87" s="3">
        <f t="shared" si="91"/>
        <v>0</v>
      </c>
      <c r="AX87" s="3">
        <f t="shared" si="91"/>
        <v>0</v>
      </c>
      <c r="AY87" s="3">
        <f t="shared" si="91"/>
        <v>0</v>
      </c>
      <c r="AZ87" s="3">
        <f t="shared" si="91"/>
        <v>0</v>
      </c>
      <c r="BA87" s="3">
        <f t="shared" si="91"/>
        <v>0</v>
      </c>
      <c r="BB87" s="3">
        <f t="shared" si="91"/>
        <v>0</v>
      </c>
      <c r="BC87" s="3">
        <f t="shared" si="91"/>
        <v>0</v>
      </c>
      <c r="BD87" s="3">
        <f t="shared" si="91"/>
        <v>0</v>
      </c>
      <c r="BE87" s="3">
        <f t="shared" si="91"/>
        <v>0</v>
      </c>
      <c r="BF87" s="3">
        <f t="shared" si="91"/>
        <v>0</v>
      </c>
      <c r="BG87" s="3">
        <f t="shared" si="91"/>
        <v>0</v>
      </c>
      <c r="BH87" s="3">
        <f t="shared" si="91"/>
        <v>0</v>
      </c>
      <c r="BJ87" s="3">
        <f t="shared" ref="BJ87:BN91" si="92">SUMIFS($D87:$BH87,$D$33:$BH$33,BJ$31)</f>
        <v>75000</v>
      </c>
      <c r="BK87" s="3">
        <f t="shared" si="92"/>
        <v>0</v>
      </c>
      <c r="BL87" s="3">
        <f t="shared" si="92"/>
        <v>0</v>
      </c>
      <c r="BM87" s="3">
        <f t="shared" si="92"/>
        <v>0</v>
      </c>
      <c r="BN87" s="3">
        <f t="shared" si="92"/>
        <v>0</v>
      </c>
    </row>
    <row r="88" spans="2:66">
      <c r="B88" t="s">
        <v>98</v>
      </c>
      <c r="D88" s="3">
        <f t="shared" ref="D88:AI88" si="93">IF(AND(C115&gt;0,D34=1),-C115*$C$29,0)</f>
        <v>0</v>
      </c>
      <c r="E88" s="3">
        <f t="shared" si="93"/>
        <v>0</v>
      </c>
      <c r="F88" s="3">
        <f t="shared" si="93"/>
        <v>0</v>
      </c>
      <c r="G88" s="3">
        <f t="shared" si="93"/>
        <v>0</v>
      </c>
      <c r="H88" s="3">
        <f t="shared" si="93"/>
        <v>0</v>
      </c>
      <c r="I88" s="3">
        <f t="shared" si="93"/>
        <v>0</v>
      </c>
      <c r="J88" s="3">
        <f t="shared" si="93"/>
        <v>0</v>
      </c>
      <c r="K88" s="3">
        <f t="shared" si="93"/>
        <v>0</v>
      </c>
      <c r="L88" s="3">
        <f t="shared" si="93"/>
        <v>0</v>
      </c>
      <c r="M88" s="3">
        <f t="shared" si="93"/>
        <v>0</v>
      </c>
      <c r="N88" s="3">
        <f t="shared" si="93"/>
        <v>0</v>
      </c>
      <c r="O88" s="3">
        <f t="shared" si="93"/>
        <v>0</v>
      </c>
      <c r="P88" s="3">
        <f t="shared" si="93"/>
        <v>0</v>
      </c>
      <c r="Q88" s="3">
        <f t="shared" si="93"/>
        <v>0</v>
      </c>
      <c r="R88" s="3">
        <f t="shared" si="93"/>
        <v>0</v>
      </c>
      <c r="S88" s="3">
        <f t="shared" si="93"/>
        <v>0</v>
      </c>
      <c r="T88" s="3">
        <f t="shared" si="93"/>
        <v>0</v>
      </c>
      <c r="U88" s="3">
        <f t="shared" si="93"/>
        <v>0</v>
      </c>
      <c r="V88" s="3">
        <f t="shared" si="93"/>
        <v>0</v>
      </c>
      <c r="W88" s="3">
        <f t="shared" si="93"/>
        <v>0</v>
      </c>
      <c r="X88" s="3">
        <f t="shared" si="93"/>
        <v>0</v>
      </c>
      <c r="Y88" s="3">
        <f t="shared" si="93"/>
        <v>0</v>
      </c>
      <c r="Z88" s="3">
        <f t="shared" si="93"/>
        <v>0</v>
      </c>
      <c r="AA88" s="3">
        <f t="shared" si="93"/>
        <v>0</v>
      </c>
      <c r="AB88" s="3">
        <f t="shared" si="93"/>
        <v>0</v>
      </c>
      <c r="AC88" s="3">
        <f t="shared" si="93"/>
        <v>0</v>
      </c>
      <c r="AD88" s="3">
        <f t="shared" si="93"/>
        <v>0</v>
      </c>
      <c r="AE88" s="3">
        <f t="shared" si="93"/>
        <v>0</v>
      </c>
      <c r="AF88" s="3">
        <f t="shared" si="93"/>
        <v>0</v>
      </c>
      <c r="AG88" s="3">
        <f t="shared" si="93"/>
        <v>0</v>
      </c>
      <c r="AH88" s="3">
        <f t="shared" si="93"/>
        <v>0</v>
      </c>
      <c r="AI88" s="3">
        <f t="shared" si="93"/>
        <v>0</v>
      </c>
      <c r="AJ88" s="3">
        <f t="shared" ref="AJ88:BH88" si="94">IF(AND(AI115&gt;0,AJ34=1),-AI115*$C$29,0)</f>
        <v>0</v>
      </c>
      <c r="AK88" s="3">
        <f t="shared" si="94"/>
        <v>-20117.640000000003</v>
      </c>
      <c r="AL88" s="3">
        <f t="shared" si="94"/>
        <v>0</v>
      </c>
      <c r="AM88" s="3">
        <f t="shared" si="94"/>
        <v>0</v>
      </c>
      <c r="AN88" s="3">
        <f t="shared" si="94"/>
        <v>0</v>
      </c>
      <c r="AO88" s="3">
        <f t="shared" si="94"/>
        <v>0</v>
      </c>
      <c r="AP88" s="3">
        <f t="shared" si="94"/>
        <v>0</v>
      </c>
      <c r="AQ88" s="3">
        <f t="shared" si="94"/>
        <v>0</v>
      </c>
      <c r="AR88" s="3">
        <f t="shared" si="94"/>
        <v>0</v>
      </c>
      <c r="AS88" s="3">
        <f t="shared" si="94"/>
        <v>0</v>
      </c>
      <c r="AT88" s="3">
        <f t="shared" si="94"/>
        <v>0</v>
      </c>
      <c r="AU88" s="3">
        <f t="shared" si="94"/>
        <v>0</v>
      </c>
      <c r="AV88" s="3">
        <f t="shared" si="94"/>
        <v>0</v>
      </c>
      <c r="AW88" s="3">
        <f t="shared" si="94"/>
        <v>-100136.01</v>
      </c>
      <c r="AX88" s="3">
        <f t="shared" si="94"/>
        <v>0</v>
      </c>
      <c r="AY88" s="3">
        <f t="shared" si="94"/>
        <v>0</v>
      </c>
      <c r="AZ88" s="3">
        <f t="shared" si="94"/>
        <v>0</v>
      </c>
      <c r="BA88" s="3">
        <f t="shared" si="94"/>
        <v>0</v>
      </c>
      <c r="BB88" s="3">
        <f t="shared" si="94"/>
        <v>0</v>
      </c>
      <c r="BC88" s="3">
        <f t="shared" si="94"/>
        <v>0</v>
      </c>
      <c r="BD88" s="3">
        <f t="shared" si="94"/>
        <v>0</v>
      </c>
      <c r="BE88" s="3">
        <f t="shared" si="94"/>
        <v>0</v>
      </c>
      <c r="BF88" s="3">
        <f t="shared" si="94"/>
        <v>0</v>
      </c>
      <c r="BG88" s="3">
        <f t="shared" si="94"/>
        <v>0</v>
      </c>
      <c r="BH88" s="3">
        <f t="shared" si="94"/>
        <v>0</v>
      </c>
      <c r="BJ88" s="3">
        <f t="shared" si="92"/>
        <v>0</v>
      </c>
      <c r="BK88" s="3">
        <f t="shared" si="92"/>
        <v>0</v>
      </c>
      <c r="BL88" s="3">
        <f t="shared" si="92"/>
        <v>0</v>
      </c>
      <c r="BM88" s="3">
        <f t="shared" si="92"/>
        <v>-20117.640000000003</v>
      </c>
      <c r="BN88" s="3">
        <f t="shared" si="92"/>
        <v>-100136.01</v>
      </c>
    </row>
    <row r="89" spans="2:66">
      <c r="B89" t="s">
        <v>36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J89" s="3">
        <f t="shared" si="92"/>
        <v>0</v>
      </c>
      <c r="BK89" s="3">
        <f t="shared" si="92"/>
        <v>0</v>
      </c>
      <c r="BL89" s="3">
        <f t="shared" si="92"/>
        <v>0</v>
      </c>
      <c r="BM89" s="3">
        <f t="shared" si="92"/>
        <v>0</v>
      </c>
      <c r="BN89" s="3">
        <f t="shared" si="92"/>
        <v>0</v>
      </c>
    </row>
    <row r="90" spans="2:66">
      <c r="B90" t="s">
        <v>37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J90" s="3">
        <f t="shared" si="92"/>
        <v>0</v>
      </c>
      <c r="BK90" s="3">
        <f t="shared" si="92"/>
        <v>0</v>
      </c>
      <c r="BL90" s="3">
        <f t="shared" si="92"/>
        <v>0</v>
      </c>
      <c r="BM90" s="3">
        <f t="shared" si="92"/>
        <v>0</v>
      </c>
      <c r="BN90" s="3">
        <f t="shared" si="92"/>
        <v>0</v>
      </c>
    </row>
    <row r="91" spans="2:66">
      <c r="B91" t="s">
        <v>38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J91" s="3">
        <f t="shared" si="92"/>
        <v>0</v>
      </c>
      <c r="BK91" s="3">
        <f t="shared" si="92"/>
        <v>0</v>
      </c>
      <c r="BL91" s="3">
        <f t="shared" si="92"/>
        <v>0</v>
      </c>
      <c r="BM91" s="3">
        <f t="shared" si="92"/>
        <v>0</v>
      </c>
      <c r="BN91" s="3">
        <f t="shared" si="92"/>
        <v>0</v>
      </c>
    </row>
    <row r="92" spans="2:66" s="1" customFormat="1">
      <c r="B92" s="1" t="s">
        <v>99</v>
      </c>
      <c r="D92" s="8">
        <f>SUM(D87:D91)</f>
        <v>75000</v>
      </c>
      <c r="E92" s="8">
        <f t="shared" ref="E92:BH92" si="95">SUM(E87:E91)</f>
        <v>0</v>
      </c>
      <c r="F92" s="8">
        <f t="shared" si="95"/>
        <v>0</v>
      </c>
      <c r="G92" s="8">
        <f t="shared" si="95"/>
        <v>0</v>
      </c>
      <c r="H92" s="8">
        <f t="shared" si="95"/>
        <v>0</v>
      </c>
      <c r="I92" s="8">
        <f t="shared" si="95"/>
        <v>0</v>
      </c>
      <c r="J92" s="8">
        <f t="shared" si="95"/>
        <v>0</v>
      </c>
      <c r="K92" s="8">
        <f t="shared" si="95"/>
        <v>0</v>
      </c>
      <c r="L92" s="8">
        <f t="shared" si="95"/>
        <v>0</v>
      </c>
      <c r="M92" s="8">
        <f t="shared" si="95"/>
        <v>0</v>
      </c>
      <c r="N92" s="8">
        <f t="shared" si="95"/>
        <v>0</v>
      </c>
      <c r="O92" s="8">
        <f t="shared" si="95"/>
        <v>0</v>
      </c>
      <c r="P92" s="8">
        <f t="shared" si="95"/>
        <v>0</v>
      </c>
      <c r="Q92" s="8">
        <f t="shared" si="95"/>
        <v>0</v>
      </c>
      <c r="R92" s="8">
        <f t="shared" si="95"/>
        <v>0</v>
      </c>
      <c r="S92" s="8">
        <f t="shared" si="95"/>
        <v>0</v>
      </c>
      <c r="T92" s="8">
        <f t="shared" si="95"/>
        <v>0</v>
      </c>
      <c r="U92" s="8">
        <f t="shared" si="95"/>
        <v>0</v>
      </c>
      <c r="V92" s="8">
        <f t="shared" si="95"/>
        <v>0</v>
      </c>
      <c r="W92" s="8">
        <f t="shared" si="95"/>
        <v>0</v>
      </c>
      <c r="X92" s="8">
        <f t="shared" si="95"/>
        <v>0</v>
      </c>
      <c r="Y92" s="8">
        <f t="shared" si="95"/>
        <v>0</v>
      </c>
      <c r="Z92" s="8">
        <f t="shared" si="95"/>
        <v>0</v>
      </c>
      <c r="AA92" s="8">
        <f t="shared" si="95"/>
        <v>0</v>
      </c>
      <c r="AB92" s="8">
        <f t="shared" si="95"/>
        <v>0</v>
      </c>
      <c r="AC92" s="8">
        <f t="shared" si="95"/>
        <v>0</v>
      </c>
      <c r="AD92" s="8">
        <f t="shared" si="95"/>
        <v>0</v>
      </c>
      <c r="AE92" s="8">
        <f t="shared" si="95"/>
        <v>0</v>
      </c>
      <c r="AF92" s="8">
        <f t="shared" si="95"/>
        <v>0</v>
      </c>
      <c r="AG92" s="8">
        <f t="shared" si="95"/>
        <v>0</v>
      </c>
      <c r="AH92" s="8">
        <f t="shared" si="95"/>
        <v>0</v>
      </c>
      <c r="AI92" s="8">
        <f t="shared" si="95"/>
        <v>0</v>
      </c>
      <c r="AJ92" s="8">
        <f t="shared" si="95"/>
        <v>0</v>
      </c>
      <c r="AK92" s="8">
        <f t="shared" si="95"/>
        <v>-20117.640000000003</v>
      </c>
      <c r="AL92" s="8">
        <f t="shared" si="95"/>
        <v>0</v>
      </c>
      <c r="AM92" s="8">
        <f t="shared" si="95"/>
        <v>0</v>
      </c>
      <c r="AN92" s="8">
        <f t="shared" si="95"/>
        <v>0</v>
      </c>
      <c r="AO92" s="8">
        <f t="shared" si="95"/>
        <v>0</v>
      </c>
      <c r="AP92" s="8">
        <f t="shared" si="95"/>
        <v>0</v>
      </c>
      <c r="AQ92" s="8">
        <f t="shared" si="95"/>
        <v>0</v>
      </c>
      <c r="AR92" s="8">
        <f t="shared" si="95"/>
        <v>0</v>
      </c>
      <c r="AS92" s="8">
        <f t="shared" si="95"/>
        <v>0</v>
      </c>
      <c r="AT92" s="8">
        <f t="shared" si="95"/>
        <v>0</v>
      </c>
      <c r="AU92" s="8">
        <f t="shared" si="95"/>
        <v>0</v>
      </c>
      <c r="AV92" s="8">
        <f t="shared" si="95"/>
        <v>0</v>
      </c>
      <c r="AW92" s="8">
        <f t="shared" si="95"/>
        <v>-100136.01</v>
      </c>
      <c r="AX92" s="8">
        <f t="shared" si="95"/>
        <v>0</v>
      </c>
      <c r="AY92" s="8">
        <f t="shared" si="95"/>
        <v>0</v>
      </c>
      <c r="AZ92" s="8">
        <f t="shared" si="95"/>
        <v>0</v>
      </c>
      <c r="BA92" s="8">
        <f t="shared" si="95"/>
        <v>0</v>
      </c>
      <c r="BB92" s="8">
        <f t="shared" si="95"/>
        <v>0</v>
      </c>
      <c r="BC92" s="8">
        <f t="shared" si="95"/>
        <v>0</v>
      </c>
      <c r="BD92" s="8">
        <f t="shared" si="95"/>
        <v>0</v>
      </c>
      <c r="BE92" s="8">
        <f t="shared" si="95"/>
        <v>0</v>
      </c>
      <c r="BF92" s="8">
        <f t="shared" si="95"/>
        <v>0</v>
      </c>
      <c r="BG92" s="8">
        <f t="shared" si="95"/>
        <v>0</v>
      </c>
      <c r="BH92" s="8">
        <f t="shared" si="95"/>
        <v>0</v>
      </c>
      <c r="BJ92" s="8">
        <f t="shared" ref="BJ92" si="96">SUM(BJ87:BJ91)</f>
        <v>75000</v>
      </c>
      <c r="BK92" s="8">
        <f t="shared" ref="BK92" si="97">SUM(BK87:BK91)</f>
        <v>0</v>
      </c>
      <c r="BL92" s="8">
        <f t="shared" ref="BL92" si="98">SUM(BL87:BL91)</f>
        <v>0</v>
      </c>
      <c r="BM92" s="8">
        <f t="shared" ref="BM92" si="99">SUM(BM87:BM91)</f>
        <v>-20117.640000000003</v>
      </c>
      <c r="BN92" s="8">
        <f t="shared" ref="BN92" si="100">SUM(BN87:BN91)</f>
        <v>-100136.01</v>
      </c>
    </row>
    <row r="94" spans="2:66" s="53" customFormat="1">
      <c r="B94" s="53" t="s">
        <v>100</v>
      </c>
      <c r="D94" s="29">
        <f>SUM(D81,D92)</f>
        <v>69028</v>
      </c>
      <c r="E94" s="29">
        <f t="shared" ref="E94:BN94" si="101">SUM(E81,E92)</f>
        <v>-6427</v>
      </c>
      <c r="F94" s="29">
        <f t="shared" si="101"/>
        <v>-5997</v>
      </c>
      <c r="G94" s="29">
        <f t="shared" si="101"/>
        <v>-6407</v>
      </c>
      <c r="H94" s="29">
        <f t="shared" si="101"/>
        <v>-4867</v>
      </c>
      <c r="I94" s="29">
        <f t="shared" si="101"/>
        <v>-4527</v>
      </c>
      <c r="J94" s="29">
        <f t="shared" si="101"/>
        <v>-5477</v>
      </c>
      <c r="K94" s="29">
        <f t="shared" si="101"/>
        <v>-3307</v>
      </c>
      <c r="L94" s="29">
        <f t="shared" si="101"/>
        <v>-3057</v>
      </c>
      <c r="M94" s="29">
        <f t="shared" si="101"/>
        <v>-4747</v>
      </c>
      <c r="N94" s="29">
        <f t="shared" si="101"/>
        <v>-2065.25</v>
      </c>
      <c r="O94" s="29">
        <f t="shared" si="101"/>
        <v>-1905.25</v>
      </c>
      <c r="P94" s="29">
        <f t="shared" si="101"/>
        <v>-3935.25</v>
      </c>
      <c r="Q94" s="29">
        <f t="shared" si="101"/>
        <v>-505.25</v>
      </c>
      <c r="R94" s="29">
        <f t="shared" si="101"/>
        <v>-435.25</v>
      </c>
      <c r="S94" s="29">
        <f t="shared" si="101"/>
        <v>-3005.25</v>
      </c>
      <c r="T94" s="29">
        <f t="shared" si="101"/>
        <v>1054.75</v>
      </c>
      <c r="U94" s="29">
        <f t="shared" si="101"/>
        <v>1034.75</v>
      </c>
      <c r="V94" s="29">
        <f t="shared" si="101"/>
        <v>-2075.25</v>
      </c>
      <c r="W94" s="29">
        <f t="shared" si="101"/>
        <v>2614.75</v>
      </c>
      <c r="X94" s="29">
        <f t="shared" si="101"/>
        <v>2504.75</v>
      </c>
      <c r="Y94" s="29">
        <f t="shared" si="101"/>
        <v>-1355.25</v>
      </c>
      <c r="Z94" s="29">
        <f t="shared" si="101"/>
        <v>3840.5874999999992</v>
      </c>
      <c r="AA94" s="29">
        <f t="shared" si="101"/>
        <v>3640.5874999999992</v>
      </c>
      <c r="AB94" s="29">
        <f t="shared" si="101"/>
        <v>-549.41250000000082</v>
      </c>
      <c r="AC94" s="29">
        <f t="shared" si="101"/>
        <v>5400.5874999999996</v>
      </c>
      <c r="AD94" s="29">
        <f t="shared" si="101"/>
        <v>5110.5874999999996</v>
      </c>
      <c r="AE94" s="29">
        <f t="shared" si="101"/>
        <v>380.58749999999964</v>
      </c>
      <c r="AF94" s="29">
        <f t="shared" si="101"/>
        <v>6960.5874999999996</v>
      </c>
      <c r="AG94" s="29">
        <f t="shared" si="101"/>
        <v>6580.5874999999996</v>
      </c>
      <c r="AH94" s="29">
        <f t="shared" si="101"/>
        <v>1310.5874999999992</v>
      </c>
      <c r="AI94" s="29">
        <f t="shared" si="101"/>
        <v>8520.5874999999996</v>
      </c>
      <c r="AJ94" s="29">
        <f t="shared" si="101"/>
        <v>8050.5874999999996</v>
      </c>
      <c r="AK94" s="29">
        <f t="shared" si="101"/>
        <v>-18097.552500000005</v>
      </c>
      <c r="AL94" s="29">
        <f t="shared" si="101"/>
        <v>9729.7168749999964</v>
      </c>
      <c r="AM94" s="29">
        <f t="shared" si="101"/>
        <v>9169.7168749999964</v>
      </c>
      <c r="AN94" s="29">
        <f t="shared" si="101"/>
        <v>2819.7168749999978</v>
      </c>
      <c r="AO94" s="29">
        <f t="shared" si="101"/>
        <v>11289.716874999996</v>
      </c>
      <c r="AP94" s="29">
        <f t="shared" si="101"/>
        <v>10639.716874999996</v>
      </c>
      <c r="AQ94" s="29">
        <f t="shared" si="101"/>
        <v>3749.7168749999978</v>
      </c>
      <c r="AR94" s="29">
        <f t="shared" si="101"/>
        <v>12849.716874999998</v>
      </c>
      <c r="AS94" s="29">
        <f t="shared" si="101"/>
        <v>12109.716874999998</v>
      </c>
      <c r="AT94" s="29">
        <f t="shared" si="101"/>
        <v>4679.7168749999983</v>
      </c>
      <c r="AU94" s="29">
        <f t="shared" si="101"/>
        <v>14409.716874999998</v>
      </c>
      <c r="AV94" s="29">
        <f t="shared" si="101"/>
        <v>13579.716874999998</v>
      </c>
      <c r="AW94" s="29">
        <f t="shared" si="101"/>
        <v>-94757.818124999991</v>
      </c>
      <c r="AX94" s="29">
        <f t="shared" si="101"/>
        <v>15601.302718750001</v>
      </c>
      <c r="AY94" s="29">
        <f t="shared" si="101"/>
        <v>14681.302718750001</v>
      </c>
      <c r="AZ94" s="29">
        <f t="shared" si="101"/>
        <v>6171.3027187500011</v>
      </c>
      <c r="BA94" s="29">
        <f t="shared" si="101"/>
        <v>17161.302718750001</v>
      </c>
      <c r="BB94" s="29">
        <f t="shared" si="101"/>
        <v>16151.302718750001</v>
      </c>
      <c r="BC94" s="29">
        <f t="shared" si="101"/>
        <v>7101.3027187500011</v>
      </c>
      <c r="BD94" s="29">
        <f t="shared" si="101"/>
        <v>18721.302718750001</v>
      </c>
      <c r="BE94" s="29">
        <f t="shared" si="101"/>
        <v>17621.302718750001</v>
      </c>
      <c r="BF94" s="29">
        <f t="shared" si="101"/>
        <v>8031.3027187500011</v>
      </c>
      <c r="BG94" s="29">
        <f t="shared" si="101"/>
        <v>20281.302718750001</v>
      </c>
      <c r="BH94" s="29">
        <f t="shared" si="101"/>
        <v>19091.302718750001</v>
      </c>
      <c r="BJ94" s="29">
        <f t="shared" si="101"/>
        <v>28962</v>
      </c>
      <c r="BK94" s="29">
        <f t="shared" si="101"/>
        <v>-11464.75</v>
      </c>
      <c r="BL94" s="29">
        <f t="shared" si="101"/>
        <v>47891.21249999998</v>
      </c>
      <c r="BM94" s="29">
        <f t="shared" si="101"/>
        <v>86929.333124999976</v>
      </c>
      <c r="BN94" s="29">
        <f t="shared" si="101"/>
        <v>65856.511781249967</v>
      </c>
    </row>
    <row r="96" spans="2:66">
      <c r="B96" s="44" t="s">
        <v>43</v>
      </c>
      <c r="C96" s="45"/>
      <c r="D96" s="46">
        <f>$D$31</f>
        <v>45017</v>
      </c>
      <c r="E96" s="46">
        <f>EDATE(D96,1)</f>
        <v>45047</v>
      </c>
      <c r="F96" s="46">
        <f t="shared" ref="F96:BH96" si="102">EDATE(E96,1)</f>
        <v>45078</v>
      </c>
      <c r="G96" s="46">
        <f t="shared" si="102"/>
        <v>45108</v>
      </c>
      <c r="H96" s="46">
        <f t="shared" si="102"/>
        <v>45139</v>
      </c>
      <c r="I96" s="46">
        <f t="shared" si="102"/>
        <v>45170</v>
      </c>
      <c r="J96" s="46">
        <f t="shared" si="102"/>
        <v>45200</v>
      </c>
      <c r="K96" s="46">
        <f t="shared" si="102"/>
        <v>45231</v>
      </c>
      <c r="L96" s="46">
        <f t="shared" si="102"/>
        <v>45261</v>
      </c>
      <c r="M96" s="46">
        <f t="shared" si="102"/>
        <v>45292</v>
      </c>
      <c r="N96" s="46">
        <f t="shared" si="102"/>
        <v>45323</v>
      </c>
      <c r="O96" s="46">
        <f t="shared" si="102"/>
        <v>45352</v>
      </c>
      <c r="P96" s="46">
        <f t="shared" si="102"/>
        <v>45383</v>
      </c>
      <c r="Q96" s="46">
        <f t="shared" si="102"/>
        <v>45413</v>
      </c>
      <c r="R96" s="46">
        <f t="shared" si="102"/>
        <v>45444</v>
      </c>
      <c r="S96" s="46">
        <f t="shared" si="102"/>
        <v>45474</v>
      </c>
      <c r="T96" s="46">
        <f t="shared" si="102"/>
        <v>45505</v>
      </c>
      <c r="U96" s="46">
        <f t="shared" si="102"/>
        <v>45536</v>
      </c>
      <c r="V96" s="46">
        <f t="shared" si="102"/>
        <v>45566</v>
      </c>
      <c r="W96" s="46">
        <f t="shared" si="102"/>
        <v>45597</v>
      </c>
      <c r="X96" s="46">
        <f t="shared" si="102"/>
        <v>45627</v>
      </c>
      <c r="Y96" s="46">
        <f t="shared" si="102"/>
        <v>45658</v>
      </c>
      <c r="Z96" s="46">
        <f t="shared" si="102"/>
        <v>45689</v>
      </c>
      <c r="AA96" s="46">
        <f t="shared" si="102"/>
        <v>45717</v>
      </c>
      <c r="AB96" s="46">
        <f t="shared" si="102"/>
        <v>45748</v>
      </c>
      <c r="AC96" s="46">
        <f t="shared" si="102"/>
        <v>45778</v>
      </c>
      <c r="AD96" s="46">
        <f t="shared" si="102"/>
        <v>45809</v>
      </c>
      <c r="AE96" s="46">
        <f t="shared" si="102"/>
        <v>45839</v>
      </c>
      <c r="AF96" s="46">
        <f t="shared" si="102"/>
        <v>45870</v>
      </c>
      <c r="AG96" s="46">
        <f t="shared" si="102"/>
        <v>45901</v>
      </c>
      <c r="AH96" s="46">
        <f t="shared" si="102"/>
        <v>45931</v>
      </c>
      <c r="AI96" s="46">
        <f t="shared" si="102"/>
        <v>45962</v>
      </c>
      <c r="AJ96" s="46">
        <f t="shared" si="102"/>
        <v>45992</v>
      </c>
      <c r="AK96" s="46">
        <f t="shared" si="102"/>
        <v>46023</v>
      </c>
      <c r="AL96" s="46">
        <f t="shared" si="102"/>
        <v>46054</v>
      </c>
      <c r="AM96" s="46">
        <f t="shared" si="102"/>
        <v>46082</v>
      </c>
      <c r="AN96" s="46">
        <f t="shared" si="102"/>
        <v>46113</v>
      </c>
      <c r="AO96" s="46">
        <f t="shared" si="102"/>
        <v>46143</v>
      </c>
      <c r="AP96" s="46">
        <f t="shared" si="102"/>
        <v>46174</v>
      </c>
      <c r="AQ96" s="46">
        <f t="shared" si="102"/>
        <v>46204</v>
      </c>
      <c r="AR96" s="46">
        <f t="shared" si="102"/>
        <v>46235</v>
      </c>
      <c r="AS96" s="46">
        <f t="shared" si="102"/>
        <v>46266</v>
      </c>
      <c r="AT96" s="46">
        <f t="shared" si="102"/>
        <v>46296</v>
      </c>
      <c r="AU96" s="46">
        <f t="shared" si="102"/>
        <v>46327</v>
      </c>
      <c r="AV96" s="46">
        <f t="shared" si="102"/>
        <v>46357</v>
      </c>
      <c r="AW96" s="46">
        <f t="shared" si="102"/>
        <v>46388</v>
      </c>
      <c r="AX96" s="46">
        <f t="shared" si="102"/>
        <v>46419</v>
      </c>
      <c r="AY96" s="46">
        <f t="shared" si="102"/>
        <v>46447</v>
      </c>
      <c r="AZ96" s="46">
        <f t="shared" si="102"/>
        <v>46478</v>
      </c>
      <c r="BA96" s="46">
        <f t="shared" si="102"/>
        <v>46508</v>
      </c>
      <c r="BB96" s="46">
        <f t="shared" si="102"/>
        <v>46539</v>
      </c>
      <c r="BC96" s="46">
        <f t="shared" si="102"/>
        <v>46569</v>
      </c>
      <c r="BD96" s="46">
        <f t="shared" si="102"/>
        <v>46600</v>
      </c>
      <c r="BE96" s="46">
        <f t="shared" si="102"/>
        <v>46631</v>
      </c>
      <c r="BF96" s="46">
        <f t="shared" si="102"/>
        <v>46661</v>
      </c>
      <c r="BG96" s="46">
        <f t="shared" si="102"/>
        <v>46692</v>
      </c>
      <c r="BH96" s="46">
        <f t="shared" si="102"/>
        <v>46722</v>
      </c>
      <c r="BI96" s="47"/>
      <c r="BJ96" s="44">
        <f>YEAR($D$31)</f>
        <v>2023</v>
      </c>
      <c r="BK96" s="44">
        <f>BJ96+1</f>
        <v>2024</v>
      </c>
      <c r="BL96" s="44">
        <f>BK96+1</f>
        <v>2025</v>
      </c>
      <c r="BM96" s="44">
        <f>BL96+1</f>
        <v>2026</v>
      </c>
      <c r="BN96" s="44">
        <f>BM96+1</f>
        <v>2027</v>
      </c>
    </row>
    <row r="98" spans="2:66">
      <c r="B98" t="s">
        <v>108</v>
      </c>
      <c r="D98" s="3">
        <f>C98-D77</f>
        <v>1600</v>
      </c>
      <c r="E98" s="3">
        <f t="shared" ref="E98:BH98" si="103">D98-E77</f>
        <v>1600</v>
      </c>
      <c r="F98" s="3">
        <f t="shared" si="103"/>
        <v>1600</v>
      </c>
      <c r="G98" s="3">
        <f t="shared" si="103"/>
        <v>1600</v>
      </c>
      <c r="H98" s="3">
        <f t="shared" si="103"/>
        <v>1600</v>
      </c>
      <c r="I98" s="3">
        <f t="shared" si="103"/>
        <v>1600</v>
      </c>
      <c r="J98" s="3">
        <f t="shared" si="103"/>
        <v>1600</v>
      </c>
      <c r="K98" s="3">
        <f t="shared" si="103"/>
        <v>1600</v>
      </c>
      <c r="L98" s="3">
        <f t="shared" si="103"/>
        <v>1600</v>
      </c>
      <c r="M98" s="3">
        <f t="shared" si="103"/>
        <v>1600</v>
      </c>
      <c r="N98" s="3">
        <f t="shared" si="103"/>
        <v>1600</v>
      </c>
      <c r="O98" s="3">
        <f t="shared" si="103"/>
        <v>1600</v>
      </c>
      <c r="P98" s="3">
        <f t="shared" si="103"/>
        <v>1600</v>
      </c>
      <c r="Q98" s="3">
        <f t="shared" si="103"/>
        <v>1600</v>
      </c>
      <c r="R98" s="3">
        <f t="shared" si="103"/>
        <v>1600</v>
      </c>
      <c r="S98" s="3">
        <f t="shared" si="103"/>
        <v>1600</v>
      </c>
      <c r="T98" s="3">
        <f t="shared" si="103"/>
        <v>1600</v>
      </c>
      <c r="U98" s="3">
        <f t="shared" si="103"/>
        <v>1600</v>
      </c>
      <c r="V98" s="3">
        <f t="shared" si="103"/>
        <v>1600</v>
      </c>
      <c r="W98" s="3">
        <f t="shared" si="103"/>
        <v>1600</v>
      </c>
      <c r="X98" s="3">
        <f t="shared" si="103"/>
        <v>1600</v>
      </c>
      <c r="Y98" s="3">
        <f t="shared" si="103"/>
        <v>1600</v>
      </c>
      <c r="Z98" s="3">
        <f t="shared" si="103"/>
        <v>1600</v>
      </c>
      <c r="AA98" s="3">
        <f t="shared" si="103"/>
        <v>1600</v>
      </c>
      <c r="AB98" s="3">
        <f t="shared" si="103"/>
        <v>1600</v>
      </c>
      <c r="AC98" s="3">
        <f t="shared" si="103"/>
        <v>1600</v>
      </c>
      <c r="AD98" s="3">
        <f t="shared" si="103"/>
        <v>1600</v>
      </c>
      <c r="AE98" s="3">
        <f t="shared" si="103"/>
        <v>1600</v>
      </c>
      <c r="AF98" s="3">
        <f t="shared" si="103"/>
        <v>1600</v>
      </c>
      <c r="AG98" s="3">
        <f t="shared" si="103"/>
        <v>1600</v>
      </c>
      <c r="AH98" s="3">
        <f t="shared" si="103"/>
        <v>1600</v>
      </c>
      <c r="AI98" s="3">
        <f t="shared" si="103"/>
        <v>1600</v>
      </c>
      <c r="AJ98" s="3">
        <f t="shared" si="103"/>
        <v>1600</v>
      </c>
      <c r="AK98" s="3">
        <f t="shared" si="103"/>
        <v>1600</v>
      </c>
      <c r="AL98" s="3">
        <f t="shared" si="103"/>
        <v>1600</v>
      </c>
      <c r="AM98" s="3">
        <f t="shared" si="103"/>
        <v>1600</v>
      </c>
      <c r="AN98" s="3">
        <f t="shared" si="103"/>
        <v>1600</v>
      </c>
      <c r="AO98" s="3">
        <f t="shared" si="103"/>
        <v>1600</v>
      </c>
      <c r="AP98" s="3">
        <f t="shared" si="103"/>
        <v>1600</v>
      </c>
      <c r="AQ98" s="3">
        <f t="shared" si="103"/>
        <v>1600</v>
      </c>
      <c r="AR98" s="3">
        <f t="shared" si="103"/>
        <v>1600</v>
      </c>
      <c r="AS98" s="3">
        <f t="shared" si="103"/>
        <v>1600</v>
      </c>
      <c r="AT98" s="3">
        <f t="shared" si="103"/>
        <v>1600</v>
      </c>
      <c r="AU98" s="3">
        <f t="shared" si="103"/>
        <v>1600</v>
      </c>
      <c r="AV98" s="3">
        <f t="shared" si="103"/>
        <v>1600</v>
      </c>
      <c r="AW98" s="3">
        <f t="shared" si="103"/>
        <v>1600</v>
      </c>
      <c r="AX98" s="3">
        <f t="shared" si="103"/>
        <v>1600</v>
      </c>
      <c r="AY98" s="3">
        <f t="shared" si="103"/>
        <v>1600</v>
      </c>
      <c r="AZ98" s="3">
        <f t="shared" si="103"/>
        <v>1600</v>
      </c>
      <c r="BA98" s="3">
        <f t="shared" si="103"/>
        <v>1600</v>
      </c>
      <c r="BB98" s="3">
        <f t="shared" si="103"/>
        <v>1600</v>
      </c>
      <c r="BC98" s="3">
        <f t="shared" si="103"/>
        <v>1600</v>
      </c>
      <c r="BD98" s="3">
        <f t="shared" si="103"/>
        <v>1600</v>
      </c>
      <c r="BE98" s="3">
        <f t="shared" si="103"/>
        <v>1600</v>
      </c>
      <c r="BF98" s="3">
        <f t="shared" si="103"/>
        <v>1600</v>
      </c>
      <c r="BG98" s="3">
        <f t="shared" si="103"/>
        <v>1600</v>
      </c>
      <c r="BH98" s="3">
        <f t="shared" si="103"/>
        <v>1600</v>
      </c>
      <c r="BJ98" s="3">
        <f>SUMIFS($D98:$BH98,$D$33:$BH$33,BJ$31,$D$34:$BH$34,12)</f>
        <v>1600</v>
      </c>
      <c r="BK98" s="3">
        <f t="shared" ref="BK98:BN99" si="104">SUMIFS($D98:$BH98,$D$33:$BH$33,BK$31,$D$34:$BH$34,12)</f>
        <v>1600</v>
      </c>
      <c r="BL98" s="3">
        <f t="shared" si="104"/>
        <v>1600</v>
      </c>
      <c r="BM98" s="3">
        <f t="shared" si="104"/>
        <v>1600</v>
      </c>
      <c r="BN98" s="3">
        <f t="shared" si="104"/>
        <v>1600</v>
      </c>
    </row>
    <row r="99" spans="2:66">
      <c r="B99" t="s">
        <v>45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J99" s="3">
        <f>SUMIFS($D99:$BH99,$D$33:$BH$33,BJ$31,$D$34:$BH$34,12)</f>
        <v>0</v>
      </c>
      <c r="BK99" s="3">
        <f t="shared" si="104"/>
        <v>0</v>
      </c>
      <c r="BL99" s="3">
        <f t="shared" si="104"/>
        <v>0</v>
      </c>
      <c r="BM99" s="3">
        <f t="shared" si="104"/>
        <v>0</v>
      </c>
      <c r="BN99" s="3">
        <f t="shared" si="104"/>
        <v>0</v>
      </c>
    </row>
    <row r="100" spans="2:66">
      <c r="B100" s="1" t="s">
        <v>109</v>
      </c>
      <c r="D100" s="8">
        <f>SUM(D98:D99)</f>
        <v>1600</v>
      </c>
      <c r="E100" s="8">
        <f t="shared" ref="E100:BH100" si="105">SUM(E98:E99)</f>
        <v>1600</v>
      </c>
      <c r="F100" s="8">
        <f t="shared" si="105"/>
        <v>1600</v>
      </c>
      <c r="G100" s="8">
        <f t="shared" si="105"/>
        <v>1600</v>
      </c>
      <c r="H100" s="8">
        <f t="shared" si="105"/>
        <v>1600</v>
      </c>
      <c r="I100" s="8">
        <f t="shared" si="105"/>
        <v>1600</v>
      </c>
      <c r="J100" s="8">
        <f t="shared" si="105"/>
        <v>1600</v>
      </c>
      <c r="K100" s="8">
        <f t="shared" si="105"/>
        <v>1600</v>
      </c>
      <c r="L100" s="8">
        <f t="shared" si="105"/>
        <v>1600</v>
      </c>
      <c r="M100" s="8">
        <f t="shared" si="105"/>
        <v>1600</v>
      </c>
      <c r="N100" s="8">
        <f t="shared" si="105"/>
        <v>1600</v>
      </c>
      <c r="O100" s="8">
        <f t="shared" si="105"/>
        <v>1600</v>
      </c>
      <c r="P100" s="8">
        <f t="shared" si="105"/>
        <v>1600</v>
      </c>
      <c r="Q100" s="8">
        <f t="shared" si="105"/>
        <v>1600</v>
      </c>
      <c r="R100" s="8">
        <f t="shared" si="105"/>
        <v>1600</v>
      </c>
      <c r="S100" s="8">
        <f t="shared" si="105"/>
        <v>1600</v>
      </c>
      <c r="T100" s="8">
        <f t="shared" si="105"/>
        <v>1600</v>
      </c>
      <c r="U100" s="8">
        <f t="shared" si="105"/>
        <v>1600</v>
      </c>
      <c r="V100" s="8">
        <f t="shared" si="105"/>
        <v>1600</v>
      </c>
      <c r="W100" s="8">
        <f t="shared" si="105"/>
        <v>1600</v>
      </c>
      <c r="X100" s="8">
        <f t="shared" si="105"/>
        <v>1600</v>
      </c>
      <c r="Y100" s="8">
        <f t="shared" si="105"/>
        <v>1600</v>
      </c>
      <c r="Z100" s="8">
        <f t="shared" si="105"/>
        <v>1600</v>
      </c>
      <c r="AA100" s="8">
        <f t="shared" si="105"/>
        <v>1600</v>
      </c>
      <c r="AB100" s="8">
        <f t="shared" si="105"/>
        <v>1600</v>
      </c>
      <c r="AC100" s="8">
        <f t="shared" si="105"/>
        <v>1600</v>
      </c>
      <c r="AD100" s="8">
        <f t="shared" si="105"/>
        <v>1600</v>
      </c>
      <c r="AE100" s="8">
        <f t="shared" si="105"/>
        <v>1600</v>
      </c>
      <c r="AF100" s="8">
        <f t="shared" si="105"/>
        <v>1600</v>
      </c>
      <c r="AG100" s="8">
        <f t="shared" si="105"/>
        <v>1600</v>
      </c>
      <c r="AH100" s="8">
        <f t="shared" si="105"/>
        <v>1600</v>
      </c>
      <c r="AI100" s="8">
        <f t="shared" si="105"/>
        <v>1600</v>
      </c>
      <c r="AJ100" s="8">
        <f t="shared" si="105"/>
        <v>1600</v>
      </c>
      <c r="AK100" s="8">
        <f t="shared" si="105"/>
        <v>1600</v>
      </c>
      <c r="AL100" s="8">
        <f t="shared" si="105"/>
        <v>1600</v>
      </c>
      <c r="AM100" s="8">
        <f t="shared" si="105"/>
        <v>1600</v>
      </c>
      <c r="AN100" s="8">
        <f t="shared" si="105"/>
        <v>1600</v>
      </c>
      <c r="AO100" s="8">
        <f t="shared" si="105"/>
        <v>1600</v>
      </c>
      <c r="AP100" s="8">
        <f t="shared" si="105"/>
        <v>1600</v>
      </c>
      <c r="AQ100" s="8">
        <f t="shared" si="105"/>
        <v>1600</v>
      </c>
      <c r="AR100" s="8">
        <f t="shared" si="105"/>
        <v>1600</v>
      </c>
      <c r="AS100" s="8">
        <f t="shared" si="105"/>
        <v>1600</v>
      </c>
      <c r="AT100" s="8">
        <f t="shared" si="105"/>
        <v>1600</v>
      </c>
      <c r="AU100" s="8">
        <f t="shared" si="105"/>
        <v>1600</v>
      </c>
      <c r="AV100" s="8">
        <f t="shared" si="105"/>
        <v>1600</v>
      </c>
      <c r="AW100" s="8">
        <f t="shared" si="105"/>
        <v>1600</v>
      </c>
      <c r="AX100" s="8">
        <f t="shared" si="105"/>
        <v>1600</v>
      </c>
      <c r="AY100" s="8">
        <f t="shared" si="105"/>
        <v>1600</v>
      </c>
      <c r="AZ100" s="8">
        <f t="shared" si="105"/>
        <v>1600</v>
      </c>
      <c r="BA100" s="8">
        <f t="shared" si="105"/>
        <v>1600</v>
      </c>
      <c r="BB100" s="8">
        <f t="shared" si="105"/>
        <v>1600</v>
      </c>
      <c r="BC100" s="8">
        <f t="shared" si="105"/>
        <v>1600</v>
      </c>
      <c r="BD100" s="8">
        <f t="shared" si="105"/>
        <v>1600</v>
      </c>
      <c r="BE100" s="8">
        <f t="shared" si="105"/>
        <v>1600</v>
      </c>
      <c r="BF100" s="8">
        <f t="shared" si="105"/>
        <v>1600</v>
      </c>
      <c r="BG100" s="8">
        <f t="shared" si="105"/>
        <v>1600</v>
      </c>
      <c r="BH100" s="8">
        <f t="shared" si="105"/>
        <v>1600</v>
      </c>
      <c r="BJ100" s="8">
        <f t="shared" ref="BJ100" si="106">SUM(BJ98:BJ99)</f>
        <v>1600</v>
      </c>
      <c r="BK100" s="8">
        <f t="shared" ref="BK100" si="107">SUM(BK98:BK99)</f>
        <v>1600</v>
      </c>
      <c r="BL100" s="8">
        <f t="shared" ref="BL100" si="108">SUM(BL98:BL99)</f>
        <v>1600</v>
      </c>
      <c r="BM100" s="8">
        <f t="shared" ref="BM100" si="109">SUM(BM98:BM99)</f>
        <v>1600</v>
      </c>
      <c r="BN100" s="8">
        <f t="shared" ref="BN100" si="110">SUM(BN98:BN99)</f>
        <v>1600</v>
      </c>
    </row>
    <row r="102" spans="2:66">
      <c r="B102" t="s">
        <v>110</v>
      </c>
      <c r="D102" s="3">
        <f t="shared" ref="D102:AI102" si="111">C102+D42*(1+TVA)-D66</f>
        <v>600</v>
      </c>
      <c r="E102" s="3">
        <f t="shared" si="111"/>
        <v>1800</v>
      </c>
      <c r="F102" s="3">
        <f t="shared" si="111"/>
        <v>3000</v>
      </c>
      <c r="G102" s="3">
        <f t="shared" si="111"/>
        <v>4200</v>
      </c>
      <c r="H102" s="3">
        <f t="shared" si="111"/>
        <v>5400</v>
      </c>
      <c r="I102" s="3">
        <f t="shared" si="111"/>
        <v>6600</v>
      </c>
      <c r="J102" s="3">
        <f t="shared" si="111"/>
        <v>7800</v>
      </c>
      <c r="K102" s="3">
        <f t="shared" si="111"/>
        <v>9000</v>
      </c>
      <c r="L102" s="3">
        <f t="shared" si="111"/>
        <v>10200</v>
      </c>
      <c r="M102" s="3">
        <f t="shared" si="111"/>
        <v>11400</v>
      </c>
      <c r="N102" s="3">
        <f t="shared" si="111"/>
        <v>12600</v>
      </c>
      <c r="O102" s="3">
        <f t="shared" si="111"/>
        <v>13800</v>
      </c>
      <c r="P102" s="3">
        <f t="shared" si="111"/>
        <v>15000</v>
      </c>
      <c r="Q102" s="3">
        <f t="shared" si="111"/>
        <v>16200</v>
      </c>
      <c r="R102" s="3">
        <f t="shared" si="111"/>
        <v>17400</v>
      </c>
      <c r="S102" s="3">
        <f t="shared" si="111"/>
        <v>18600</v>
      </c>
      <c r="T102" s="3">
        <f t="shared" si="111"/>
        <v>19800</v>
      </c>
      <c r="U102" s="3">
        <f t="shared" si="111"/>
        <v>21000</v>
      </c>
      <c r="V102" s="3">
        <f t="shared" si="111"/>
        <v>22200</v>
      </c>
      <c r="W102" s="3">
        <f t="shared" si="111"/>
        <v>23400</v>
      </c>
      <c r="X102" s="3">
        <f t="shared" si="111"/>
        <v>24600</v>
      </c>
      <c r="Y102" s="3">
        <f t="shared" si="111"/>
        <v>25800</v>
      </c>
      <c r="Z102" s="3">
        <f t="shared" si="111"/>
        <v>27000</v>
      </c>
      <c r="AA102" s="3">
        <f t="shared" si="111"/>
        <v>28200</v>
      </c>
      <c r="AB102" s="3">
        <f t="shared" si="111"/>
        <v>29400</v>
      </c>
      <c r="AC102" s="3">
        <f t="shared" si="111"/>
        <v>30600</v>
      </c>
      <c r="AD102" s="3">
        <f t="shared" si="111"/>
        <v>31800</v>
      </c>
      <c r="AE102" s="3">
        <f t="shared" si="111"/>
        <v>33000</v>
      </c>
      <c r="AF102" s="3">
        <f t="shared" si="111"/>
        <v>34200</v>
      </c>
      <c r="AG102" s="3">
        <f t="shared" si="111"/>
        <v>35400</v>
      </c>
      <c r="AH102" s="3">
        <f t="shared" si="111"/>
        <v>36600</v>
      </c>
      <c r="AI102" s="3">
        <f t="shared" si="111"/>
        <v>37800</v>
      </c>
      <c r="AJ102" s="3">
        <f t="shared" ref="AJ102:BH102" si="112">AI102+AJ42*(1+TVA)-AJ66</f>
        <v>39000</v>
      </c>
      <c r="AK102" s="3">
        <f t="shared" si="112"/>
        <v>40200</v>
      </c>
      <c r="AL102" s="3">
        <f t="shared" si="112"/>
        <v>41400</v>
      </c>
      <c r="AM102" s="3">
        <f t="shared" si="112"/>
        <v>42600</v>
      </c>
      <c r="AN102" s="3">
        <f t="shared" si="112"/>
        <v>43800</v>
      </c>
      <c r="AO102" s="3">
        <f t="shared" si="112"/>
        <v>45000</v>
      </c>
      <c r="AP102" s="3">
        <f t="shared" si="112"/>
        <v>46200</v>
      </c>
      <c r="AQ102" s="3">
        <f t="shared" si="112"/>
        <v>47400</v>
      </c>
      <c r="AR102" s="3">
        <f t="shared" si="112"/>
        <v>48600</v>
      </c>
      <c r="AS102" s="3">
        <f t="shared" si="112"/>
        <v>49800</v>
      </c>
      <c r="AT102" s="3">
        <f t="shared" si="112"/>
        <v>51000</v>
      </c>
      <c r="AU102" s="3">
        <f t="shared" si="112"/>
        <v>52200</v>
      </c>
      <c r="AV102" s="3">
        <f t="shared" si="112"/>
        <v>53400</v>
      </c>
      <c r="AW102" s="3">
        <f t="shared" si="112"/>
        <v>54600</v>
      </c>
      <c r="AX102" s="3">
        <f t="shared" si="112"/>
        <v>55800</v>
      </c>
      <c r="AY102" s="3">
        <f t="shared" si="112"/>
        <v>57000</v>
      </c>
      <c r="AZ102" s="3">
        <f t="shared" si="112"/>
        <v>58200</v>
      </c>
      <c r="BA102" s="3">
        <f t="shared" si="112"/>
        <v>59400</v>
      </c>
      <c r="BB102" s="3">
        <f t="shared" si="112"/>
        <v>60600</v>
      </c>
      <c r="BC102" s="3">
        <f t="shared" si="112"/>
        <v>61800</v>
      </c>
      <c r="BD102" s="3">
        <f t="shared" si="112"/>
        <v>63000</v>
      </c>
      <c r="BE102" s="3">
        <f t="shared" si="112"/>
        <v>64200</v>
      </c>
      <c r="BF102" s="3">
        <f t="shared" si="112"/>
        <v>65400</v>
      </c>
      <c r="BG102" s="3">
        <f t="shared" si="112"/>
        <v>66600</v>
      </c>
      <c r="BH102" s="3">
        <f t="shared" si="112"/>
        <v>67800</v>
      </c>
      <c r="BJ102" s="3">
        <f t="shared" ref="BJ102:BN107" si="113">SUMIFS($D102:$BH102,$D$33:$BH$33,BJ$31,$D$34:$BH$34,12)</f>
        <v>10200</v>
      </c>
      <c r="BK102" s="3">
        <f t="shared" si="113"/>
        <v>24600</v>
      </c>
      <c r="BL102" s="3">
        <f t="shared" si="113"/>
        <v>39000</v>
      </c>
      <c r="BM102" s="3">
        <f t="shared" si="113"/>
        <v>53400</v>
      </c>
      <c r="BN102" s="3">
        <f t="shared" si="113"/>
        <v>67800</v>
      </c>
    </row>
    <row r="103" spans="2:66">
      <c r="B103" t="s">
        <v>48</v>
      </c>
      <c r="D103" s="3">
        <f>C103+D45</f>
        <v>250</v>
      </c>
      <c r="E103" s="3">
        <f t="shared" ref="E103:BH103" si="114">D103+E45</f>
        <v>150</v>
      </c>
      <c r="F103" s="3">
        <f t="shared" si="114"/>
        <v>0</v>
      </c>
      <c r="G103" s="3">
        <f t="shared" si="114"/>
        <v>550</v>
      </c>
      <c r="H103" s="3">
        <f t="shared" si="114"/>
        <v>300</v>
      </c>
      <c r="I103" s="3">
        <f t="shared" si="114"/>
        <v>0</v>
      </c>
      <c r="J103" s="3">
        <f t="shared" si="114"/>
        <v>850</v>
      </c>
      <c r="K103" s="3">
        <f t="shared" si="114"/>
        <v>450</v>
      </c>
      <c r="L103" s="3">
        <f t="shared" si="114"/>
        <v>0</v>
      </c>
      <c r="M103" s="3">
        <f t="shared" si="114"/>
        <v>1150</v>
      </c>
      <c r="N103" s="3">
        <f t="shared" si="114"/>
        <v>600</v>
      </c>
      <c r="O103" s="3">
        <f t="shared" si="114"/>
        <v>0</v>
      </c>
      <c r="P103" s="3">
        <f t="shared" si="114"/>
        <v>1450</v>
      </c>
      <c r="Q103" s="3">
        <f t="shared" si="114"/>
        <v>750</v>
      </c>
      <c r="R103" s="3">
        <f t="shared" si="114"/>
        <v>0</v>
      </c>
      <c r="S103" s="3">
        <f t="shared" si="114"/>
        <v>1750</v>
      </c>
      <c r="T103" s="3">
        <f t="shared" si="114"/>
        <v>900</v>
      </c>
      <c r="U103" s="3">
        <f t="shared" si="114"/>
        <v>0</v>
      </c>
      <c r="V103" s="3">
        <f t="shared" si="114"/>
        <v>2050</v>
      </c>
      <c r="W103" s="3">
        <f t="shared" si="114"/>
        <v>1050</v>
      </c>
      <c r="X103" s="3">
        <f t="shared" si="114"/>
        <v>0</v>
      </c>
      <c r="Y103" s="3">
        <f t="shared" si="114"/>
        <v>2350</v>
      </c>
      <c r="Z103" s="3">
        <f t="shared" si="114"/>
        <v>1200</v>
      </c>
      <c r="AA103" s="3">
        <f t="shared" si="114"/>
        <v>0</v>
      </c>
      <c r="AB103" s="3">
        <f t="shared" si="114"/>
        <v>2650</v>
      </c>
      <c r="AC103" s="3">
        <f t="shared" si="114"/>
        <v>1350</v>
      </c>
      <c r="AD103" s="3">
        <f t="shared" si="114"/>
        <v>0</v>
      </c>
      <c r="AE103" s="3">
        <f t="shared" si="114"/>
        <v>2950</v>
      </c>
      <c r="AF103" s="3">
        <f t="shared" si="114"/>
        <v>1500</v>
      </c>
      <c r="AG103" s="3">
        <f t="shared" si="114"/>
        <v>0</v>
      </c>
      <c r="AH103" s="3">
        <f t="shared" si="114"/>
        <v>3250</v>
      </c>
      <c r="AI103" s="3">
        <f t="shared" si="114"/>
        <v>1650</v>
      </c>
      <c r="AJ103" s="3">
        <f t="shared" si="114"/>
        <v>0</v>
      </c>
      <c r="AK103" s="3">
        <f t="shared" si="114"/>
        <v>3550</v>
      </c>
      <c r="AL103" s="3">
        <f t="shared" si="114"/>
        <v>1800</v>
      </c>
      <c r="AM103" s="3">
        <f t="shared" si="114"/>
        <v>0</v>
      </c>
      <c r="AN103" s="3">
        <f t="shared" si="114"/>
        <v>3850</v>
      </c>
      <c r="AO103" s="3">
        <f t="shared" si="114"/>
        <v>1950</v>
      </c>
      <c r="AP103" s="3">
        <f t="shared" si="114"/>
        <v>0</v>
      </c>
      <c r="AQ103" s="3">
        <f t="shared" si="114"/>
        <v>4150</v>
      </c>
      <c r="AR103" s="3">
        <f t="shared" si="114"/>
        <v>2100</v>
      </c>
      <c r="AS103" s="3">
        <f t="shared" si="114"/>
        <v>0</v>
      </c>
      <c r="AT103" s="3">
        <f t="shared" si="114"/>
        <v>4450</v>
      </c>
      <c r="AU103" s="3">
        <f t="shared" si="114"/>
        <v>2250</v>
      </c>
      <c r="AV103" s="3">
        <f t="shared" si="114"/>
        <v>0</v>
      </c>
      <c r="AW103" s="3">
        <f t="shared" si="114"/>
        <v>4750</v>
      </c>
      <c r="AX103" s="3">
        <f t="shared" si="114"/>
        <v>2400</v>
      </c>
      <c r="AY103" s="3">
        <f t="shared" si="114"/>
        <v>0</v>
      </c>
      <c r="AZ103" s="3">
        <f t="shared" si="114"/>
        <v>5050</v>
      </c>
      <c r="BA103" s="3">
        <f t="shared" si="114"/>
        <v>2550</v>
      </c>
      <c r="BB103" s="3">
        <f t="shared" si="114"/>
        <v>0</v>
      </c>
      <c r="BC103" s="3">
        <f t="shared" si="114"/>
        <v>5350</v>
      </c>
      <c r="BD103" s="3">
        <f t="shared" si="114"/>
        <v>2700</v>
      </c>
      <c r="BE103" s="3">
        <f t="shared" si="114"/>
        <v>0</v>
      </c>
      <c r="BF103" s="3">
        <f t="shared" si="114"/>
        <v>5650</v>
      </c>
      <c r="BG103" s="3">
        <f t="shared" si="114"/>
        <v>2850</v>
      </c>
      <c r="BH103" s="3">
        <f t="shared" si="114"/>
        <v>0</v>
      </c>
      <c r="BJ103" s="3">
        <f t="shared" si="113"/>
        <v>0</v>
      </c>
      <c r="BK103" s="3">
        <f t="shared" si="113"/>
        <v>0</v>
      </c>
      <c r="BL103" s="3">
        <f t="shared" si="113"/>
        <v>0</v>
      </c>
      <c r="BM103" s="3">
        <f t="shared" si="113"/>
        <v>0</v>
      </c>
      <c r="BN103" s="3">
        <f t="shared" si="113"/>
        <v>0</v>
      </c>
    </row>
    <row r="104" spans="2:66">
      <c r="B104" t="s">
        <v>111</v>
      </c>
      <c r="D104" s="3">
        <f t="shared" ref="D104:AI104" si="115">C104+SUM(D43:D44)*(1+TVA)-D67</f>
        <v>0</v>
      </c>
      <c r="E104" s="3">
        <f t="shared" si="115"/>
        <v>0</v>
      </c>
      <c r="F104" s="3">
        <f t="shared" si="115"/>
        <v>0</v>
      </c>
      <c r="G104" s="3">
        <f t="shared" si="115"/>
        <v>0</v>
      </c>
      <c r="H104" s="3">
        <f t="shared" si="115"/>
        <v>0</v>
      </c>
      <c r="I104" s="3">
        <f t="shared" si="115"/>
        <v>0</v>
      </c>
      <c r="J104" s="3">
        <f t="shared" si="115"/>
        <v>0</v>
      </c>
      <c r="K104" s="3">
        <f t="shared" si="115"/>
        <v>0</v>
      </c>
      <c r="L104" s="3">
        <f t="shared" si="115"/>
        <v>0</v>
      </c>
      <c r="M104" s="3">
        <f t="shared" si="115"/>
        <v>0</v>
      </c>
      <c r="N104" s="3">
        <f t="shared" si="115"/>
        <v>0</v>
      </c>
      <c r="O104" s="3">
        <f t="shared" si="115"/>
        <v>0</v>
      </c>
      <c r="P104" s="3">
        <f t="shared" si="115"/>
        <v>0</v>
      </c>
      <c r="Q104" s="3">
        <f t="shared" si="115"/>
        <v>0</v>
      </c>
      <c r="R104" s="3">
        <f t="shared" si="115"/>
        <v>0</v>
      </c>
      <c r="S104" s="3">
        <f t="shared" si="115"/>
        <v>0</v>
      </c>
      <c r="T104" s="3">
        <f t="shared" si="115"/>
        <v>0</v>
      </c>
      <c r="U104" s="3">
        <f t="shared" si="115"/>
        <v>0</v>
      </c>
      <c r="V104" s="3">
        <f t="shared" si="115"/>
        <v>0</v>
      </c>
      <c r="W104" s="3">
        <f t="shared" si="115"/>
        <v>0</v>
      </c>
      <c r="X104" s="3">
        <f t="shared" si="115"/>
        <v>0</v>
      </c>
      <c r="Y104" s="3">
        <f t="shared" si="115"/>
        <v>0</v>
      </c>
      <c r="Z104" s="3">
        <f t="shared" si="115"/>
        <v>0</v>
      </c>
      <c r="AA104" s="3">
        <f t="shared" si="115"/>
        <v>0</v>
      </c>
      <c r="AB104" s="3">
        <f t="shared" si="115"/>
        <v>0</v>
      </c>
      <c r="AC104" s="3">
        <f t="shared" si="115"/>
        <v>0</v>
      </c>
      <c r="AD104" s="3">
        <f t="shared" si="115"/>
        <v>0</v>
      </c>
      <c r="AE104" s="3">
        <f t="shared" si="115"/>
        <v>0</v>
      </c>
      <c r="AF104" s="3">
        <f t="shared" si="115"/>
        <v>0</v>
      </c>
      <c r="AG104" s="3">
        <f t="shared" si="115"/>
        <v>0</v>
      </c>
      <c r="AH104" s="3">
        <f t="shared" si="115"/>
        <v>0</v>
      </c>
      <c r="AI104" s="3">
        <f t="shared" si="115"/>
        <v>0</v>
      </c>
      <c r="AJ104" s="3">
        <f t="shared" ref="AJ104:BH104" si="116">AI104+SUM(AJ43:AJ44)*(1+TVA)-AJ67</f>
        <v>0</v>
      </c>
      <c r="AK104" s="3">
        <f t="shared" si="116"/>
        <v>0</v>
      </c>
      <c r="AL104" s="3">
        <f t="shared" si="116"/>
        <v>0</v>
      </c>
      <c r="AM104" s="3">
        <f t="shared" si="116"/>
        <v>0</v>
      </c>
      <c r="AN104" s="3">
        <f t="shared" si="116"/>
        <v>0</v>
      </c>
      <c r="AO104" s="3">
        <f t="shared" si="116"/>
        <v>0</v>
      </c>
      <c r="AP104" s="3">
        <f t="shared" si="116"/>
        <v>0</v>
      </c>
      <c r="AQ104" s="3">
        <f t="shared" si="116"/>
        <v>0</v>
      </c>
      <c r="AR104" s="3">
        <f t="shared" si="116"/>
        <v>0</v>
      </c>
      <c r="AS104" s="3">
        <f t="shared" si="116"/>
        <v>0</v>
      </c>
      <c r="AT104" s="3">
        <f t="shared" si="116"/>
        <v>0</v>
      </c>
      <c r="AU104" s="3">
        <f t="shared" si="116"/>
        <v>0</v>
      </c>
      <c r="AV104" s="3">
        <f t="shared" si="116"/>
        <v>0</v>
      </c>
      <c r="AW104" s="3">
        <f t="shared" si="116"/>
        <v>0</v>
      </c>
      <c r="AX104" s="3">
        <f t="shared" si="116"/>
        <v>0</v>
      </c>
      <c r="AY104" s="3">
        <f t="shared" si="116"/>
        <v>0</v>
      </c>
      <c r="AZ104" s="3">
        <f t="shared" si="116"/>
        <v>0</v>
      </c>
      <c r="BA104" s="3">
        <f t="shared" si="116"/>
        <v>0</v>
      </c>
      <c r="BB104" s="3">
        <f t="shared" si="116"/>
        <v>0</v>
      </c>
      <c r="BC104" s="3">
        <f t="shared" si="116"/>
        <v>0</v>
      </c>
      <c r="BD104" s="3">
        <f t="shared" si="116"/>
        <v>0</v>
      </c>
      <c r="BE104" s="3">
        <f t="shared" si="116"/>
        <v>0</v>
      </c>
      <c r="BF104" s="3">
        <f t="shared" si="116"/>
        <v>0</v>
      </c>
      <c r="BG104" s="3">
        <f t="shared" si="116"/>
        <v>0</v>
      </c>
      <c r="BH104" s="3">
        <f t="shared" si="116"/>
        <v>0</v>
      </c>
      <c r="BJ104" s="3">
        <f t="shared" si="113"/>
        <v>0</v>
      </c>
      <c r="BK104" s="3">
        <f t="shared" si="113"/>
        <v>0</v>
      </c>
      <c r="BL104" s="3">
        <f t="shared" si="113"/>
        <v>0</v>
      </c>
      <c r="BM104" s="3">
        <f t="shared" si="113"/>
        <v>0</v>
      </c>
      <c r="BN104" s="3">
        <f t="shared" si="113"/>
        <v>0</v>
      </c>
    </row>
    <row r="105" spans="2:66">
      <c r="B105" t="s">
        <v>161</v>
      </c>
      <c r="D105" s="3">
        <f>C105+D50-D68</f>
        <v>-1665</v>
      </c>
      <c r="E105" s="3">
        <f t="shared" ref="E105:BH105" si="117">D105+E50-E68</f>
        <v>-1665</v>
      </c>
      <c r="F105" s="3">
        <f t="shared" si="117"/>
        <v>-1665</v>
      </c>
      <c r="G105" s="3">
        <f t="shared" si="117"/>
        <v>-1665</v>
      </c>
      <c r="H105" s="3">
        <f t="shared" si="117"/>
        <v>-1665</v>
      </c>
      <c r="I105" s="3">
        <f t="shared" si="117"/>
        <v>-1665</v>
      </c>
      <c r="J105" s="3">
        <f t="shared" si="117"/>
        <v>-1665</v>
      </c>
      <c r="K105" s="3">
        <f t="shared" si="117"/>
        <v>-1665</v>
      </c>
      <c r="L105" s="3">
        <f t="shared" si="117"/>
        <v>-1665</v>
      </c>
      <c r="M105" s="3">
        <f t="shared" si="117"/>
        <v>-1748.25</v>
      </c>
      <c r="N105" s="3">
        <f t="shared" si="117"/>
        <v>-1748.25</v>
      </c>
      <c r="O105" s="3">
        <f t="shared" si="117"/>
        <v>-1748.25</v>
      </c>
      <c r="P105" s="3">
        <f t="shared" si="117"/>
        <v>-1748.25</v>
      </c>
      <c r="Q105" s="3">
        <f t="shared" si="117"/>
        <v>-1748.25</v>
      </c>
      <c r="R105" s="3">
        <f t="shared" si="117"/>
        <v>-1748.25</v>
      </c>
      <c r="S105" s="3">
        <f t="shared" si="117"/>
        <v>-1748.25</v>
      </c>
      <c r="T105" s="3">
        <f t="shared" si="117"/>
        <v>-1748.25</v>
      </c>
      <c r="U105" s="3">
        <f t="shared" si="117"/>
        <v>-1748.25</v>
      </c>
      <c r="V105" s="3">
        <f t="shared" si="117"/>
        <v>-1748.25</v>
      </c>
      <c r="W105" s="3">
        <f t="shared" si="117"/>
        <v>-1748.25</v>
      </c>
      <c r="X105" s="3">
        <f t="shared" si="117"/>
        <v>-1748.25</v>
      </c>
      <c r="Y105" s="3">
        <f t="shared" si="117"/>
        <v>-1835.6625000000004</v>
      </c>
      <c r="Z105" s="3">
        <f t="shared" si="117"/>
        <v>-1835.6625000000006</v>
      </c>
      <c r="AA105" s="3">
        <f t="shared" si="117"/>
        <v>-1835.6625000000006</v>
      </c>
      <c r="AB105" s="3">
        <f t="shared" si="117"/>
        <v>-1835.6625000000006</v>
      </c>
      <c r="AC105" s="3">
        <f t="shared" si="117"/>
        <v>-1835.6625000000006</v>
      </c>
      <c r="AD105" s="3">
        <f t="shared" si="117"/>
        <v>-1835.6625000000006</v>
      </c>
      <c r="AE105" s="3">
        <f t="shared" si="117"/>
        <v>-1835.6625000000006</v>
      </c>
      <c r="AF105" s="3">
        <f t="shared" si="117"/>
        <v>-1835.6625000000006</v>
      </c>
      <c r="AG105" s="3">
        <f t="shared" si="117"/>
        <v>-1835.6625000000006</v>
      </c>
      <c r="AH105" s="3">
        <f t="shared" si="117"/>
        <v>-1835.6625000000006</v>
      </c>
      <c r="AI105" s="3">
        <f t="shared" si="117"/>
        <v>-1835.6625000000006</v>
      </c>
      <c r="AJ105" s="3">
        <f t="shared" si="117"/>
        <v>-1835.6625000000006</v>
      </c>
      <c r="AK105" s="3">
        <f t="shared" si="117"/>
        <v>-1927.4456250000005</v>
      </c>
      <c r="AL105" s="3">
        <f t="shared" si="117"/>
        <v>-1927.4456250000003</v>
      </c>
      <c r="AM105" s="3">
        <f t="shared" si="117"/>
        <v>-1927.4456250000003</v>
      </c>
      <c r="AN105" s="3">
        <f t="shared" si="117"/>
        <v>-1927.4456250000003</v>
      </c>
      <c r="AO105" s="3">
        <f t="shared" si="117"/>
        <v>-1927.4456250000003</v>
      </c>
      <c r="AP105" s="3">
        <f t="shared" si="117"/>
        <v>-1927.4456250000003</v>
      </c>
      <c r="AQ105" s="3">
        <f t="shared" si="117"/>
        <v>-1927.4456250000003</v>
      </c>
      <c r="AR105" s="3">
        <f t="shared" si="117"/>
        <v>-1927.4456250000003</v>
      </c>
      <c r="AS105" s="3">
        <f t="shared" si="117"/>
        <v>-1927.4456250000003</v>
      </c>
      <c r="AT105" s="3">
        <f t="shared" si="117"/>
        <v>-1927.4456250000003</v>
      </c>
      <c r="AU105" s="3">
        <f t="shared" si="117"/>
        <v>-1927.4456250000003</v>
      </c>
      <c r="AV105" s="3">
        <f t="shared" si="117"/>
        <v>-1927.4456250000003</v>
      </c>
      <c r="AW105" s="3">
        <f t="shared" si="117"/>
        <v>-2023.8179062500003</v>
      </c>
      <c r="AX105" s="3">
        <f t="shared" si="117"/>
        <v>-2023.8179062500005</v>
      </c>
      <c r="AY105" s="3">
        <f t="shared" si="117"/>
        <v>-2023.8179062500005</v>
      </c>
      <c r="AZ105" s="3">
        <f t="shared" si="117"/>
        <v>-2023.8179062500005</v>
      </c>
      <c r="BA105" s="3">
        <f t="shared" si="117"/>
        <v>-2023.8179062500005</v>
      </c>
      <c r="BB105" s="3">
        <f t="shared" si="117"/>
        <v>-2023.8179062500005</v>
      </c>
      <c r="BC105" s="3">
        <f t="shared" si="117"/>
        <v>-2023.8179062500005</v>
      </c>
      <c r="BD105" s="3">
        <f t="shared" si="117"/>
        <v>-2023.8179062500005</v>
      </c>
      <c r="BE105" s="3">
        <f t="shared" si="117"/>
        <v>-2023.8179062500005</v>
      </c>
      <c r="BF105" s="3">
        <f t="shared" si="117"/>
        <v>-2023.8179062500005</v>
      </c>
      <c r="BG105" s="3">
        <f t="shared" si="117"/>
        <v>-2023.8179062500005</v>
      </c>
      <c r="BH105" s="3">
        <f t="shared" si="117"/>
        <v>-2023.8179062500005</v>
      </c>
      <c r="BJ105" s="3">
        <f t="shared" si="113"/>
        <v>-1665</v>
      </c>
      <c r="BK105" s="3">
        <f t="shared" si="113"/>
        <v>-1748.25</v>
      </c>
      <c r="BL105" s="3">
        <f t="shared" si="113"/>
        <v>-1835.6625000000006</v>
      </c>
      <c r="BM105" s="3">
        <f t="shared" si="113"/>
        <v>-1927.4456250000003</v>
      </c>
      <c r="BN105" s="3">
        <f t="shared" si="113"/>
        <v>-2023.8179062500005</v>
      </c>
    </row>
    <row r="106" spans="2:66">
      <c r="B106" t="s">
        <v>160</v>
      </c>
      <c r="D106" s="3">
        <f>C106+SUM(D48:D49)*$C$26-D69</f>
        <v>-740</v>
      </c>
      <c r="E106" s="3">
        <f t="shared" ref="E106:BH106" si="118">D106+SUM(E48:E49)*$C$26-E69</f>
        <v>-740</v>
      </c>
      <c r="F106" s="3">
        <f t="shared" si="118"/>
        <v>-740</v>
      </c>
      <c r="G106" s="3">
        <f t="shared" si="118"/>
        <v>-740</v>
      </c>
      <c r="H106" s="3">
        <f t="shared" si="118"/>
        <v>-740</v>
      </c>
      <c r="I106" s="3">
        <f t="shared" si="118"/>
        <v>-740</v>
      </c>
      <c r="J106" s="3">
        <f t="shared" si="118"/>
        <v>-740</v>
      </c>
      <c r="K106" s="3">
        <f t="shared" si="118"/>
        <v>-740</v>
      </c>
      <c r="L106" s="3">
        <f t="shared" si="118"/>
        <v>-740</v>
      </c>
      <c r="M106" s="3">
        <f t="shared" si="118"/>
        <v>-777</v>
      </c>
      <c r="N106" s="3">
        <f t="shared" si="118"/>
        <v>-777</v>
      </c>
      <c r="O106" s="3">
        <f t="shared" si="118"/>
        <v>-777</v>
      </c>
      <c r="P106" s="3">
        <f t="shared" si="118"/>
        <v>-777</v>
      </c>
      <c r="Q106" s="3">
        <f t="shared" si="118"/>
        <v>-777</v>
      </c>
      <c r="R106" s="3">
        <f t="shared" si="118"/>
        <v>-777</v>
      </c>
      <c r="S106" s="3">
        <f t="shared" si="118"/>
        <v>-777</v>
      </c>
      <c r="T106" s="3">
        <f t="shared" si="118"/>
        <v>-777</v>
      </c>
      <c r="U106" s="3">
        <f t="shared" si="118"/>
        <v>-777</v>
      </c>
      <c r="V106" s="3">
        <f t="shared" si="118"/>
        <v>-777</v>
      </c>
      <c r="W106" s="3">
        <f t="shared" si="118"/>
        <v>-777</v>
      </c>
      <c r="X106" s="3">
        <f t="shared" si="118"/>
        <v>-777</v>
      </c>
      <c r="Y106" s="3">
        <f t="shared" si="118"/>
        <v>-815.84999999999991</v>
      </c>
      <c r="Z106" s="3">
        <f t="shared" si="118"/>
        <v>-815.8499999999998</v>
      </c>
      <c r="AA106" s="3">
        <f t="shared" si="118"/>
        <v>-815.8499999999998</v>
      </c>
      <c r="AB106" s="3">
        <f t="shared" si="118"/>
        <v>-815.8499999999998</v>
      </c>
      <c r="AC106" s="3">
        <f t="shared" si="118"/>
        <v>-815.8499999999998</v>
      </c>
      <c r="AD106" s="3">
        <f t="shared" si="118"/>
        <v>-815.8499999999998</v>
      </c>
      <c r="AE106" s="3">
        <f t="shared" si="118"/>
        <v>-815.8499999999998</v>
      </c>
      <c r="AF106" s="3">
        <f t="shared" si="118"/>
        <v>-815.8499999999998</v>
      </c>
      <c r="AG106" s="3">
        <f t="shared" si="118"/>
        <v>-815.8499999999998</v>
      </c>
      <c r="AH106" s="3">
        <f t="shared" si="118"/>
        <v>-815.8499999999998</v>
      </c>
      <c r="AI106" s="3">
        <f t="shared" si="118"/>
        <v>-815.8499999999998</v>
      </c>
      <c r="AJ106" s="3">
        <f t="shared" si="118"/>
        <v>-815.8499999999998</v>
      </c>
      <c r="AK106" s="3">
        <f t="shared" si="118"/>
        <v>-856.64249999999981</v>
      </c>
      <c r="AL106" s="3">
        <f t="shared" si="118"/>
        <v>-856.6424999999997</v>
      </c>
      <c r="AM106" s="3">
        <f t="shared" si="118"/>
        <v>-856.6424999999997</v>
      </c>
      <c r="AN106" s="3">
        <f t="shared" si="118"/>
        <v>-856.6424999999997</v>
      </c>
      <c r="AO106" s="3">
        <f t="shared" si="118"/>
        <v>-856.6424999999997</v>
      </c>
      <c r="AP106" s="3">
        <f t="shared" si="118"/>
        <v>-856.6424999999997</v>
      </c>
      <c r="AQ106" s="3">
        <f t="shared" si="118"/>
        <v>-856.6424999999997</v>
      </c>
      <c r="AR106" s="3">
        <f t="shared" si="118"/>
        <v>-856.6424999999997</v>
      </c>
      <c r="AS106" s="3">
        <f t="shared" si="118"/>
        <v>-856.6424999999997</v>
      </c>
      <c r="AT106" s="3">
        <f t="shared" si="118"/>
        <v>-856.6424999999997</v>
      </c>
      <c r="AU106" s="3">
        <f t="shared" si="118"/>
        <v>-856.6424999999997</v>
      </c>
      <c r="AV106" s="3">
        <f t="shared" si="118"/>
        <v>-856.6424999999997</v>
      </c>
      <c r="AW106" s="3">
        <f t="shared" si="118"/>
        <v>-899.47462499999961</v>
      </c>
      <c r="AX106" s="3">
        <f t="shared" si="118"/>
        <v>-899.47462499999961</v>
      </c>
      <c r="AY106" s="3">
        <f t="shared" si="118"/>
        <v>-899.47462499999961</v>
      </c>
      <c r="AZ106" s="3">
        <f t="shared" si="118"/>
        <v>-899.47462499999961</v>
      </c>
      <c r="BA106" s="3">
        <f t="shared" si="118"/>
        <v>-899.47462499999961</v>
      </c>
      <c r="BB106" s="3">
        <f t="shared" si="118"/>
        <v>-899.47462499999961</v>
      </c>
      <c r="BC106" s="3">
        <f t="shared" si="118"/>
        <v>-899.47462499999961</v>
      </c>
      <c r="BD106" s="3">
        <f t="shared" si="118"/>
        <v>-899.47462499999961</v>
      </c>
      <c r="BE106" s="3">
        <f t="shared" si="118"/>
        <v>-899.47462499999961</v>
      </c>
      <c r="BF106" s="3">
        <f t="shared" si="118"/>
        <v>-899.47462499999961</v>
      </c>
      <c r="BG106" s="3">
        <f t="shared" si="118"/>
        <v>-899.47462499999961</v>
      </c>
      <c r="BH106" s="3">
        <f t="shared" si="118"/>
        <v>-899.47462499999961</v>
      </c>
      <c r="BJ106" s="3">
        <f t="shared" si="113"/>
        <v>-740</v>
      </c>
      <c r="BK106" s="3">
        <f t="shared" si="113"/>
        <v>-777</v>
      </c>
      <c r="BL106" s="3">
        <f t="shared" si="113"/>
        <v>-815.8499999999998</v>
      </c>
      <c r="BM106" s="3">
        <f t="shared" si="113"/>
        <v>-856.6424999999997</v>
      </c>
      <c r="BN106" s="3">
        <f t="shared" si="113"/>
        <v>-899.47462499999961</v>
      </c>
    </row>
    <row r="107" spans="2:66">
      <c r="B107" t="s">
        <v>112</v>
      </c>
      <c r="D107" s="3">
        <f t="shared" ref="D107:AI107" si="119">C107-TVA*SUM(D42:D44,D52)-D74</f>
        <v>2</v>
      </c>
      <c r="E107" s="3">
        <f t="shared" si="119"/>
        <v>-156</v>
      </c>
      <c r="F107" s="3">
        <f t="shared" si="119"/>
        <v>-254</v>
      </c>
      <c r="G107" s="3">
        <f t="shared" si="119"/>
        <v>-202</v>
      </c>
      <c r="H107" s="3">
        <f t="shared" si="119"/>
        <v>-450</v>
      </c>
      <c r="I107" s="3">
        <f t="shared" si="119"/>
        <v>-548</v>
      </c>
      <c r="J107" s="3">
        <f t="shared" si="119"/>
        <v>-406</v>
      </c>
      <c r="K107" s="3">
        <f t="shared" si="119"/>
        <v>-744</v>
      </c>
      <c r="L107" s="3">
        <f t="shared" si="119"/>
        <v>-842</v>
      </c>
      <c r="M107" s="3">
        <f t="shared" si="119"/>
        <v>-608</v>
      </c>
      <c r="N107" s="3">
        <f t="shared" si="119"/>
        <v>-1036</v>
      </c>
      <c r="O107" s="3">
        <f t="shared" si="119"/>
        <v>-1134</v>
      </c>
      <c r="P107" s="3">
        <f t="shared" si="119"/>
        <v>-812</v>
      </c>
      <c r="Q107" s="3">
        <f t="shared" si="119"/>
        <v>-1330</v>
      </c>
      <c r="R107" s="3">
        <f t="shared" si="119"/>
        <v>-1428</v>
      </c>
      <c r="S107" s="3">
        <f t="shared" si="119"/>
        <v>-1016</v>
      </c>
      <c r="T107" s="3">
        <f t="shared" si="119"/>
        <v>-1624</v>
      </c>
      <c r="U107" s="3">
        <f t="shared" si="119"/>
        <v>-1722</v>
      </c>
      <c r="V107" s="3">
        <f t="shared" si="119"/>
        <v>-1220</v>
      </c>
      <c r="W107" s="3">
        <f t="shared" si="119"/>
        <v>-1918</v>
      </c>
      <c r="X107" s="3">
        <f t="shared" si="119"/>
        <v>-2016</v>
      </c>
      <c r="Y107" s="3">
        <f t="shared" si="119"/>
        <v>-1421.9</v>
      </c>
      <c r="Z107" s="3">
        <f t="shared" si="119"/>
        <v>-2209.9</v>
      </c>
      <c r="AA107" s="3">
        <f t="shared" si="119"/>
        <v>-2307.9</v>
      </c>
      <c r="AB107" s="3">
        <f t="shared" si="119"/>
        <v>-1625.9</v>
      </c>
      <c r="AC107" s="3">
        <f t="shared" si="119"/>
        <v>-2503.9</v>
      </c>
      <c r="AD107" s="3">
        <f t="shared" si="119"/>
        <v>-2601.9</v>
      </c>
      <c r="AE107" s="3">
        <f t="shared" si="119"/>
        <v>-1829.9</v>
      </c>
      <c r="AF107" s="3">
        <f t="shared" si="119"/>
        <v>-2797.9</v>
      </c>
      <c r="AG107" s="3">
        <f t="shared" si="119"/>
        <v>-2895.9</v>
      </c>
      <c r="AH107" s="3">
        <f t="shared" si="119"/>
        <v>-2033.9</v>
      </c>
      <c r="AI107" s="3">
        <f t="shared" si="119"/>
        <v>-3091.9</v>
      </c>
      <c r="AJ107" s="3">
        <f t="shared" ref="AJ107:BH107" si="120">AI107-TVA*SUM(AJ42:AJ44,AJ52)-AJ74</f>
        <v>-3189.9</v>
      </c>
      <c r="AK107" s="3">
        <f t="shared" si="120"/>
        <v>-2235.6950000000002</v>
      </c>
      <c r="AL107" s="3">
        <f t="shared" si="120"/>
        <v>-3383.6949999999993</v>
      </c>
      <c r="AM107" s="3">
        <f t="shared" si="120"/>
        <v>-3481.6950000000002</v>
      </c>
      <c r="AN107" s="3">
        <f t="shared" si="120"/>
        <v>-2439.6950000000002</v>
      </c>
      <c r="AO107" s="3">
        <f t="shared" si="120"/>
        <v>-3677.6949999999993</v>
      </c>
      <c r="AP107" s="3">
        <f t="shared" si="120"/>
        <v>-3775.6950000000002</v>
      </c>
      <c r="AQ107" s="3">
        <f t="shared" si="120"/>
        <v>-2643.6950000000002</v>
      </c>
      <c r="AR107" s="3">
        <f t="shared" si="120"/>
        <v>-3971.6949999999993</v>
      </c>
      <c r="AS107" s="3">
        <f t="shared" si="120"/>
        <v>-4069.6950000000002</v>
      </c>
      <c r="AT107" s="3">
        <f t="shared" si="120"/>
        <v>-2847.6950000000002</v>
      </c>
      <c r="AU107" s="3">
        <f t="shared" si="120"/>
        <v>-4265.6949999999997</v>
      </c>
      <c r="AV107" s="3">
        <f t="shared" si="120"/>
        <v>-4363.6949999999997</v>
      </c>
      <c r="AW107" s="3">
        <f t="shared" si="120"/>
        <v>-3049.3797500000001</v>
      </c>
      <c r="AX107" s="3">
        <f t="shared" si="120"/>
        <v>-4557.3797500000001</v>
      </c>
      <c r="AY107" s="3">
        <f t="shared" si="120"/>
        <v>-4655.3797500000001</v>
      </c>
      <c r="AZ107" s="3">
        <f t="shared" si="120"/>
        <v>-3253.3797500000001</v>
      </c>
      <c r="BA107" s="3">
        <f t="shared" si="120"/>
        <v>-4851.3797500000001</v>
      </c>
      <c r="BB107" s="3">
        <f t="shared" si="120"/>
        <v>-4949.3797500000001</v>
      </c>
      <c r="BC107" s="3">
        <f t="shared" si="120"/>
        <v>-3457.3797500000001</v>
      </c>
      <c r="BD107" s="3">
        <f t="shared" si="120"/>
        <v>-5145.3797500000001</v>
      </c>
      <c r="BE107" s="3">
        <f t="shared" si="120"/>
        <v>-5243.3797500000001</v>
      </c>
      <c r="BF107" s="3">
        <f t="shared" si="120"/>
        <v>-3661.3797500000001</v>
      </c>
      <c r="BG107" s="3">
        <f t="shared" si="120"/>
        <v>-5439.3797500000001</v>
      </c>
      <c r="BH107" s="3">
        <f t="shared" si="120"/>
        <v>-5537.3797500000001</v>
      </c>
      <c r="BJ107" s="3">
        <f t="shared" si="113"/>
        <v>-842</v>
      </c>
      <c r="BK107" s="3">
        <f t="shared" si="113"/>
        <v>-2016</v>
      </c>
      <c r="BL107" s="3">
        <f t="shared" si="113"/>
        <v>-3189.9</v>
      </c>
      <c r="BM107" s="3">
        <f t="shared" si="113"/>
        <v>-4363.6949999999997</v>
      </c>
      <c r="BN107" s="3">
        <f t="shared" si="113"/>
        <v>-5537.3797500000001</v>
      </c>
    </row>
    <row r="108" spans="2:66">
      <c r="B108" s="1" t="s">
        <v>50</v>
      </c>
      <c r="D108" s="8">
        <f>SUM(D102:D107)</f>
        <v>-1553</v>
      </c>
      <c r="E108" s="8">
        <f t="shared" ref="E108:BH108" si="121">SUM(E102:E107)</f>
        <v>-611</v>
      </c>
      <c r="F108" s="8">
        <f t="shared" si="121"/>
        <v>341</v>
      </c>
      <c r="G108" s="8">
        <f t="shared" si="121"/>
        <v>2143</v>
      </c>
      <c r="H108" s="8">
        <f t="shared" si="121"/>
        <v>2845</v>
      </c>
      <c r="I108" s="8">
        <f t="shared" si="121"/>
        <v>3647</v>
      </c>
      <c r="J108" s="8">
        <f t="shared" si="121"/>
        <v>5839</v>
      </c>
      <c r="K108" s="8">
        <f t="shared" si="121"/>
        <v>6301</v>
      </c>
      <c r="L108" s="8">
        <f t="shared" si="121"/>
        <v>6953</v>
      </c>
      <c r="M108" s="8">
        <f t="shared" si="121"/>
        <v>9416.75</v>
      </c>
      <c r="N108" s="8">
        <f t="shared" si="121"/>
        <v>9638.75</v>
      </c>
      <c r="O108" s="8">
        <f t="shared" si="121"/>
        <v>10140.75</v>
      </c>
      <c r="P108" s="8">
        <f t="shared" si="121"/>
        <v>13112.75</v>
      </c>
      <c r="Q108" s="8">
        <f t="shared" si="121"/>
        <v>13094.75</v>
      </c>
      <c r="R108" s="8">
        <f t="shared" si="121"/>
        <v>13446.75</v>
      </c>
      <c r="S108" s="8">
        <f t="shared" si="121"/>
        <v>16808.75</v>
      </c>
      <c r="T108" s="8">
        <f t="shared" si="121"/>
        <v>16550.75</v>
      </c>
      <c r="U108" s="8">
        <f t="shared" si="121"/>
        <v>16752.75</v>
      </c>
      <c r="V108" s="8">
        <f t="shared" si="121"/>
        <v>20504.75</v>
      </c>
      <c r="W108" s="8">
        <f t="shared" si="121"/>
        <v>20006.75</v>
      </c>
      <c r="X108" s="8">
        <f t="shared" si="121"/>
        <v>20058.75</v>
      </c>
      <c r="Y108" s="8">
        <f t="shared" si="121"/>
        <v>24076.587500000001</v>
      </c>
      <c r="Z108" s="8">
        <f t="shared" si="121"/>
        <v>23338.587499999998</v>
      </c>
      <c r="AA108" s="8">
        <f t="shared" si="121"/>
        <v>23240.587499999998</v>
      </c>
      <c r="AB108" s="8">
        <f t="shared" si="121"/>
        <v>27772.587499999998</v>
      </c>
      <c r="AC108" s="8">
        <f t="shared" si="121"/>
        <v>26794.587499999998</v>
      </c>
      <c r="AD108" s="8">
        <f t="shared" si="121"/>
        <v>26546.587499999998</v>
      </c>
      <c r="AE108" s="8">
        <f t="shared" si="121"/>
        <v>31468.587500000001</v>
      </c>
      <c r="AF108" s="8">
        <f t="shared" si="121"/>
        <v>30250.587500000001</v>
      </c>
      <c r="AG108" s="8">
        <f t="shared" si="121"/>
        <v>29852.587500000001</v>
      </c>
      <c r="AH108" s="8">
        <f t="shared" si="121"/>
        <v>35164.587500000001</v>
      </c>
      <c r="AI108" s="8">
        <f t="shared" si="121"/>
        <v>33706.587500000001</v>
      </c>
      <c r="AJ108" s="8">
        <f t="shared" si="121"/>
        <v>33158.587500000001</v>
      </c>
      <c r="AK108" s="8">
        <f t="shared" si="121"/>
        <v>38730.216874999998</v>
      </c>
      <c r="AL108" s="8">
        <f t="shared" si="121"/>
        <v>37032.216874999998</v>
      </c>
      <c r="AM108" s="8">
        <f t="shared" si="121"/>
        <v>36334.216874999998</v>
      </c>
      <c r="AN108" s="8">
        <f t="shared" si="121"/>
        <v>42426.216874999998</v>
      </c>
      <c r="AO108" s="8">
        <f t="shared" si="121"/>
        <v>40488.216874999998</v>
      </c>
      <c r="AP108" s="8">
        <f t="shared" si="121"/>
        <v>39640.216874999998</v>
      </c>
      <c r="AQ108" s="8">
        <f t="shared" si="121"/>
        <v>46122.216874999998</v>
      </c>
      <c r="AR108" s="8">
        <f t="shared" si="121"/>
        <v>43944.216874999998</v>
      </c>
      <c r="AS108" s="8">
        <f t="shared" si="121"/>
        <v>42946.216874999998</v>
      </c>
      <c r="AT108" s="8">
        <f t="shared" si="121"/>
        <v>49818.216874999998</v>
      </c>
      <c r="AU108" s="8">
        <f t="shared" si="121"/>
        <v>47400.216874999998</v>
      </c>
      <c r="AV108" s="8">
        <f t="shared" si="121"/>
        <v>46252.216874999998</v>
      </c>
      <c r="AW108" s="8">
        <f t="shared" si="121"/>
        <v>53377.327718749999</v>
      </c>
      <c r="AX108" s="8">
        <f t="shared" si="121"/>
        <v>50719.327718749999</v>
      </c>
      <c r="AY108" s="8">
        <f t="shared" si="121"/>
        <v>49421.327718749999</v>
      </c>
      <c r="AZ108" s="8">
        <f t="shared" si="121"/>
        <v>57073.327718749999</v>
      </c>
      <c r="BA108" s="8">
        <f t="shared" si="121"/>
        <v>54175.327718749999</v>
      </c>
      <c r="BB108" s="8">
        <f t="shared" si="121"/>
        <v>52727.327718749999</v>
      </c>
      <c r="BC108" s="8">
        <f t="shared" si="121"/>
        <v>60769.327718749999</v>
      </c>
      <c r="BD108" s="8">
        <f t="shared" si="121"/>
        <v>57631.327718749999</v>
      </c>
      <c r="BE108" s="8">
        <f t="shared" si="121"/>
        <v>56033.327718749999</v>
      </c>
      <c r="BF108" s="8">
        <f t="shared" si="121"/>
        <v>64465.327718749999</v>
      </c>
      <c r="BG108" s="8">
        <f t="shared" si="121"/>
        <v>61087.327718749999</v>
      </c>
      <c r="BH108" s="8">
        <f t="shared" si="121"/>
        <v>59339.327718749999</v>
      </c>
      <c r="BJ108" s="8">
        <f t="shared" ref="BJ108" si="122">SUM(BJ102:BJ107)</f>
        <v>6953</v>
      </c>
      <c r="BK108" s="8">
        <f t="shared" ref="BK108" si="123">SUM(BK102:BK107)</f>
        <v>20058.75</v>
      </c>
      <c r="BL108" s="8">
        <f t="shared" ref="BL108" si="124">SUM(BL102:BL107)</f>
        <v>33158.587500000001</v>
      </c>
      <c r="BM108" s="8">
        <f t="shared" ref="BM108" si="125">SUM(BM102:BM107)</f>
        <v>46252.216874999998</v>
      </c>
      <c r="BN108" s="8">
        <f t="shared" ref="BN108" si="126">SUM(BN102:BN107)</f>
        <v>59339.327718749999</v>
      </c>
    </row>
    <row r="110" spans="2:66">
      <c r="B110" t="s">
        <v>51</v>
      </c>
      <c r="D110" s="3">
        <f>C110+D94</f>
        <v>69028</v>
      </c>
      <c r="E110" s="3">
        <f>D110+E94</f>
        <v>62601</v>
      </c>
      <c r="F110" s="3">
        <f t="shared" ref="F110:BH110" si="127">E110+F94</f>
        <v>56604</v>
      </c>
      <c r="G110" s="3">
        <f t="shared" si="127"/>
        <v>50197</v>
      </c>
      <c r="H110" s="3">
        <f t="shared" si="127"/>
        <v>45330</v>
      </c>
      <c r="I110" s="3">
        <f t="shared" si="127"/>
        <v>40803</v>
      </c>
      <c r="J110" s="3">
        <f t="shared" si="127"/>
        <v>35326</v>
      </c>
      <c r="K110" s="3">
        <f t="shared" si="127"/>
        <v>32019</v>
      </c>
      <c r="L110" s="3">
        <f t="shared" si="127"/>
        <v>28962</v>
      </c>
      <c r="M110" s="3">
        <f t="shared" si="127"/>
        <v>24215</v>
      </c>
      <c r="N110" s="3">
        <f t="shared" si="127"/>
        <v>22149.75</v>
      </c>
      <c r="O110" s="3">
        <f t="shared" si="127"/>
        <v>20244.5</v>
      </c>
      <c r="P110" s="3">
        <f t="shared" si="127"/>
        <v>16309.25</v>
      </c>
      <c r="Q110" s="3">
        <f t="shared" si="127"/>
        <v>15804</v>
      </c>
      <c r="R110" s="3">
        <f t="shared" si="127"/>
        <v>15368.75</v>
      </c>
      <c r="S110" s="3">
        <f t="shared" si="127"/>
        <v>12363.5</v>
      </c>
      <c r="T110" s="3">
        <f t="shared" si="127"/>
        <v>13418.25</v>
      </c>
      <c r="U110" s="3">
        <f t="shared" si="127"/>
        <v>14453</v>
      </c>
      <c r="V110" s="3">
        <f t="shared" si="127"/>
        <v>12377.75</v>
      </c>
      <c r="W110" s="3">
        <f t="shared" si="127"/>
        <v>14992.5</v>
      </c>
      <c r="X110" s="3">
        <f t="shared" si="127"/>
        <v>17497.25</v>
      </c>
      <c r="Y110" s="3">
        <f t="shared" si="127"/>
        <v>16142</v>
      </c>
      <c r="Z110" s="3">
        <f t="shared" si="127"/>
        <v>19982.587499999998</v>
      </c>
      <c r="AA110" s="3">
        <f t="shared" si="127"/>
        <v>23623.174999999996</v>
      </c>
      <c r="AB110" s="3">
        <f t="shared" si="127"/>
        <v>23073.762499999993</v>
      </c>
      <c r="AC110" s="3">
        <f t="shared" si="127"/>
        <v>28474.349999999991</v>
      </c>
      <c r="AD110" s="3">
        <f t="shared" si="127"/>
        <v>33584.937499999993</v>
      </c>
      <c r="AE110" s="3">
        <f t="shared" si="127"/>
        <v>33965.524999999994</v>
      </c>
      <c r="AF110" s="3">
        <f t="shared" si="127"/>
        <v>40926.112499999996</v>
      </c>
      <c r="AG110" s="3">
        <f t="shared" si="127"/>
        <v>47506.7</v>
      </c>
      <c r="AH110" s="3">
        <f t="shared" si="127"/>
        <v>48817.287499999999</v>
      </c>
      <c r="AI110" s="3">
        <f t="shared" si="127"/>
        <v>57337.875</v>
      </c>
      <c r="AJ110" s="3">
        <f t="shared" si="127"/>
        <v>65388.462500000001</v>
      </c>
      <c r="AK110" s="3">
        <f t="shared" si="127"/>
        <v>47290.909999999996</v>
      </c>
      <c r="AL110" s="3">
        <f t="shared" si="127"/>
        <v>57020.626874999994</v>
      </c>
      <c r="AM110" s="3">
        <f t="shared" si="127"/>
        <v>66190.343749999985</v>
      </c>
      <c r="AN110" s="3">
        <f t="shared" si="127"/>
        <v>69010.060624999984</v>
      </c>
      <c r="AO110" s="3">
        <f t="shared" si="127"/>
        <v>80299.777499999982</v>
      </c>
      <c r="AP110" s="3">
        <f t="shared" si="127"/>
        <v>90939.49437499998</v>
      </c>
      <c r="AQ110" s="3">
        <f t="shared" si="127"/>
        <v>94689.211249999978</v>
      </c>
      <c r="AR110" s="3">
        <f t="shared" si="127"/>
        <v>107538.92812499998</v>
      </c>
      <c r="AS110" s="3">
        <f t="shared" si="127"/>
        <v>119648.64499999997</v>
      </c>
      <c r="AT110" s="3">
        <f t="shared" si="127"/>
        <v>124328.36187499997</v>
      </c>
      <c r="AU110" s="3">
        <f t="shared" si="127"/>
        <v>138738.07874999999</v>
      </c>
      <c r="AV110" s="3">
        <f t="shared" si="127"/>
        <v>152317.79562499997</v>
      </c>
      <c r="AW110" s="3">
        <f t="shared" si="127"/>
        <v>57559.977499999979</v>
      </c>
      <c r="AX110" s="3">
        <f t="shared" si="127"/>
        <v>73161.280218749976</v>
      </c>
      <c r="AY110" s="3">
        <f t="shared" si="127"/>
        <v>87842.582937499974</v>
      </c>
      <c r="AZ110" s="3">
        <f t="shared" si="127"/>
        <v>94013.885656249971</v>
      </c>
      <c r="BA110" s="3">
        <f t="shared" si="127"/>
        <v>111175.18837499997</v>
      </c>
      <c r="BB110" s="3">
        <f t="shared" si="127"/>
        <v>127326.49109374997</v>
      </c>
      <c r="BC110" s="3">
        <f t="shared" si="127"/>
        <v>134427.79381249996</v>
      </c>
      <c r="BD110" s="3">
        <f t="shared" si="127"/>
        <v>153149.09653124996</v>
      </c>
      <c r="BE110" s="3">
        <f t="shared" si="127"/>
        <v>170770.39924999996</v>
      </c>
      <c r="BF110" s="3">
        <f t="shared" si="127"/>
        <v>178801.70196874996</v>
      </c>
      <c r="BG110" s="3">
        <f t="shared" si="127"/>
        <v>199083.00468749995</v>
      </c>
      <c r="BH110" s="3">
        <f t="shared" si="127"/>
        <v>218174.30740624995</v>
      </c>
      <c r="BJ110" s="3">
        <f t="shared" ref="BJ110:BN111" si="128">SUMIFS($D110:$BH110,$D$33:$BH$33,BJ$31,$D$34:$BH$34,12)</f>
        <v>28962</v>
      </c>
      <c r="BK110" s="3">
        <f t="shared" si="128"/>
        <v>17497.25</v>
      </c>
      <c r="BL110" s="3">
        <f t="shared" si="128"/>
        <v>65388.462500000001</v>
      </c>
      <c r="BM110" s="3">
        <f t="shared" si="128"/>
        <v>152317.79562499997</v>
      </c>
      <c r="BN110" s="3">
        <f t="shared" si="128"/>
        <v>218174.30740624995</v>
      </c>
    </row>
    <row r="111" spans="2:66">
      <c r="B111" t="s">
        <v>52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J111" s="3">
        <f t="shared" si="128"/>
        <v>0</v>
      </c>
      <c r="BK111" s="3">
        <f t="shared" si="128"/>
        <v>0</v>
      </c>
      <c r="BL111" s="3">
        <f t="shared" si="128"/>
        <v>0</v>
      </c>
      <c r="BM111" s="3">
        <f t="shared" si="128"/>
        <v>0</v>
      </c>
      <c r="BN111" s="3">
        <f t="shared" si="128"/>
        <v>0</v>
      </c>
    </row>
    <row r="112" spans="2:66">
      <c r="B112" s="1" t="s">
        <v>53</v>
      </c>
      <c r="D112" s="8">
        <f>SUM(D110:D111)</f>
        <v>69028</v>
      </c>
      <c r="E112" s="8">
        <f t="shared" ref="E112:BH112" si="129">SUM(E110:E111)</f>
        <v>62601</v>
      </c>
      <c r="F112" s="8">
        <f t="shared" si="129"/>
        <v>56604</v>
      </c>
      <c r="G112" s="8">
        <f t="shared" si="129"/>
        <v>50197</v>
      </c>
      <c r="H112" s="8">
        <f t="shared" si="129"/>
        <v>45330</v>
      </c>
      <c r="I112" s="8">
        <f t="shared" si="129"/>
        <v>40803</v>
      </c>
      <c r="J112" s="8">
        <f t="shared" si="129"/>
        <v>35326</v>
      </c>
      <c r="K112" s="8">
        <f t="shared" si="129"/>
        <v>32019</v>
      </c>
      <c r="L112" s="8">
        <f t="shared" si="129"/>
        <v>28962</v>
      </c>
      <c r="M112" s="8">
        <f t="shared" si="129"/>
        <v>24215</v>
      </c>
      <c r="N112" s="8">
        <f t="shared" si="129"/>
        <v>22149.75</v>
      </c>
      <c r="O112" s="8">
        <f t="shared" si="129"/>
        <v>20244.5</v>
      </c>
      <c r="P112" s="8">
        <f t="shared" si="129"/>
        <v>16309.25</v>
      </c>
      <c r="Q112" s="8">
        <f t="shared" si="129"/>
        <v>15804</v>
      </c>
      <c r="R112" s="8">
        <f t="shared" si="129"/>
        <v>15368.75</v>
      </c>
      <c r="S112" s="8">
        <f t="shared" si="129"/>
        <v>12363.5</v>
      </c>
      <c r="T112" s="8">
        <f t="shared" si="129"/>
        <v>13418.25</v>
      </c>
      <c r="U112" s="8">
        <f t="shared" si="129"/>
        <v>14453</v>
      </c>
      <c r="V112" s="8">
        <f t="shared" si="129"/>
        <v>12377.75</v>
      </c>
      <c r="W112" s="8">
        <f t="shared" si="129"/>
        <v>14992.5</v>
      </c>
      <c r="X112" s="8">
        <f t="shared" si="129"/>
        <v>17497.25</v>
      </c>
      <c r="Y112" s="8">
        <f t="shared" si="129"/>
        <v>16142</v>
      </c>
      <c r="Z112" s="8">
        <f t="shared" si="129"/>
        <v>19982.587499999998</v>
      </c>
      <c r="AA112" s="8">
        <f t="shared" si="129"/>
        <v>23623.174999999996</v>
      </c>
      <c r="AB112" s="8">
        <f t="shared" si="129"/>
        <v>23073.762499999993</v>
      </c>
      <c r="AC112" s="8">
        <f t="shared" si="129"/>
        <v>28474.349999999991</v>
      </c>
      <c r="AD112" s="8">
        <f t="shared" si="129"/>
        <v>33584.937499999993</v>
      </c>
      <c r="AE112" s="8">
        <f t="shared" si="129"/>
        <v>33965.524999999994</v>
      </c>
      <c r="AF112" s="8">
        <f t="shared" si="129"/>
        <v>40926.112499999996</v>
      </c>
      <c r="AG112" s="8">
        <f t="shared" si="129"/>
        <v>47506.7</v>
      </c>
      <c r="AH112" s="8">
        <f t="shared" si="129"/>
        <v>48817.287499999999</v>
      </c>
      <c r="AI112" s="8">
        <f t="shared" si="129"/>
        <v>57337.875</v>
      </c>
      <c r="AJ112" s="8">
        <f t="shared" si="129"/>
        <v>65388.462500000001</v>
      </c>
      <c r="AK112" s="8">
        <f t="shared" si="129"/>
        <v>47290.909999999996</v>
      </c>
      <c r="AL112" s="8">
        <f t="shared" si="129"/>
        <v>57020.626874999994</v>
      </c>
      <c r="AM112" s="8">
        <f t="shared" si="129"/>
        <v>66190.343749999985</v>
      </c>
      <c r="AN112" s="8">
        <f t="shared" si="129"/>
        <v>69010.060624999984</v>
      </c>
      <c r="AO112" s="8">
        <f t="shared" si="129"/>
        <v>80299.777499999982</v>
      </c>
      <c r="AP112" s="8">
        <f t="shared" si="129"/>
        <v>90939.49437499998</v>
      </c>
      <c r="AQ112" s="8">
        <f t="shared" si="129"/>
        <v>94689.211249999978</v>
      </c>
      <c r="AR112" s="8">
        <f t="shared" si="129"/>
        <v>107538.92812499998</v>
      </c>
      <c r="AS112" s="8">
        <f t="shared" si="129"/>
        <v>119648.64499999997</v>
      </c>
      <c r="AT112" s="8">
        <f t="shared" si="129"/>
        <v>124328.36187499997</v>
      </c>
      <c r="AU112" s="8">
        <f t="shared" si="129"/>
        <v>138738.07874999999</v>
      </c>
      <c r="AV112" s="8">
        <f t="shared" si="129"/>
        <v>152317.79562499997</v>
      </c>
      <c r="AW112" s="8">
        <f t="shared" si="129"/>
        <v>57559.977499999979</v>
      </c>
      <c r="AX112" s="8">
        <f t="shared" si="129"/>
        <v>73161.280218749976</v>
      </c>
      <c r="AY112" s="8">
        <f t="shared" si="129"/>
        <v>87842.582937499974</v>
      </c>
      <c r="AZ112" s="8">
        <f t="shared" si="129"/>
        <v>94013.885656249971</v>
      </c>
      <c r="BA112" s="8">
        <f t="shared" si="129"/>
        <v>111175.18837499997</v>
      </c>
      <c r="BB112" s="8">
        <f t="shared" si="129"/>
        <v>127326.49109374997</v>
      </c>
      <c r="BC112" s="8">
        <f t="shared" si="129"/>
        <v>134427.79381249996</v>
      </c>
      <c r="BD112" s="8">
        <f t="shared" si="129"/>
        <v>153149.09653124996</v>
      </c>
      <c r="BE112" s="8">
        <f t="shared" si="129"/>
        <v>170770.39924999996</v>
      </c>
      <c r="BF112" s="8">
        <f t="shared" si="129"/>
        <v>178801.70196874996</v>
      </c>
      <c r="BG112" s="8">
        <f t="shared" si="129"/>
        <v>199083.00468749995</v>
      </c>
      <c r="BH112" s="8">
        <f t="shared" si="129"/>
        <v>218174.30740624995</v>
      </c>
      <c r="BJ112" s="8">
        <f t="shared" ref="BJ112" si="130">SUM(BJ110:BJ111)</f>
        <v>28962</v>
      </c>
      <c r="BK112" s="8">
        <f t="shared" ref="BK112" si="131">SUM(BK110:BK111)</f>
        <v>17497.25</v>
      </c>
      <c r="BL112" s="8">
        <f t="shared" ref="BL112" si="132">SUM(BL110:BL111)</f>
        <v>65388.462500000001</v>
      </c>
      <c r="BM112" s="8">
        <f t="shared" ref="BM112" si="133">SUM(BM110:BM111)</f>
        <v>152317.79562499997</v>
      </c>
      <c r="BN112" s="8">
        <f t="shared" ref="BN112" si="134">SUM(BN110:BN111)</f>
        <v>218174.30740624995</v>
      </c>
    </row>
    <row r="114" spans="2:66">
      <c r="B114" t="s">
        <v>113</v>
      </c>
      <c r="D114" s="3">
        <f>C114+D87</f>
        <v>75000</v>
      </c>
      <c r="E114" s="3">
        <f t="shared" ref="E114:BH114" si="135">D114+E87</f>
        <v>75000</v>
      </c>
      <c r="F114" s="3">
        <f t="shared" si="135"/>
        <v>75000</v>
      </c>
      <c r="G114" s="3">
        <f t="shared" si="135"/>
        <v>75000</v>
      </c>
      <c r="H114" s="3">
        <f t="shared" si="135"/>
        <v>75000</v>
      </c>
      <c r="I114" s="3">
        <f t="shared" si="135"/>
        <v>75000</v>
      </c>
      <c r="J114" s="3">
        <f t="shared" si="135"/>
        <v>75000</v>
      </c>
      <c r="K114" s="3">
        <f t="shared" si="135"/>
        <v>75000</v>
      </c>
      <c r="L114" s="3">
        <f t="shared" si="135"/>
        <v>75000</v>
      </c>
      <c r="M114" s="3">
        <f t="shared" si="135"/>
        <v>75000</v>
      </c>
      <c r="N114" s="3">
        <f t="shared" si="135"/>
        <v>75000</v>
      </c>
      <c r="O114" s="3">
        <f t="shared" si="135"/>
        <v>75000</v>
      </c>
      <c r="P114" s="3">
        <f t="shared" si="135"/>
        <v>75000</v>
      </c>
      <c r="Q114" s="3">
        <f t="shared" si="135"/>
        <v>75000</v>
      </c>
      <c r="R114" s="3">
        <f t="shared" si="135"/>
        <v>75000</v>
      </c>
      <c r="S114" s="3">
        <f t="shared" si="135"/>
        <v>75000</v>
      </c>
      <c r="T114" s="3">
        <f t="shared" si="135"/>
        <v>75000</v>
      </c>
      <c r="U114" s="3">
        <f t="shared" si="135"/>
        <v>75000</v>
      </c>
      <c r="V114" s="3">
        <f t="shared" si="135"/>
        <v>75000</v>
      </c>
      <c r="W114" s="3">
        <f t="shared" si="135"/>
        <v>75000</v>
      </c>
      <c r="X114" s="3">
        <f t="shared" si="135"/>
        <v>75000</v>
      </c>
      <c r="Y114" s="3">
        <f t="shared" si="135"/>
        <v>75000</v>
      </c>
      <c r="Z114" s="3">
        <f t="shared" si="135"/>
        <v>75000</v>
      </c>
      <c r="AA114" s="3">
        <f t="shared" si="135"/>
        <v>75000</v>
      </c>
      <c r="AB114" s="3">
        <f t="shared" si="135"/>
        <v>75000</v>
      </c>
      <c r="AC114" s="3">
        <f t="shared" si="135"/>
        <v>75000</v>
      </c>
      <c r="AD114" s="3">
        <f t="shared" si="135"/>
        <v>75000</v>
      </c>
      <c r="AE114" s="3">
        <f t="shared" si="135"/>
        <v>75000</v>
      </c>
      <c r="AF114" s="3">
        <f t="shared" si="135"/>
        <v>75000</v>
      </c>
      <c r="AG114" s="3">
        <f t="shared" si="135"/>
        <v>75000</v>
      </c>
      <c r="AH114" s="3">
        <f t="shared" si="135"/>
        <v>75000</v>
      </c>
      <c r="AI114" s="3">
        <f t="shared" si="135"/>
        <v>75000</v>
      </c>
      <c r="AJ114" s="3">
        <f t="shared" si="135"/>
        <v>75000</v>
      </c>
      <c r="AK114" s="3">
        <f t="shared" si="135"/>
        <v>75000</v>
      </c>
      <c r="AL114" s="3">
        <f t="shared" si="135"/>
        <v>75000</v>
      </c>
      <c r="AM114" s="3">
        <f t="shared" si="135"/>
        <v>75000</v>
      </c>
      <c r="AN114" s="3">
        <f t="shared" si="135"/>
        <v>75000</v>
      </c>
      <c r="AO114" s="3">
        <f t="shared" si="135"/>
        <v>75000</v>
      </c>
      <c r="AP114" s="3">
        <f t="shared" si="135"/>
        <v>75000</v>
      </c>
      <c r="AQ114" s="3">
        <f t="shared" si="135"/>
        <v>75000</v>
      </c>
      <c r="AR114" s="3">
        <f t="shared" si="135"/>
        <v>75000</v>
      </c>
      <c r="AS114" s="3">
        <f t="shared" si="135"/>
        <v>75000</v>
      </c>
      <c r="AT114" s="3">
        <f t="shared" si="135"/>
        <v>75000</v>
      </c>
      <c r="AU114" s="3">
        <f t="shared" si="135"/>
        <v>75000</v>
      </c>
      <c r="AV114" s="3">
        <f t="shared" si="135"/>
        <v>75000</v>
      </c>
      <c r="AW114" s="3">
        <f t="shared" si="135"/>
        <v>75000</v>
      </c>
      <c r="AX114" s="3">
        <f t="shared" si="135"/>
        <v>75000</v>
      </c>
      <c r="AY114" s="3">
        <f t="shared" si="135"/>
        <v>75000</v>
      </c>
      <c r="AZ114" s="3">
        <f t="shared" si="135"/>
        <v>75000</v>
      </c>
      <c r="BA114" s="3">
        <f t="shared" si="135"/>
        <v>75000</v>
      </c>
      <c r="BB114" s="3">
        <f t="shared" si="135"/>
        <v>75000</v>
      </c>
      <c r="BC114" s="3">
        <f t="shared" si="135"/>
        <v>75000</v>
      </c>
      <c r="BD114" s="3">
        <f t="shared" si="135"/>
        <v>75000</v>
      </c>
      <c r="BE114" s="3">
        <f t="shared" si="135"/>
        <v>75000</v>
      </c>
      <c r="BF114" s="3">
        <f t="shared" si="135"/>
        <v>75000</v>
      </c>
      <c r="BG114" s="3">
        <f t="shared" si="135"/>
        <v>75000</v>
      </c>
      <c r="BH114" s="3">
        <f t="shared" si="135"/>
        <v>75000</v>
      </c>
      <c r="BJ114" s="3">
        <f t="shared" ref="BJ114:BN115" si="136">SUMIFS($D114:$BH114,$D$33:$BH$33,BJ$31,$D$34:$BH$34,12)</f>
        <v>75000</v>
      </c>
      <c r="BK114" s="3">
        <f t="shared" si="136"/>
        <v>75000</v>
      </c>
      <c r="BL114" s="3">
        <f t="shared" si="136"/>
        <v>75000</v>
      </c>
      <c r="BM114" s="3">
        <f t="shared" si="136"/>
        <v>75000</v>
      </c>
      <c r="BN114" s="3">
        <f t="shared" si="136"/>
        <v>75000</v>
      </c>
    </row>
    <row r="115" spans="2:66">
      <c r="B115" t="s">
        <v>114</v>
      </c>
      <c r="D115" s="3">
        <f>C115+D62+D88</f>
        <v>-5925</v>
      </c>
      <c r="E115" s="3">
        <f t="shared" ref="E115:BH115" si="137">D115+E62+E88</f>
        <v>-11410</v>
      </c>
      <c r="F115" s="3">
        <f t="shared" si="137"/>
        <v>-16455</v>
      </c>
      <c r="G115" s="3">
        <f t="shared" si="137"/>
        <v>-21060</v>
      </c>
      <c r="H115" s="3">
        <f t="shared" si="137"/>
        <v>-25225</v>
      </c>
      <c r="I115" s="3">
        <f t="shared" si="137"/>
        <v>-28950</v>
      </c>
      <c r="J115" s="3">
        <f t="shared" si="137"/>
        <v>-32235</v>
      </c>
      <c r="K115" s="3">
        <f t="shared" si="137"/>
        <v>-35080</v>
      </c>
      <c r="L115" s="3">
        <f t="shared" si="137"/>
        <v>-37485</v>
      </c>
      <c r="M115" s="3">
        <f t="shared" si="137"/>
        <v>-39768.25</v>
      </c>
      <c r="N115" s="3">
        <f t="shared" si="137"/>
        <v>-41611.5</v>
      </c>
      <c r="O115" s="3">
        <f t="shared" si="137"/>
        <v>-43014.75</v>
      </c>
      <c r="P115" s="3">
        <f t="shared" si="137"/>
        <v>-43978</v>
      </c>
      <c r="Q115" s="3">
        <f t="shared" si="137"/>
        <v>-44501.25</v>
      </c>
      <c r="R115" s="3">
        <f t="shared" si="137"/>
        <v>-44584.5</v>
      </c>
      <c r="S115" s="3">
        <f t="shared" si="137"/>
        <v>-44227.75</v>
      </c>
      <c r="T115" s="3">
        <f t="shared" si="137"/>
        <v>-43431</v>
      </c>
      <c r="U115" s="3">
        <f t="shared" si="137"/>
        <v>-42194.25</v>
      </c>
      <c r="V115" s="3">
        <f t="shared" si="137"/>
        <v>-40517.5</v>
      </c>
      <c r="W115" s="3">
        <f t="shared" si="137"/>
        <v>-38400.75</v>
      </c>
      <c r="X115" s="3">
        <f t="shared" si="137"/>
        <v>-35844</v>
      </c>
      <c r="Y115" s="3">
        <f t="shared" si="137"/>
        <v>-33181.412499999999</v>
      </c>
      <c r="Z115" s="3">
        <f t="shared" si="137"/>
        <v>-30078.824999999997</v>
      </c>
      <c r="AA115" s="3">
        <f t="shared" si="137"/>
        <v>-26536.237499999996</v>
      </c>
      <c r="AB115" s="3">
        <f t="shared" si="137"/>
        <v>-22553.649999999994</v>
      </c>
      <c r="AC115" s="3">
        <f t="shared" si="137"/>
        <v>-18131.062499999993</v>
      </c>
      <c r="AD115" s="3">
        <f t="shared" si="137"/>
        <v>-13268.474999999993</v>
      </c>
      <c r="AE115" s="3">
        <f t="shared" si="137"/>
        <v>-7965.8874999999935</v>
      </c>
      <c r="AF115" s="3">
        <f t="shared" si="137"/>
        <v>-2223.2999999999938</v>
      </c>
      <c r="AG115" s="3">
        <f t="shared" si="137"/>
        <v>3959.2875000000058</v>
      </c>
      <c r="AH115" s="3">
        <f t="shared" si="137"/>
        <v>10581.875000000005</v>
      </c>
      <c r="AI115" s="3">
        <f t="shared" si="137"/>
        <v>17644.462500000005</v>
      </c>
      <c r="AJ115" s="3">
        <f t="shared" si="137"/>
        <v>25147.050000000003</v>
      </c>
      <c r="AK115" s="3">
        <f t="shared" si="137"/>
        <v>12621.126874999998</v>
      </c>
      <c r="AL115" s="3">
        <f t="shared" si="137"/>
        <v>20652.84375</v>
      </c>
      <c r="AM115" s="3">
        <f t="shared" si="137"/>
        <v>29124.560624999998</v>
      </c>
      <c r="AN115" s="3">
        <f t="shared" si="137"/>
        <v>38036.277499999997</v>
      </c>
      <c r="AO115" s="3">
        <f t="shared" si="137"/>
        <v>47387.994374999995</v>
      </c>
      <c r="AP115" s="3">
        <f t="shared" si="137"/>
        <v>57179.711249999993</v>
      </c>
      <c r="AQ115" s="3">
        <f t="shared" si="137"/>
        <v>67411.428124999991</v>
      </c>
      <c r="AR115" s="3">
        <f t="shared" si="137"/>
        <v>78083.14499999999</v>
      </c>
      <c r="AS115" s="3">
        <f t="shared" si="137"/>
        <v>89194.861874999988</v>
      </c>
      <c r="AT115" s="3">
        <f t="shared" si="137"/>
        <v>100746.57874999999</v>
      </c>
      <c r="AU115" s="3">
        <f t="shared" si="137"/>
        <v>112738.29562499998</v>
      </c>
      <c r="AV115" s="3">
        <f t="shared" si="137"/>
        <v>125170.01249999998</v>
      </c>
      <c r="AW115" s="3">
        <f t="shared" si="137"/>
        <v>37537.305218749985</v>
      </c>
      <c r="AX115" s="3">
        <f t="shared" si="137"/>
        <v>50480.607937499983</v>
      </c>
      <c r="AY115" s="3">
        <f t="shared" si="137"/>
        <v>63863.91065624998</v>
      </c>
      <c r="AZ115" s="3">
        <f t="shared" si="137"/>
        <v>77687.213374999978</v>
      </c>
      <c r="BA115" s="3">
        <f t="shared" si="137"/>
        <v>91950.516093749975</v>
      </c>
      <c r="BB115" s="3">
        <f>BA115+BB62+BB88</f>
        <v>106653.81881249997</v>
      </c>
      <c r="BC115" s="3">
        <f t="shared" si="137"/>
        <v>121797.12153124997</v>
      </c>
      <c r="BD115" s="3">
        <f t="shared" si="137"/>
        <v>137380.42424999998</v>
      </c>
      <c r="BE115" s="3">
        <f t="shared" si="137"/>
        <v>153403.72696874998</v>
      </c>
      <c r="BF115" s="3">
        <f t="shared" si="137"/>
        <v>169867.02968749998</v>
      </c>
      <c r="BG115" s="3">
        <f t="shared" si="137"/>
        <v>186770.33240624997</v>
      </c>
      <c r="BH115" s="3">
        <f t="shared" si="137"/>
        <v>204113.63512499997</v>
      </c>
      <c r="BJ115" s="3">
        <f t="shared" si="136"/>
        <v>-37485</v>
      </c>
      <c r="BK115" s="3">
        <f t="shared" si="136"/>
        <v>-35844</v>
      </c>
      <c r="BL115" s="3">
        <f t="shared" si="136"/>
        <v>25147.050000000003</v>
      </c>
      <c r="BM115" s="3">
        <f t="shared" si="136"/>
        <v>125170.01249999998</v>
      </c>
      <c r="BN115" s="3">
        <f t="shared" si="136"/>
        <v>204113.63512499997</v>
      </c>
    </row>
    <row r="116" spans="2:66">
      <c r="B116" s="1" t="s">
        <v>115</v>
      </c>
      <c r="D116" s="8">
        <f>SUM(D114:D115)</f>
        <v>69075</v>
      </c>
      <c r="E116" s="8">
        <f t="shared" ref="E116:BH116" si="138">SUM(E114:E115)</f>
        <v>63590</v>
      </c>
      <c r="F116" s="8">
        <f t="shared" si="138"/>
        <v>58545</v>
      </c>
      <c r="G116" s="8">
        <f t="shared" si="138"/>
        <v>53940</v>
      </c>
      <c r="H116" s="8">
        <f t="shared" si="138"/>
        <v>49775</v>
      </c>
      <c r="I116" s="8">
        <f t="shared" si="138"/>
        <v>46050</v>
      </c>
      <c r="J116" s="8">
        <f t="shared" si="138"/>
        <v>42765</v>
      </c>
      <c r="K116" s="8">
        <f t="shared" si="138"/>
        <v>39920</v>
      </c>
      <c r="L116" s="8">
        <f t="shared" si="138"/>
        <v>37515</v>
      </c>
      <c r="M116" s="8">
        <f t="shared" si="138"/>
        <v>35231.75</v>
      </c>
      <c r="N116" s="8">
        <f t="shared" si="138"/>
        <v>33388.5</v>
      </c>
      <c r="O116" s="8">
        <f t="shared" si="138"/>
        <v>31985.25</v>
      </c>
      <c r="P116" s="8">
        <f t="shared" si="138"/>
        <v>31022</v>
      </c>
      <c r="Q116" s="8">
        <f t="shared" si="138"/>
        <v>30498.75</v>
      </c>
      <c r="R116" s="8">
        <f t="shared" si="138"/>
        <v>30415.5</v>
      </c>
      <c r="S116" s="8">
        <f t="shared" si="138"/>
        <v>30772.25</v>
      </c>
      <c r="T116" s="8">
        <f t="shared" si="138"/>
        <v>31569</v>
      </c>
      <c r="U116" s="8">
        <f t="shared" si="138"/>
        <v>32805.75</v>
      </c>
      <c r="V116" s="8">
        <f t="shared" si="138"/>
        <v>34482.5</v>
      </c>
      <c r="W116" s="8">
        <f t="shared" si="138"/>
        <v>36599.25</v>
      </c>
      <c r="X116" s="8">
        <f t="shared" si="138"/>
        <v>39156</v>
      </c>
      <c r="Y116" s="8">
        <f t="shared" si="138"/>
        <v>41818.587500000001</v>
      </c>
      <c r="Z116" s="8">
        <f t="shared" si="138"/>
        <v>44921.175000000003</v>
      </c>
      <c r="AA116" s="8">
        <f t="shared" si="138"/>
        <v>48463.762500000004</v>
      </c>
      <c r="AB116" s="8">
        <f t="shared" si="138"/>
        <v>52446.350000000006</v>
      </c>
      <c r="AC116" s="8">
        <f t="shared" si="138"/>
        <v>56868.937500000007</v>
      </c>
      <c r="AD116" s="8">
        <f t="shared" si="138"/>
        <v>61731.525000000009</v>
      </c>
      <c r="AE116" s="8">
        <f t="shared" si="138"/>
        <v>67034.112500000003</v>
      </c>
      <c r="AF116" s="8">
        <f t="shared" si="138"/>
        <v>72776.700000000012</v>
      </c>
      <c r="AG116" s="8">
        <f t="shared" si="138"/>
        <v>78959.287500000006</v>
      </c>
      <c r="AH116" s="8">
        <f t="shared" si="138"/>
        <v>85581.875</v>
      </c>
      <c r="AI116" s="8">
        <f t="shared" si="138"/>
        <v>92644.462500000009</v>
      </c>
      <c r="AJ116" s="8">
        <f t="shared" si="138"/>
        <v>100147.05</v>
      </c>
      <c r="AK116" s="8">
        <f t="shared" si="138"/>
        <v>87621.126875000002</v>
      </c>
      <c r="AL116" s="8">
        <f t="shared" si="138"/>
        <v>95652.84375</v>
      </c>
      <c r="AM116" s="8">
        <f t="shared" si="138"/>
        <v>104124.560625</v>
      </c>
      <c r="AN116" s="8">
        <f t="shared" si="138"/>
        <v>113036.2775</v>
      </c>
      <c r="AO116" s="8">
        <f t="shared" si="138"/>
        <v>122387.99437499999</v>
      </c>
      <c r="AP116" s="8">
        <f t="shared" si="138"/>
        <v>132179.71124999999</v>
      </c>
      <c r="AQ116" s="8">
        <f t="shared" si="138"/>
        <v>142411.42812499998</v>
      </c>
      <c r="AR116" s="8">
        <f t="shared" si="138"/>
        <v>153083.14499999999</v>
      </c>
      <c r="AS116" s="8">
        <f t="shared" si="138"/>
        <v>164194.861875</v>
      </c>
      <c r="AT116" s="8">
        <f t="shared" si="138"/>
        <v>175746.57874999999</v>
      </c>
      <c r="AU116" s="8">
        <f t="shared" si="138"/>
        <v>187738.29562499997</v>
      </c>
      <c r="AV116" s="8">
        <f t="shared" si="138"/>
        <v>200170.01249999998</v>
      </c>
      <c r="AW116" s="8">
        <f t="shared" si="138"/>
        <v>112537.30521874999</v>
      </c>
      <c r="AX116" s="8">
        <f t="shared" si="138"/>
        <v>125480.60793749998</v>
      </c>
      <c r="AY116" s="8">
        <f t="shared" si="138"/>
        <v>138863.91065624997</v>
      </c>
      <c r="AZ116" s="8">
        <f t="shared" si="138"/>
        <v>152687.21337499999</v>
      </c>
      <c r="BA116" s="8">
        <f t="shared" si="138"/>
        <v>166950.51609374996</v>
      </c>
      <c r="BB116" s="8">
        <f t="shared" si="138"/>
        <v>181653.81881249999</v>
      </c>
      <c r="BC116" s="8">
        <f t="shared" si="138"/>
        <v>196797.12153124996</v>
      </c>
      <c r="BD116" s="8">
        <f t="shared" si="138"/>
        <v>212380.42424999998</v>
      </c>
      <c r="BE116" s="8">
        <f t="shared" si="138"/>
        <v>228403.72696874998</v>
      </c>
      <c r="BF116" s="8">
        <f t="shared" si="138"/>
        <v>244867.02968749998</v>
      </c>
      <c r="BG116" s="8">
        <f t="shared" si="138"/>
        <v>261770.33240624997</v>
      </c>
      <c r="BH116" s="8">
        <f t="shared" si="138"/>
        <v>279113.63512499997</v>
      </c>
      <c r="BJ116" s="8">
        <f t="shared" ref="BJ116" si="139">SUM(BJ114:BJ115)</f>
        <v>37515</v>
      </c>
      <c r="BK116" s="8">
        <f t="shared" ref="BK116" si="140">SUM(BK114:BK115)</f>
        <v>39156</v>
      </c>
      <c r="BL116" s="8">
        <f t="shared" ref="BL116" si="141">SUM(BL114:BL115)</f>
        <v>100147.05</v>
      </c>
      <c r="BM116" s="8">
        <f t="shared" ref="BM116" si="142">SUM(BM114:BM115)</f>
        <v>200170.01249999998</v>
      </c>
      <c r="BN116" s="8">
        <f t="shared" ref="BN116" si="143">SUM(BN114:BN115)</f>
        <v>279113.63512499997</v>
      </c>
    </row>
    <row r="118" spans="2:66" s="11" customFormat="1">
      <c r="B118" s="11" t="s">
        <v>57</v>
      </c>
      <c r="D118" s="13">
        <f>D100+D108+D112-D116</f>
        <v>0</v>
      </c>
      <c r="E118" s="13">
        <f t="shared" ref="E118:BN118" si="144">E100+E108+E112-E116</f>
        <v>0</v>
      </c>
      <c r="F118" s="13">
        <f t="shared" si="144"/>
        <v>0</v>
      </c>
      <c r="G118" s="13">
        <f t="shared" si="144"/>
        <v>0</v>
      </c>
      <c r="H118" s="13">
        <f t="shared" si="144"/>
        <v>0</v>
      </c>
      <c r="I118" s="13">
        <f t="shared" si="144"/>
        <v>0</v>
      </c>
      <c r="J118" s="13">
        <f t="shared" si="144"/>
        <v>0</v>
      </c>
      <c r="K118" s="13">
        <f t="shared" si="144"/>
        <v>0</v>
      </c>
      <c r="L118" s="13">
        <f t="shared" si="144"/>
        <v>0</v>
      </c>
      <c r="M118" s="13">
        <f t="shared" si="144"/>
        <v>0</v>
      </c>
      <c r="N118" s="13">
        <f t="shared" si="144"/>
        <v>0</v>
      </c>
      <c r="O118" s="13">
        <f t="shared" si="144"/>
        <v>0</v>
      </c>
      <c r="P118" s="13">
        <f t="shared" si="144"/>
        <v>0</v>
      </c>
      <c r="Q118" s="13">
        <f t="shared" si="144"/>
        <v>0</v>
      </c>
      <c r="R118" s="13">
        <f t="shared" si="144"/>
        <v>0</v>
      </c>
      <c r="S118" s="13">
        <f t="shared" si="144"/>
        <v>0</v>
      </c>
      <c r="T118" s="13">
        <f t="shared" si="144"/>
        <v>0</v>
      </c>
      <c r="U118" s="13">
        <f t="shared" si="144"/>
        <v>0</v>
      </c>
      <c r="V118" s="13">
        <f t="shared" si="144"/>
        <v>0</v>
      </c>
      <c r="W118" s="13">
        <f t="shared" si="144"/>
        <v>0</v>
      </c>
      <c r="X118" s="13">
        <f t="shared" si="144"/>
        <v>0</v>
      </c>
      <c r="Y118" s="13">
        <f t="shared" si="144"/>
        <v>0</v>
      </c>
      <c r="Z118" s="13">
        <f t="shared" si="144"/>
        <v>0</v>
      </c>
      <c r="AA118" s="13">
        <f t="shared" si="144"/>
        <v>0</v>
      </c>
      <c r="AB118" s="13">
        <f t="shared" si="144"/>
        <v>0</v>
      </c>
      <c r="AC118" s="13">
        <f t="shared" si="144"/>
        <v>0</v>
      </c>
      <c r="AD118" s="13">
        <f t="shared" si="144"/>
        <v>0</v>
      </c>
      <c r="AE118" s="13">
        <f t="shared" si="144"/>
        <v>0</v>
      </c>
      <c r="AF118" s="13">
        <f t="shared" si="144"/>
        <v>0</v>
      </c>
      <c r="AG118" s="13">
        <f t="shared" si="144"/>
        <v>0</v>
      </c>
      <c r="AH118" s="13">
        <f t="shared" si="144"/>
        <v>0</v>
      </c>
      <c r="AI118" s="13">
        <f t="shared" si="144"/>
        <v>0</v>
      </c>
      <c r="AJ118" s="13">
        <f t="shared" si="144"/>
        <v>0</v>
      </c>
      <c r="AK118" s="13">
        <f t="shared" si="144"/>
        <v>0</v>
      </c>
      <c r="AL118" s="13">
        <f t="shared" si="144"/>
        <v>0</v>
      </c>
      <c r="AM118" s="13">
        <f t="shared" si="144"/>
        <v>0</v>
      </c>
      <c r="AN118" s="13">
        <f t="shared" si="144"/>
        <v>0</v>
      </c>
      <c r="AO118" s="13">
        <f t="shared" si="144"/>
        <v>0</v>
      </c>
      <c r="AP118" s="13">
        <f t="shared" si="144"/>
        <v>0</v>
      </c>
      <c r="AQ118" s="13">
        <f t="shared" si="144"/>
        <v>0</v>
      </c>
      <c r="AR118" s="13">
        <f t="shared" si="144"/>
        <v>0</v>
      </c>
      <c r="AS118" s="13">
        <f t="shared" si="144"/>
        <v>0</v>
      </c>
      <c r="AT118" s="13">
        <f t="shared" si="144"/>
        <v>0</v>
      </c>
      <c r="AU118" s="13">
        <f t="shared" si="144"/>
        <v>0</v>
      </c>
      <c r="AV118" s="13">
        <f t="shared" si="144"/>
        <v>0</v>
      </c>
      <c r="AW118" s="13">
        <f t="shared" si="144"/>
        <v>0</v>
      </c>
      <c r="AX118" s="13">
        <f t="shared" si="144"/>
        <v>0</v>
      </c>
      <c r="AY118" s="13">
        <f t="shared" si="144"/>
        <v>0</v>
      </c>
      <c r="AZ118" s="13">
        <f t="shared" si="144"/>
        <v>0</v>
      </c>
      <c r="BA118" s="13">
        <f t="shared" si="144"/>
        <v>0</v>
      </c>
      <c r="BB118" s="13">
        <f t="shared" si="144"/>
        <v>0</v>
      </c>
      <c r="BC118" s="13">
        <f t="shared" si="144"/>
        <v>0</v>
      </c>
      <c r="BD118" s="13">
        <f t="shared" si="144"/>
        <v>0</v>
      </c>
      <c r="BE118" s="13">
        <f t="shared" si="144"/>
        <v>0</v>
      </c>
      <c r="BF118" s="13">
        <f t="shared" si="144"/>
        <v>0</v>
      </c>
      <c r="BG118" s="13">
        <f t="shared" si="144"/>
        <v>0</v>
      </c>
      <c r="BH118" s="13">
        <f t="shared" si="144"/>
        <v>0</v>
      </c>
      <c r="BJ118" s="13">
        <f t="shared" si="144"/>
        <v>0</v>
      </c>
      <c r="BK118" s="13">
        <f t="shared" si="144"/>
        <v>0</v>
      </c>
      <c r="BL118" s="13">
        <f t="shared" si="144"/>
        <v>0</v>
      </c>
      <c r="BM118" s="13">
        <f t="shared" si="144"/>
        <v>0</v>
      </c>
      <c r="BN118" s="13">
        <f t="shared" si="144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D4135-35B8-43B0-B56F-75BC78E4D231}">
  <sheetPr>
    <tabColor rgb="FF7030A0"/>
    <pageSetUpPr fitToPage="1"/>
  </sheetPr>
  <dimension ref="B1:BQ1259"/>
  <sheetViews>
    <sheetView showGridLines="0" tabSelected="1" topLeftCell="A50" zoomScale="85" zoomScaleNormal="85" workbookViewId="0">
      <pane xSplit="3" topLeftCell="BJ1" activePane="topRight" state="frozen"/>
      <selection pane="topRight" activeCell="BP59" sqref="BP59"/>
    </sheetView>
  </sheetViews>
  <sheetFormatPr defaultRowHeight="13.8"/>
  <cols>
    <col min="1" max="1" width="2.77734375" style="56" customWidth="1"/>
    <col min="2" max="2" width="47.77734375" style="56" customWidth="1"/>
    <col min="3" max="3" width="9.109375" style="56" bestFit="1" customWidth="1"/>
    <col min="4" max="4" width="11.109375" style="56" customWidth="1"/>
    <col min="5" max="5" width="13" style="56" bestFit="1" customWidth="1"/>
    <col min="6" max="48" width="10" style="56" bestFit="1" customWidth="1"/>
    <col min="49" max="49" width="9.44140625" style="56" customWidth="1"/>
    <col min="50" max="60" width="10" style="56" bestFit="1" customWidth="1"/>
    <col min="61" max="61" width="9" style="56" bestFit="1" customWidth="1"/>
    <col min="62" max="63" width="10.109375" style="56" bestFit="1" customWidth="1"/>
    <col min="64" max="64" width="10" style="56" bestFit="1" customWidth="1"/>
    <col min="65" max="65" width="10.109375" style="56" bestFit="1" customWidth="1"/>
    <col min="66" max="66" width="9.5546875" style="56" customWidth="1"/>
    <col min="67" max="68" width="9.5546875" style="56" bestFit="1" customWidth="1"/>
    <col min="69" max="69" width="10" style="56" bestFit="1" customWidth="1"/>
    <col min="70" max="16384" width="8.88671875" style="56"/>
  </cols>
  <sheetData>
    <row r="1" spans="2:4" s="57" customFormat="1"/>
    <row r="2" spans="2:4" s="57" customFormat="1">
      <c r="B2" s="57" t="s">
        <v>162</v>
      </c>
    </row>
    <row r="3" spans="2:4" s="57" customFormat="1">
      <c r="B3" s="60"/>
      <c r="C3" s="60"/>
      <c r="D3" s="58" t="s">
        <v>6</v>
      </c>
    </row>
    <row r="4" spans="2:4" s="57" customFormat="1"/>
    <row r="5" spans="2:4" s="57" customFormat="1">
      <c r="B5" s="59" t="s">
        <v>163</v>
      </c>
    </row>
    <row r="6" spans="2:4" s="57" customFormat="1"/>
    <row r="7" spans="2:4" s="57" customFormat="1">
      <c r="B7" s="57" t="s">
        <v>165</v>
      </c>
      <c r="C7" s="57">
        <v>500</v>
      </c>
    </row>
    <row r="8" spans="2:4" s="57" customFormat="1">
      <c r="B8" s="57" t="s">
        <v>166</v>
      </c>
      <c r="C8" s="57">
        <v>700</v>
      </c>
    </row>
    <row r="9" spans="2:4" s="57" customFormat="1">
      <c r="B9" s="57" t="s">
        <v>182</v>
      </c>
      <c r="C9" s="57">
        <v>8</v>
      </c>
    </row>
    <row r="10" spans="2:4" s="57" customFormat="1">
      <c r="B10" s="57" t="s">
        <v>183</v>
      </c>
      <c r="C10" s="57">
        <v>12</v>
      </c>
    </row>
    <row r="11" spans="2:4" s="57" customFormat="1">
      <c r="B11" s="57" t="s">
        <v>184</v>
      </c>
      <c r="C11" s="57">
        <v>900</v>
      </c>
    </row>
    <row r="12" spans="2:4" s="57" customFormat="1">
      <c r="B12" s="57" t="s">
        <v>185</v>
      </c>
      <c r="C12" s="57">
        <v>200</v>
      </c>
    </row>
    <row r="13" spans="2:4" s="57" customFormat="1">
      <c r="B13" s="57" t="s">
        <v>168</v>
      </c>
      <c r="C13" s="64">
        <v>0.02</v>
      </c>
    </row>
    <row r="14" spans="2:4" s="57" customFormat="1">
      <c r="B14" s="57" t="s">
        <v>186</v>
      </c>
      <c r="C14" s="58">
        <v>1000</v>
      </c>
    </row>
    <row r="15" spans="2:4" s="57" customFormat="1">
      <c r="B15" s="57" t="s">
        <v>169</v>
      </c>
      <c r="C15" s="64">
        <v>0.5</v>
      </c>
    </row>
    <row r="16" spans="2:4" s="57" customFormat="1">
      <c r="B16" s="57" t="s">
        <v>170</v>
      </c>
      <c r="C16" s="64">
        <v>0.25</v>
      </c>
    </row>
    <row r="17" spans="2:69" s="57" customFormat="1">
      <c r="B17" s="57" t="s">
        <v>171</v>
      </c>
      <c r="C17" s="64">
        <v>0.2</v>
      </c>
    </row>
    <row r="18" spans="2:69" s="57" customFormat="1">
      <c r="B18" s="57" t="s">
        <v>107</v>
      </c>
      <c r="C18" s="58">
        <v>45000</v>
      </c>
    </row>
    <row r="19" spans="2:69" s="57" customFormat="1">
      <c r="B19" s="57" t="s">
        <v>179</v>
      </c>
      <c r="C19" s="64">
        <v>0.7</v>
      </c>
    </row>
    <row r="20" spans="2:69" s="57" customFormat="1"/>
    <row r="21" spans="2:69" s="69" customFormat="1">
      <c r="B21" s="65" t="s">
        <v>118</v>
      </c>
      <c r="C21" s="66"/>
      <c r="D21" s="74">
        <v>44197</v>
      </c>
      <c r="E21" s="67">
        <f t="shared" ref="E21:AJ21" si="0">EDATE(D$21,1)</f>
        <v>44228</v>
      </c>
      <c r="F21" s="67">
        <f t="shared" si="0"/>
        <v>44256</v>
      </c>
      <c r="G21" s="67">
        <f t="shared" si="0"/>
        <v>44287</v>
      </c>
      <c r="H21" s="67">
        <f t="shared" si="0"/>
        <v>44317</v>
      </c>
      <c r="I21" s="67">
        <f t="shared" si="0"/>
        <v>44348</v>
      </c>
      <c r="J21" s="67">
        <f t="shared" si="0"/>
        <v>44378</v>
      </c>
      <c r="K21" s="67">
        <f t="shared" si="0"/>
        <v>44409</v>
      </c>
      <c r="L21" s="67">
        <f t="shared" si="0"/>
        <v>44440</v>
      </c>
      <c r="M21" s="67">
        <f t="shared" si="0"/>
        <v>44470</v>
      </c>
      <c r="N21" s="67">
        <f t="shared" si="0"/>
        <v>44501</v>
      </c>
      <c r="O21" s="67">
        <f t="shared" si="0"/>
        <v>44531</v>
      </c>
      <c r="P21" s="67">
        <f t="shared" si="0"/>
        <v>44562</v>
      </c>
      <c r="Q21" s="67">
        <f t="shared" si="0"/>
        <v>44593</v>
      </c>
      <c r="R21" s="67">
        <f t="shared" si="0"/>
        <v>44621</v>
      </c>
      <c r="S21" s="67">
        <f t="shared" si="0"/>
        <v>44652</v>
      </c>
      <c r="T21" s="67">
        <f t="shared" si="0"/>
        <v>44682</v>
      </c>
      <c r="U21" s="67">
        <f t="shared" si="0"/>
        <v>44713</v>
      </c>
      <c r="V21" s="67">
        <f t="shared" si="0"/>
        <v>44743</v>
      </c>
      <c r="W21" s="67">
        <f t="shared" si="0"/>
        <v>44774</v>
      </c>
      <c r="X21" s="67">
        <f t="shared" si="0"/>
        <v>44805</v>
      </c>
      <c r="Y21" s="67">
        <f t="shared" si="0"/>
        <v>44835</v>
      </c>
      <c r="Z21" s="67">
        <f t="shared" si="0"/>
        <v>44866</v>
      </c>
      <c r="AA21" s="67">
        <f t="shared" si="0"/>
        <v>44896</v>
      </c>
      <c r="AB21" s="67">
        <f t="shared" si="0"/>
        <v>44927</v>
      </c>
      <c r="AC21" s="67">
        <f t="shared" si="0"/>
        <v>44958</v>
      </c>
      <c r="AD21" s="67">
        <f t="shared" si="0"/>
        <v>44986</v>
      </c>
      <c r="AE21" s="67">
        <f t="shared" si="0"/>
        <v>45017</v>
      </c>
      <c r="AF21" s="67">
        <f t="shared" si="0"/>
        <v>45047</v>
      </c>
      <c r="AG21" s="67">
        <f t="shared" si="0"/>
        <v>45078</v>
      </c>
      <c r="AH21" s="67">
        <f t="shared" si="0"/>
        <v>45108</v>
      </c>
      <c r="AI21" s="67">
        <f t="shared" si="0"/>
        <v>45139</v>
      </c>
      <c r="AJ21" s="67">
        <f t="shared" si="0"/>
        <v>45170</v>
      </c>
      <c r="AK21" s="67">
        <f t="shared" ref="AK21:BK21" si="1">EDATE(AJ$21,1)</f>
        <v>45200</v>
      </c>
      <c r="AL21" s="67">
        <f t="shared" si="1"/>
        <v>45231</v>
      </c>
      <c r="AM21" s="67">
        <f t="shared" si="1"/>
        <v>45261</v>
      </c>
      <c r="AN21" s="67">
        <f t="shared" si="1"/>
        <v>45292</v>
      </c>
      <c r="AO21" s="67">
        <f t="shared" si="1"/>
        <v>45323</v>
      </c>
      <c r="AP21" s="67">
        <f t="shared" si="1"/>
        <v>45352</v>
      </c>
      <c r="AQ21" s="67">
        <f t="shared" si="1"/>
        <v>45383</v>
      </c>
      <c r="AR21" s="67">
        <f t="shared" si="1"/>
        <v>45413</v>
      </c>
      <c r="AS21" s="67">
        <f t="shared" si="1"/>
        <v>45444</v>
      </c>
      <c r="AT21" s="67">
        <f t="shared" si="1"/>
        <v>45474</v>
      </c>
      <c r="AU21" s="67">
        <f t="shared" si="1"/>
        <v>45505</v>
      </c>
      <c r="AV21" s="67">
        <f t="shared" si="1"/>
        <v>45536</v>
      </c>
      <c r="AW21" s="67">
        <f t="shared" si="1"/>
        <v>45566</v>
      </c>
      <c r="AX21" s="67">
        <f t="shared" si="1"/>
        <v>45597</v>
      </c>
      <c r="AY21" s="67">
        <f t="shared" si="1"/>
        <v>45627</v>
      </c>
      <c r="AZ21" s="67">
        <f t="shared" si="1"/>
        <v>45658</v>
      </c>
      <c r="BA21" s="67">
        <f t="shared" si="1"/>
        <v>45689</v>
      </c>
      <c r="BB21" s="67">
        <f t="shared" si="1"/>
        <v>45717</v>
      </c>
      <c r="BC21" s="67">
        <f t="shared" si="1"/>
        <v>45748</v>
      </c>
      <c r="BD21" s="67">
        <f t="shared" si="1"/>
        <v>45778</v>
      </c>
      <c r="BE21" s="67">
        <f t="shared" si="1"/>
        <v>45809</v>
      </c>
      <c r="BF21" s="67">
        <f t="shared" si="1"/>
        <v>45839</v>
      </c>
      <c r="BG21" s="67">
        <f t="shared" si="1"/>
        <v>45870</v>
      </c>
      <c r="BH21" s="67">
        <f t="shared" si="1"/>
        <v>45901</v>
      </c>
      <c r="BI21" s="67">
        <f t="shared" si="1"/>
        <v>45931</v>
      </c>
      <c r="BJ21" s="67">
        <f t="shared" si="1"/>
        <v>45962</v>
      </c>
      <c r="BK21" s="67">
        <f t="shared" si="1"/>
        <v>45992</v>
      </c>
      <c r="BL21" s="68"/>
      <c r="BM21" s="65">
        <f>YEAR($D$21)</f>
        <v>2021</v>
      </c>
      <c r="BN21" s="65">
        <f>BM21+1</f>
        <v>2022</v>
      </c>
      <c r="BO21" s="65">
        <f t="shared" ref="BO21:BP21" si="2">BN21+1</f>
        <v>2023</v>
      </c>
      <c r="BP21" s="65">
        <f t="shared" si="2"/>
        <v>2024</v>
      </c>
      <c r="BQ21" s="65">
        <f>BP21+1</f>
        <v>2025</v>
      </c>
    </row>
    <row r="22" spans="2:69" s="57" customFormat="1">
      <c r="C22" s="61"/>
    </row>
    <row r="23" spans="2:69" s="38" customFormat="1">
      <c r="B23" s="38" t="s">
        <v>69</v>
      </c>
      <c r="C23" s="63"/>
      <c r="D23" s="38">
        <f>YEAR(D21)</f>
        <v>2021</v>
      </c>
      <c r="E23" s="38">
        <f t="shared" ref="E23:BK23" si="3">YEAR(E21)</f>
        <v>2021</v>
      </c>
      <c r="F23" s="38">
        <f t="shared" si="3"/>
        <v>2021</v>
      </c>
      <c r="G23" s="38">
        <f t="shared" si="3"/>
        <v>2021</v>
      </c>
      <c r="H23" s="38">
        <f t="shared" si="3"/>
        <v>2021</v>
      </c>
      <c r="I23" s="38">
        <f t="shared" si="3"/>
        <v>2021</v>
      </c>
      <c r="J23" s="38">
        <f t="shared" si="3"/>
        <v>2021</v>
      </c>
      <c r="K23" s="38">
        <f t="shared" si="3"/>
        <v>2021</v>
      </c>
      <c r="L23" s="38">
        <f t="shared" si="3"/>
        <v>2021</v>
      </c>
      <c r="M23" s="38">
        <f t="shared" si="3"/>
        <v>2021</v>
      </c>
      <c r="N23" s="38">
        <f t="shared" si="3"/>
        <v>2021</v>
      </c>
      <c r="O23" s="38">
        <f t="shared" si="3"/>
        <v>2021</v>
      </c>
      <c r="P23" s="38">
        <f t="shared" si="3"/>
        <v>2022</v>
      </c>
      <c r="Q23" s="38">
        <f t="shared" si="3"/>
        <v>2022</v>
      </c>
      <c r="R23" s="38">
        <f t="shared" si="3"/>
        <v>2022</v>
      </c>
      <c r="S23" s="38">
        <f t="shared" si="3"/>
        <v>2022</v>
      </c>
      <c r="T23" s="38">
        <f t="shared" si="3"/>
        <v>2022</v>
      </c>
      <c r="U23" s="38">
        <f t="shared" si="3"/>
        <v>2022</v>
      </c>
      <c r="V23" s="38">
        <f t="shared" si="3"/>
        <v>2022</v>
      </c>
      <c r="W23" s="38">
        <f t="shared" si="3"/>
        <v>2022</v>
      </c>
      <c r="X23" s="38">
        <f t="shared" si="3"/>
        <v>2022</v>
      </c>
      <c r="Y23" s="38">
        <f t="shared" si="3"/>
        <v>2022</v>
      </c>
      <c r="Z23" s="38">
        <f t="shared" si="3"/>
        <v>2022</v>
      </c>
      <c r="AA23" s="38">
        <f t="shared" si="3"/>
        <v>2022</v>
      </c>
      <c r="AB23" s="38">
        <f t="shared" si="3"/>
        <v>2023</v>
      </c>
      <c r="AC23" s="38">
        <f t="shared" si="3"/>
        <v>2023</v>
      </c>
      <c r="AD23" s="38">
        <f t="shared" si="3"/>
        <v>2023</v>
      </c>
      <c r="AE23" s="38">
        <f t="shared" si="3"/>
        <v>2023</v>
      </c>
      <c r="AF23" s="38">
        <f t="shared" si="3"/>
        <v>2023</v>
      </c>
      <c r="AG23" s="38">
        <f t="shared" si="3"/>
        <v>2023</v>
      </c>
      <c r="AH23" s="38">
        <f t="shared" si="3"/>
        <v>2023</v>
      </c>
      <c r="AI23" s="38">
        <f t="shared" si="3"/>
        <v>2023</v>
      </c>
      <c r="AJ23" s="38">
        <f t="shared" si="3"/>
        <v>2023</v>
      </c>
      <c r="AK23" s="38">
        <f t="shared" si="3"/>
        <v>2023</v>
      </c>
      <c r="AL23" s="38">
        <f t="shared" si="3"/>
        <v>2023</v>
      </c>
      <c r="AM23" s="38">
        <f t="shared" si="3"/>
        <v>2023</v>
      </c>
      <c r="AN23" s="38">
        <f t="shared" si="3"/>
        <v>2024</v>
      </c>
      <c r="AO23" s="38">
        <f t="shared" si="3"/>
        <v>2024</v>
      </c>
      <c r="AP23" s="38">
        <f t="shared" si="3"/>
        <v>2024</v>
      </c>
      <c r="AQ23" s="38">
        <f t="shared" si="3"/>
        <v>2024</v>
      </c>
      <c r="AR23" s="38">
        <f t="shared" si="3"/>
        <v>2024</v>
      </c>
      <c r="AS23" s="38">
        <f t="shared" si="3"/>
        <v>2024</v>
      </c>
      <c r="AT23" s="38">
        <f t="shared" si="3"/>
        <v>2024</v>
      </c>
      <c r="AU23" s="38">
        <f t="shared" si="3"/>
        <v>2024</v>
      </c>
      <c r="AV23" s="38">
        <f t="shared" si="3"/>
        <v>2024</v>
      </c>
      <c r="AW23" s="38">
        <f t="shared" si="3"/>
        <v>2024</v>
      </c>
      <c r="AX23" s="38">
        <f t="shared" si="3"/>
        <v>2024</v>
      </c>
      <c r="AY23" s="38">
        <f t="shared" si="3"/>
        <v>2024</v>
      </c>
      <c r="AZ23" s="38">
        <f t="shared" si="3"/>
        <v>2025</v>
      </c>
      <c r="BA23" s="38">
        <f t="shared" si="3"/>
        <v>2025</v>
      </c>
      <c r="BB23" s="38">
        <f t="shared" si="3"/>
        <v>2025</v>
      </c>
      <c r="BC23" s="38">
        <f t="shared" si="3"/>
        <v>2025</v>
      </c>
      <c r="BD23" s="38">
        <f t="shared" si="3"/>
        <v>2025</v>
      </c>
      <c r="BE23" s="38">
        <f t="shared" si="3"/>
        <v>2025</v>
      </c>
      <c r="BF23" s="38">
        <f t="shared" si="3"/>
        <v>2025</v>
      </c>
      <c r="BG23" s="38">
        <f t="shared" si="3"/>
        <v>2025</v>
      </c>
      <c r="BH23" s="38">
        <f t="shared" si="3"/>
        <v>2025</v>
      </c>
      <c r="BI23" s="38">
        <f t="shared" si="3"/>
        <v>2025</v>
      </c>
      <c r="BJ23" s="38">
        <f t="shared" si="3"/>
        <v>2025</v>
      </c>
      <c r="BK23" s="38">
        <f t="shared" si="3"/>
        <v>2025</v>
      </c>
    </row>
    <row r="24" spans="2:69" s="38" customFormat="1">
      <c r="B24" s="38" t="s">
        <v>70</v>
      </c>
      <c r="C24" s="63"/>
      <c r="D24" s="38">
        <f>MONTH(D21)</f>
        <v>1</v>
      </c>
      <c r="E24" s="38">
        <f t="shared" ref="E24:BK24" si="4">MONTH(E21)</f>
        <v>2</v>
      </c>
      <c r="F24" s="38">
        <f t="shared" si="4"/>
        <v>3</v>
      </c>
      <c r="G24" s="38">
        <f t="shared" si="4"/>
        <v>4</v>
      </c>
      <c r="H24" s="38">
        <f t="shared" si="4"/>
        <v>5</v>
      </c>
      <c r="I24" s="38">
        <f t="shared" si="4"/>
        <v>6</v>
      </c>
      <c r="J24" s="38">
        <f t="shared" si="4"/>
        <v>7</v>
      </c>
      <c r="K24" s="38">
        <f t="shared" si="4"/>
        <v>8</v>
      </c>
      <c r="L24" s="38">
        <f t="shared" si="4"/>
        <v>9</v>
      </c>
      <c r="M24" s="38">
        <f t="shared" si="4"/>
        <v>10</v>
      </c>
      <c r="N24" s="38">
        <f t="shared" si="4"/>
        <v>11</v>
      </c>
      <c r="O24" s="38">
        <f t="shared" si="4"/>
        <v>12</v>
      </c>
      <c r="P24" s="38">
        <f t="shared" si="4"/>
        <v>1</v>
      </c>
      <c r="Q24" s="38">
        <f t="shared" si="4"/>
        <v>2</v>
      </c>
      <c r="R24" s="38">
        <f t="shared" si="4"/>
        <v>3</v>
      </c>
      <c r="S24" s="38">
        <f t="shared" si="4"/>
        <v>4</v>
      </c>
      <c r="T24" s="38">
        <f t="shared" si="4"/>
        <v>5</v>
      </c>
      <c r="U24" s="38">
        <f t="shared" si="4"/>
        <v>6</v>
      </c>
      <c r="V24" s="38">
        <f t="shared" si="4"/>
        <v>7</v>
      </c>
      <c r="W24" s="38">
        <f t="shared" si="4"/>
        <v>8</v>
      </c>
      <c r="X24" s="38">
        <f t="shared" si="4"/>
        <v>9</v>
      </c>
      <c r="Y24" s="38">
        <f t="shared" si="4"/>
        <v>10</v>
      </c>
      <c r="Z24" s="38">
        <f t="shared" si="4"/>
        <v>11</v>
      </c>
      <c r="AA24" s="38">
        <f t="shared" si="4"/>
        <v>12</v>
      </c>
      <c r="AB24" s="38">
        <f t="shared" si="4"/>
        <v>1</v>
      </c>
      <c r="AC24" s="38">
        <f t="shared" si="4"/>
        <v>2</v>
      </c>
      <c r="AD24" s="38">
        <f t="shared" si="4"/>
        <v>3</v>
      </c>
      <c r="AE24" s="38">
        <f t="shared" si="4"/>
        <v>4</v>
      </c>
      <c r="AF24" s="38">
        <f t="shared" si="4"/>
        <v>5</v>
      </c>
      <c r="AG24" s="38">
        <f t="shared" si="4"/>
        <v>6</v>
      </c>
      <c r="AH24" s="38">
        <f t="shared" si="4"/>
        <v>7</v>
      </c>
      <c r="AI24" s="38">
        <f t="shared" si="4"/>
        <v>8</v>
      </c>
      <c r="AJ24" s="38">
        <f t="shared" si="4"/>
        <v>9</v>
      </c>
      <c r="AK24" s="38">
        <f t="shared" si="4"/>
        <v>10</v>
      </c>
      <c r="AL24" s="38">
        <f t="shared" si="4"/>
        <v>11</v>
      </c>
      <c r="AM24" s="38">
        <f t="shared" si="4"/>
        <v>12</v>
      </c>
      <c r="AN24" s="38">
        <f t="shared" si="4"/>
        <v>1</v>
      </c>
      <c r="AO24" s="38">
        <f t="shared" si="4"/>
        <v>2</v>
      </c>
      <c r="AP24" s="38">
        <f t="shared" si="4"/>
        <v>3</v>
      </c>
      <c r="AQ24" s="38">
        <f t="shared" si="4"/>
        <v>4</v>
      </c>
      <c r="AR24" s="38">
        <f t="shared" si="4"/>
        <v>5</v>
      </c>
      <c r="AS24" s="38">
        <f t="shared" si="4"/>
        <v>6</v>
      </c>
      <c r="AT24" s="38">
        <f t="shared" si="4"/>
        <v>7</v>
      </c>
      <c r="AU24" s="38">
        <f t="shared" si="4"/>
        <v>8</v>
      </c>
      <c r="AV24" s="38">
        <f t="shared" si="4"/>
        <v>9</v>
      </c>
      <c r="AW24" s="38">
        <f t="shared" si="4"/>
        <v>10</v>
      </c>
      <c r="AX24" s="38">
        <f t="shared" si="4"/>
        <v>11</v>
      </c>
      <c r="AY24" s="38">
        <f t="shared" si="4"/>
        <v>12</v>
      </c>
      <c r="AZ24" s="38">
        <f t="shared" si="4"/>
        <v>1</v>
      </c>
      <c r="BA24" s="38">
        <f t="shared" si="4"/>
        <v>2</v>
      </c>
      <c r="BB24" s="38">
        <f t="shared" si="4"/>
        <v>3</v>
      </c>
      <c r="BC24" s="38">
        <f t="shared" si="4"/>
        <v>4</v>
      </c>
      <c r="BD24" s="38">
        <f t="shared" si="4"/>
        <v>5</v>
      </c>
      <c r="BE24" s="38">
        <f t="shared" si="4"/>
        <v>6</v>
      </c>
      <c r="BF24" s="38">
        <f t="shared" si="4"/>
        <v>7</v>
      </c>
      <c r="BG24" s="38">
        <f t="shared" si="4"/>
        <v>8</v>
      </c>
      <c r="BH24" s="38">
        <f t="shared" si="4"/>
        <v>9</v>
      </c>
      <c r="BI24" s="38">
        <f t="shared" si="4"/>
        <v>10</v>
      </c>
      <c r="BJ24" s="38">
        <f t="shared" si="4"/>
        <v>11</v>
      </c>
      <c r="BK24" s="38">
        <f t="shared" si="4"/>
        <v>12</v>
      </c>
    </row>
    <row r="25" spans="2:69" s="57" customFormat="1">
      <c r="C25" s="61"/>
    </row>
    <row r="26" spans="2:69" s="57" customFormat="1">
      <c r="B26" s="57" t="s">
        <v>167</v>
      </c>
      <c r="C26" s="61"/>
      <c r="D26" s="57">
        <v>1</v>
      </c>
      <c r="E26" s="57">
        <f>IF(E$24=1,D$26*(1+$C$13),D$26)</f>
        <v>1</v>
      </c>
      <c r="F26" s="57">
        <f t="shared" ref="F26:BK26" si="5">IF(F$24=1,E$26*(1+$C$13),E$26)</f>
        <v>1</v>
      </c>
      <c r="G26" s="57">
        <f t="shared" si="5"/>
        <v>1</v>
      </c>
      <c r="H26" s="57">
        <f t="shared" si="5"/>
        <v>1</v>
      </c>
      <c r="I26" s="57">
        <f t="shared" si="5"/>
        <v>1</v>
      </c>
      <c r="J26" s="57">
        <f t="shared" si="5"/>
        <v>1</v>
      </c>
      <c r="K26" s="57">
        <f t="shared" si="5"/>
        <v>1</v>
      </c>
      <c r="L26" s="57">
        <f t="shared" si="5"/>
        <v>1</v>
      </c>
      <c r="M26" s="57">
        <f t="shared" si="5"/>
        <v>1</v>
      </c>
      <c r="N26" s="57">
        <f t="shared" si="5"/>
        <v>1</v>
      </c>
      <c r="O26" s="57">
        <f t="shared" si="5"/>
        <v>1</v>
      </c>
      <c r="P26" s="57">
        <f t="shared" si="5"/>
        <v>1.02</v>
      </c>
      <c r="Q26" s="57">
        <f t="shared" si="5"/>
        <v>1.02</v>
      </c>
      <c r="R26" s="57">
        <f t="shared" si="5"/>
        <v>1.02</v>
      </c>
      <c r="S26" s="57">
        <f t="shared" si="5"/>
        <v>1.02</v>
      </c>
      <c r="T26" s="57">
        <f t="shared" si="5"/>
        <v>1.02</v>
      </c>
      <c r="U26" s="57">
        <f t="shared" si="5"/>
        <v>1.02</v>
      </c>
      <c r="V26" s="57">
        <f t="shared" si="5"/>
        <v>1.02</v>
      </c>
      <c r="W26" s="57">
        <f t="shared" si="5"/>
        <v>1.02</v>
      </c>
      <c r="X26" s="57">
        <f t="shared" si="5"/>
        <v>1.02</v>
      </c>
      <c r="Y26" s="57">
        <f t="shared" si="5"/>
        <v>1.02</v>
      </c>
      <c r="Z26" s="57">
        <f t="shared" si="5"/>
        <v>1.02</v>
      </c>
      <c r="AA26" s="57">
        <f t="shared" si="5"/>
        <v>1.02</v>
      </c>
      <c r="AB26" s="57">
        <f t="shared" si="5"/>
        <v>1.0404</v>
      </c>
      <c r="AC26" s="57">
        <f t="shared" si="5"/>
        <v>1.0404</v>
      </c>
      <c r="AD26" s="57">
        <f t="shared" si="5"/>
        <v>1.0404</v>
      </c>
      <c r="AE26" s="57">
        <f t="shared" si="5"/>
        <v>1.0404</v>
      </c>
      <c r="AF26" s="57">
        <f t="shared" si="5"/>
        <v>1.0404</v>
      </c>
      <c r="AG26" s="57">
        <f t="shared" si="5"/>
        <v>1.0404</v>
      </c>
      <c r="AH26" s="57">
        <f t="shared" si="5"/>
        <v>1.0404</v>
      </c>
      <c r="AI26" s="57">
        <f t="shared" si="5"/>
        <v>1.0404</v>
      </c>
      <c r="AJ26" s="57">
        <f t="shared" si="5"/>
        <v>1.0404</v>
      </c>
      <c r="AK26" s="57">
        <f t="shared" si="5"/>
        <v>1.0404</v>
      </c>
      <c r="AL26" s="57">
        <f t="shared" si="5"/>
        <v>1.0404</v>
      </c>
      <c r="AM26" s="57">
        <f t="shared" si="5"/>
        <v>1.0404</v>
      </c>
      <c r="AN26" s="57">
        <f t="shared" si="5"/>
        <v>1.0612079999999999</v>
      </c>
      <c r="AO26" s="57">
        <f t="shared" si="5"/>
        <v>1.0612079999999999</v>
      </c>
      <c r="AP26" s="57">
        <f t="shared" si="5"/>
        <v>1.0612079999999999</v>
      </c>
      <c r="AQ26" s="57">
        <f t="shared" si="5"/>
        <v>1.0612079999999999</v>
      </c>
      <c r="AR26" s="57">
        <f t="shared" si="5"/>
        <v>1.0612079999999999</v>
      </c>
      <c r="AS26" s="57">
        <f t="shared" si="5"/>
        <v>1.0612079999999999</v>
      </c>
      <c r="AT26" s="57">
        <f t="shared" si="5"/>
        <v>1.0612079999999999</v>
      </c>
      <c r="AU26" s="57">
        <f t="shared" si="5"/>
        <v>1.0612079999999999</v>
      </c>
      <c r="AV26" s="57">
        <f t="shared" si="5"/>
        <v>1.0612079999999999</v>
      </c>
      <c r="AW26" s="57">
        <f t="shared" si="5"/>
        <v>1.0612079999999999</v>
      </c>
      <c r="AX26" s="57">
        <f t="shared" si="5"/>
        <v>1.0612079999999999</v>
      </c>
      <c r="AY26" s="57">
        <f t="shared" si="5"/>
        <v>1.0612079999999999</v>
      </c>
      <c r="AZ26" s="57">
        <f t="shared" si="5"/>
        <v>1.08243216</v>
      </c>
      <c r="BA26" s="57">
        <f t="shared" si="5"/>
        <v>1.08243216</v>
      </c>
      <c r="BB26" s="57">
        <f t="shared" si="5"/>
        <v>1.08243216</v>
      </c>
      <c r="BC26" s="57">
        <f t="shared" si="5"/>
        <v>1.08243216</v>
      </c>
      <c r="BD26" s="57">
        <f t="shared" si="5"/>
        <v>1.08243216</v>
      </c>
      <c r="BE26" s="57">
        <f t="shared" si="5"/>
        <v>1.08243216</v>
      </c>
      <c r="BF26" s="57">
        <f t="shared" si="5"/>
        <v>1.08243216</v>
      </c>
      <c r="BG26" s="57">
        <f t="shared" si="5"/>
        <v>1.08243216</v>
      </c>
      <c r="BH26" s="57">
        <f t="shared" si="5"/>
        <v>1.08243216</v>
      </c>
      <c r="BI26" s="57">
        <f t="shared" si="5"/>
        <v>1.08243216</v>
      </c>
      <c r="BJ26" s="57">
        <f t="shared" si="5"/>
        <v>1.08243216</v>
      </c>
      <c r="BK26" s="57">
        <f t="shared" si="5"/>
        <v>1.08243216</v>
      </c>
    </row>
    <row r="27" spans="2:69" s="57" customFormat="1">
      <c r="B27" s="57" t="s">
        <v>172</v>
      </c>
      <c r="C27" s="61"/>
      <c r="D27" s="58">
        <f>IF(AND(D$24&gt;=1,D$24&lt;=6),$C$7,$C$8)</f>
        <v>500</v>
      </c>
      <c r="E27" s="58">
        <f t="shared" ref="E27:BK27" si="6">IF(AND(E$24&gt;=1,E$24&lt;=6),$C$7,$C$8)</f>
        <v>500</v>
      </c>
      <c r="F27" s="58">
        <f t="shared" si="6"/>
        <v>500</v>
      </c>
      <c r="G27" s="58">
        <f t="shared" si="6"/>
        <v>500</v>
      </c>
      <c r="H27" s="58">
        <f t="shared" si="6"/>
        <v>500</v>
      </c>
      <c r="I27" s="58">
        <f t="shared" si="6"/>
        <v>500</v>
      </c>
      <c r="J27" s="58">
        <f t="shared" si="6"/>
        <v>700</v>
      </c>
      <c r="K27" s="58">
        <f t="shared" si="6"/>
        <v>700</v>
      </c>
      <c r="L27" s="58">
        <f t="shared" si="6"/>
        <v>700</v>
      </c>
      <c r="M27" s="58">
        <f t="shared" si="6"/>
        <v>700</v>
      </c>
      <c r="N27" s="58">
        <f t="shared" si="6"/>
        <v>700</v>
      </c>
      <c r="O27" s="58">
        <f t="shared" si="6"/>
        <v>700</v>
      </c>
      <c r="P27" s="58">
        <f t="shared" si="6"/>
        <v>500</v>
      </c>
      <c r="Q27" s="58">
        <f t="shared" si="6"/>
        <v>500</v>
      </c>
      <c r="R27" s="58">
        <f t="shared" si="6"/>
        <v>500</v>
      </c>
      <c r="S27" s="58">
        <f t="shared" si="6"/>
        <v>500</v>
      </c>
      <c r="T27" s="58">
        <f t="shared" si="6"/>
        <v>500</v>
      </c>
      <c r="U27" s="58">
        <f t="shared" si="6"/>
        <v>500</v>
      </c>
      <c r="V27" s="58">
        <f t="shared" si="6"/>
        <v>700</v>
      </c>
      <c r="W27" s="58">
        <f t="shared" si="6"/>
        <v>700</v>
      </c>
      <c r="X27" s="58">
        <f t="shared" si="6"/>
        <v>700</v>
      </c>
      <c r="Y27" s="58">
        <f t="shared" si="6"/>
        <v>700</v>
      </c>
      <c r="Z27" s="58">
        <f t="shared" si="6"/>
        <v>700</v>
      </c>
      <c r="AA27" s="58">
        <f t="shared" si="6"/>
        <v>700</v>
      </c>
      <c r="AB27" s="58">
        <f t="shared" si="6"/>
        <v>500</v>
      </c>
      <c r="AC27" s="58">
        <f t="shared" si="6"/>
        <v>500</v>
      </c>
      <c r="AD27" s="58">
        <f t="shared" si="6"/>
        <v>500</v>
      </c>
      <c r="AE27" s="58">
        <f t="shared" si="6"/>
        <v>500</v>
      </c>
      <c r="AF27" s="58">
        <f t="shared" si="6"/>
        <v>500</v>
      </c>
      <c r="AG27" s="58">
        <f t="shared" si="6"/>
        <v>500</v>
      </c>
      <c r="AH27" s="58">
        <f t="shared" si="6"/>
        <v>700</v>
      </c>
      <c r="AI27" s="58">
        <f t="shared" si="6"/>
        <v>700</v>
      </c>
      <c r="AJ27" s="58">
        <f t="shared" si="6"/>
        <v>700</v>
      </c>
      <c r="AK27" s="58">
        <f t="shared" si="6"/>
        <v>700</v>
      </c>
      <c r="AL27" s="58">
        <f t="shared" si="6"/>
        <v>700</v>
      </c>
      <c r="AM27" s="58">
        <f t="shared" si="6"/>
        <v>700</v>
      </c>
      <c r="AN27" s="58">
        <f t="shared" si="6"/>
        <v>500</v>
      </c>
      <c r="AO27" s="58">
        <f t="shared" si="6"/>
        <v>500</v>
      </c>
      <c r="AP27" s="58">
        <f t="shared" si="6"/>
        <v>500</v>
      </c>
      <c r="AQ27" s="58">
        <f t="shared" si="6"/>
        <v>500</v>
      </c>
      <c r="AR27" s="58">
        <f t="shared" si="6"/>
        <v>500</v>
      </c>
      <c r="AS27" s="58">
        <f t="shared" si="6"/>
        <v>500</v>
      </c>
      <c r="AT27" s="58">
        <f t="shared" si="6"/>
        <v>700</v>
      </c>
      <c r="AU27" s="58">
        <f t="shared" si="6"/>
        <v>700</v>
      </c>
      <c r="AV27" s="58">
        <f t="shared" si="6"/>
        <v>700</v>
      </c>
      <c r="AW27" s="58">
        <f t="shared" si="6"/>
        <v>700</v>
      </c>
      <c r="AX27" s="58">
        <f t="shared" si="6"/>
        <v>700</v>
      </c>
      <c r="AY27" s="58">
        <f t="shared" si="6"/>
        <v>700</v>
      </c>
      <c r="AZ27" s="58">
        <f t="shared" si="6"/>
        <v>500</v>
      </c>
      <c r="BA27" s="58">
        <f t="shared" si="6"/>
        <v>500</v>
      </c>
      <c r="BB27" s="58">
        <f t="shared" si="6"/>
        <v>500</v>
      </c>
      <c r="BC27" s="58">
        <f t="shared" si="6"/>
        <v>500</v>
      </c>
      <c r="BD27" s="58">
        <f t="shared" si="6"/>
        <v>500</v>
      </c>
      <c r="BE27" s="58">
        <f t="shared" si="6"/>
        <v>500</v>
      </c>
      <c r="BF27" s="58">
        <f t="shared" si="6"/>
        <v>700</v>
      </c>
      <c r="BG27" s="58">
        <f t="shared" si="6"/>
        <v>700</v>
      </c>
      <c r="BH27" s="58">
        <f t="shared" si="6"/>
        <v>700</v>
      </c>
      <c r="BI27" s="58">
        <f t="shared" si="6"/>
        <v>700</v>
      </c>
      <c r="BJ27" s="58">
        <f t="shared" si="6"/>
        <v>700</v>
      </c>
      <c r="BK27" s="58">
        <f t="shared" si="6"/>
        <v>700</v>
      </c>
      <c r="BM27" s="58">
        <f>SUMIFS($D27:$BK27,$D$23:$BK$23,$BM$21:$BQ$21)</f>
        <v>7200</v>
      </c>
      <c r="BN27" s="58">
        <f t="shared" ref="BN27:BQ27" si="7">SUMIFS($D27:$BK27,$D$23:$BK$23,$BM$21:$BQ$21)</f>
        <v>7200</v>
      </c>
      <c r="BO27" s="58">
        <f t="shared" si="7"/>
        <v>7200</v>
      </c>
      <c r="BP27" s="58">
        <f t="shared" si="7"/>
        <v>7200</v>
      </c>
      <c r="BQ27" s="58">
        <f t="shared" si="7"/>
        <v>7200</v>
      </c>
    </row>
    <row r="28" spans="2:69" s="57" customFormat="1">
      <c r="B28" s="57" t="s">
        <v>187</v>
      </c>
      <c r="C28" s="61"/>
      <c r="D28" s="57">
        <f>IF(D$24=12,$C$10,$C$9)</f>
        <v>8</v>
      </c>
      <c r="E28" s="57">
        <f t="shared" ref="E28:BK28" si="8">IF(E$24=12,$C$10,$C$9)</f>
        <v>8</v>
      </c>
      <c r="F28" s="57">
        <f t="shared" si="8"/>
        <v>8</v>
      </c>
      <c r="G28" s="57">
        <f t="shared" si="8"/>
        <v>8</v>
      </c>
      <c r="H28" s="57">
        <f t="shared" si="8"/>
        <v>8</v>
      </c>
      <c r="I28" s="57">
        <f t="shared" si="8"/>
        <v>8</v>
      </c>
      <c r="J28" s="57">
        <f t="shared" si="8"/>
        <v>8</v>
      </c>
      <c r="K28" s="57">
        <f t="shared" si="8"/>
        <v>8</v>
      </c>
      <c r="L28" s="57">
        <f t="shared" si="8"/>
        <v>8</v>
      </c>
      <c r="M28" s="57">
        <f t="shared" si="8"/>
        <v>8</v>
      </c>
      <c r="N28" s="57">
        <f t="shared" si="8"/>
        <v>8</v>
      </c>
      <c r="O28" s="57">
        <f t="shared" si="8"/>
        <v>12</v>
      </c>
      <c r="P28" s="57">
        <f t="shared" si="8"/>
        <v>8</v>
      </c>
      <c r="Q28" s="57">
        <f t="shared" si="8"/>
        <v>8</v>
      </c>
      <c r="R28" s="57">
        <f t="shared" si="8"/>
        <v>8</v>
      </c>
      <c r="S28" s="57">
        <f t="shared" si="8"/>
        <v>8</v>
      </c>
      <c r="T28" s="57">
        <f t="shared" si="8"/>
        <v>8</v>
      </c>
      <c r="U28" s="57">
        <f t="shared" si="8"/>
        <v>8</v>
      </c>
      <c r="V28" s="57">
        <f t="shared" si="8"/>
        <v>8</v>
      </c>
      <c r="W28" s="57">
        <f t="shared" si="8"/>
        <v>8</v>
      </c>
      <c r="X28" s="57">
        <f t="shared" si="8"/>
        <v>8</v>
      </c>
      <c r="Y28" s="57">
        <f t="shared" si="8"/>
        <v>8</v>
      </c>
      <c r="Z28" s="57">
        <f t="shared" si="8"/>
        <v>8</v>
      </c>
      <c r="AA28" s="57">
        <f t="shared" si="8"/>
        <v>12</v>
      </c>
      <c r="AB28" s="57">
        <f t="shared" si="8"/>
        <v>8</v>
      </c>
      <c r="AC28" s="57">
        <f t="shared" si="8"/>
        <v>8</v>
      </c>
      <c r="AD28" s="57">
        <f t="shared" si="8"/>
        <v>8</v>
      </c>
      <c r="AE28" s="57">
        <f t="shared" si="8"/>
        <v>8</v>
      </c>
      <c r="AF28" s="57">
        <f t="shared" si="8"/>
        <v>8</v>
      </c>
      <c r="AG28" s="57">
        <f t="shared" si="8"/>
        <v>8</v>
      </c>
      <c r="AH28" s="57">
        <f t="shared" si="8"/>
        <v>8</v>
      </c>
      <c r="AI28" s="57">
        <f t="shared" si="8"/>
        <v>8</v>
      </c>
      <c r="AJ28" s="57">
        <f t="shared" si="8"/>
        <v>8</v>
      </c>
      <c r="AK28" s="57">
        <f t="shared" si="8"/>
        <v>8</v>
      </c>
      <c r="AL28" s="57">
        <f t="shared" si="8"/>
        <v>8</v>
      </c>
      <c r="AM28" s="57">
        <f t="shared" si="8"/>
        <v>12</v>
      </c>
      <c r="AN28" s="57">
        <f t="shared" si="8"/>
        <v>8</v>
      </c>
      <c r="AO28" s="57">
        <f t="shared" si="8"/>
        <v>8</v>
      </c>
      <c r="AP28" s="57">
        <f t="shared" si="8"/>
        <v>8</v>
      </c>
      <c r="AQ28" s="57">
        <f t="shared" si="8"/>
        <v>8</v>
      </c>
      <c r="AR28" s="57">
        <f t="shared" si="8"/>
        <v>8</v>
      </c>
      <c r="AS28" s="57">
        <f t="shared" si="8"/>
        <v>8</v>
      </c>
      <c r="AT28" s="57">
        <f t="shared" si="8"/>
        <v>8</v>
      </c>
      <c r="AU28" s="57">
        <f t="shared" si="8"/>
        <v>8</v>
      </c>
      <c r="AV28" s="57">
        <f t="shared" si="8"/>
        <v>8</v>
      </c>
      <c r="AW28" s="57">
        <f t="shared" si="8"/>
        <v>8</v>
      </c>
      <c r="AX28" s="57">
        <f t="shared" si="8"/>
        <v>8</v>
      </c>
      <c r="AY28" s="57">
        <f t="shared" si="8"/>
        <v>12</v>
      </c>
      <c r="AZ28" s="57">
        <f t="shared" si="8"/>
        <v>8</v>
      </c>
      <c r="BA28" s="57">
        <f t="shared" si="8"/>
        <v>8</v>
      </c>
      <c r="BB28" s="57">
        <f t="shared" si="8"/>
        <v>8</v>
      </c>
      <c r="BC28" s="57">
        <f t="shared" si="8"/>
        <v>8</v>
      </c>
      <c r="BD28" s="57">
        <f t="shared" si="8"/>
        <v>8</v>
      </c>
      <c r="BE28" s="57">
        <f t="shared" si="8"/>
        <v>8</v>
      </c>
      <c r="BF28" s="57">
        <f t="shared" si="8"/>
        <v>8</v>
      </c>
      <c r="BG28" s="57">
        <f t="shared" si="8"/>
        <v>8</v>
      </c>
      <c r="BH28" s="57">
        <f t="shared" si="8"/>
        <v>8</v>
      </c>
      <c r="BI28" s="57">
        <f t="shared" si="8"/>
        <v>8</v>
      </c>
      <c r="BJ28" s="57">
        <f t="shared" si="8"/>
        <v>8</v>
      </c>
      <c r="BK28" s="57">
        <f t="shared" si="8"/>
        <v>12</v>
      </c>
    </row>
    <row r="29" spans="2:69">
      <c r="C29" s="55"/>
    </row>
    <row r="30" spans="2:69">
      <c r="B30" s="59" t="s">
        <v>80</v>
      </c>
      <c r="C30" s="63" t="s">
        <v>93</v>
      </c>
      <c r="D30" s="38" t="s">
        <v>82</v>
      </c>
      <c r="E30" s="38" t="s">
        <v>83</v>
      </c>
      <c r="F30" s="38" t="s">
        <v>84</v>
      </c>
      <c r="G30" s="38" t="s">
        <v>85</v>
      </c>
      <c r="H30" s="38" t="s">
        <v>86</v>
      </c>
    </row>
    <row r="31" spans="2:69">
      <c r="B31" s="57" t="s">
        <v>173</v>
      </c>
      <c r="C31" s="70">
        <v>30000</v>
      </c>
      <c r="D31" s="71">
        <v>7</v>
      </c>
      <c r="E31" s="57">
        <f>D31*12</f>
        <v>84</v>
      </c>
      <c r="F31" s="58">
        <f>C31/E31</f>
        <v>357.14285714285717</v>
      </c>
      <c r="G31" s="72">
        <v>44197</v>
      </c>
      <c r="H31" s="62">
        <f>EDATE(G31,E31-1)</f>
        <v>46722</v>
      </c>
    </row>
    <row r="32" spans="2:69">
      <c r="B32" s="57" t="s">
        <v>174</v>
      </c>
      <c r="C32" s="70">
        <v>1500</v>
      </c>
      <c r="D32" s="71">
        <v>3</v>
      </c>
      <c r="E32" s="57">
        <f t="shared" ref="E32:E34" si="9">D32*12</f>
        <v>36</v>
      </c>
      <c r="F32" s="58">
        <f t="shared" ref="F32:F34" si="10">C32/E32</f>
        <v>41.666666666666664</v>
      </c>
      <c r="G32" s="72">
        <v>44228</v>
      </c>
      <c r="H32" s="62">
        <f>EDATE(G32,E32-1)</f>
        <v>45292</v>
      </c>
    </row>
    <row r="33" spans="2:63">
      <c r="B33" s="57" t="s">
        <v>175</v>
      </c>
      <c r="C33" s="70">
        <v>3000</v>
      </c>
      <c r="D33" s="71">
        <v>5</v>
      </c>
      <c r="E33" s="57">
        <f t="shared" si="9"/>
        <v>60</v>
      </c>
      <c r="F33" s="58">
        <f t="shared" si="10"/>
        <v>50</v>
      </c>
      <c r="G33" s="72">
        <v>44228</v>
      </c>
      <c r="H33" s="62">
        <f t="shared" ref="H33:H34" si="11">EDATE(G33,E33-1)</f>
        <v>46023</v>
      </c>
    </row>
    <row r="34" spans="2:63">
      <c r="B34" s="57" t="s">
        <v>176</v>
      </c>
      <c r="C34" s="70">
        <v>700</v>
      </c>
      <c r="D34" s="71">
        <v>3</v>
      </c>
      <c r="E34" s="57">
        <f t="shared" si="9"/>
        <v>36</v>
      </c>
      <c r="F34" s="58">
        <f t="shared" si="10"/>
        <v>19.444444444444443</v>
      </c>
      <c r="G34" s="72">
        <v>44228</v>
      </c>
      <c r="H34" s="62">
        <f t="shared" si="11"/>
        <v>45292</v>
      </c>
    </row>
    <row r="36" spans="2:63">
      <c r="B36" s="59" t="s">
        <v>89</v>
      </c>
    </row>
    <row r="37" spans="2:63">
      <c r="B37" s="57" t="s">
        <v>173</v>
      </c>
      <c r="C37" s="57"/>
      <c r="D37" s="58">
        <f>IF(D$21=$G31,-$C31,0)</f>
        <v>-30000</v>
      </c>
      <c r="E37" s="58">
        <f>IF(E$21=$G31,-$C31,0)</f>
        <v>0</v>
      </c>
      <c r="F37" s="58">
        <f t="shared" ref="F37:BK37" si="12">IF(F$21=$G31,-$C31,0)</f>
        <v>0</v>
      </c>
      <c r="G37" s="58">
        <f t="shared" si="12"/>
        <v>0</v>
      </c>
      <c r="H37" s="58">
        <f t="shared" si="12"/>
        <v>0</v>
      </c>
      <c r="I37" s="58">
        <f t="shared" si="12"/>
        <v>0</v>
      </c>
      <c r="J37" s="58">
        <f t="shared" si="12"/>
        <v>0</v>
      </c>
      <c r="K37" s="58">
        <f t="shared" si="12"/>
        <v>0</v>
      </c>
      <c r="L37" s="58">
        <f t="shared" si="12"/>
        <v>0</v>
      </c>
      <c r="M37" s="58">
        <f t="shared" si="12"/>
        <v>0</v>
      </c>
      <c r="N37" s="58">
        <f t="shared" si="12"/>
        <v>0</v>
      </c>
      <c r="O37" s="58">
        <f t="shared" si="12"/>
        <v>0</v>
      </c>
      <c r="P37" s="58">
        <f t="shared" si="12"/>
        <v>0</v>
      </c>
      <c r="Q37" s="58">
        <f t="shared" si="12"/>
        <v>0</v>
      </c>
      <c r="R37" s="58">
        <f t="shared" si="12"/>
        <v>0</v>
      </c>
      <c r="S37" s="58">
        <f t="shared" si="12"/>
        <v>0</v>
      </c>
      <c r="T37" s="58">
        <f t="shared" si="12"/>
        <v>0</v>
      </c>
      <c r="U37" s="58">
        <f t="shared" si="12"/>
        <v>0</v>
      </c>
      <c r="V37" s="58">
        <f t="shared" si="12"/>
        <v>0</v>
      </c>
      <c r="W37" s="58">
        <f t="shared" si="12"/>
        <v>0</v>
      </c>
      <c r="X37" s="58">
        <f t="shared" si="12"/>
        <v>0</v>
      </c>
      <c r="Y37" s="58">
        <f t="shared" si="12"/>
        <v>0</v>
      </c>
      <c r="Z37" s="58">
        <f t="shared" si="12"/>
        <v>0</v>
      </c>
      <c r="AA37" s="58">
        <f t="shared" si="12"/>
        <v>0</v>
      </c>
      <c r="AB37" s="58">
        <f t="shared" si="12"/>
        <v>0</v>
      </c>
      <c r="AC37" s="58">
        <f t="shared" si="12"/>
        <v>0</v>
      </c>
      <c r="AD37" s="58">
        <f t="shared" si="12"/>
        <v>0</v>
      </c>
      <c r="AE37" s="58">
        <f t="shared" si="12"/>
        <v>0</v>
      </c>
      <c r="AF37" s="58">
        <f t="shared" si="12"/>
        <v>0</v>
      </c>
      <c r="AG37" s="58">
        <f t="shared" si="12"/>
        <v>0</v>
      </c>
      <c r="AH37" s="58">
        <f t="shared" si="12"/>
        <v>0</v>
      </c>
      <c r="AI37" s="58">
        <f t="shared" si="12"/>
        <v>0</v>
      </c>
      <c r="AJ37" s="58">
        <f t="shared" si="12"/>
        <v>0</v>
      </c>
      <c r="AK37" s="58">
        <f t="shared" si="12"/>
        <v>0</v>
      </c>
      <c r="AL37" s="58">
        <f t="shared" si="12"/>
        <v>0</v>
      </c>
      <c r="AM37" s="58">
        <f t="shared" si="12"/>
        <v>0</v>
      </c>
      <c r="AN37" s="58">
        <f t="shared" si="12"/>
        <v>0</v>
      </c>
      <c r="AO37" s="58">
        <f t="shared" si="12"/>
        <v>0</v>
      </c>
      <c r="AP37" s="58">
        <f t="shared" si="12"/>
        <v>0</v>
      </c>
      <c r="AQ37" s="58">
        <f t="shared" si="12"/>
        <v>0</v>
      </c>
      <c r="AR37" s="58">
        <f t="shared" si="12"/>
        <v>0</v>
      </c>
      <c r="AS37" s="58">
        <f t="shared" si="12"/>
        <v>0</v>
      </c>
      <c r="AT37" s="58">
        <f t="shared" si="12"/>
        <v>0</v>
      </c>
      <c r="AU37" s="58">
        <f t="shared" si="12"/>
        <v>0</v>
      </c>
      <c r="AV37" s="58">
        <f t="shared" si="12"/>
        <v>0</v>
      </c>
      <c r="AW37" s="58">
        <f t="shared" si="12"/>
        <v>0</v>
      </c>
      <c r="AX37" s="58">
        <f t="shared" si="12"/>
        <v>0</v>
      </c>
      <c r="AY37" s="58">
        <f t="shared" si="12"/>
        <v>0</v>
      </c>
      <c r="AZ37" s="58">
        <f t="shared" si="12"/>
        <v>0</v>
      </c>
      <c r="BA37" s="58">
        <f t="shared" si="12"/>
        <v>0</v>
      </c>
      <c r="BB37" s="58">
        <f t="shared" si="12"/>
        <v>0</v>
      </c>
      <c r="BC37" s="58">
        <f t="shared" si="12"/>
        <v>0</v>
      </c>
      <c r="BD37" s="58">
        <f t="shared" si="12"/>
        <v>0</v>
      </c>
      <c r="BE37" s="58">
        <f t="shared" si="12"/>
        <v>0</v>
      </c>
      <c r="BF37" s="58">
        <f t="shared" si="12"/>
        <v>0</v>
      </c>
      <c r="BG37" s="58">
        <f t="shared" si="12"/>
        <v>0</v>
      </c>
      <c r="BH37" s="58">
        <f t="shared" si="12"/>
        <v>0</v>
      </c>
      <c r="BI37" s="58">
        <f t="shared" si="12"/>
        <v>0</v>
      </c>
      <c r="BJ37" s="58">
        <f t="shared" si="12"/>
        <v>0</v>
      </c>
      <c r="BK37" s="58">
        <f t="shared" si="12"/>
        <v>0</v>
      </c>
    </row>
    <row r="38" spans="2:63">
      <c r="B38" s="57" t="s">
        <v>174</v>
      </c>
      <c r="D38" s="58">
        <f t="shared" ref="D38:E40" si="13">IF(D$21=$G32,-$C32,0)</f>
        <v>0</v>
      </c>
      <c r="E38" s="58">
        <f t="shared" si="13"/>
        <v>-1500</v>
      </c>
      <c r="F38" s="58">
        <f t="shared" ref="F38:BK38" si="14">IF(F$21=$G32,-$C32,0)</f>
        <v>0</v>
      </c>
      <c r="G38" s="58">
        <f t="shared" si="14"/>
        <v>0</v>
      </c>
      <c r="H38" s="58">
        <f t="shared" si="14"/>
        <v>0</v>
      </c>
      <c r="I38" s="58">
        <f t="shared" si="14"/>
        <v>0</v>
      </c>
      <c r="J38" s="58">
        <f t="shared" si="14"/>
        <v>0</v>
      </c>
      <c r="K38" s="58">
        <f t="shared" si="14"/>
        <v>0</v>
      </c>
      <c r="L38" s="58">
        <f t="shared" si="14"/>
        <v>0</v>
      </c>
      <c r="M38" s="58">
        <f t="shared" si="14"/>
        <v>0</v>
      </c>
      <c r="N38" s="58">
        <f t="shared" si="14"/>
        <v>0</v>
      </c>
      <c r="O38" s="58">
        <f t="shared" si="14"/>
        <v>0</v>
      </c>
      <c r="P38" s="58">
        <f t="shared" si="14"/>
        <v>0</v>
      </c>
      <c r="Q38" s="58">
        <f t="shared" si="14"/>
        <v>0</v>
      </c>
      <c r="R38" s="58">
        <f t="shared" si="14"/>
        <v>0</v>
      </c>
      <c r="S38" s="58">
        <f t="shared" si="14"/>
        <v>0</v>
      </c>
      <c r="T38" s="58">
        <f t="shared" si="14"/>
        <v>0</v>
      </c>
      <c r="U38" s="58">
        <f t="shared" si="14"/>
        <v>0</v>
      </c>
      <c r="V38" s="58">
        <f t="shared" si="14"/>
        <v>0</v>
      </c>
      <c r="W38" s="58">
        <f t="shared" si="14"/>
        <v>0</v>
      </c>
      <c r="X38" s="58">
        <f t="shared" si="14"/>
        <v>0</v>
      </c>
      <c r="Y38" s="58">
        <f t="shared" si="14"/>
        <v>0</v>
      </c>
      <c r="Z38" s="58">
        <f t="shared" si="14"/>
        <v>0</v>
      </c>
      <c r="AA38" s="58">
        <f t="shared" si="14"/>
        <v>0</v>
      </c>
      <c r="AB38" s="58">
        <f t="shared" si="14"/>
        <v>0</v>
      </c>
      <c r="AC38" s="58">
        <f t="shared" si="14"/>
        <v>0</v>
      </c>
      <c r="AD38" s="58">
        <f t="shared" si="14"/>
        <v>0</v>
      </c>
      <c r="AE38" s="58">
        <f t="shared" si="14"/>
        <v>0</v>
      </c>
      <c r="AF38" s="58">
        <f t="shared" si="14"/>
        <v>0</v>
      </c>
      <c r="AG38" s="58">
        <f t="shared" si="14"/>
        <v>0</v>
      </c>
      <c r="AH38" s="58">
        <f t="shared" si="14"/>
        <v>0</v>
      </c>
      <c r="AI38" s="58">
        <f t="shared" si="14"/>
        <v>0</v>
      </c>
      <c r="AJ38" s="58">
        <f t="shared" si="14"/>
        <v>0</v>
      </c>
      <c r="AK38" s="58">
        <f t="shared" si="14"/>
        <v>0</v>
      </c>
      <c r="AL38" s="58">
        <f t="shared" si="14"/>
        <v>0</v>
      </c>
      <c r="AM38" s="58">
        <f t="shared" si="14"/>
        <v>0</v>
      </c>
      <c r="AN38" s="58">
        <f t="shared" si="14"/>
        <v>0</v>
      </c>
      <c r="AO38" s="58">
        <f t="shared" si="14"/>
        <v>0</v>
      </c>
      <c r="AP38" s="58">
        <f t="shared" si="14"/>
        <v>0</v>
      </c>
      <c r="AQ38" s="58">
        <f t="shared" si="14"/>
        <v>0</v>
      </c>
      <c r="AR38" s="58">
        <f t="shared" si="14"/>
        <v>0</v>
      </c>
      <c r="AS38" s="58">
        <f t="shared" si="14"/>
        <v>0</v>
      </c>
      <c r="AT38" s="58">
        <f t="shared" si="14"/>
        <v>0</v>
      </c>
      <c r="AU38" s="58">
        <f t="shared" si="14"/>
        <v>0</v>
      </c>
      <c r="AV38" s="58">
        <f t="shared" si="14"/>
        <v>0</v>
      </c>
      <c r="AW38" s="58">
        <f t="shared" si="14"/>
        <v>0</v>
      </c>
      <c r="AX38" s="58">
        <f t="shared" si="14"/>
        <v>0</v>
      </c>
      <c r="AY38" s="58">
        <f t="shared" si="14"/>
        <v>0</v>
      </c>
      <c r="AZ38" s="58">
        <f t="shared" si="14"/>
        <v>0</v>
      </c>
      <c r="BA38" s="58">
        <f t="shared" si="14"/>
        <v>0</v>
      </c>
      <c r="BB38" s="58">
        <f t="shared" si="14"/>
        <v>0</v>
      </c>
      <c r="BC38" s="58">
        <f t="shared" si="14"/>
        <v>0</v>
      </c>
      <c r="BD38" s="58">
        <f t="shared" si="14"/>
        <v>0</v>
      </c>
      <c r="BE38" s="58">
        <f t="shared" si="14"/>
        <v>0</v>
      </c>
      <c r="BF38" s="58">
        <f t="shared" si="14"/>
        <v>0</v>
      </c>
      <c r="BG38" s="58">
        <f t="shared" si="14"/>
        <v>0</v>
      </c>
      <c r="BH38" s="58">
        <f t="shared" si="14"/>
        <v>0</v>
      </c>
      <c r="BI38" s="58">
        <f t="shared" si="14"/>
        <v>0</v>
      </c>
      <c r="BJ38" s="58">
        <f t="shared" si="14"/>
        <v>0</v>
      </c>
      <c r="BK38" s="58">
        <f t="shared" si="14"/>
        <v>0</v>
      </c>
    </row>
    <row r="39" spans="2:63">
      <c r="B39" s="57" t="s">
        <v>175</v>
      </c>
      <c r="D39" s="58">
        <f t="shared" si="13"/>
        <v>0</v>
      </c>
      <c r="E39" s="58">
        <f t="shared" si="13"/>
        <v>-3000</v>
      </c>
      <c r="F39" s="58">
        <f t="shared" ref="F39:BK39" si="15">IF(F$21=$G33,-$C33,0)</f>
        <v>0</v>
      </c>
      <c r="G39" s="58">
        <f t="shared" si="15"/>
        <v>0</v>
      </c>
      <c r="H39" s="58">
        <f t="shared" si="15"/>
        <v>0</v>
      </c>
      <c r="I39" s="58">
        <f t="shared" si="15"/>
        <v>0</v>
      </c>
      <c r="J39" s="58">
        <f t="shared" si="15"/>
        <v>0</v>
      </c>
      <c r="K39" s="58">
        <f t="shared" si="15"/>
        <v>0</v>
      </c>
      <c r="L39" s="58">
        <f t="shared" si="15"/>
        <v>0</v>
      </c>
      <c r="M39" s="58">
        <f t="shared" si="15"/>
        <v>0</v>
      </c>
      <c r="N39" s="58">
        <f t="shared" si="15"/>
        <v>0</v>
      </c>
      <c r="O39" s="58">
        <f t="shared" si="15"/>
        <v>0</v>
      </c>
      <c r="P39" s="58">
        <f t="shared" si="15"/>
        <v>0</v>
      </c>
      <c r="Q39" s="58">
        <f t="shared" si="15"/>
        <v>0</v>
      </c>
      <c r="R39" s="58">
        <f t="shared" si="15"/>
        <v>0</v>
      </c>
      <c r="S39" s="58">
        <f t="shared" si="15"/>
        <v>0</v>
      </c>
      <c r="T39" s="58">
        <f t="shared" si="15"/>
        <v>0</v>
      </c>
      <c r="U39" s="58">
        <f t="shared" si="15"/>
        <v>0</v>
      </c>
      <c r="V39" s="58">
        <f t="shared" si="15"/>
        <v>0</v>
      </c>
      <c r="W39" s="58">
        <f t="shared" si="15"/>
        <v>0</v>
      </c>
      <c r="X39" s="58">
        <f t="shared" si="15"/>
        <v>0</v>
      </c>
      <c r="Y39" s="58">
        <f t="shared" si="15"/>
        <v>0</v>
      </c>
      <c r="Z39" s="58">
        <f t="shared" si="15"/>
        <v>0</v>
      </c>
      <c r="AA39" s="58">
        <f t="shared" si="15"/>
        <v>0</v>
      </c>
      <c r="AB39" s="58">
        <f t="shared" si="15"/>
        <v>0</v>
      </c>
      <c r="AC39" s="58">
        <f t="shared" si="15"/>
        <v>0</v>
      </c>
      <c r="AD39" s="58">
        <f t="shared" si="15"/>
        <v>0</v>
      </c>
      <c r="AE39" s="58">
        <f t="shared" si="15"/>
        <v>0</v>
      </c>
      <c r="AF39" s="58">
        <f t="shared" si="15"/>
        <v>0</v>
      </c>
      <c r="AG39" s="58">
        <f t="shared" si="15"/>
        <v>0</v>
      </c>
      <c r="AH39" s="58">
        <f t="shared" si="15"/>
        <v>0</v>
      </c>
      <c r="AI39" s="58">
        <f t="shared" si="15"/>
        <v>0</v>
      </c>
      <c r="AJ39" s="58">
        <f t="shared" si="15"/>
        <v>0</v>
      </c>
      <c r="AK39" s="58">
        <f t="shared" si="15"/>
        <v>0</v>
      </c>
      <c r="AL39" s="58">
        <f t="shared" si="15"/>
        <v>0</v>
      </c>
      <c r="AM39" s="58">
        <f t="shared" si="15"/>
        <v>0</v>
      </c>
      <c r="AN39" s="58">
        <f t="shared" si="15"/>
        <v>0</v>
      </c>
      <c r="AO39" s="58">
        <f t="shared" si="15"/>
        <v>0</v>
      </c>
      <c r="AP39" s="58">
        <f t="shared" si="15"/>
        <v>0</v>
      </c>
      <c r="AQ39" s="58">
        <f t="shared" si="15"/>
        <v>0</v>
      </c>
      <c r="AR39" s="58">
        <f t="shared" si="15"/>
        <v>0</v>
      </c>
      <c r="AS39" s="58">
        <f t="shared" si="15"/>
        <v>0</v>
      </c>
      <c r="AT39" s="58">
        <f t="shared" si="15"/>
        <v>0</v>
      </c>
      <c r="AU39" s="58">
        <f t="shared" si="15"/>
        <v>0</v>
      </c>
      <c r="AV39" s="58">
        <f t="shared" si="15"/>
        <v>0</v>
      </c>
      <c r="AW39" s="58">
        <f t="shared" si="15"/>
        <v>0</v>
      </c>
      <c r="AX39" s="58">
        <f t="shared" si="15"/>
        <v>0</v>
      </c>
      <c r="AY39" s="58">
        <f t="shared" si="15"/>
        <v>0</v>
      </c>
      <c r="AZ39" s="58">
        <f t="shared" si="15"/>
        <v>0</v>
      </c>
      <c r="BA39" s="58">
        <f t="shared" si="15"/>
        <v>0</v>
      </c>
      <c r="BB39" s="58">
        <f t="shared" si="15"/>
        <v>0</v>
      </c>
      <c r="BC39" s="58">
        <f t="shared" si="15"/>
        <v>0</v>
      </c>
      <c r="BD39" s="58">
        <f t="shared" si="15"/>
        <v>0</v>
      </c>
      <c r="BE39" s="58">
        <f t="shared" si="15"/>
        <v>0</v>
      </c>
      <c r="BF39" s="58">
        <f t="shared" si="15"/>
        <v>0</v>
      </c>
      <c r="BG39" s="58">
        <f t="shared" si="15"/>
        <v>0</v>
      </c>
      <c r="BH39" s="58">
        <f t="shared" si="15"/>
        <v>0</v>
      </c>
      <c r="BI39" s="58">
        <f t="shared" si="15"/>
        <v>0</v>
      </c>
      <c r="BJ39" s="58">
        <f t="shared" si="15"/>
        <v>0</v>
      </c>
      <c r="BK39" s="58">
        <f t="shared" si="15"/>
        <v>0</v>
      </c>
    </row>
    <row r="40" spans="2:63">
      <c r="B40" s="57" t="s">
        <v>176</v>
      </c>
      <c r="D40" s="58">
        <f t="shared" si="13"/>
        <v>0</v>
      </c>
      <c r="E40" s="58">
        <f t="shared" si="13"/>
        <v>-700</v>
      </c>
      <c r="F40" s="58">
        <f t="shared" ref="F40:BK40" si="16">IF(F$21=$G34,-$C34,0)</f>
        <v>0</v>
      </c>
      <c r="G40" s="58">
        <f t="shared" si="16"/>
        <v>0</v>
      </c>
      <c r="H40" s="58">
        <f t="shared" si="16"/>
        <v>0</v>
      </c>
      <c r="I40" s="58">
        <f t="shared" si="16"/>
        <v>0</v>
      </c>
      <c r="J40" s="58">
        <f t="shared" si="16"/>
        <v>0</v>
      </c>
      <c r="K40" s="58">
        <f t="shared" si="16"/>
        <v>0</v>
      </c>
      <c r="L40" s="58">
        <f t="shared" si="16"/>
        <v>0</v>
      </c>
      <c r="M40" s="58">
        <f t="shared" si="16"/>
        <v>0</v>
      </c>
      <c r="N40" s="58">
        <f t="shared" si="16"/>
        <v>0</v>
      </c>
      <c r="O40" s="58">
        <f t="shared" si="16"/>
        <v>0</v>
      </c>
      <c r="P40" s="58">
        <f t="shared" si="16"/>
        <v>0</v>
      </c>
      <c r="Q40" s="58">
        <f t="shared" si="16"/>
        <v>0</v>
      </c>
      <c r="R40" s="58">
        <f t="shared" si="16"/>
        <v>0</v>
      </c>
      <c r="S40" s="58">
        <f t="shared" si="16"/>
        <v>0</v>
      </c>
      <c r="T40" s="58">
        <f t="shared" si="16"/>
        <v>0</v>
      </c>
      <c r="U40" s="58">
        <f t="shared" si="16"/>
        <v>0</v>
      </c>
      <c r="V40" s="58">
        <f t="shared" si="16"/>
        <v>0</v>
      </c>
      <c r="W40" s="58">
        <f t="shared" si="16"/>
        <v>0</v>
      </c>
      <c r="X40" s="58">
        <f t="shared" si="16"/>
        <v>0</v>
      </c>
      <c r="Y40" s="58">
        <f t="shared" si="16"/>
        <v>0</v>
      </c>
      <c r="Z40" s="58">
        <f t="shared" si="16"/>
        <v>0</v>
      </c>
      <c r="AA40" s="58">
        <f t="shared" si="16"/>
        <v>0</v>
      </c>
      <c r="AB40" s="58">
        <f t="shared" si="16"/>
        <v>0</v>
      </c>
      <c r="AC40" s="58">
        <f t="shared" si="16"/>
        <v>0</v>
      </c>
      <c r="AD40" s="58">
        <f t="shared" si="16"/>
        <v>0</v>
      </c>
      <c r="AE40" s="58">
        <f t="shared" si="16"/>
        <v>0</v>
      </c>
      <c r="AF40" s="58">
        <f t="shared" si="16"/>
        <v>0</v>
      </c>
      <c r="AG40" s="58">
        <f t="shared" si="16"/>
        <v>0</v>
      </c>
      <c r="AH40" s="58">
        <f t="shared" si="16"/>
        <v>0</v>
      </c>
      <c r="AI40" s="58">
        <f t="shared" si="16"/>
        <v>0</v>
      </c>
      <c r="AJ40" s="58">
        <f t="shared" si="16"/>
        <v>0</v>
      </c>
      <c r="AK40" s="58">
        <f t="shared" si="16"/>
        <v>0</v>
      </c>
      <c r="AL40" s="58">
        <f t="shared" si="16"/>
        <v>0</v>
      </c>
      <c r="AM40" s="58">
        <f t="shared" si="16"/>
        <v>0</v>
      </c>
      <c r="AN40" s="58">
        <f t="shared" si="16"/>
        <v>0</v>
      </c>
      <c r="AO40" s="58">
        <f t="shared" si="16"/>
        <v>0</v>
      </c>
      <c r="AP40" s="58">
        <f t="shared" si="16"/>
        <v>0</v>
      </c>
      <c r="AQ40" s="58">
        <f t="shared" si="16"/>
        <v>0</v>
      </c>
      <c r="AR40" s="58">
        <f t="shared" si="16"/>
        <v>0</v>
      </c>
      <c r="AS40" s="58">
        <f t="shared" si="16"/>
        <v>0</v>
      </c>
      <c r="AT40" s="58">
        <f t="shared" si="16"/>
        <v>0</v>
      </c>
      <c r="AU40" s="58">
        <f t="shared" si="16"/>
        <v>0</v>
      </c>
      <c r="AV40" s="58">
        <f t="shared" si="16"/>
        <v>0</v>
      </c>
      <c r="AW40" s="58">
        <f t="shared" si="16"/>
        <v>0</v>
      </c>
      <c r="AX40" s="58">
        <f t="shared" si="16"/>
        <v>0</v>
      </c>
      <c r="AY40" s="58">
        <f t="shared" si="16"/>
        <v>0</v>
      </c>
      <c r="AZ40" s="58">
        <f t="shared" si="16"/>
        <v>0</v>
      </c>
      <c r="BA40" s="58">
        <f t="shared" si="16"/>
        <v>0</v>
      </c>
      <c r="BB40" s="58">
        <f t="shared" si="16"/>
        <v>0</v>
      </c>
      <c r="BC40" s="58">
        <f t="shared" si="16"/>
        <v>0</v>
      </c>
      <c r="BD40" s="58">
        <f t="shared" si="16"/>
        <v>0</v>
      </c>
      <c r="BE40" s="58">
        <f t="shared" si="16"/>
        <v>0</v>
      </c>
      <c r="BF40" s="58">
        <f t="shared" si="16"/>
        <v>0</v>
      </c>
      <c r="BG40" s="58">
        <f t="shared" si="16"/>
        <v>0</v>
      </c>
      <c r="BH40" s="58">
        <f t="shared" si="16"/>
        <v>0</v>
      </c>
      <c r="BI40" s="58">
        <f t="shared" si="16"/>
        <v>0</v>
      </c>
      <c r="BJ40" s="58">
        <f t="shared" si="16"/>
        <v>0</v>
      </c>
      <c r="BK40" s="58">
        <f t="shared" si="16"/>
        <v>0</v>
      </c>
    </row>
    <row r="41" spans="2:63" s="54" customFormat="1">
      <c r="B41" s="38" t="s">
        <v>91</v>
      </c>
      <c r="D41" s="73">
        <f>SUM(D37:D40)</f>
        <v>-30000</v>
      </c>
      <c r="E41" s="73">
        <f>SUM(E37:E40)</f>
        <v>-5200</v>
      </c>
      <c r="F41" s="73">
        <f t="shared" ref="F41:H41" si="17">SUM(F37:F40)</f>
        <v>0</v>
      </c>
      <c r="G41" s="73">
        <f t="shared" si="17"/>
        <v>0</v>
      </c>
      <c r="H41" s="73">
        <f t="shared" si="17"/>
        <v>0</v>
      </c>
      <c r="I41" s="73">
        <f t="shared" ref="I41" si="18">SUM(I37:I40)</f>
        <v>0</v>
      </c>
      <c r="J41" s="73">
        <f t="shared" ref="J41" si="19">SUM(J37:J40)</f>
        <v>0</v>
      </c>
      <c r="K41" s="73">
        <f t="shared" ref="K41" si="20">SUM(K37:K40)</f>
        <v>0</v>
      </c>
      <c r="L41" s="73">
        <f t="shared" ref="L41" si="21">SUM(L37:L40)</f>
        <v>0</v>
      </c>
      <c r="M41" s="73">
        <f t="shared" ref="M41" si="22">SUM(M37:M40)</f>
        <v>0</v>
      </c>
      <c r="N41" s="73">
        <f t="shared" ref="N41" si="23">SUM(N37:N40)</f>
        <v>0</v>
      </c>
      <c r="O41" s="73">
        <f t="shared" ref="O41" si="24">SUM(O37:O40)</f>
        <v>0</v>
      </c>
      <c r="P41" s="73">
        <f t="shared" ref="P41" si="25">SUM(P37:P40)</f>
        <v>0</v>
      </c>
      <c r="Q41" s="73">
        <f t="shared" ref="Q41" si="26">SUM(Q37:Q40)</f>
        <v>0</v>
      </c>
      <c r="R41" s="73">
        <f t="shared" ref="R41" si="27">SUM(R37:R40)</f>
        <v>0</v>
      </c>
      <c r="S41" s="73">
        <f t="shared" ref="S41" si="28">SUM(S37:S40)</f>
        <v>0</v>
      </c>
      <c r="T41" s="73">
        <f t="shared" ref="T41" si="29">SUM(T37:T40)</f>
        <v>0</v>
      </c>
      <c r="U41" s="73">
        <f t="shared" ref="U41" si="30">SUM(U37:U40)</f>
        <v>0</v>
      </c>
      <c r="V41" s="73">
        <f t="shared" ref="V41" si="31">SUM(V37:V40)</f>
        <v>0</v>
      </c>
      <c r="W41" s="73">
        <f t="shared" ref="W41" si="32">SUM(W37:W40)</f>
        <v>0</v>
      </c>
      <c r="X41" s="73">
        <f t="shared" ref="X41" si="33">SUM(X37:X40)</f>
        <v>0</v>
      </c>
      <c r="Y41" s="73">
        <f t="shared" ref="Y41" si="34">SUM(Y37:Y40)</f>
        <v>0</v>
      </c>
      <c r="Z41" s="73">
        <f t="shared" ref="Z41" si="35">SUM(Z37:Z40)</f>
        <v>0</v>
      </c>
      <c r="AA41" s="73">
        <f t="shared" ref="AA41" si="36">SUM(AA37:AA40)</f>
        <v>0</v>
      </c>
      <c r="AB41" s="73">
        <f t="shared" ref="AB41" si="37">SUM(AB37:AB40)</f>
        <v>0</v>
      </c>
      <c r="AC41" s="73">
        <f t="shared" ref="AC41" si="38">SUM(AC37:AC40)</f>
        <v>0</v>
      </c>
      <c r="AD41" s="73">
        <f t="shared" ref="AD41" si="39">SUM(AD37:AD40)</f>
        <v>0</v>
      </c>
      <c r="AE41" s="73">
        <f t="shared" ref="AE41" si="40">SUM(AE37:AE40)</f>
        <v>0</v>
      </c>
      <c r="AF41" s="73">
        <f t="shared" ref="AF41" si="41">SUM(AF37:AF40)</f>
        <v>0</v>
      </c>
      <c r="AG41" s="73">
        <f t="shared" ref="AG41" si="42">SUM(AG37:AG40)</f>
        <v>0</v>
      </c>
      <c r="AH41" s="73">
        <f t="shared" ref="AH41" si="43">SUM(AH37:AH40)</f>
        <v>0</v>
      </c>
      <c r="AI41" s="73">
        <f t="shared" ref="AI41" si="44">SUM(AI37:AI40)</f>
        <v>0</v>
      </c>
      <c r="AJ41" s="73">
        <f t="shared" ref="AJ41" si="45">SUM(AJ37:AJ40)</f>
        <v>0</v>
      </c>
      <c r="AK41" s="73">
        <f t="shared" ref="AK41" si="46">SUM(AK37:AK40)</f>
        <v>0</v>
      </c>
      <c r="AL41" s="73">
        <f t="shared" ref="AL41" si="47">SUM(AL37:AL40)</f>
        <v>0</v>
      </c>
      <c r="AM41" s="73">
        <f t="shared" ref="AM41" si="48">SUM(AM37:AM40)</f>
        <v>0</v>
      </c>
      <c r="AN41" s="73">
        <f t="shared" ref="AN41" si="49">SUM(AN37:AN40)</f>
        <v>0</v>
      </c>
      <c r="AO41" s="73">
        <f t="shared" ref="AO41" si="50">SUM(AO37:AO40)</f>
        <v>0</v>
      </c>
      <c r="AP41" s="73">
        <f t="shared" ref="AP41" si="51">SUM(AP37:AP40)</f>
        <v>0</v>
      </c>
      <c r="AQ41" s="73">
        <f t="shared" ref="AQ41" si="52">SUM(AQ37:AQ40)</f>
        <v>0</v>
      </c>
      <c r="AR41" s="73">
        <f t="shared" ref="AR41" si="53">SUM(AR37:AR40)</f>
        <v>0</v>
      </c>
      <c r="AS41" s="73">
        <f t="shared" ref="AS41" si="54">SUM(AS37:AS40)</f>
        <v>0</v>
      </c>
      <c r="AT41" s="73">
        <f t="shared" ref="AT41" si="55">SUM(AT37:AT40)</f>
        <v>0</v>
      </c>
      <c r="AU41" s="73">
        <f t="shared" ref="AU41" si="56">SUM(AU37:AU40)</f>
        <v>0</v>
      </c>
      <c r="AV41" s="73">
        <f t="shared" ref="AV41" si="57">SUM(AV37:AV40)</f>
        <v>0</v>
      </c>
      <c r="AW41" s="73">
        <f t="shared" ref="AW41" si="58">SUM(AW37:AW40)</f>
        <v>0</v>
      </c>
      <c r="AX41" s="73">
        <f t="shared" ref="AX41" si="59">SUM(AX37:AX40)</f>
        <v>0</v>
      </c>
      <c r="AY41" s="73">
        <f t="shared" ref="AY41" si="60">SUM(AY37:AY40)</f>
        <v>0</v>
      </c>
      <c r="AZ41" s="73">
        <f t="shared" ref="AZ41" si="61">SUM(AZ37:AZ40)</f>
        <v>0</v>
      </c>
      <c r="BA41" s="73">
        <f t="shared" ref="BA41" si="62">SUM(BA37:BA40)</f>
        <v>0</v>
      </c>
      <c r="BB41" s="73">
        <f t="shared" ref="BB41" si="63">SUM(BB37:BB40)</f>
        <v>0</v>
      </c>
      <c r="BC41" s="73">
        <f t="shared" ref="BC41" si="64">SUM(BC37:BC40)</f>
        <v>0</v>
      </c>
      <c r="BD41" s="73">
        <f t="shared" ref="BD41" si="65">SUM(BD37:BD40)</f>
        <v>0</v>
      </c>
      <c r="BE41" s="73">
        <f t="shared" ref="BE41" si="66">SUM(BE37:BE40)</f>
        <v>0</v>
      </c>
      <c r="BF41" s="73">
        <f t="shared" ref="BF41" si="67">SUM(BF37:BF40)</f>
        <v>0</v>
      </c>
      <c r="BG41" s="73">
        <f t="shared" ref="BG41" si="68">SUM(BG37:BG40)</f>
        <v>0</v>
      </c>
      <c r="BH41" s="73">
        <f t="shared" ref="BH41" si="69">SUM(BH37:BH40)</f>
        <v>0</v>
      </c>
      <c r="BI41" s="73">
        <f t="shared" ref="BI41" si="70">SUM(BI37:BI40)</f>
        <v>0</v>
      </c>
      <c r="BJ41" s="73">
        <f t="shared" ref="BJ41" si="71">SUM(BJ37:BJ40)</f>
        <v>0</v>
      </c>
      <c r="BK41" s="73">
        <f t="shared" ref="BK41" si="72">SUM(BK37:BK40)</f>
        <v>0</v>
      </c>
    </row>
    <row r="43" spans="2:63">
      <c r="B43" s="59" t="s">
        <v>90</v>
      </c>
    </row>
    <row r="44" spans="2:63" s="57" customFormat="1">
      <c r="B44" s="57" t="s">
        <v>173</v>
      </c>
      <c r="D44" s="58">
        <f>IF(AND(D$21&gt;=$G31,D$21&lt;=$H31),-$F31,0)</f>
        <v>-357.14285714285717</v>
      </c>
      <c r="E44" s="58">
        <f>IF(AND(E$21&gt;=$G31,E$21&lt;=$H31),-$F31,0)</f>
        <v>-357.14285714285717</v>
      </c>
      <c r="F44" s="58">
        <f t="shared" ref="F44:BK44" si="73">IF(AND(F$21&gt;=$G31,F$21&lt;=$H31),-$F31,0)</f>
        <v>-357.14285714285717</v>
      </c>
      <c r="G44" s="58">
        <f t="shared" si="73"/>
        <v>-357.14285714285717</v>
      </c>
      <c r="H44" s="58">
        <f t="shared" si="73"/>
        <v>-357.14285714285717</v>
      </c>
      <c r="I44" s="58">
        <f t="shared" si="73"/>
        <v>-357.14285714285717</v>
      </c>
      <c r="J44" s="58">
        <f t="shared" si="73"/>
        <v>-357.14285714285717</v>
      </c>
      <c r="K44" s="58">
        <f t="shared" si="73"/>
        <v>-357.14285714285717</v>
      </c>
      <c r="L44" s="58">
        <f t="shared" si="73"/>
        <v>-357.14285714285717</v>
      </c>
      <c r="M44" s="58">
        <f t="shared" si="73"/>
        <v>-357.14285714285717</v>
      </c>
      <c r="N44" s="58">
        <f t="shared" si="73"/>
        <v>-357.14285714285717</v>
      </c>
      <c r="O44" s="58">
        <f t="shared" si="73"/>
        <v>-357.14285714285717</v>
      </c>
      <c r="P44" s="58">
        <f t="shared" si="73"/>
        <v>-357.14285714285717</v>
      </c>
      <c r="Q44" s="58">
        <f t="shared" si="73"/>
        <v>-357.14285714285717</v>
      </c>
      <c r="R44" s="58">
        <f t="shared" si="73"/>
        <v>-357.14285714285717</v>
      </c>
      <c r="S44" s="58">
        <f t="shared" si="73"/>
        <v>-357.14285714285717</v>
      </c>
      <c r="T44" s="58">
        <f t="shared" si="73"/>
        <v>-357.14285714285717</v>
      </c>
      <c r="U44" s="58">
        <f t="shared" si="73"/>
        <v>-357.14285714285717</v>
      </c>
      <c r="V44" s="58">
        <f t="shared" si="73"/>
        <v>-357.14285714285717</v>
      </c>
      <c r="W44" s="58">
        <f t="shared" si="73"/>
        <v>-357.14285714285717</v>
      </c>
      <c r="X44" s="58">
        <f t="shared" si="73"/>
        <v>-357.14285714285717</v>
      </c>
      <c r="Y44" s="58">
        <f t="shared" si="73"/>
        <v>-357.14285714285717</v>
      </c>
      <c r="Z44" s="58">
        <f t="shared" si="73"/>
        <v>-357.14285714285717</v>
      </c>
      <c r="AA44" s="58">
        <f t="shared" si="73"/>
        <v>-357.14285714285717</v>
      </c>
      <c r="AB44" s="58">
        <f t="shared" si="73"/>
        <v>-357.14285714285717</v>
      </c>
      <c r="AC44" s="58">
        <f t="shared" si="73"/>
        <v>-357.14285714285717</v>
      </c>
      <c r="AD44" s="58">
        <f t="shared" si="73"/>
        <v>-357.14285714285717</v>
      </c>
      <c r="AE44" s="58">
        <f t="shared" si="73"/>
        <v>-357.14285714285717</v>
      </c>
      <c r="AF44" s="58">
        <f t="shared" si="73"/>
        <v>-357.14285714285717</v>
      </c>
      <c r="AG44" s="58">
        <f t="shared" si="73"/>
        <v>-357.14285714285717</v>
      </c>
      <c r="AH44" s="58">
        <f t="shared" si="73"/>
        <v>-357.14285714285717</v>
      </c>
      <c r="AI44" s="58">
        <f t="shared" si="73"/>
        <v>-357.14285714285717</v>
      </c>
      <c r="AJ44" s="58">
        <f t="shared" si="73"/>
        <v>-357.14285714285717</v>
      </c>
      <c r="AK44" s="58">
        <f t="shared" si="73"/>
        <v>-357.14285714285717</v>
      </c>
      <c r="AL44" s="58">
        <f t="shared" si="73"/>
        <v>-357.14285714285717</v>
      </c>
      <c r="AM44" s="58">
        <f t="shared" si="73"/>
        <v>-357.14285714285717</v>
      </c>
      <c r="AN44" s="58">
        <f t="shared" si="73"/>
        <v>-357.14285714285717</v>
      </c>
      <c r="AO44" s="58">
        <f t="shared" si="73"/>
        <v>-357.14285714285717</v>
      </c>
      <c r="AP44" s="58">
        <f t="shared" si="73"/>
        <v>-357.14285714285717</v>
      </c>
      <c r="AQ44" s="58">
        <f t="shared" si="73"/>
        <v>-357.14285714285717</v>
      </c>
      <c r="AR44" s="58">
        <f t="shared" si="73"/>
        <v>-357.14285714285717</v>
      </c>
      <c r="AS44" s="58">
        <f t="shared" si="73"/>
        <v>-357.14285714285717</v>
      </c>
      <c r="AT44" s="58">
        <f t="shared" si="73"/>
        <v>-357.14285714285717</v>
      </c>
      <c r="AU44" s="58">
        <f t="shared" si="73"/>
        <v>-357.14285714285717</v>
      </c>
      <c r="AV44" s="58">
        <f t="shared" si="73"/>
        <v>-357.14285714285717</v>
      </c>
      <c r="AW44" s="58">
        <f t="shared" si="73"/>
        <v>-357.14285714285717</v>
      </c>
      <c r="AX44" s="58">
        <f t="shared" si="73"/>
        <v>-357.14285714285717</v>
      </c>
      <c r="AY44" s="58">
        <f t="shared" si="73"/>
        <v>-357.14285714285717</v>
      </c>
      <c r="AZ44" s="58">
        <f t="shared" si="73"/>
        <v>-357.14285714285717</v>
      </c>
      <c r="BA44" s="58">
        <f t="shared" si="73"/>
        <v>-357.14285714285717</v>
      </c>
      <c r="BB44" s="58">
        <f t="shared" si="73"/>
        <v>-357.14285714285717</v>
      </c>
      <c r="BC44" s="58">
        <f t="shared" si="73"/>
        <v>-357.14285714285717</v>
      </c>
      <c r="BD44" s="58">
        <f t="shared" si="73"/>
        <v>-357.14285714285717</v>
      </c>
      <c r="BE44" s="58">
        <f t="shared" si="73"/>
        <v>-357.14285714285717</v>
      </c>
      <c r="BF44" s="58">
        <f t="shared" si="73"/>
        <v>-357.14285714285717</v>
      </c>
      <c r="BG44" s="58">
        <f t="shared" si="73"/>
        <v>-357.14285714285717</v>
      </c>
      <c r="BH44" s="58">
        <f t="shared" si="73"/>
        <v>-357.14285714285717</v>
      </c>
      <c r="BI44" s="58">
        <f t="shared" si="73"/>
        <v>-357.14285714285717</v>
      </c>
      <c r="BJ44" s="58">
        <f t="shared" si="73"/>
        <v>-357.14285714285717</v>
      </c>
      <c r="BK44" s="58">
        <f t="shared" si="73"/>
        <v>-357.14285714285717</v>
      </c>
    </row>
    <row r="45" spans="2:63" s="57" customFormat="1">
      <c r="B45" s="57" t="s">
        <v>174</v>
      </c>
      <c r="D45" s="58">
        <f t="shared" ref="D45:E47" si="74">IF(AND(D$21&gt;=$G32,D$21&lt;=$H32),-$F32,0)</f>
        <v>0</v>
      </c>
      <c r="E45" s="58">
        <f t="shared" si="74"/>
        <v>-41.666666666666664</v>
      </c>
      <c r="F45" s="58">
        <f t="shared" ref="F45:BK45" si="75">IF(AND(F$21&gt;=$G32,F$21&lt;=$H32),-$F32,0)</f>
        <v>-41.666666666666664</v>
      </c>
      <c r="G45" s="58">
        <f t="shared" si="75"/>
        <v>-41.666666666666664</v>
      </c>
      <c r="H45" s="58">
        <f t="shared" si="75"/>
        <v>-41.666666666666664</v>
      </c>
      <c r="I45" s="58">
        <f t="shared" si="75"/>
        <v>-41.666666666666664</v>
      </c>
      <c r="J45" s="58">
        <f t="shared" si="75"/>
        <v>-41.666666666666664</v>
      </c>
      <c r="K45" s="58">
        <f t="shared" si="75"/>
        <v>-41.666666666666664</v>
      </c>
      <c r="L45" s="58">
        <f t="shared" si="75"/>
        <v>-41.666666666666664</v>
      </c>
      <c r="M45" s="58">
        <f t="shared" si="75"/>
        <v>-41.666666666666664</v>
      </c>
      <c r="N45" s="58">
        <f t="shared" si="75"/>
        <v>-41.666666666666664</v>
      </c>
      <c r="O45" s="58">
        <f t="shared" si="75"/>
        <v>-41.666666666666664</v>
      </c>
      <c r="P45" s="58">
        <f t="shared" si="75"/>
        <v>-41.666666666666664</v>
      </c>
      <c r="Q45" s="58">
        <f t="shared" si="75"/>
        <v>-41.666666666666664</v>
      </c>
      <c r="R45" s="58">
        <f t="shared" si="75"/>
        <v>-41.666666666666664</v>
      </c>
      <c r="S45" s="58">
        <f t="shared" si="75"/>
        <v>-41.666666666666664</v>
      </c>
      <c r="T45" s="58">
        <f t="shared" si="75"/>
        <v>-41.666666666666664</v>
      </c>
      <c r="U45" s="58">
        <f t="shared" si="75"/>
        <v>-41.666666666666664</v>
      </c>
      <c r="V45" s="58">
        <f t="shared" si="75"/>
        <v>-41.666666666666664</v>
      </c>
      <c r="W45" s="58">
        <f t="shared" si="75"/>
        <v>-41.666666666666664</v>
      </c>
      <c r="X45" s="58">
        <f t="shared" si="75"/>
        <v>-41.666666666666664</v>
      </c>
      <c r="Y45" s="58">
        <f t="shared" si="75"/>
        <v>-41.666666666666664</v>
      </c>
      <c r="Z45" s="58">
        <f t="shared" si="75"/>
        <v>-41.666666666666664</v>
      </c>
      <c r="AA45" s="58">
        <f t="shared" si="75"/>
        <v>-41.666666666666664</v>
      </c>
      <c r="AB45" s="58">
        <f t="shared" si="75"/>
        <v>-41.666666666666664</v>
      </c>
      <c r="AC45" s="58">
        <f t="shared" si="75"/>
        <v>-41.666666666666664</v>
      </c>
      <c r="AD45" s="58">
        <f t="shared" si="75"/>
        <v>-41.666666666666664</v>
      </c>
      <c r="AE45" s="58">
        <f t="shared" si="75"/>
        <v>-41.666666666666664</v>
      </c>
      <c r="AF45" s="58">
        <f t="shared" si="75"/>
        <v>-41.666666666666664</v>
      </c>
      <c r="AG45" s="58">
        <f t="shared" si="75"/>
        <v>-41.666666666666664</v>
      </c>
      <c r="AH45" s="58">
        <f t="shared" si="75"/>
        <v>-41.666666666666664</v>
      </c>
      <c r="AI45" s="58">
        <f t="shared" si="75"/>
        <v>-41.666666666666664</v>
      </c>
      <c r="AJ45" s="58">
        <f t="shared" si="75"/>
        <v>-41.666666666666664</v>
      </c>
      <c r="AK45" s="58">
        <f t="shared" si="75"/>
        <v>-41.666666666666664</v>
      </c>
      <c r="AL45" s="58">
        <f t="shared" si="75"/>
        <v>-41.666666666666664</v>
      </c>
      <c r="AM45" s="58">
        <f t="shared" si="75"/>
        <v>-41.666666666666664</v>
      </c>
      <c r="AN45" s="58">
        <f t="shared" si="75"/>
        <v>-41.666666666666664</v>
      </c>
      <c r="AO45" s="58">
        <f t="shared" si="75"/>
        <v>0</v>
      </c>
      <c r="AP45" s="58">
        <f t="shared" si="75"/>
        <v>0</v>
      </c>
      <c r="AQ45" s="58">
        <f t="shared" si="75"/>
        <v>0</v>
      </c>
      <c r="AR45" s="58">
        <f t="shared" si="75"/>
        <v>0</v>
      </c>
      <c r="AS45" s="58">
        <f t="shared" si="75"/>
        <v>0</v>
      </c>
      <c r="AT45" s="58">
        <f t="shared" si="75"/>
        <v>0</v>
      </c>
      <c r="AU45" s="58">
        <f t="shared" si="75"/>
        <v>0</v>
      </c>
      <c r="AV45" s="58">
        <f t="shared" si="75"/>
        <v>0</v>
      </c>
      <c r="AW45" s="58">
        <f t="shared" si="75"/>
        <v>0</v>
      </c>
      <c r="AX45" s="58">
        <f t="shared" si="75"/>
        <v>0</v>
      </c>
      <c r="AY45" s="58">
        <f t="shared" si="75"/>
        <v>0</v>
      </c>
      <c r="AZ45" s="58">
        <f t="shared" si="75"/>
        <v>0</v>
      </c>
      <c r="BA45" s="58">
        <f t="shared" si="75"/>
        <v>0</v>
      </c>
      <c r="BB45" s="58">
        <f t="shared" si="75"/>
        <v>0</v>
      </c>
      <c r="BC45" s="58">
        <f t="shared" si="75"/>
        <v>0</v>
      </c>
      <c r="BD45" s="58">
        <f t="shared" si="75"/>
        <v>0</v>
      </c>
      <c r="BE45" s="58">
        <f t="shared" si="75"/>
        <v>0</v>
      </c>
      <c r="BF45" s="58">
        <f t="shared" si="75"/>
        <v>0</v>
      </c>
      <c r="BG45" s="58">
        <f t="shared" si="75"/>
        <v>0</v>
      </c>
      <c r="BH45" s="58">
        <f t="shared" si="75"/>
        <v>0</v>
      </c>
      <c r="BI45" s="58">
        <f t="shared" si="75"/>
        <v>0</v>
      </c>
      <c r="BJ45" s="58">
        <f t="shared" si="75"/>
        <v>0</v>
      </c>
      <c r="BK45" s="58">
        <f t="shared" si="75"/>
        <v>0</v>
      </c>
    </row>
    <row r="46" spans="2:63" s="57" customFormat="1">
      <c r="B46" s="57" t="s">
        <v>175</v>
      </c>
      <c r="D46" s="58">
        <f t="shared" si="74"/>
        <v>0</v>
      </c>
      <c r="E46" s="58">
        <f t="shared" si="74"/>
        <v>-50</v>
      </c>
      <c r="F46" s="58">
        <f t="shared" ref="F46:BK46" si="76">IF(AND(F$21&gt;=$G33,F$21&lt;=$H33),-$F33,0)</f>
        <v>-50</v>
      </c>
      <c r="G46" s="58">
        <f t="shared" si="76"/>
        <v>-50</v>
      </c>
      <c r="H46" s="58">
        <f t="shared" si="76"/>
        <v>-50</v>
      </c>
      <c r="I46" s="58">
        <f t="shared" si="76"/>
        <v>-50</v>
      </c>
      <c r="J46" s="58">
        <f t="shared" si="76"/>
        <v>-50</v>
      </c>
      <c r="K46" s="58">
        <f t="shared" si="76"/>
        <v>-50</v>
      </c>
      <c r="L46" s="58">
        <f t="shared" si="76"/>
        <v>-50</v>
      </c>
      <c r="M46" s="58">
        <f t="shared" si="76"/>
        <v>-50</v>
      </c>
      <c r="N46" s="58">
        <f t="shared" si="76"/>
        <v>-50</v>
      </c>
      <c r="O46" s="58">
        <f t="shared" si="76"/>
        <v>-50</v>
      </c>
      <c r="P46" s="58">
        <f t="shared" si="76"/>
        <v>-50</v>
      </c>
      <c r="Q46" s="58">
        <f t="shared" si="76"/>
        <v>-50</v>
      </c>
      <c r="R46" s="58">
        <f t="shared" si="76"/>
        <v>-50</v>
      </c>
      <c r="S46" s="58">
        <f t="shared" si="76"/>
        <v>-50</v>
      </c>
      <c r="T46" s="58">
        <f t="shared" si="76"/>
        <v>-50</v>
      </c>
      <c r="U46" s="58">
        <f t="shared" si="76"/>
        <v>-50</v>
      </c>
      <c r="V46" s="58">
        <f t="shared" si="76"/>
        <v>-50</v>
      </c>
      <c r="W46" s="58">
        <f t="shared" si="76"/>
        <v>-50</v>
      </c>
      <c r="X46" s="58">
        <f t="shared" si="76"/>
        <v>-50</v>
      </c>
      <c r="Y46" s="58">
        <f t="shared" si="76"/>
        <v>-50</v>
      </c>
      <c r="Z46" s="58">
        <f t="shared" si="76"/>
        <v>-50</v>
      </c>
      <c r="AA46" s="58">
        <f t="shared" si="76"/>
        <v>-50</v>
      </c>
      <c r="AB46" s="58">
        <f t="shared" si="76"/>
        <v>-50</v>
      </c>
      <c r="AC46" s="58">
        <f t="shared" si="76"/>
        <v>-50</v>
      </c>
      <c r="AD46" s="58">
        <f t="shared" si="76"/>
        <v>-50</v>
      </c>
      <c r="AE46" s="58">
        <f t="shared" si="76"/>
        <v>-50</v>
      </c>
      <c r="AF46" s="58">
        <f t="shared" si="76"/>
        <v>-50</v>
      </c>
      <c r="AG46" s="58">
        <f t="shared" si="76"/>
        <v>-50</v>
      </c>
      <c r="AH46" s="58">
        <f t="shared" si="76"/>
        <v>-50</v>
      </c>
      <c r="AI46" s="58">
        <f t="shared" si="76"/>
        <v>-50</v>
      </c>
      <c r="AJ46" s="58">
        <f t="shared" si="76"/>
        <v>-50</v>
      </c>
      <c r="AK46" s="58">
        <f t="shared" si="76"/>
        <v>-50</v>
      </c>
      <c r="AL46" s="58">
        <f t="shared" si="76"/>
        <v>-50</v>
      </c>
      <c r="AM46" s="58">
        <f t="shared" si="76"/>
        <v>-50</v>
      </c>
      <c r="AN46" s="58">
        <f t="shared" si="76"/>
        <v>-50</v>
      </c>
      <c r="AO46" s="58">
        <f t="shared" si="76"/>
        <v>-50</v>
      </c>
      <c r="AP46" s="58">
        <f t="shared" si="76"/>
        <v>-50</v>
      </c>
      <c r="AQ46" s="58">
        <f t="shared" si="76"/>
        <v>-50</v>
      </c>
      <c r="AR46" s="58">
        <f t="shared" si="76"/>
        <v>-50</v>
      </c>
      <c r="AS46" s="58">
        <f t="shared" si="76"/>
        <v>-50</v>
      </c>
      <c r="AT46" s="58">
        <f t="shared" si="76"/>
        <v>-50</v>
      </c>
      <c r="AU46" s="58">
        <f t="shared" si="76"/>
        <v>-50</v>
      </c>
      <c r="AV46" s="58">
        <f t="shared" si="76"/>
        <v>-50</v>
      </c>
      <c r="AW46" s="58">
        <f t="shared" si="76"/>
        <v>-50</v>
      </c>
      <c r="AX46" s="58">
        <f t="shared" si="76"/>
        <v>-50</v>
      </c>
      <c r="AY46" s="58">
        <f t="shared" si="76"/>
        <v>-50</v>
      </c>
      <c r="AZ46" s="58">
        <f t="shared" si="76"/>
        <v>-50</v>
      </c>
      <c r="BA46" s="58">
        <f t="shared" si="76"/>
        <v>-50</v>
      </c>
      <c r="BB46" s="58">
        <f t="shared" si="76"/>
        <v>-50</v>
      </c>
      <c r="BC46" s="58">
        <f t="shared" si="76"/>
        <v>-50</v>
      </c>
      <c r="BD46" s="58">
        <f t="shared" si="76"/>
        <v>-50</v>
      </c>
      <c r="BE46" s="58">
        <f t="shared" si="76"/>
        <v>-50</v>
      </c>
      <c r="BF46" s="58">
        <f t="shared" si="76"/>
        <v>-50</v>
      </c>
      <c r="BG46" s="58">
        <f t="shared" si="76"/>
        <v>-50</v>
      </c>
      <c r="BH46" s="58">
        <f t="shared" si="76"/>
        <v>-50</v>
      </c>
      <c r="BI46" s="58">
        <f t="shared" si="76"/>
        <v>-50</v>
      </c>
      <c r="BJ46" s="58">
        <f t="shared" si="76"/>
        <v>-50</v>
      </c>
      <c r="BK46" s="58">
        <f t="shared" si="76"/>
        <v>-50</v>
      </c>
    </row>
    <row r="47" spans="2:63" s="57" customFormat="1">
      <c r="B47" s="57" t="s">
        <v>176</v>
      </c>
      <c r="D47" s="58">
        <f t="shared" si="74"/>
        <v>0</v>
      </c>
      <c r="E47" s="58">
        <f t="shared" si="74"/>
        <v>-19.444444444444443</v>
      </c>
      <c r="F47" s="58">
        <f t="shared" ref="F47:BK47" si="77">IF(AND(F$21&gt;=$G34,F$21&lt;=$H34),-$F34,0)</f>
        <v>-19.444444444444443</v>
      </c>
      <c r="G47" s="58">
        <f t="shared" si="77"/>
        <v>-19.444444444444443</v>
      </c>
      <c r="H47" s="58">
        <f t="shared" si="77"/>
        <v>-19.444444444444443</v>
      </c>
      <c r="I47" s="58">
        <f t="shared" si="77"/>
        <v>-19.444444444444443</v>
      </c>
      <c r="J47" s="58">
        <f t="shared" si="77"/>
        <v>-19.444444444444443</v>
      </c>
      <c r="K47" s="58">
        <f t="shared" si="77"/>
        <v>-19.444444444444443</v>
      </c>
      <c r="L47" s="58">
        <f t="shared" si="77"/>
        <v>-19.444444444444443</v>
      </c>
      <c r="M47" s="58">
        <f t="shared" si="77"/>
        <v>-19.444444444444443</v>
      </c>
      <c r="N47" s="58">
        <f t="shared" si="77"/>
        <v>-19.444444444444443</v>
      </c>
      <c r="O47" s="58">
        <f t="shared" si="77"/>
        <v>-19.444444444444443</v>
      </c>
      <c r="P47" s="58">
        <f t="shared" si="77"/>
        <v>-19.444444444444443</v>
      </c>
      <c r="Q47" s="58">
        <f t="shared" si="77"/>
        <v>-19.444444444444443</v>
      </c>
      <c r="R47" s="58">
        <f t="shared" si="77"/>
        <v>-19.444444444444443</v>
      </c>
      <c r="S47" s="58">
        <f t="shared" si="77"/>
        <v>-19.444444444444443</v>
      </c>
      <c r="T47" s="58">
        <f t="shared" si="77"/>
        <v>-19.444444444444443</v>
      </c>
      <c r="U47" s="58">
        <f t="shared" si="77"/>
        <v>-19.444444444444443</v>
      </c>
      <c r="V47" s="58">
        <f t="shared" si="77"/>
        <v>-19.444444444444443</v>
      </c>
      <c r="W47" s="58">
        <f t="shared" si="77"/>
        <v>-19.444444444444443</v>
      </c>
      <c r="X47" s="58">
        <f t="shared" si="77"/>
        <v>-19.444444444444443</v>
      </c>
      <c r="Y47" s="58">
        <f t="shared" si="77"/>
        <v>-19.444444444444443</v>
      </c>
      <c r="Z47" s="58">
        <f t="shared" si="77"/>
        <v>-19.444444444444443</v>
      </c>
      <c r="AA47" s="58">
        <f t="shared" si="77"/>
        <v>-19.444444444444443</v>
      </c>
      <c r="AB47" s="58">
        <f t="shared" si="77"/>
        <v>-19.444444444444443</v>
      </c>
      <c r="AC47" s="58">
        <f t="shared" si="77"/>
        <v>-19.444444444444443</v>
      </c>
      <c r="AD47" s="58">
        <f t="shared" si="77"/>
        <v>-19.444444444444443</v>
      </c>
      <c r="AE47" s="58">
        <f t="shared" si="77"/>
        <v>-19.444444444444443</v>
      </c>
      <c r="AF47" s="58">
        <f t="shared" si="77"/>
        <v>-19.444444444444443</v>
      </c>
      <c r="AG47" s="58">
        <f t="shared" si="77"/>
        <v>-19.444444444444443</v>
      </c>
      <c r="AH47" s="58">
        <f t="shared" si="77"/>
        <v>-19.444444444444443</v>
      </c>
      <c r="AI47" s="58">
        <f t="shared" si="77"/>
        <v>-19.444444444444443</v>
      </c>
      <c r="AJ47" s="58">
        <f t="shared" si="77"/>
        <v>-19.444444444444443</v>
      </c>
      <c r="AK47" s="58">
        <f t="shared" si="77"/>
        <v>-19.444444444444443</v>
      </c>
      <c r="AL47" s="58">
        <f t="shared" si="77"/>
        <v>-19.444444444444443</v>
      </c>
      <c r="AM47" s="58">
        <f t="shared" si="77"/>
        <v>-19.444444444444443</v>
      </c>
      <c r="AN47" s="58">
        <f t="shared" si="77"/>
        <v>-19.444444444444443</v>
      </c>
      <c r="AO47" s="58">
        <f t="shared" si="77"/>
        <v>0</v>
      </c>
      <c r="AP47" s="58">
        <f t="shared" si="77"/>
        <v>0</v>
      </c>
      <c r="AQ47" s="58">
        <f t="shared" si="77"/>
        <v>0</v>
      </c>
      <c r="AR47" s="58">
        <f t="shared" si="77"/>
        <v>0</v>
      </c>
      <c r="AS47" s="58">
        <f t="shared" si="77"/>
        <v>0</v>
      </c>
      <c r="AT47" s="58">
        <f t="shared" si="77"/>
        <v>0</v>
      </c>
      <c r="AU47" s="58">
        <f t="shared" si="77"/>
        <v>0</v>
      </c>
      <c r="AV47" s="58">
        <f t="shared" si="77"/>
        <v>0</v>
      </c>
      <c r="AW47" s="58">
        <f t="shared" si="77"/>
        <v>0</v>
      </c>
      <c r="AX47" s="58">
        <f t="shared" si="77"/>
        <v>0</v>
      </c>
      <c r="AY47" s="58">
        <f t="shared" si="77"/>
        <v>0</v>
      </c>
      <c r="AZ47" s="58">
        <f t="shared" si="77"/>
        <v>0</v>
      </c>
      <c r="BA47" s="58">
        <f t="shared" si="77"/>
        <v>0</v>
      </c>
      <c r="BB47" s="58">
        <f t="shared" si="77"/>
        <v>0</v>
      </c>
      <c r="BC47" s="58">
        <f t="shared" si="77"/>
        <v>0</v>
      </c>
      <c r="BD47" s="58">
        <f t="shared" si="77"/>
        <v>0</v>
      </c>
      <c r="BE47" s="58">
        <f t="shared" si="77"/>
        <v>0</v>
      </c>
      <c r="BF47" s="58">
        <f t="shared" si="77"/>
        <v>0</v>
      </c>
      <c r="BG47" s="58">
        <f t="shared" si="77"/>
        <v>0</v>
      </c>
      <c r="BH47" s="58">
        <f t="shared" si="77"/>
        <v>0</v>
      </c>
      <c r="BI47" s="58">
        <f t="shared" si="77"/>
        <v>0</v>
      </c>
      <c r="BJ47" s="58">
        <f t="shared" si="77"/>
        <v>0</v>
      </c>
      <c r="BK47" s="58">
        <f t="shared" si="77"/>
        <v>0</v>
      </c>
    </row>
    <row r="48" spans="2:63" s="38" customFormat="1">
      <c r="B48" s="38" t="s">
        <v>92</v>
      </c>
      <c r="D48" s="73">
        <f>SUM(D44:D47)</f>
        <v>-357.14285714285717</v>
      </c>
      <c r="E48" s="73">
        <f>SUM(E44:E47)</f>
        <v>-468.25396825396831</v>
      </c>
      <c r="F48" s="73">
        <f t="shared" ref="F48:BK48" si="78">SUM(F44:F47)</f>
        <v>-468.25396825396831</v>
      </c>
      <c r="G48" s="73">
        <f t="shared" si="78"/>
        <v>-468.25396825396831</v>
      </c>
      <c r="H48" s="73">
        <f t="shared" si="78"/>
        <v>-468.25396825396831</v>
      </c>
      <c r="I48" s="73">
        <f t="shared" si="78"/>
        <v>-468.25396825396831</v>
      </c>
      <c r="J48" s="73">
        <f t="shared" si="78"/>
        <v>-468.25396825396831</v>
      </c>
      <c r="K48" s="73">
        <f t="shared" si="78"/>
        <v>-468.25396825396831</v>
      </c>
      <c r="L48" s="73">
        <f t="shared" si="78"/>
        <v>-468.25396825396831</v>
      </c>
      <c r="M48" s="73">
        <f t="shared" si="78"/>
        <v>-468.25396825396831</v>
      </c>
      <c r="N48" s="73">
        <f t="shared" si="78"/>
        <v>-468.25396825396831</v>
      </c>
      <c r="O48" s="73">
        <f t="shared" si="78"/>
        <v>-468.25396825396831</v>
      </c>
      <c r="P48" s="73">
        <f t="shared" si="78"/>
        <v>-468.25396825396831</v>
      </c>
      <c r="Q48" s="73">
        <f t="shared" si="78"/>
        <v>-468.25396825396831</v>
      </c>
      <c r="R48" s="73">
        <f t="shared" si="78"/>
        <v>-468.25396825396831</v>
      </c>
      <c r="S48" s="73">
        <f t="shared" si="78"/>
        <v>-468.25396825396831</v>
      </c>
      <c r="T48" s="73">
        <f t="shared" si="78"/>
        <v>-468.25396825396831</v>
      </c>
      <c r="U48" s="73">
        <f t="shared" si="78"/>
        <v>-468.25396825396831</v>
      </c>
      <c r="V48" s="73">
        <f t="shared" si="78"/>
        <v>-468.25396825396831</v>
      </c>
      <c r="W48" s="73">
        <f t="shared" si="78"/>
        <v>-468.25396825396831</v>
      </c>
      <c r="X48" s="73">
        <f t="shared" si="78"/>
        <v>-468.25396825396831</v>
      </c>
      <c r="Y48" s="73">
        <f t="shared" si="78"/>
        <v>-468.25396825396831</v>
      </c>
      <c r="Z48" s="73">
        <f t="shared" si="78"/>
        <v>-468.25396825396831</v>
      </c>
      <c r="AA48" s="73">
        <f t="shared" si="78"/>
        <v>-468.25396825396831</v>
      </c>
      <c r="AB48" s="73">
        <f t="shared" si="78"/>
        <v>-468.25396825396831</v>
      </c>
      <c r="AC48" s="73">
        <f t="shared" si="78"/>
        <v>-468.25396825396831</v>
      </c>
      <c r="AD48" s="73">
        <f t="shared" si="78"/>
        <v>-468.25396825396831</v>
      </c>
      <c r="AE48" s="73">
        <f t="shared" si="78"/>
        <v>-468.25396825396831</v>
      </c>
      <c r="AF48" s="73">
        <f t="shared" si="78"/>
        <v>-468.25396825396831</v>
      </c>
      <c r="AG48" s="73">
        <f t="shared" si="78"/>
        <v>-468.25396825396831</v>
      </c>
      <c r="AH48" s="73">
        <f t="shared" si="78"/>
        <v>-468.25396825396831</v>
      </c>
      <c r="AI48" s="73">
        <f t="shared" si="78"/>
        <v>-468.25396825396831</v>
      </c>
      <c r="AJ48" s="73">
        <f t="shared" si="78"/>
        <v>-468.25396825396831</v>
      </c>
      <c r="AK48" s="73">
        <f t="shared" si="78"/>
        <v>-468.25396825396831</v>
      </c>
      <c r="AL48" s="73">
        <f t="shared" si="78"/>
        <v>-468.25396825396831</v>
      </c>
      <c r="AM48" s="73">
        <f t="shared" si="78"/>
        <v>-468.25396825396831</v>
      </c>
      <c r="AN48" s="73">
        <f t="shared" si="78"/>
        <v>-468.25396825396831</v>
      </c>
      <c r="AO48" s="73">
        <f t="shared" si="78"/>
        <v>-407.14285714285717</v>
      </c>
      <c r="AP48" s="73">
        <f t="shared" si="78"/>
        <v>-407.14285714285717</v>
      </c>
      <c r="AQ48" s="73">
        <f t="shared" si="78"/>
        <v>-407.14285714285717</v>
      </c>
      <c r="AR48" s="73">
        <f t="shared" si="78"/>
        <v>-407.14285714285717</v>
      </c>
      <c r="AS48" s="73">
        <f t="shared" si="78"/>
        <v>-407.14285714285717</v>
      </c>
      <c r="AT48" s="73">
        <f t="shared" si="78"/>
        <v>-407.14285714285717</v>
      </c>
      <c r="AU48" s="73">
        <f t="shared" si="78"/>
        <v>-407.14285714285717</v>
      </c>
      <c r="AV48" s="73">
        <f t="shared" si="78"/>
        <v>-407.14285714285717</v>
      </c>
      <c r="AW48" s="73">
        <f t="shared" si="78"/>
        <v>-407.14285714285717</v>
      </c>
      <c r="AX48" s="73">
        <f t="shared" si="78"/>
        <v>-407.14285714285717</v>
      </c>
      <c r="AY48" s="73">
        <f t="shared" si="78"/>
        <v>-407.14285714285717</v>
      </c>
      <c r="AZ48" s="73">
        <f t="shared" si="78"/>
        <v>-407.14285714285717</v>
      </c>
      <c r="BA48" s="73">
        <f t="shared" si="78"/>
        <v>-407.14285714285717</v>
      </c>
      <c r="BB48" s="73">
        <f t="shared" si="78"/>
        <v>-407.14285714285717</v>
      </c>
      <c r="BC48" s="73">
        <f t="shared" si="78"/>
        <v>-407.14285714285717</v>
      </c>
      <c r="BD48" s="73">
        <f t="shared" si="78"/>
        <v>-407.14285714285717</v>
      </c>
      <c r="BE48" s="73">
        <f t="shared" si="78"/>
        <v>-407.14285714285717</v>
      </c>
      <c r="BF48" s="73">
        <f t="shared" si="78"/>
        <v>-407.14285714285717</v>
      </c>
      <c r="BG48" s="73">
        <f t="shared" si="78"/>
        <v>-407.14285714285717</v>
      </c>
      <c r="BH48" s="73">
        <f t="shared" si="78"/>
        <v>-407.14285714285717</v>
      </c>
      <c r="BI48" s="73">
        <f t="shared" si="78"/>
        <v>-407.14285714285717</v>
      </c>
      <c r="BJ48" s="73">
        <f t="shared" si="78"/>
        <v>-407.14285714285717</v>
      </c>
      <c r="BK48" s="73">
        <f t="shared" si="78"/>
        <v>-407.14285714285717</v>
      </c>
    </row>
    <row r="49" spans="2:69">
      <c r="C49" s="55"/>
    </row>
    <row r="50" spans="2:69">
      <c r="C50" s="55"/>
    </row>
    <row r="51" spans="2:69" s="69" customFormat="1">
      <c r="B51" s="65" t="s">
        <v>164</v>
      </c>
      <c r="C51" s="66"/>
      <c r="D51" s="67">
        <f>$D$21</f>
        <v>44197</v>
      </c>
      <c r="E51" s="67">
        <f t="shared" ref="E51:AJ51" si="79">EDATE(D$21,1)</f>
        <v>44228</v>
      </c>
      <c r="F51" s="67">
        <f t="shared" si="79"/>
        <v>44256</v>
      </c>
      <c r="G51" s="67">
        <f t="shared" si="79"/>
        <v>44287</v>
      </c>
      <c r="H51" s="67">
        <f t="shared" si="79"/>
        <v>44317</v>
      </c>
      <c r="I51" s="67">
        <f t="shared" si="79"/>
        <v>44348</v>
      </c>
      <c r="J51" s="67">
        <f t="shared" si="79"/>
        <v>44378</v>
      </c>
      <c r="K51" s="67">
        <f t="shared" si="79"/>
        <v>44409</v>
      </c>
      <c r="L51" s="67">
        <f t="shared" si="79"/>
        <v>44440</v>
      </c>
      <c r="M51" s="67">
        <f t="shared" si="79"/>
        <v>44470</v>
      </c>
      <c r="N51" s="67">
        <f t="shared" si="79"/>
        <v>44501</v>
      </c>
      <c r="O51" s="67">
        <f t="shared" si="79"/>
        <v>44531</v>
      </c>
      <c r="P51" s="67">
        <f t="shared" si="79"/>
        <v>44562</v>
      </c>
      <c r="Q51" s="67">
        <f t="shared" si="79"/>
        <v>44593</v>
      </c>
      <c r="R51" s="67">
        <f t="shared" si="79"/>
        <v>44621</v>
      </c>
      <c r="S51" s="67">
        <f t="shared" si="79"/>
        <v>44652</v>
      </c>
      <c r="T51" s="67">
        <f t="shared" si="79"/>
        <v>44682</v>
      </c>
      <c r="U51" s="67">
        <f t="shared" si="79"/>
        <v>44713</v>
      </c>
      <c r="V51" s="67">
        <f t="shared" si="79"/>
        <v>44743</v>
      </c>
      <c r="W51" s="67">
        <f t="shared" si="79"/>
        <v>44774</v>
      </c>
      <c r="X51" s="67">
        <f t="shared" si="79"/>
        <v>44805</v>
      </c>
      <c r="Y51" s="67">
        <f t="shared" si="79"/>
        <v>44835</v>
      </c>
      <c r="Z51" s="67">
        <f t="shared" si="79"/>
        <v>44866</v>
      </c>
      <c r="AA51" s="67">
        <f t="shared" si="79"/>
        <v>44896</v>
      </c>
      <c r="AB51" s="67">
        <f t="shared" si="79"/>
        <v>44927</v>
      </c>
      <c r="AC51" s="67">
        <f t="shared" si="79"/>
        <v>44958</v>
      </c>
      <c r="AD51" s="67">
        <f t="shared" si="79"/>
        <v>44986</v>
      </c>
      <c r="AE51" s="67">
        <f t="shared" si="79"/>
        <v>45017</v>
      </c>
      <c r="AF51" s="67">
        <f t="shared" si="79"/>
        <v>45047</v>
      </c>
      <c r="AG51" s="67">
        <f t="shared" si="79"/>
        <v>45078</v>
      </c>
      <c r="AH51" s="67">
        <f t="shared" si="79"/>
        <v>45108</v>
      </c>
      <c r="AI51" s="67">
        <f t="shared" si="79"/>
        <v>45139</v>
      </c>
      <c r="AJ51" s="67">
        <f t="shared" si="79"/>
        <v>45170</v>
      </c>
      <c r="AK51" s="67">
        <f t="shared" ref="AK51:BK51" si="80">EDATE(AJ$21,1)</f>
        <v>45200</v>
      </c>
      <c r="AL51" s="67">
        <f t="shared" si="80"/>
        <v>45231</v>
      </c>
      <c r="AM51" s="67">
        <f t="shared" si="80"/>
        <v>45261</v>
      </c>
      <c r="AN51" s="67">
        <f t="shared" si="80"/>
        <v>45292</v>
      </c>
      <c r="AO51" s="67">
        <f t="shared" si="80"/>
        <v>45323</v>
      </c>
      <c r="AP51" s="67">
        <f t="shared" si="80"/>
        <v>45352</v>
      </c>
      <c r="AQ51" s="67">
        <f t="shared" si="80"/>
        <v>45383</v>
      </c>
      <c r="AR51" s="67">
        <f t="shared" si="80"/>
        <v>45413</v>
      </c>
      <c r="AS51" s="67">
        <f t="shared" si="80"/>
        <v>45444</v>
      </c>
      <c r="AT51" s="67">
        <f t="shared" si="80"/>
        <v>45474</v>
      </c>
      <c r="AU51" s="67">
        <f t="shared" si="80"/>
        <v>45505</v>
      </c>
      <c r="AV51" s="67">
        <f t="shared" si="80"/>
        <v>45536</v>
      </c>
      <c r="AW51" s="67">
        <f t="shared" si="80"/>
        <v>45566</v>
      </c>
      <c r="AX51" s="67">
        <f t="shared" si="80"/>
        <v>45597</v>
      </c>
      <c r="AY51" s="67">
        <f t="shared" si="80"/>
        <v>45627</v>
      </c>
      <c r="AZ51" s="67">
        <f t="shared" si="80"/>
        <v>45658</v>
      </c>
      <c r="BA51" s="67">
        <f t="shared" si="80"/>
        <v>45689</v>
      </c>
      <c r="BB51" s="67">
        <f t="shared" si="80"/>
        <v>45717</v>
      </c>
      <c r="BC51" s="67">
        <f t="shared" si="80"/>
        <v>45748</v>
      </c>
      <c r="BD51" s="67">
        <f t="shared" si="80"/>
        <v>45778</v>
      </c>
      <c r="BE51" s="67">
        <f t="shared" si="80"/>
        <v>45809</v>
      </c>
      <c r="BF51" s="67">
        <f t="shared" si="80"/>
        <v>45839</v>
      </c>
      <c r="BG51" s="67">
        <f t="shared" si="80"/>
        <v>45870</v>
      </c>
      <c r="BH51" s="67">
        <f t="shared" si="80"/>
        <v>45901</v>
      </c>
      <c r="BI51" s="67">
        <f t="shared" si="80"/>
        <v>45931</v>
      </c>
      <c r="BJ51" s="67">
        <f t="shared" si="80"/>
        <v>45962</v>
      </c>
      <c r="BK51" s="67">
        <f t="shared" si="80"/>
        <v>45992</v>
      </c>
      <c r="BL51" s="68"/>
      <c r="BM51" s="65">
        <f>YEAR($D$21)</f>
        <v>2021</v>
      </c>
      <c r="BN51" s="65">
        <f>BM51+1</f>
        <v>2022</v>
      </c>
      <c r="BO51" s="65">
        <f t="shared" ref="BO51:BP51" si="81">BN51+1</f>
        <v>2023</v>
      </c>
      <c r="BP51" s="65">
        <f t="shared" si="81"/>
        <v>2024</v>
      </c>
      <c r="BQ51" s="65">
        <f>BP51+1</f>
        <v>2025</v>
      </c>
    </row>
    <row r="53" spans="2:69" s="57" customFormat="1">
      <c r="B53" s="57" t="s">
        <v>11</v>
      </c>
      <c r="D53" s="58">
        <f>D$27*D$28</f>
        <v>4000</v>
      </c>
      <c r="E53" s="58">
        <f t="shared" ref="E53:BK53" si="82">E$27*E$28</f>
        <v>4000</v>
      </c>
      <c r="F53" s="58">
        <f t="shared" si="82"/>
        <v>4000</v>
      </c>
      <c r="G53" s="58">
        <f t="shared" si="82"/>
        <v>4000</v>
      </c>
      <c r="H53" s="58">
        <f t="shared" si="82"/>
        <v>4000</v>
      </c>
      <c r="I53" s="58">
        <f t="shared" si="82"/>
        <v>4000</v>
      </c>
      <c r="J53" s="58">
        <f t="shared" si="82"/>
        <v>5600</v>
      </c>
      <c r="K53" s="58">
        <f t="shared" si="82"/>
        <v>5600</v>
      </c>
      <c r="L53" s="58">
        <f t="shared" si="82"/>
        <v>5600</v>
      </c>
      <c r="M53" s="58">
        <f t="shared" si="82"/>
        <v>5600</v>
      </c>
      <c r="N53" s="58">
        <f t="shared" si="82"/>
        <v>5600</v>
      </c>
      <c r="O53" s="58">
        <f t="shared" si="82"/>
        <v>8400</v>
      </c>
      <c r="P53" s="58">
        <f t="shared" si="82"/>
        <v>4000</v>
      </c>
      <c r="Q53" s="58">
        <f t="shared" si="82"/>
        <v>4000</v>
      </c>
      <c r="R53" s="58">
        <f t="shared" si="82"/>
        <v>4000</v>
      </c>
      <c r="S53" s="58">
        <f t="shared" si="82"/>
        <v>4000</v>
      </c>
      <c r="T53" s="58">
        <f t="shared" si="82"/>
        <v>4000</v>
      </c>
      <c r="U53" s="58">
        <f t="shared" si="82"/>
        <v>4000</v>
      </c>
      <c r="V53" s="58">
        <f t="shared" si="82"/>
        <v>5600</v>
      </c>
      <c r="W53" s="58">
        <f t="shared" si="82"/>
        <v>5600</v>
      </c>
      <c r="X53" s="58">
        <f t="shared" si="82"/>
        <v>5600</v>
      </c>
      <c r="Y53" s="58">
        <f t="shared" si="82"/>
        <v>5600</v>
      </c>
      <c r="Z53" s="58">
        <f t="shared" si="82"/>
        <v>5600</v>
      </c>
      <c r="AA53" s="58">
        <f t="shared" si="82"/>
        <v>8400</v>
      </c>
      <c r="AB53" s="58">
        <f t="shared" si="82"/>
        <v>4000</v>
      </c>
      <c r="AC53" s="58">
        <f t="shared" si="82"/>
        <v>4000</v>
      </c>
      <c r="AD53" s="58">
        <f t="shared" si="82"/>
        <v>4000</v>
      </c>
      <c r="AE53" s="58">
        <f t="shared" si="82"/>
        <v>4000</v>
      </c>
      <c r="AF53" s="58">
        <f t="shared" si="82"/>
        <v>4000</v>
      </c>
      <c r="AG53" s="58">
        <f t="shared" si="82"/>
        <v>4000</v>
      </c>
      <c r="AH53" s="58">
        <f t="shared" si="82"/>
        <v>5600</v>
      </c>
      <c r="AI53" s="58">
        <f t="shared" si="82"/>
        <v>5600</v>
      </c>
      <c r="AJ53" s="58">
        <f t="shared" si="82"/>
        <v>5600</v>
      </c>
      <c r="AK53" s="58">
        <f t="shared" si="82"/>
        <v>5600</v>
      </c>
      <c r="AL53" s="58">
        <f t="shared" si="82"/>
        <v>5600</v>
      </c>
      <c r="AM53" s="58">
        <f t="shared" si="82"/>
        <v>8400</v>
      </c>
      <c r="AN53" s="58">
        <f t="shared" si="82"/>
        <v>4000</v>
      </c>
      <c r="AO53" s="58">
        <f t="shared" si="82"/>
        <v>4000</v>
      </c>
      <c r="AP53" s="58">
        <f t="shared" si="82"/>
        <v>4000</v>
      </c>
      <c r="AQ53" s="58">
        <f t="shared" si="82"/>
        <v>4000</v>
      </c>
      <c r="AR53" s="58">
        <f t="shared" si="82"/>
        <v>4000</v>
      </c>
      <c r="AS53" s="58">
        <f t="shared" si="82"/>
        <v>4000</v>
      </c>
      <c r="AT53" s="58">
        <f t="shared" si="82"/>
        <v>5600</v>
      </c>
      <c r="AU53" s="58">
        <f t="shared" si="82"/>
        <v>5600</v>
      </c>
      <c r="AV53" s="58">
        <f t="shared" si="82"/>
        <v>5600</v>
      </c>
      <c r="AW53" s="58">
        <f t="shared" si="82"/>
        <v>5600</v>
      </c>
      <c r="AX53" s="58">
        <f t="shared" si="82"/>
        <v>5600</v>
      </c>
      <c r="AY53" s="58">
        <f t="shared" si="82"/>
        <v>8400</v>
      </c>
      <c r="AZ53" s="58">
        <f t="shared" si="82"/>
        <v>4000</v>
      </c>
      <c r="BA53" s="58">
        <f t="shared" si="82"/>
        <v>4000</v>
      </c>
      <c r="BB53" s="58">
        <f t="shared" si="82"/>
        <v>4000</v>
      </c>
      <c r="BC53" s="58">
        <f t="shared" si="82"/>
        <v>4000</v>
      </c>
      <c r="BD53" s="58">
        <f t="shared" si="82"/>
        <v>4000</v>
      </c>
      <c r="BE53" s="58">
        <f t="shared" si="82"/>
        <v>4000</v>
      </c>
      <c r="BF53" s="58">
        <f t="shared" si="82"/>
        <v>5600</v>
      </c>
      <c r="BG53" s="58">
        <f t="shared" si="82"/>
        <v>5600</v>
      </c>
      <c r="BH53" s="58">
        <f t="shared" si="82"/>
        <v>5600</v>
      </c>
      <c r="BI53" s="58">
        <f t="shared" si="82"/>
        <v>5600</v>
      </c>
      <c r="BJ53" s="58">
        <f t="shared" si="82"/>
        <v>5600</v>
      </c>
      <c r="BK53" s="58">
        <f t="shared" si="82"/>
        <v>8400</v>
      </c>
      <c r="BL53" s="58"/>
      <c r="BM53" s="58">
        <f>SUMIFS($D53:$BK53,$D$23:$BK$23,$BM$21:$BQ$21)</f>
        <v>60400</v>
      </c>
      <c r="BN53" s="58">
        <f t="shared" ref="BN53:BQ54" si="83">SUMIFS($D53:$BK53,$D$23:$BK$23,$BM$21:$BQ$21)</f>
        <v>60400</v>
      </c>
      <c r="BO53" s="58">
        <f t="shared" si="83"/>
        <v>60400</v>
      </c>
      <c r="BP53" s="58">
        <f t="shared" si="83"/>
        <v>60400</v>
      </c>
      <c r="BQ53" s="58">
        <f t="shared" si="83"/>
        <v>60400</v>
      </c>
    </row>
    <row r="54" spans="2:69" s="57" customFormat="1">
      <c r="B54" s="57" t="s">
        <v>180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58">
        <v>0</v>
      </c>
      <c r="Q54" s="58">
        <v>0</v>
      </c>
      <c r="R54" s="58">
        <v>0</v>
      </c>
      <c r="S54" s="58">
        <v>0</v>
      </c>
      <c r="T54" s="58">
        <v>0</v>
      </c>
      <c r="U54" s="58">
        <v>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0</v>
      </c>
      <c r="AB54" s="58">
        <v>0</v>
      </c>
      <c r="AC54" s="58">
        <v>0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0</v>
      </c>
      <c r="AM54" s="58">
        <v>0</v>
      </c>
      <c r="AN54" s="58">
        <v>0</v>
      </c>
      <c r="AO54" s="58">
        <v>0</v>
      </c>
      <c r="AP54" s="58">
        <v>0</v>
      </c>
      <c r="AQ54" s="58">
        <v>0</v>
      </c>
      <c r="AR54" s="58">
        <v>0</v>
      </c>
      <c r="AS54" s="58">
        <v>0</v>
      </c>
      <c r="AT54" s="58">
        <v>0</v>
      </c>
      <c r="AU54" s="58">
        <v>0</v>
      </c>
      <c r="AV54" s="58">
        <v>0</v>
      </c>
      <c r="AW54" s="58">
        <v>0</v>
      </c>
      <c r="AX54" s="58">
        <v>0</v>
      </c>
      <c r="AY54" s="58">
        <v>0</v>
      </c>
      <c r="AZ54" s="58">
        <v>0</v>
      </c>
      <c r="BA54" s="58">
        <v>0</v>
      </c>
      <c r="BB54" s="58">
        <v>0</v>
      </c>
      <c r="BC54" s="58">
        <v>0</v>
      </c>
      <c r="BD54" s="58">
        <v>0</v>
      </c>
      <c r="BE54" s="58">
        <v>0</v>
      </c>
      <c r="BF54" s="58">
        <v>0</v>
      </c>
      <c r="BG54" s="58">
        <v>0</v>
      </c>
      <c r="BH54" s="58">
        <v>0</v>
      </c>
      <c r="BI54" s="58">
        <v>0</v>
      </c>
      <c r="BJ54" s="58">
        <v>0</v>
      </c>
      <c r="BK54" s="58">
        <v>0</v>
      </c>
      <c r="BL54" s="58"/>
      <c r="BM54" s="58">
        <f>SUMIFS($D54:$BK54,$D$23:$BK$23,$BM$21:$BQ$21)</f>
        <v>0</v>
      </c>
      <c r="BN54" s="58">
        <f t="shared" si="83"/>
        <v>0</v>
      </c>
      <c r="BO54" s="58">
        <f t="shared" si="83"/>
        <v>0</v>
      </c>
      <c r="BP54" s="58">
        <f t="shared" si="83"/>
        <v>0</v>
      </c>
      <c r="BQ54" s="58">
        <f t="shared" si="83"/>
        <v>0</v>
      </c>
    </row>
    <row r="55" spans="2:69" s="57" customFormat="1">
      <c r="B55" s="38" t="s">
        <v>73</v>
      </c>
      <c r="D55" s="73">
        <f>SUM(D53:D54)</f>
        <v>4000</v>
      </c>
      <c r="E55" s="73">
        <f t="shared" ref="E55:BK55" si="84">SUM(E53:E54)</f>
        <v>4000</v>
      </c>
      <c r="F55" s="73">
        <f t="shared" si="84"/>
        <v>4000</v>
      </c>
      <c r="G55" s="73">
        <f t="shared" si="84"/>
        <v>4000</v>
      </c>
      <c r="H55" s="73">
        <f t="shared" si="84"/>
        <v>4000</v>
      </c>
      <c r="I55" s="73">
        <f t="shared" si="84"/>
        <v>4000</v>
      </c>
      <c r="J55" s="73">
        <f t="shared" si="84"/>
        <v>5600</v>
      </c>
      <c r="K55" s="73">
        <f t="shared" si="84"/>
        <v>5600</v>
      </c>
      <c r="L55" s="73">
        <f t="shared" si="84"/>
        <v>5600</v>
      </c>
      <c r="M55" s="73">
        <f t="shared" si="84"/>
        <v>5600</v>
      </c>
      <c r="N55" s="73">
        <f t="shared" si="84"/>
        <v>5600</v>
      </c>
      <c r="O55" s="73">
        <f t="shared" si="84"/>
        <v>8400</v>
      </c>
      <c r="P55" s="73">
        <f t="shared" si="84"/>
        <v>4000</v>
      </c>
      <c r="Q55" s="73">
        <f t="shared" si="84"/>
        <v>4000</v>
      </c>
      <c r="R55" s="73">
        <f t="shared" si="84"/>
        <v>4000</v>
      </c>
      <c r="S55" s="73">
        <f t="shared" si="84"/>
        <v>4000</v>
      </c>
      <c r="T55" s="73">
        <f t="shared" si="84"/>
        <v>4000</v>
      </c>
      <c r="U55" s="73">
        <f t="shared" si="84"/>
        <v>4000</v>
      </c>
      <c r="V55" s="73">
        <f t="shared" si="84"/>
        <v>5600</v>
      </c>
      <c r="W55" s="73">
        <f t="shared" si="84"/>
        <v>5600</v>
      </c>
      <c r="X55" s="73">
        <f t="shared" si="84"/>
        <v>5600</v>
      </c>
      <c r="Y55" s="73">
        <f t="shared" si="84"/>
        <v>5600</v>
      </c>
      <c r="Z55" s="73">
        <f t="shared" si="84"/>
        <v>5600</v>
      </c>
      <c r="AA55" s="73">
        <f t="shared" si="84"/>
        <v>8400</v>
      </c>
      <c r="AB55" s="73">
        <f t="shared" si="84"/>
        <v>4000</v>
      </c>
      <c r="AC55" s="73">
        <f t="shared" si="84"/>
        <v>4000</v>
      </c>
      <c r="AD55" s="73">
        <f t="shared" si="84"/>
        <v>4000</v>
      </c>
      <c r="AE55" s="73">
        <f t="shared" si="84"/>
        <v>4000</v>
      </c>
      <c r="AF55" s="73">
        <f t="shared" si="84"/>
        <v>4000</v>
      </c>
      <c r="AG55" s="73">
        <f t="shared" si="84"/>
        <v>4000</v>
      </c>
      <c r="AH55" s="73">
        <f t="shared" si="84"/>
        <v>5600</v>
      </c>
      <c r="AI55" s="73">
        <f t="shared" si="84"/>
        <v>5600</v>
      </c>
      <c r="AJ55" s="73">
        <f t="shared" si="84"/>
        <v>5600</v>
      </c>
      <c r="AK55" s="73">
        <f t="shared" si="84"/>
        <v>5600</v>
      </c>
      <c r="AL55" s="73">
        <f t="shared" si="84"/>
        <v>5600</v>
      </c>
      <c r="AM55" s="73">
        <f t="shared" si="84"/>
        <v>8400</v>
      </c>
      <c r="AN55" s="73">
        <f t="shared" si="84"/>
        <v>4000</v>
      </c>
      <c r="AO55" s="73">
        <f t="shared" si="84"/>
        <v>4000</v>
      </c>
      <c r="AP55" s="73">
        <f t="shared" si="84"/>
        <v>4000</v>
      </c>
      <c r="AQ55" s="73">
        <f t="shared" si="84"/>
        <v>4000</v>
      </c>
      <c r="AR55" s="73">
        <f t="shared" si="84"/>
        <v>4000</v>
      </c>
      <c r="AS55" s="73">
        <f t="shared" si="84"/>
        <v>4000</v>
      </c>
      <c r="AT55" s="73">
        <f t="shared" si="84"/>
        <v>5600</v>
      </c>
      <c r="AU55" s="73">
        <f t="shared" si="84"/>
        <v>5600</v>
      </c>
      <c r="AV55" s="73">
        <f t="shared" si="84"/>
        <v>5600</v>
      </c>
      <c r="AW55" s="73">
        <f t="shared" si="84"/>
        <v>5600</v>
      </c>
      <c r="AX55" s="73">
        <f t="shared" si="84"/>
        <v>5600</v>
      </c>
      <c r="AY55" s="73">
        <f t="shared" si="84"/>
        <v>8400</v>
      </c>
      <c r="AZ55" s="73">
        <f t="shared" si="84"/>
        <v>4000</v>
      </c>
      <c r="BA55" s="73">
        <f t="shared" si="84"/>
        <v>4000</v>
      </c>
      <c r="BB55" s="73">
        <f t="shared" si="84"/>
        <v>4000</v>
      </c>
      <c r="BC55" s="73">
        <f t="shared" si="84"/>
        <v>4000</v>
      </c>
      <c r="BD55" s="73">
        <f t="shared" si="84"/>
        <v>4000</v>
      </c>
      <c r="BE55" s="73">
        <f t="shared" si="84"/>
        <v>4000</v>
      </c>
      <c r="BF55" s="73">
        <f t="shared" si="84"/>
        <v>5600</v>
      </c>
      <c r="BG55" s="73">
        <f t="shared" si="84"/>
        <v>5600</v>
      </c>
      <c r="BH55" s="73">
        <f t="shared" si="84"/>
        <v>5600</v>
      </c>
      <c r="BI55" s="73">
        <f t="shared" si="84"/>
        <v>5600</v>
      </c>
      <c r="BJ55" s="73">
        <f t="shared" si="84"/>
        <v>5600</v>
      </c>
      <c r="BK55" s="73">
        <f t="shared" si="84"/>
        <v>8400</v>
      </c>
      <c r="BL55" s="73"/>
      <c r="BM55" s="73">
        <f t="shared" ref="BM55" si="85">SUM(BM53:BM54)</f>
        <v>60400</v>
      </c>
      <c r="BN55" s="73">
        <f t="shared" ref="BN55" si="86">SUM(BN53:BN54)</f>
        <v>60400</v>
      </c>
      <c r="BO55" s="73">
        <f t="shared" ref="BO55" si="87">SUM(BO53:BO54)</f>
        <v>60400</v>
      </c>
      <c r="BP55" s="73">
        <f t="shared" ref="BP55" si="88">SUM(BP53:BP54)</f>
        <v>60400</v>
      </c>
      <c r="BQ55" s="73">
        <f t="shared" ref="BQ55" si="89">SUM(BQ53:BQ54)</f>
        <v>60400</v>
      </c>
    </row>
    <row r="57" spans="2:69" s="57" customFormat="1">
      <c r="B57" s="57" t="s">
        <v>177</v>
      </c>
      <c r="D57" s="58">
        <f>-$C$14</f>
        <v>-1000</v>
      </c>
      <c r="E57" s="58">
        <f t="shared" ref="E57:BK57" si="90">-$C$14</f>
        <v>-1000</v>
      </c>
      <c r="F57" s="58">
        <f t="shared" si="90"/>
        <v>-1000</v>
      </c>
      <c r="G57" s="58">
        <f t="shared" si="90"/>
        <v>-1000</v>
      </c>
      <c r="H57" s="58">
        <f t="shared" si="90"/>
        <v>-1000</v>
      </c>
      <c r="I57" s="58">
        <f t="shared" si="90"/>
        <v>-1000</v>
      </c>
      <c r="J57" s="58">
        <f t="shared" si="90"/>
        <v>-1000</v>
      </c>
      <c r="K57" s="58">
        <f t="shared" si="90"/>
        <v>-1000</v>
      </c>
      <c r="L57" s="58">
        <f t="shared" si="90"/>
        <v>-1000</v>
      </c>
      <c r="M57" s="58">
        <f t="shared" si="90"/>
        <v>-1000</v>
      </c>
      <c r="N57" s="58">
        <f t="shared" si="90"/>
        <v>-1000</v>
      </c>
      <c r="O57" s="58">
        <f t="shared" si="90"/>
        <v>-1000</v>
      </c>
      <c r="P57" s="58">
        <f t="shared" si="90"/>
        <v>-1000</v>
      </c>
      <c r="Q57" s="58">
        <f t="shared" si="90"/>
        <v>-1000</v>
      </c>
      <c r="R57" s="58">
        <f t="shared" si="90"/>
        <v>-1000</v>
      </c>
      <c r="S57" s="58">
        <f t="shared" si="90"/>
        <v>-1000</v>
      </c>
      <c r="T57" s="58">
        <f t="shared" si="90"/>
        <v>-1000</v>
      </c>
      <c r="U57" s="58">
        <f t="shared" si="90"/>
        <v>-1000</v>
      </c>
      <c r="V57" s="58">
        <f t="shared" si="90"/>
        <v>-1000</v>
      </c>
      <c r="W57" s="58">
        <f t="shared" si="90"/>
        <v>-1000</v>
      </c>
      <c r="X57" s="58">
        <f t="shared" si="90"/>
        <v>-1000</v>
      </c>
      <c r="Y57" s="58">
        <f t="shared" si="90"/>
        <v>-1000</v>
      </c>
      <c r="Z57" s="58">
        <f t="shared" si="90"/>
        <v>-1000</v>
      </c>
      <c r="AA57" s="58">
        <f t="shared" si="90"/>
        <v>-1000</v>
      </c>
      <c r="AB57" s="58">
        <f t="shared" si="90"/>
        <v>-1000</v>
      </c>
      <c r="AC57" s="58">
        <f t="shared" si="90"/>
        <v>-1000</v>
      </c>
      <c r="AD57" s="58">
        <f t="shared" si="90"/>
        <v>-1000</v>
      </c>
      <c r="AE57" s="58">
        <f t="shared" si="90"/>
        <v>-1000</v>
      </c>
      <c r="AF57" s="58">
        <f t="shared" si="90"/>
        <v>-1000</v>
      </c>
      <c r="AG57" s="58">
        <f t="shared" si="90"/>
        <v>-1000</v>
      </c>
      <c r="AH57" s="58">
        <f t="shared" si="90"/>
        <v>-1000</v>
      </c>
      <c r="AI57" s="58">
        <f t="shared" si="90"/>
        <v>-1000</v>
      </c>
      <c r="AJ57" s="58">
        <f t="shared" si="90"/>
        <v>-1000</v>
      </c>
      <c r="AK57" s="58">
        <f t="shared" si="90"/>
        <v>-1000</v>
      </c>
      <c r="AL57" s="58">
        <f t="shared" si="90"/>
        <v>-1000</v>
      </c>
      <c r="AM57" s="58">
        <f t="shared" si="90"/>
        <v>-1000</v>
      </c>
      <c r="AN57" s="58">
        <f t="shared" si="90"/>
        <v>-1000</v>
      </c>
      <c r="AO57" s="58">
        <f t="shared" si="90"/>
        <v>-1000</v>
      </c>
      <c r="AP57" s="58">
        <f t="shared" si="90"/>
        <v>-1000</v>
      </c>
      <c r="AQ57" s="58">
        <f t="shared" si="90"/>
        <v>-1000</v>
      </c>
      <c r="AR57" s="58">
        <f t="shared" si="90"/>
        <v>-1000</v>
      </c>
      <c r="AS57" s="58">
        <f t="shared" si="90"/>
        <v>-1000</v>
      </c>
      <c r="AT57" s="58">
        <f t="shared" si="90"/>
        <v>-1000</v>
      </c>
      <c r="AU57" s="58">
        <f t="shared" si="90"/>
        <v>-1000</v>
      </c>
      <c r="AV57" s="58">
        <f t="shared" si="90"/>
        <v>-1000</v>
      </c>
      <c r="AW57" s="58">
        <f t="shared" si="90"/>
        <v>-1000</v>
      </c>
      <c r="AX57" s="58">
        <f t="shared" si="90"/>
        <v>-1000</v>
      </c>
      <c r="AY57" s="58">
        <f t="shared" si="90"/>
        <v>-1000</v>
      </c>
      <c r="AZ57" s="58">
        <f t="shared" si="90"/>
        <v>-1000</v>
      </c>
      <c r="BA57" s="58">
        <f t="shared" si="90"/>
        <v>-1000</v>
      </c>
      <c r="BB57" s="58">
        <f t="shared" si="90"/>
        <v>-1000</v>
      </c>
      <c r="BC57" s="58">
        <f t="shared" si="90"/>
        <v>-1000</v>
      </c>
      <c r="BD57" s="58">
        <f t="shared" si="90"/>
        <v>-1000</v>
      </c>
      <c r="BE57" s="58">
        <f t="shared" si="90"/>
        <v>-1000</v>
      </c>
      <c r="BF57" s="58">
        <f t="shared" si="90"/>
        <v>-1000</v>
      </c>
      <c r="BG57" s="58">
        <f t="shared" si="90"/>
        <v>-1000</v>
      </c>
      <c r="BH57" s="58">
        <f t="shared" si="90"/>
        <v>-1000</v>
      </c>
      <c r="BI57" s="58">
        <f t="shared" si="90"/>
        <v>-1000</v>
      </c>
      <c r="BJ57" s="58">
        <f t="shared" si="90"/>
        <v>-1000</v>
      </c>
      <c r="BK57" s="58">
        <f t="shared" si="90"/>
        <v>-1000</v>
      </c>
      <c r="BL57" s="58"/>
      <c r="BM57" s="58">
        <f t="shared" ref="BM57:BQ60" si="91">SUMIFS($D57:$BK57,$D$23:$BK$23,$BM$21:$BQ$21)</f>
        <v>-12000</v>
      </c>
      <c r="BN57" s="58">
        <f t="shared" si="91"/>
        <v>-12000</v>
      </c>
      <c r="BO57" s="58">
        <f t="shared" si="91"/>
        <v>-12000</v>
      </c>
      <c r="BP57" s="58">
        <f t="shared" si="91"/>
        <v>-12000</v>
      </c>
      <c r="BQ57" s="58">
        <f t="shared" si="91"/>
        <v>-12000</v>
      </c>
    </row>
    <row r="58" spans="2:69" s="57" customFormat="1">
      <c r="B58" s="57" t="s">
        <v>154</v>
      </c>
      <c r="D58" s="58">
        <f>D57*$C$15</f>
        <v>-500</v>
      </c>
      <c r="E58" s="58">
        <f t="shared" ref="E58:BK58" si="92">E57*$C$15</f>
        <v>-500</v>
      </c>
      <c r="F58" s="58">
        <f t="shared" si="92"/>
        <v>-500</v>
      </c>
      <c r="G58" s="58">
        <f t="shared" si="92"/>
        <v>-500</v>
      </c>
      <c r="H58" s="58">
        <f t="shared" si="92"/>
        <v>-500</v>
      </c>
      <c r="I58" s="58">
        <f t="shared" si="92"/>
        <v>-500</v>
      </c>
      <c r="J58" s="58">
        <f t="shared" si="92"/>
        <v>-500</v>
      </c>
      <c r="K58" s="58">
        <f t="shared" si="92"/>
        <v>-500</v>
      </c>
      <c r="L58" s="58">
        <f t="shared" si="92"/>
        <v>-500</v>
      </c>
      <c r="M58" s="58">
        <f t="shared" si="92"/>
        <v>-500</v>
      </c>
      <c r="N58" s="58">
        <f t="shared" si="92"/>
        <v>-500</v>
      </c>
      <c r="O58" s="58">
        <f t="shared" si="92"/>
        <v>-500</v>
      </c>
      <c r="P58" s="58">
        <f t="shared" si="92"/>
        <v>-500</v>
      </c>
      <c r="Q58" s="58">
        <f t="shared" si="92"/>
        <v>-500</v>
      </c>
      <c r="R58" s="58">
        <f t="shared" si="92"/>
        <v>-500</v>
      </c>
      <c r="S58" s="58">
        <f t="shared" si="92"/>
        <v>-500</v>
      </c>
      <c r="T58" s="58">
        <f t="shared" si="92"/>
        <v>-500</v>
      </c>
      <c r="U58" s="58">
        <f t="shared" si="92"/>
        <v>-500</v>
      </c>
      <c r="V58" s="58">
        <f t="shared" si="92"/>
        <v>-500</v>
      </c>
      <c r="W58" s="58">
        <f t="shared" si="92"/>
        <v>-500</v>
      </c>
      <c r="X58" s="58">
        <f t="shared" si="92"/>
        <v>-500</v>
      </c>
      <c r="Y58" s="58">
        <f t="shared" si="92"/>
        <v>-500</v>
      </c>
      <c r="Z58" s="58">
        <f t="shared" si="92"/>
        <v>-500</v>
      </c>
      <c r="AA58" s="58">
        <f t="shared" si="92"/>
        <v>-500</v>
      </c>
      <c r="AB58" s="58">
        <f t="shared" si="92"/>
        <v>-500</v>
      </c>
      <c r="AC58" s="58">
        <f t="shared" si="92"/>
        <v>-500</v>
      </c>
      <c r="AD58" s="58">
        <f t="shared" si="92"/>
        <v>-500</v>
      </c>
      <c r="AE58" s="58">
        <f t="shared" si="92"/>
        <v>-500</v>
      </c>
      <c r="AF58" s="58">
        <f t="shared" si="92"/>
        <v>-500</v>
      </c>
      <c r="AG58" s="58">
        <f t="shared" si="92"/>
        <v>-500</v>
      </c>
      <c r="AH58" s="58">
        <f t="shared" si="92"/>
        <v>-500</v>
      </c>
      <c r="AI58" s="58">
        <f t="shared" si="92"/>
        <v>-500</v>
      </c>
      <c r="AJ58" s="58">
        <f t="shared" si="92"/>
        <v>-500</v>
      </c>
      <c r="AK58" s="58">
        <f t="shared" si="92"/>
        <v>-500</v>
      </c>
      <c r="AL58" s="58">
        <f t="shared" si="92"/>
        <v>-500</v>
      </c>
      <c r="AM58" s="58">
        <f t="shared" si="92"/>
        <v>-500</v>
      </c>
      <c r="AN58" s="58">
        <f t="shared" si="92"/>
        <v>-500</v>
      </c>
      <c r="AO58" s="58">
        <f t="shared" si="92"/>
        <v>-500</v>
      </c>
      <c r="AP58" s="58">
        <f t="shared" si="92"/>
        <v>-500</v>
      </c>
      <c r="AQ58" s="58">
        <f t="shared" si="92"/>
        <v>-500</v>
      </c>
      <c r="AR58" s="58">
        <f t="shared" si="92"/>
        <v>-500</v>
      </c>
      <c r="AS58" s="58">
        <f t="shared" si="92"/>
        <v>-500</v>
      </c>
      <c r="AT58" s="58">
        <f t="shared" si="92"/>
        <v>-500</v>
      </c>
      <c r="AU58" s="58">
        <f t="shared" si="92"/>
        <v>-500</v>
      </c>
      <c r="AV58" s="58">
        <f t="shared" si="92"/>
        <v>-500</v>
      </c>
      <c r="AW58" s="58">
        <f t="shared" si="92"/>
        <v>-500</v>
      </c>
      <c r="AX58" s="58">
        <f t="shared" si="92"/>
        <v>-500</v>
      </c>
      <c r="AY58" s="58">
        <f t="shared" si="92"/>
        <v>-500</v>
      </c>
      <c r="AZ58" s="58">
        <f t="shared" si="92"/>
        <v>-500</v>
      </c>
      <c r="BA58" s="58">
        <f t="shared" si="92"/>
        <v>-500</v>
      </c>
      <c r="BB58" s="58">
        <f t="shared" si="92"/>
        <v>-500</v>
      </c>
      <c r="BC58" s="58">
        <f t="shared" si="92"/>
        <v>-500</v>
      </c>
      <c r="BD58" s="58">
        <f t="shared" si="92"/>
        <v>-500</v>
      </c>
      <c r="BE58" s="58">
        <f t="shared" si="92"/>
        <v>-500</v>
      </c>
      <c r="BF58" s="58">
        <f t="shared" si="92"/>
        <v>-500</v>
      </c>
      <c r="BG58" s="58">
        <f t="shared" si="92"/>
        <v>-500</v>
      </c>
      <c r="BH58" s="58">
        <f t="shared" si="92"/>
        <v>-500</v>
      </c>
      <c r="BI58" s="58">
        <f t="shared" si="92"/>
        <v>-500</v>
      </c>
      <c r="BJ58" s="58">
        <f t="shared" si="92"/>
        <v>-500</v>
      </c>
      <c r="BK58" s="58">
        <f t="shared" si="92"/>
        <v>-500</v>
      </c>
      <c r="BL58" s="58"/>
      <c r="BM58" s="58">
        <f t="shared" si="91"/>
        <v>-6000</v>
      </c>
      <c r="BN58" s="58">
        <f t="shared" si="91"/>
        <v>-6000</v>
      </c>
      <c r="BO58" s="58">
        <f t="shared" si="91"/>
        <v>-6000</v>
      </c>
      <c r="BP58" s="58">
        <f t="shared" si="91"/>
        <v>-6000</v>
      </c>
      <c r="BQ58" s="58">
        <f t="shared" si="91"/>
        <v>-6000</v>
      </c>
    </row>
    <row r="59" spans="2:69" s="57" customFormat="1">
      <c r="B59" s="57" t="s">
        <v>145</v>
      </c>
      <c r="D59" s="58">
        <f>-D$26*$C$12</f>
        <v>-200</v>
      </c>
      <c r="E59" s="58">
        <f t="shared" ref="E59:BK59" si="93">-E$26*$C$12</f>
        <v>-200</v>
      </c>
      <c r="F59" s="58">
        <f t="shared" si="93"/>
        <v>-200</v>
      </c>
      <c r="G59" s="58">
        <f t="shared" si="93"/>
        <v>-200</v>
      </c>
      <c r="H59" s="58">
        <f t="shared" si="93"/>
        <v>-200</v>
      </c>
      <c r="I59" s="58">
        <f t="shared" si="93"/>
        <v>-200</v>
      </c>
      <c r="J59" s="58">
        <f t="shared" si="93"/>
        <v>-200</v>
      </c>
      <c r="K59" s="58">
        <f t="shared" si="93"/>
        <v>-200</v>
      </c>
      <c r="L59" s="58">
        <f t="shared" si="93"/>
        <v>-200</v>
      </c>
      <c r="M59" s="58">
        <f t="shared" si="93"/>
        <v>-200</v>
      </c>
      <c r="N59" s="58">
        <f t="shared" si="93"/>
        <v>-200</v>
      </c>
      <c r="O59" s="58">
        <f t="shared" si="93"/>
        <v>-200</v>
      </c>
      <c r="P59" s="58">
        <f t="shared" si="93"/>
        <v>-204</v>
      </c>
      <c r="Q59" s="58">
        <f t="shared" si="93"/>
        <v>-204</v>
      </c>
      <c r="R59" s="58">
        <f t="shared" si="93"/>
        <v>-204</v>
      </c>
      <c r="S59" s="58">
        <f t="shared" si="93"/>
        <v>-204</v>
      </c>
      <c r="T59" s="58">
        <f t="shared" si="93"/>
        <v>-204</v>
      </c>
      <c r="U59" s="58">
        <f t="shared" si="93"/>
        <v>-204</v>
      </c>
      <c r="V59" s="58">
        <f t="shared" si="93"/>
        <v>-204</v>
      </c>
      <c r="W59" s="58">
        <f t="shared" si="93"/>
        <v>-204</v>
      </c>
      <c r="X59" s="58">
        <f t="shared" si="93"/>
        <v>-204</v>
      </c>
      <c r="Y59" s="58">
        <f t="shared" si="93"/>
        <v>-204</v>
      </c>
      <c r="Z59" s="58">
        <f t="shared" si="93"/>
        <v>-204</v>
      </c>
      <c r="AA59" s="58">
        <f t="shared" si="93"/>
        <v>-204</v>
      </c>
      <c r="AB59" s="58">
        <f t="shared" si="93"/>
        <v>-208.07999999999998</v>
      </c>
      <c r="AC59" s="58">
        <f t="shared" si="93"/>
        <v>-208.07999999999998</v>
      </c>
      <c r="AD59" s="58">
        <f t="shared" si="93"/>
        <v>-208.07999999999998</v>
      </c>
      <c r="AE59" s="58">
        <f t="shared" si="93"/>
        <v>-208.07999999999998</v>
      </c>
      <c r="AF59" s="58">
        <f t="shared" si="93"/>
        <v>-208.07999999999998</v>
      </c>
      <c r="AG59" s="58">
        <f t="shared" si="93"/>
        <v>-208.07999999999998</v>
      </c>
      <c r="AH59" s="58">
        <f t="shared" si="93"/>
        <v>-208.07999999999998</v>
      </c>
      <c r="AI59" s="58">
        <f t="shared" si="93"/>
        <v>-208.07999999999998</v>
      </c>
      <c r="AJ59" s="58">
        <f t="shared" si="93"/>
        <v>-208.07999999999998</v>
      </c>
      <c r="AK59" s="58">
        <f t="shared" si="93"/>
        <v>-208.07999999999998</v>
      </c>
      <c r="AL59" s="58">
        <f t="shared" si="93"/>
        <v>-208.07999999999998</v>
      </c>
      <c r="AM59" s="58">
        <f t="shared" si="93"/>
        <v>-208.07999999999998</v>
      </c>
      <c r="AN59" s="58">
        <f t="shared" si="93"/>
        <v>-212.24159999999998</v>
      </c>
      <c r="AO59" s="58">
        <f t="shared" si="93"/>
        <v>-212.24159999999998</v>
      </c>
      <c r="AP59" s="58">
        <f t="shared" si="93"/>
        <v>-212.24159999999998</v>
      </c>
      <c r="AQ59" s="58">
        <f t="shared" si="93"/>
        <v>-212.24159999999998</v>
      </c>
      <c r="AR59" s="58">
        <f t="shared" si="93"/>
        <v>-212.24159999999998</v>
      </c>
      <c r="AS59" s="58">
        <f t="shared" si="93"/>
        <v>-212.24159999999998</v>
      </c>
      <c r="AT59" s="58">
        <f t="shared" si="93"/>
        <v>-212.24159999999998</v>
      </c>
      <c r="AU59" s="58">
        <f t="shared" si="93"/>
        <v>-212.24159999999998</v>
      </c>
      <c r="AV59" s="58">
        <f t="shared" si="93"/>
        <v>-212.24159999999998</v>
      </c>
      <c r="AW59" s="58">
        <f t="shared" si="93"/>
        <v>-212.24159999999998</v>
      </c>
      <c r="AX59" s="58">
        <f t="shared" si="93"/>
        <v>-212.24159999999998</v>
      </c>
      <c r="AY59" s="58">
        <f t="shared" si="93"/>
        <v>-212.24159999999998</v>
      </c>
      <c r="AZ59" s="58">
        <f t="shared" si="93"/>
        <v>-216.48643200000001</v>
      </c>
      <c r="BA59" s="58">
        <f t="shared" si="93"/>
        <v>-216.48643200000001</v>
      </c>
      <c r="BB59" s="58">
        <f t="shared" si="93"/>
        <v>-216.48643200000001</v>
      </c>
      <c r="BC59" s="58">
        <f t="shared" si="93"/>
        <v>-216.48643200000001</v>
      </c>
      <c r="BD59" s="58">
        <f t="shared" si="93"/>
        <v>-216.48643200000001</v>
      </c>
      <c r="BE59" s="58">
        <f t="shared" si="93"/>
        <v>-216.48643200000001</v>
      </c>
      <c r="BF59" s="58">
        <f t="shared" si="93"/>
        <v>-216.48643200000001</v>
      </c>
      <c r="BG59" s="58">
        <f t="shared" si="93"/>
        <v>-216.48643200000001</v>
      </c>
      <c r="BH59" s="58">
        <f t="shared" si="93"/>
        <v>-216.48643200000001</v>
      </c>
      <c r="BI59" s="58">
        <f t="shared" si="93"/>
        <v>-216.48643200000001</v>
      </c>
      <c r="BJ59" s="58">
        <f t="shared" si="93"/>
        <v>-216.48643200000001</v>
      </c>
      <c r="BK59" s="58">
        <f t="shared" si="93"/>
        <v>-216.48643200000001</v>
      </c>
      <c r="BL59" s="58"/>
      <c r="BM59" s="58">
        <f t="shared" si="91"/>
        <v>-2400</v>
      </c>
      <c r="BN59" s="58">
        <f t="shared" si="91"/>
        <v>-2448</v>
      </c>
      <c r="BO59" s="58">
        <f t="shared" si="91"/>
        <v>-2496.9599999999996</v>
      </c>
      <c r="BP59" s="58">
        <f t="shared" si="91"/>
        <v>-2546.8991999999998</v>
      </c>
      <c r="BQ59" s="58">
        <f t="shared" si="91"/>
        <v>-2597.837184</v>
      </c>
    </row>
    <row r="60" spans="2:69" s="57" customFormat="1">
      <c r="B60" s="57" t="s">
        <v>75</v>
      </c>
      <c r="D60" s="58">
        <f>-$C$11</f>
        <v>-900</v>
      </c>
      <c r="E60" s="58">
        <f t="shared" ref="E60:BK60" si="94">-$C$11</f>
        <v>-900</v>
      </c>
      <c r="F60" s="58">
        <f t="shared" si="94"/>
        <v>-900</v>
      </c>
      <c r="G60" s="58">
        <f t="shared" si="94"/>
        <v>-900</v>
      </c>
      <c r="H60" s="58">
        <f t="shared" si="94"/>
        <v>-900</v>
      </c>
      <c r="I60" s="58">
        <f t="shared" si="94"/>
        <v>-900</v>
      </c>
      <c r="J60" s="58">
        <f t="shared" si="94"/>
        <v>-900</v>
      </c>
      <c r="K60" s="58">
        <f t="shared" si="94"/>
        <v>-900</v>
      </c>
      <c r="L60" s="58">
        <f t="shared" si="94"/>
        <v>-900</v>
      </c>
      <c r="M60" s="58">
        <f t="shared" si="94"/>
        <v>-900</v>
      </c>
      <c r="N60" s="58">
        <f t="shared" si="94"/>
        <v>-900</v>
      </c>
      <c r="O60" s="58">
        <f t="shared" si="94"/>
        <v>-900</v>
      </c>
      <c r="P60" s="58">
        <f t="shared" si="94"/>
        <v>-900</v>
      </c>
      <c r="Q60" s="58">
        <f t="shared" si="94"/>
        <v>-900</v>
      </c>
      <c r="R60" s="58">
        <f t="shared" si="94"/>
        <v>-900</v>
      </c>
      <c r="S60" s="58">
        <f t="shared" si="94"/>
        <v>-900</v>
      </c>
      <c r="T60" s="58">
        <f t="shared" si="94"/>
        <v>-900</v>
      </c>
      <c r="U60" s="58">
        <f t="shared" si="94"/>
        <v>-900</v>
      </c>
      <c r="V60" s="58">
        <f t="shared" si="94"/>
        <v>-900</v>
      </c>
      <c r="W60" s="58">
        <f t="shared" si="94"/>
        <v>-900</v>
      </c>
      <c r="X60" s="58">
        <f t="shared" si="94"/>
        <v>-900</v>
      </c>
      <c r="Y60" s="58">
        <f t="shared" si="94"/>
        <v>-900</v>
      </c>
      <c r="Z60" s="58">
        <f t="shared" si="94"/>
        <v>-900</v>
      </c>
      <c r="AA60" s="58">
        <f t="shared" si="94"/>
        <v>-900</v>
      </c>
      <c r="AB60" s="58">
        <f t="shared" si="94"/>
        <v>-900</v>
      </c>
      <c r="AC60" s="58">
        <f t="shared" si="94"/>
        <v>-900</v>
      </c>
      <c r="AD60" s="58">
        <f t="shared" si="94"/>
        <v>-900</v>
      </c>
      <c r="AE60" s="58">
        <f t="shared" si="94"/>
        <v>-900</v>
      </c>
      <c r="AF60" s="58">
        <f t="shared" si="94"/>
        <v>-900</v>
      </c>
      <c r="AG60" s="58">
        <f t="shared" si="94"/>
        <v>-900</v>
      </c>
      <c r="AH60" s="58">
        <f t="shared" si="94"/>
        <v>-900</v>
      </c>
      <c r="AI60" s="58">
        <f t="shared" si="94"/>
        <v>-900</v>
      </c>
      <c r="AJ60" s="58">
        <f t="shared" si="94"/>
        <v>-900</v>
      </c>
      <c r="AK60" s="58">
        <f t="shared" si="94"/>
        <v>-900</v>
      </c>
      <c r="AL60" s="58">
        <f t="shared" si="94"/>
        <v>-900</v>
      </c>
      <c r="AM60" s="58">
        <f t="shared" si="94"/>
        <v>-900</v>
      </c>
      <c r="AN60" s="58">
        <f t="shared" si="94"/>
        <v>-900</v>
      </c>
      <c r="AO60" s="58">
        <f t="shared" si="94"/>
        <v>-900</v>
      </c>
      <c r="AP60" s="58">
        <f t="shared" si="94"/>
        <v>-900</v>
      </c>
      <c r="AQ60" s="58">
        <f t="shared" si="94"/>
        <v>-900</v>
      </c>
      <c r="AR60" s="58">
        <f t="shared" si="94"/>
        <v>-900</v>
      </c>
      <c r="AS60" s="58">
        <f t="shared" si="94"/>
        <v>-900</v>
      </c>
      <c r="AT60" s="58">
        <f t="shared" si="94"/>
        <v>-900</v>
      </c>
      <c r="AU60" s="58">
        <f t="shared" si="94"/>
        <v>-900</v>
      </c>
      <c r="AV60" s="58">
        <f t="shared" si="94"/>
        <v>-900</v>
      </c>
      <c r="AW60" s="58">
        <f t="shared" si="94"/>
        <v>-900</v>
      </c>
      <c r="AX60" s="58">
        <f t="shared" si="94"/>
        <v>-900</v>
      </c>
      <c r="AY60" s="58">
        <f t="shared" si="94"/>
        <v>-900</v>
      </c>
      <c r="AZ60" s="58">
        <f t="shared" si="94"/>
        <v>-900</v>
      </c>
      <c r="BA60" s="58">
        <f t="shared" si="94"/>
        <v>-900</v>
      </c>
      <c r="BB60" s="58">
        <f t="shared" si="94"/>
        <v>-900</v>
      </c>
      <c r="BC60" s="58">
        <f t="shared" si="94"/>
        <v>-900</v>
      </c>
      <c r="BD60" s="58">
        <f t="shared" si="94"/>
        <v>-900</v>
      </c>
      <c r="BE60" s="58">
        <f t="shared" si="94"/>
        <v>-900</v>
      </c>
      <c r="BF60" s="58">
        <f t="shared" si="94"/>
        <v>-900</v>
      </c>
      <c r="BG60" s="58">
        <f t="shared" si="94"/>
        <v>-900</v>
      </c>
      <c r="BH60" s="58">
        <f t="shared" si="94"/>
        <v>-900</v>
      </c>
      <c r="BI60" s="58">
        <f t="shared" si="94"/>
        <v>-900</v>
      </c>
      <c r="BJ60" s="58">
        <f t="shared" si="94"/>
        <v>-900</v>
      </c>
      <c r="BK60" s="58">
        <f t="shared" si="94"/>
        <v>-900</v>
      </c>
      <c r="BL60" s="58"/>
      <c r="BM60" s="58">
        <f t="shared" si="91"/>
        <v>-10800</v>
      </c>
      <c r="BN60" s="58">
        <f t="shared" si="91"/>
        <v>-10800</v>
      </c>
      <c r="BO60" s="58">
        <f t="shared" si="91"/>
        <v>-10800</v>
      </c>
      <c r="BP60" s="58">
        <f t="shared" si="91"/>
        <v>-10800</v>
      </c>
      <c r="BQ60" s="58">
        <f t="shared" si="91"/>
        <v>-10800</v>
      </c>
    </row>
    <row r="61" spans="2:69" s="57" customFormat="1">
      <c r="B61" s="38" t="s">
        <v>16</v>
      </c>
      <c r="D61" s="73">
        <f>SUM(D55,D57:D60)</f>
        <v>1400</v>
      </c>
      <c r="E61" s="73">
        <f t="shared" ref="E61:BK61" si="95">SUM(E55,E57:E60)</f>
        <v>1400</v>
      </c>
      <c r="F61" s="73">
        <f t="shared" si="95"/>
        <v>1400</v>
      </c>
      <c r="G61" s="73">
        <f t="shared" si="95"/>
        <v>1400</v>
      </c>
      <c r="H61" s="73">
        <f t="shared" si="95"/>
        <v>1400</v>
      </c>
      <c r="I61" s="73">
        <f t="shared" si="95"/>
        <v>1400</v>
      </c>
      <c r="J61" s="73">
        <f t="shared" si="95"/>
        <v>3000</v>
      </c>
      <c r="K61" s="73">
        <f t="shared" si="95"/>
        <v>3000</v>
      </c>
      <c r="L61" s="73">
        <f t="shared" si="95"/>
        <v>3000</v>
      </c>
      <c r="M61" s="73">
        <f t="shared" si="95"/>
        <v>3000</v>
      </c>
      <c r="N61" s="73">
        <f t="shared" si="95"/>
        <v>3000</v>
      </c>
      <c r="O61" s="73">
        <f t="shared" si="95"/>
        <v>5800</v>
      </c>
      <c r="P61" s="73">
        <f t="shared" si="95"/>
        <v>1396</v>
      </c>
      <c r="Q61" s="73">
        <f t="shared" si="95"/>
        <v>1396</v>
      </c>
      <c r="R61" s="73">
        <f t="shared" si="95"/>
        <v>1396</v>
      </c>
      <c r="S61" s="73">
        <f t="shared" si="95"/>
        <v>1396</v>
      </c>
      <c r="T61" s="73">
        <f t="shared" si="95"/>
        <v>1396</v>
      </c>
      <c r="U61" s="73">
        <f t="shared" si="95"/>
        <v>1396</v>
      </c>
      <c r="V61" s="73">
        <f t="shared" si="95"/>
        <v>2996</v>
      </c>
      <c r="W61" s="73">
        <f t="shared" si="95"/>
        <v>2996</v>
      </c>
      <c r="X61" s="73">
        <f t="shared" si="95"/>
        <v>2996</v>
      </c>
      <c r="Y61" s="73">
        <f t="shared" si="95"/>
        <v>2996</v>
      </c>
      <c r="Z61" s="73">
        <f t="shared" si="95"/>
        <v>2996</v>
      </c>
      <c r="AA61" s="73">
        <f t="shared" si="95"/>
        <v>5796</v>
      </c>
      <c r="AB61" s="73">
        <f t="shared" si="95"/>
        <v>1391.92</v>
      </c>
      <c r="AC61" s="73">
        <f t="shared" si="95"/>
        <v>1391.92</v>
      </c>
      <c r="AD61" s="73">
        <f t="shared" si="95"/>
        <v>1391.92</v>
      </c>
      <c r="AE61" s="73">
        <f t="shared" si="95"/>
        <v>1391.92</v>
      </c>
      <c r="AF61" s="73">
        <f t="shared" si="95"/>
        <v>1391.92</v>
      </c>
      <c r="AG61" s="73">
        <f t="shared" si="95"/>
        <v>1391.92</v>
      </c>
      <c r="AH61" s="73">
        <f t="shared" si="95"/>
        <v>2991.92</v>
      </c>
      <c r="AI61" s="73">
        <f t="shared" si="95"/>
        <v>2991.92</v>
      </c>
      <c r="AJ61" s="73">
        <f t="shared" si="95"/>
        <v>2991.92</v>
      </c>
      <c r="AK61" s="73">
        <f t="shared" si="95"/>
        <v>2991.92</v>
      </c>
      <c r="AL61" s="73">
        <f t="shared" si="95"/>
        <v>2991.92</v>
      </c>
      <c r="AM61" s="73">
        <f t="shared" si="95"/>
        <v>5791.92</v>
      </c>
      <c r="AN61" s="73">
        <f t="shared" si="95"/>
        <v>1387.7584000000002</v>
      </c>
      <c r="AO61" s="73">
        <f t="shared" si="95"/>
        <v>1387.7584000000002</v>
      </c>
      <c r="AP61" s="73">
        <f t="shared" si="95"/>
        <v>1387.7584000000002</v>
      </c>
      <c r="AQ61" s="73">
        <f t="shared" si="95"/>
        <v>1387.7584000000002</v>
      </c>
      <c r="AR61" s="73">
        <f t="shared" si="95"/>
        <v>1387.7584000000002</v>
      </c>
      <c r="AS61" s="73">
        <f t="shared" si="95"/>
        <v>1387.7584000000002</v>
      </c>
      <c r="AT61" s="73">
        <f t="shared" si="95"/>
        <v>2987.7584000000002</v>
      </c>
      <c r="AU61" s="73">
        <f t="shared" si="95"/>
        <v>2987.7584000000002</v>
      </c>
      <c r="AV61" s="73">
        <f t="shared" si="95"/>
        <v>2987.7584000000002</v>
      </c>
      <c r="AW61" s="73">
        <f t="shared" si="95"/>
        <v>2987.7584000000002</v>
      </c>
      <c r="AX61" s="73">
        <f t="shared" si="95"/>
        <v>2987.7584000000002</v>
      </c>
      <c r="AY61" s="73">
        <f t="shared" si="95"/>
        <v>5787.7583999999997</v>
      </c>
      <c r="AZ61" s="73">
        <f t="shared" si="95"/>
        <v>1383.5135679999999</v>
      </c>
      <c r="BA61" s="73">
        <f t="shared" si="95"/>
        <v>1383.5135679999999</v>
      </c>
      <c r="BB61" s="73">
        <f t="shared" si="95"/>
        <v>1383.5135679999999</v>
      </c>
      <c r="BC61" s="73">
        <f t="shared" si="95"/>
        <v>1383.5135679999999</v>
      </c>
      <c r="BD61" s="73">
        <f t="shared" si="95"/>
        <v>1383.5135679999999</v>
      </c>
      <c r="BE61" s="73">
        <f t="shared" si="95"/>
        <v>1383.5135679999999</v>
      </c>
      <c r="BF61" s="73">
        <f t="shared" si="95"/>
        <v>2983.5135679999999</v>
      </c>
      <c r="BG61" s="73">
        <f t="shared" si="95"/>
        <v>2983.5135679999999</v>
      </c>
      <c r="BH61" s="73">
        <f t="shared" si="95"/>
        <v>2983.5135679999999</v>
      </c>
      <c r="BI61" s="73">
        <f t="shared" si="95"/>
        <v>2983.5135679999999</v>
      </c>
      <c r="BJ61" s="73">
        <f t="shared" si="95"/>
        <v>2983.5135679999999</v>
      </c>
      <c r="BK61" s="73">
        <f t="shared" si="95"/>
        <v>5783.5135680000003</v>
      </c>
      <c r="BL61" s="73"/>
      <c r="BM61" s="73">
        <f t="shared" ref="BM61" si="96">SUM(BM55,BM57:BM60)</f>
        <v>29200</v>
      </c>
      <c r="BN61" s="73">
        <f t="shared" ref="BN61" si="97">SUM(BN55,BN57:BN60)</f>
        <v>29152</v>
      </c>
      <c r="BO61" s="73">
        <f t="shared" ref="BO61" si="98">SUM(BO55,BO57:BO60)</f>
        <v>29103.040000000001</v>
      </c>
      <c r="BP61" s="73">
        <f t="shared" ref="BP61" si="99">SUM(BP55,BP57:BP60)</f>
        <v>29053.1008</v>
      </c>
      <c r="BQ61" s="73">
        <f t="shared" ref="BQ61" si="100">SUM(BQ55,BQ57:BQ60)</f>
        <v>29002.162815999996</v>
      </c>
    </row>
    <row r="63" spans="2:69" s="57" customFormat="1">
      <c r="B63" s="57" t="s">
        <v>76</v>
      </c>
      <c r="D63" s="58">
        <f>D48</f>
        <v>-357.14285714285717</v>
      </c>
      <c r="E63" s="58">
        <f t="shared" ref="E63:BK63" si="101">E48</f>
        <v>-468.25396825396831</v>
      </c>
      <c r="F63" s="58">
        <f t="shared" si="101"/>
        <v>-468.25396825396831</v>
      </c>
      <c r="G63" s="58">
        <f t="shared" si="101"/>
        <v>-468.25396825396831</v>
      </c>
      <c r="H63" s="58">
        <f t="shared" si="101"/>
        <v>-468.25396825396831</v>
      </c>
      <c r="I63" s="58">
        <f t="shared" si="101"/>
        <v>-468.25396825396831</v>
      </c>
      <c r="J63" s="58">
        <f t="shared" si="101"/>
        <v>-468.25396825396831</v>
      </c>
      <c r="K63" s="58">
        <f t="shared" si="101"/>
        <v>-468.25396825396831</v>
      </c>
      <c r="L63" s="58">
        <f t="shared" si="101"/>
        <v>-468.25396825396831</v>
      </c>
      <c r="M63" s="58">
        <f t="shared" si="101"/>
        <v>-468.25396825396831</v>
      </c>
      <c r="N63" s="58">
        <f t="shared" si="101"/>
        <v>-468.25396825396831</v>
      </c>
      <c r="O63" s="58">
        <f t="shared" si="101"/>
        <v>-468.25396825396831</v>
      </c>
      <c r="P63" s="58">
        <f t="shared" si="101"/>
        <v>-468.25396825396831</v>
      </c>
      <c r="Q63" s="58">
        <f t="shared" si="101"/>
        <v>-468.25396825396831</v>
      </c>
      <c r="R63" s="58">
        <f t="shared" si="101"/>
        <v>-468.25396825396831</v>
      </c>
      <c r="S63" s="58">
        <f t="shared" si="101"/>
        <v>-468.25396825396831</v>
      </c>
      <c r="T63" s="58">
        <f t="shared" si="101"/>
        <v>-468.25396825396831</v>
      </c>
      <c r="U63" s="58">
        <f t="shared" si="101"/>
        <v>-468.25396825396831</v>
      </c>
      <c r="V63" s="58">
        <f t="shared" si="101"/>
        <v>-468.25396825396831</v>
      </c>
      <c r="W63" s="58">
        <f t="shared" si="101"/>
        <v>-468.25396825396831</v>
      </c>
      <c r="X63" s="58">
        <f t="shared" si="101"/>
        <v>-468.25396825396831</v>
      </c>
      <c r="Y63" s="58">
        <f t="shared" si="101"/>
        <v>-468.25396825396831</v>
      </c>
      <c r="Z63" s="58">
        <f t="shared" si="101"/>
        <v>-468.25396825396831</v>
      </c>
      <c r="AA63" s="58">
        <f t="shared" si="101"/>
        <v>-468.25396825396831</v>
      </c>
      <c r="AB63" s="58">
        <f t="shared" si="101"/>
        <v>-468.25396825396831</v>
      </c>
      <c r="AC63" s="58">
        <f t="shared" si="101"/>
        <v>-468.25396825396831</v>
      </c>
      <c r="AD63" s="58">
        <f t="shared" si="101"/>
        <v>-468.25396825396831</v>
      </c>
      <c r="AE63" s="58">
        <f t="shared" si="101"/>
        <v>-468.25396825396831</v>
      </c>
      <c r="AF63" s="58">
        <f t="shared" si="101"/>
        <v>-468.25396825396831</v>
      </c>
      <c r="AG63" s="58">
        <f t="shared" si="101"/>
        <v>-468.25396825396831</v>
      </c>
      <c r="AH63" s="58">
        <f t="shared" si="101"/>
        <v>-468.25396825396831</v>
      </c>
      <c r="AI63" s="58">
        <f t="shared" si="101"/>
        <v>-468.25396825396831</v>
      </c>
      <c r="AJ63" s="58">
        <f t="shared" si="101"/>
        <v>-468.25396825396831</v>
      </c>
      <c r="AK63" s="58">
        <f t="shared" si="101"/>
        <v>-468.25396825396831</v>
      </c>
      <c r="AL63" s="58">
        <f t="shared" si="101"/>
        <v>-468.25396825396831</v>
      </c>
      <c r="AM63" s="58">
        <f t="shared" si="101"/>
        <v>-468.25396825396831</v>
      </c>
      <c r="AN63" s="58">
        <f t="shared" si="101"/>
        <v>-468.25396825396831</v>
      </c>
      <c r="AO63" s="58">
        <f t="shared" si="101"/>
        <v>-407.14285714285717</v>
      </c>
      <c r="AP63" s="58">
        <f t="shared" si="101"/>
        <v>-407.14285714285717</v>
      </c>
      <c r="AQ63" s="58">
        <f t="shared" si="101"/>
        <v>-407.14285714285717</v>
      </c>
      <c r="AR63" s="58">
        <f t="shared" si="101"/>
        <v>-407.14285714285717</v>
      </c>
      <c r="AS63" s="58">
        <f t="shared" si="101"/>
        <v>-407.14285714285717</v>
      </c>
      <c r="AT63" s="58">
        <f t="shared" si="101"/>
        <v>-407.14285714285717</v>
      </c>
      <c r="AU63" s="58">
        <f t="shared" si="101"/>
        <v>-407.14285714285717</v>
      </c>
      <c r="AV63" s="58">
        <f t="shared" si="101"/>
        <v>-407.14285714285717</v>
      </c>
      <c r="AW63" s="58">
        <f t="shared" si="101"/>
        <v>-407.14285714285717</v>
      </c>
      <c r="AX63" s="58">
        <f t="shared" si="101"/>
        <v>-407.14285714285717</v>
      </c>
      <c r="AY63" s="58">
        <f t="shared" si="101"/>
        <v>-407.14285714285717</v>
      </c>
      <c r="AZ63" s="58">
        <f t="shared" si="101"/>
        <v>-407.14285714285717</v>
      </c>
      <c r="BA63" s="58">
        <f t="shared" si="101"/>
        <v>-407.14285714285717</v>
      </c>
      <c r="BB63" s="58">
        <f t="shared" si="101"/>
        <v>-407.14285714285717</v>
      </c>
      <c r="BC63" s="58">
        <f t="shared" si="101"/>
        <v>-407.14285714285717</v>
      </c>
      <c r="BD63" s="58">
        <f t="shared" si="101"/>
        <v>-407.14285714285717</v>
      </c>
      <c r="BE63" s="58">
        <f t="shared" si="101"/>
        <v>-407.14285714285717</v>
      </c>
      <c r="BF63" s="58">
        <f t="shared" si="101"/>
        <v>-407.14285714285717</v>
      </c>
      <c r="BG63" s="58">
        <f t="shared" si="101"/>
        <v>-407.14285714285717</v>
      </c>
      <c r="BH63" s="58">
        <f t="shared" si="101"/>
        <v>-407.14285714285717</v>
      </c>
      <c r="BI63" s="58">
        <f t="shared" si="101"/>
        <v>-407.14285714285717</v>
      </c>
      <c r="BJ63" s="58">
        <f t="shared" si="101"/>
        <v>-407.14285714285717</v>
      </c>
      <c r="BK63" s="58">
        <f t="shared" si="101"/>
        <v>-407.14285714285717</v>
      </c>
      <c r="BL63" s="58"/>
      <c r="BM63" s="58">
        <f>SUMIFS($D63:$BK63,$D$23:$BK$23,$BM$21:$BQ$21)</f>
        <v>-5507.936507936508</v>
      </c>
      <c r="BN63" s="58">
        <f t="shared" ref="BN63:BQ63" si="102">SUMIFS($D63:$BK63,$D$23:$BK$23,$BM$21:$BQ$21)</f>
        <v>-5619.0476190476193</v>
      </c>
      <c r="BO63" s="58">
        <f t="shared" si="102"/>
        <v>-5619.0476190476193</v>
      </c>
      <c r="BP63" s="58">
        <f t="shared" si="102"/>
        <v>-4946.8253968253975</v>
      </c>
      <c r="BQ63" s="58">
        <f t="shared" si="102"/>
        <v>-4885.7142857142862</v>
      </c>
    </row>
    <row r="64" spans="2:69" s="57" customFormat="1">
      <c r="B64" s="38" t="s">
        <v>18</v>
      </c>
      <c r="D64" s="73">
        <f>SUM(D61,D63)</f>
        <v>1042.8571428571429</v>
      </c>
      <c r="E64" s="73">
        <f t="shared" ref="E64:BK64" si="103">SUM(E61,E63)</f>
        <v>931.74603174603169</v>
      </c>
      <c r="F64" s="73">
        <f t="shared" si="103"/>
        <v>931.74603174603169</v>
      </c>
      <c r="G64" s="73">
        <f t="shared" si="103"/>
        <v>931.74603174603169</v>
      </c>
      <c r="H64" s="73">
        <f t="shared" si="103"/>
        <v>931.74603174603169</v>
      </c>
      <c r="I64" s="73">
        <f t="shared" si="103"/>
        <v>931.74603174603169</v>
      </c>
      <c r="J64" s="73">
        <f t="shared" si="103"/>
        <v>2531.7460317460318</v>
      </c>
      <c r="K64" s="73">
        <f t="shared" si="103"/>
        <v>2531.7460317460318</v>
      </c>
      <c r="L64" s="73">
        <f t="shared" si="103"/>
        <v>2531.7460317460318</v>
      </c>
      <c r="M64" s="73">
        <f t="shared" si="103"/>
        <v>2531.7460317460318</v>
      </c>
      <c r="N64" s="73">
        <f t="shared" si="103"/>
        <v>2531.7460317460318</v>
      </c>
      <c r="O64" s="73">
        <f t="shared" si="103"/>
        <v>5331.7460317460318</v>
      </c>
      <c r="P64" s="73">
        <f t="shared" si="103"/>
        <v>927.74603174603169</v>
      </c>
      <c r="Q64" s="73">
        <f t="shared" si="103"/>
        <v>927.74603174603169</v>
      </c>
      <c r="R64" s="73">
        <f t="shared" si="103"/>
        <v>927.74603174603169</v>
      </c>
      <c r="S64" s="73">
        <f t="shared" si="103"/>
        <v>927.74603174603169</v>
      </c>
      <c r="T64" s="73">
        <f t="shared" si="103"/>
        <v>927.74603174603169</v>
      </c>
      <c r="U64" s="73">
        <f t="shared" si="103"/>
        <v>927.74603174603169</v>
      </c>
      <c r="V64" s="73">
        <f t="shared" si="103"/>
        <v>2527.7460317460318</v>
      </c>
      <c r="W64" s="73">
        <f t="shared" si="103"/>
        <v>2527.7460317460318</v>
      </c>
      <c r="X64" s="73">
        <f t="shared" si="103"/>
        <v>2527.7460317460318</v>
      </c>
      <c r="Y64" s="73">
        <f t="shared" si="103"/>
        <v>2527.7460317460318</v>
      </c>
      <c r="Z64" s="73">
        <f t="shared" si="103"/>
        <v>2527.7460317460318</v>
      </c>
      <c r="AA64" s="73">
        <f t="shared" si="103"/>
        <v>5327.7460317460318</v>
      </c>
      <c r="AB64" s="73">
        <f t="shared" si="103"/>
        <v>923.66603174603176</v>
      </c>
      <c r="AC64" s="73">
        <f t="shared" si="103"/>
        <v>923.66603174603176</v>
      </c>
      <c r="AD64" s="73">
        <f t="shared" si="103"/>
        <v>923.66603174603176</v>
      </c>
      <c r="AE64" s="73">
        <f t="shared" si="103"/>
        <v>923.66603174603176</v>
      </c>
      <c r="AF64" s="73">
        <f t="shared" si="103"/>
        <v>923.66603174603176</v>
      </c>
      <c r="AG64" s="73">
        <f t="shared" si="103"/>
        <v>923.66603174603176</v>
      </c>
      <c r="AH64" s="73">
        <f t="shared" si="103"/>
        <v>2523.6660317460319</v>
      </c>
      <c r="AI64" s="73">
        <f t="shared" si="103"/>
        <v>2523.6660317460319</v>
      </c>
      <c r="AJ64" s="73">
        <f t="shared" si="103"/>
        <v>2523.6660317460319</v>
      </c>
      <c r="AK64" s="73">
        <f t="shared" si="103"/>
        <v>2523.6660317460319</v>
      </c>
      <c r="AL64" s="73">
        <f t="shared" si="103"/>
        <v>2523.6660317460319</v>
      </c>
      <c r="AM64" s="73">
        <f t="shared" si="103"/>
        <v>5323.6660317460319</v>
      </c>
      <c r="AN64" s="73">
        <f t="shared" si="103"/>
        <v>919.50443174603186</v>
      </c>
      <c r="AO64" s="73">
        <f t="shared" si="103"/>
        <v>980.61554285714305</v>
      </c>
      <c r="AP64" s="73">
        <f t="shared" si="103"/>
        <v>980.61554285714305</v>
      </c>
      <c r="AQ64" s="73">
        <f t="shared" si="103"/>
        <v>980.61554285714305</v>
      </c>
      <c r="AR64" s="73">
        <f t="shared" si="103"/>
        <v>980.61554285714305</v>
      </c>
      <c r="AS64" s="73">
        <f t="shared" si="103"/>
        <v>980.61554285714305</v>
      </c>
      <c r="AT64" s="73">
        <f t="shared" si="103"/>
        <v>2580.6155428571428</v>
      </c>
      <c r="AU64" s="73">
        <f t="shared" si="103"/>
        <v>2580.6155428571428</v>
      </c>
      <c r="AV64" s="73">
        <f t="shared" si="103"/>
        <v>2580.6155428571428</v>
      </c>
      <c r="AW64" s="73">
        <f t="shared" si="103"/>
        <v>2580.6155428571428</v>
      </c>
      <c r="AX64" s="73">
        <f t="shared" si="103"/>
        <v>2580.6155428571428</v>
      </c>
      <c r="AY64" s="73">
        <f t="shared" si="103"/>
        <v>5380.6155428571428</v>
      </c>
      <c r="AZ64" s="73">
        <f t="shared" si="103"/>
        <v>976.37071085714274</v>
      </c>
      <c r="BA64" s="73">
        <f t="shared" si="103"/>
        <v>976.37071085714274</v>
      </c>
      <c r="BB64" s="73">
        <f t="shared" si="103"/>
        <v>976.37071085714274</v>
      </c>
      <c r="BC64" s="73">
        <f t="shared" si="103"/>
        <v>976.37071085714274</v>
      </c>
      <c r="BD64" s="73">
        <f t="shared" si="103"/>
        <v>976.37071085714274</v>
      </c>
      <c r="BE64" s="73">
        <f t="shared" si="103"/>
        <v>976.37071085714274</v>
      </c>
      <c r="BF64" s="73">
        <f t="shared" si="103"/>
        <v>2576.3707108571425</v>
      </c>
      <c r="BG64" s="73">
        <f t="shared" si="103"/>
        <v>2576.3707108571425</v>
      </c>
      <c r="BH64" s="73">
        <f t="shared" si="103"/>
        <v>2576.3707108571425</v>
      </c>
      <c r="BI64" s="73">
        <f t="shared" si="103"/>
        <v>2576.3707108571425</v>
      </c>
      <c r="BJ64" s="73">
        <f t="shared" si="103"/>
        <v>2576.3707108571425</v>
      </c>
      <c r="BK64" s="73">
        <f t="shared" si="103"/>
        <v>5376.3707108571434</v>
      </c>
      <c r="BL64" s="73"/>
      <c r="BM64" s="73">
        <f t="shared" ref="BM64" si="104">SUM(BM61,BM63)</f>
        <v>23692.063492063491</v>
      </c>
      <c r="BN64" s="73">
        <f t="shared" ref="BN64" si="105">SUM(BN61,BN63)</f>
        <v>23532.952380952382</v>
      </c>
      <c r="BO64" s="73">
        <f t="shared" ref="BO64" si="106">SUM(BO61,BO63)</f>
        <v>23483.992380952383</v>
      </c>
      <c r="BP64" s="73">
        <f t="shared" ref="BP64" si="107">SUM(BP61,BP63)</f>
        <v>24106.275403174601</v>
      </c>
      <c r="BQ64" s="73">
        <f t="shared" ref="BQ64" si="108">SUM(BQ61,BQ63)</f>
        <v>24116.44853028571</v>
      </c>
    </row>
    <row r="66" spans="2:69" s="57" customFormat="1">
      <c r="B66" s="57" t="s">
        <v>77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v>0</v>
      </c>
      <c r="AA66" s="58">
        <v>0</v>
      </c>
      <c r="AB66" s="58">
        <v>0</v>
      </c>
      <c r="AC66" s="58">
        <v>0</v>
      </c>
      <c r="AD66" s="58">
        <v>0</v>
      </c>
      <c r="AE66" s="58">
        <v>0</v>
      </c>
      <c r="AF66" s="58">
        <v>0</v>
      </c>
      <c r="AG66" s="58">
        <v>0</v>
      </c>
      <c r="AH66" s="58">
        <v>0</v>
      </c>
      <c r="AI66" s="58">
        <v>0</v>
      </c>
      <c r="AJ66" s="58">
        <v>0</v>
      </c>
      <c r="AK66" s="58">
        <v>0</v>
      </c>
      <c r="AL66" s="58">
        <v>0</v>
      </c>
      <c r="AM66" s="58">
        <v>0</v>
      </c>
      <c r="AN66" s="58">
        <v>0</v>
      </c>
      <c r="AO66" s="58">
        <v>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/>
      <c r="BM66" s="58">
        <f>SUMIFS($D66:$BK66,$D$23:$BK$23,$BM$21:$BQ$21)</f>
        <v>0</v>
      </c>
      <c r="BN66" s="58">
        <f t="shared" ref="BN66:BQ66" si="109">SUMIFS($D66:$BK66,$D$23:$BK$23,$BM$21:$BQ$21)</f>
        <v>0</v>
      </c>
      <c r="BO66" s="58">
        <f t="shared" si="109"/>
        <v>0</v>
      </c>
      <c r="BP66" s="58">
        <f t="shared" si="109"/>
        <v>0</v>
      </c>
      <c r="BQ66" s="58">
        <f t="shared" si="109"/>
        <v>0</v>
      </c>
    </row>
    <row r="67" spans="2:69" s="57" customFormat="1">
      <c r="B67" s="38" t="s">
        <v>78</v>
      </c>
      <c r="D67" s="73">
        <f>SUM(D64,D66)</f>
        <v>1042.8571428571429</v>
      </c>
      <c r="E67" s="73">
        <f t="shared" ref="E67:BK67" si="110">SUM(E64,E66)</f>
        <v>931.74603174603169</v>
      </c>
      <c r="F67" s="73">
        <f t="shared" si="110"/>
        <v>931.74603174603169</v>
      </c>
      <c r="G67" s="73">
        <f t="shared" si="110"/>
        <v>931.74603174603169</v>
      </c>
      <c r="H67" s="73">
        <f t="shared" si="110"/>
        <v>931.74603174603169</v>
      </c>
      <c r="I67" s="73">
        <f t="shared" si="110"/>
        <v>931.74603174603169</v>
      </c>
      <c r="J67" s="73">
        <f t="shared" si="110"/>
        <v>2531.7460317460318</v>
      </c>
      <c r="K67" s="73">
        <f t="shared" si="110"/>
        <v>2531.7460317460318</v>
      </c>
      <c r="L67" s="73">
        <f t="shared" si="110"/>
        <v>2531.7460317460318</v>
      </c>
      <c r="M67" s="73">
        <f t="shared" si="110"/>
        <v>2531.7460317460318</v>
      </c>
      <c r="N67" s="73">
        <f t="shared" si="110"/>
        <v>2531.7460317460318</v>
      </c>
      <c r="O67" s="73">
        <f t="shared" si="110"/>
        <v>5331.7460317460318</v>
      </c>
      <c r="P67" s="73">
        <f t="shared" si="110"/>
        <v>927.74603174603169</v>
      </c>
      <c r="Q67" s="73">
        <f t="shared" si="110"/>
        <v>927.74603174603169</v>
      </c>
      <c r="R67" s="73">
        <f t="shared" si="110"/>
        <v>927.74603174603169</v>
      </c>
      <c r="S67" s="73">
        <f t="shared" si="110"/>
        <v>927.74603174603169</v>
      </c>
      <c r="T67" s="73">
        <f t="shared" si="110"/>
        <v>927.74603174603169</v>
      </c>
      <c r="U67" s="73">
        <f t="shared" si="110"/>
        <v>927.74603174603169</v>
      </c>
      <c r="V67" s="73">
        <f t="shared" si="110"/>
        <v>2527.7460317460318</v>
      </c>
      <c r="W67" s="73">
        <f t="shared" si="110"/>
        <v>2527.7460317460318</v>
      </c>
      <c r="X67" s="73">
        <f t="shared" si="110"/>
        <v>2527.7460317460318</v>
      </c>
      <c r="Y67" s="73">
        <f t="shared" si="110"/>
        <v>2527.7460317460318</v>
      </c>
      <c r="Z67" s="73">
        <f t="shared" si="110"/>
        <v>2527.7460317460318</v>
      </c>
      <c r="AA67" s="73">
        <f t="shared" si="110"/>
        <v>5327.7460317460318</v>
      </c>
      <c r="AB67" s="73">
        <f t="shared" si="110"/>
        <v>923.66603174603176</v>
      </c>
      <c r="AC67" s="73">
        <f t="shared" si="110"/>
        <v>923.66603174603176</v>
      </c>
      <c r="AD67" s="73">
        <f t="shared" si="110"/>
        <v>923.66603174603176</v>
      </c>
      <c r="AE67" s="73">
        <f t="shared" si="110"/>
        <v>923.66603174603176</v>
      </c>
      <c r="AF67" s="73">
        <f t="shared" si="110"/>
        <v>923.66603174603176</v>
      </c>
      <c r="AG67" s="73">
        <f t="shared" si="110"/>
        <v>923.66603174603176</v>
      </c>
      <c r="AH67" s="73">
        <f t="shared" si="110"/>
        <v>2523.6660317460319</v>
      </c>
      <c r="AI67" s="73">
        <f t="shared" si="110"/>
        <v>2523.6660317460319</v>
      </c>
      <c r="AJ67" s="73">
        <f t="shared" si="110"/>
        <v>2523.6660317460319</v>
      </c>
      <c r="AK67" s="73">
        <f t="shared" si="110"/>
        <v>2523.6660317460319</v>
      </c>
      <c r="AL67" s="73">
        <f t="shared" si="110"/>
        <v>2523.6660317460319</v>
      </c>
      <c r="AM67" s="73">
        <f t="shared" si="110"/>
        <v>5323.6660317460319</v>
      </c>
      <c r="AN67" s="73">
        <f t="shared" si="110"/>
        <v>919.50443174603186</v>
      </c>
      <c r="AO67" s="73">
        <f t="shared" si="110"/>
        <v>980.61554285714305</v>
      </c>
      <c r="AP67" s="73">
        <f t="shared" si="110"/>
        <v>980.61554285714305</v>
      </c>
      <c r="AQ67" s="73">
        <f t="shared" si="110"/>
        <v>980.61554285714305</v>
      </c>
      <c r="AR67" s="73">
        <f t="shared" si="110"/>
        <v>980.61554285714305</v>
      </c>
      <c r="AS67" s="73">
        <f t="shared" si="110"/>
        <v>980.61554285714305</v>
      </c>
      <c r="AT67" s="73">
        <f t="shared" si="110"/>
        <v>2580.6155428571428</v>
      </c>
      <c r="AU67" s="73">
        <f t="shared" si="110"/>
        <v>2580.6155428571428</v>
      </c>
      <c r="AV67" s="73">
        <f t="shared" si="110"/>
        <v>2580.6155428571428</v>
      </c>
      <c r="AW67" s="73">
        <f t="shared" si="110"/>
        <v>2580.6155428571428</v>
      </c>
      <c r="AX67" s="73">
        <f t="shared" si="110"/>
        <v>2580.6155428571428</v>
      </c>
      <c r="AY67" s="73">
        <f t="shared" si="110"/>
        <v>5380.6155428571428</v>
      </c>
      <c r="AZ67" s="73">
        <f t="shared" si="110"/>
        <v>976.37071085714274</v>
      </c>
      <c r="BA67" s="73">
        <f t="shared" si="110"/>
        <v>976.37071085714274</v>
      </c>
      <c r="BB67" s="73">
        <f t="shared" si="110"/>
        <v>976.37071085714274</v>
      </c>
      <c r="BC67" s="73">
        <f t="shared" si="110"/>
        <v>976.37071085714274</v>
      </c>
      <c r="BD67" s="73">
        <f t="shared" si="110"/>
        <v>976.37071085714274</v>
      </c>
      <c r="BE67" s="73">
        <f t="shared" si="110"/>
        <v>976.37071085714274</v>
      </c>
      <c r="BF67" s="73">
        <f t="shared" si="110"/>
        <v>2576.3707108571425</v>
      </c>
      <c r="BG67" s="73">
        <f t="shared" si="110"/>
        <v>2576.3707108571425</v>
      </c>
      <c r="BH67" s="73">
        <f t="shared" si="110"/>
        <v>2576.3707108571425</v>
      </c>
      <c r="BI67" s="73">
        <f t="shared" si="110"/>
        <v>2576.3707108571425</v>
      </c>
      <c r="BJ67" s="73">
        <f t="shared" si="110"/>
        <v>2576.3707108571425</v>
      </c>
      <c r="BK67" s="73">
        <f t="shared" si="110"/>
        <v>5376.3707108571434</v>
      </c>
      <c r="BL67" s="73"/>
      <c r="BM67" s="73">
        <f t="shared" ref="BM67" si="111">SUM(BM64,BM66)</f>
        <v>23692.063492063491</v>
      </c>
      <c r="BN67" s="73">
        <f t="shared" ref="BN67" si="112">SUM(BN64,BN66)</f>
        <v>23532.952380952382</v>
      </c>
      <c r="BO67" s="73">
        <f t="shared" ref="BO67" si="113">SUM(BO64,BO66)</f>
        <v>23483.992380952383</v>
      </c>
      <c r="BP67" s="73">
        <f t="shared" ref="BP67" si="114">SUM(BP64,BP66)</f>
        <v>24106.275403174601</v>
      </c>
      <c r="BQ67" s="73">
        <f t="shared" ref="BQ67" si="115">SUM(BQ64,BQ66)</f>
        <v>24116.44853028571</v>
      </c>
    </row>
    <row r="69" spans="2:69" s="57" customFormat="1">
      <c r="B69" s="57" t="s">
        <v>21</v>
      </c>
      <c r="D69" s="58">
        <v>0</v>
      </c>
      <c r="E69" s="58">
        <v>0</v>
      </c>
      <c r="F69" s="58">
        <v>0</v>
      </c>
      <c r="G69" s="58">
        <v>0</v>
      </c>
      <c r="H69" s="58">
        <v>0</v>
      </c>
      <c r="I69" s="58"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/>
      <c r="BM69" s="58">
        <f>SUMIFS($D69:$BK69,$D$23:$BK$23,$BM$21:$BQ$21)</f>
        <v>0</v>
      </c>
      <c r="BN69" s="58">
        <f t="shared" ref="BN69:BQ69" si="116">SUMIFS($D69:$BK69,$D$23:$BK$23,$BM$21:$BQ$21)</f>
        <v>0</v>
      </c>
      <c r="BO69" s="58">
        <f t="shared" si="116"/>
        <v>0</v>
      </c>
      <c r="BP69" s="58">
        <f t="shared" si="116"/>
        <v>0</v>
      </c>
      <c r="BQ69" s="58">
        <f t="shared" si="116"/>
        <v>0</v>
      </c>
    </row>
    <row r="70" spans="2:69" s="57" customFormat="1">
      <c r="B70" s="38" t="s">
        <v>79</v>
      </c>
      <c r="D70" s="73">
        <f>SUM(D67,D69)</f>
        <v>1042.8571428571429</v>
      </c>
      <c r="E70" s="73">
        <f>SUM(E67,E69)</f>
        <v>931.74603174603169</v>
      </c>
      <c r="F70" s="73">
        <f t="shared" ref="F70:BK70" si="117">SUM(F67,F69)</f>
        <v>931.74603174603169</v>
      </c>
      <c r="G70" s="73">
        <f t="shared" si="117"/>
        <v>931.74603174603169</v>
      </c>
      <c r="H70" s="73">
        <f t="shared" si="117"/>
        <v>931.74603174603169</v>
      </c>
      <c r="I70" s="73">
        <f t="shared" si="117"/>
        <v>931.74603174603169</v>
      </c>
      <c r="J70" s="73">
        <f t="shared" si="117"/>
        <v>2531.7460317460318</v>
      </c>
      <c r="K70" s="73">
        <f t="shared" si="117"/>
        <v>2531.7460317460318</v>
      </c>
      <c r="L70" s="73">
        <f t="shared" si="117"/>
        <v>2531.7460317460318</v>
      </c>
      <c r="M70" s="73">
        <f t="shared" si="117"/>
        <v>2531.7460317460318</v>
      </c>
      <c r="N70" s="73">
        <f t="shared" si="117"/>
        <v>2531.7460317460318</v>
      </c>
      <c r="O70" s="73">
        <f t="shared" si="117"/>
        <v>5331.7460317460318</v>
      </c>
      <c r="P70" s="73">
        <f t="shared" si="117"/>
        <v>927.74603174603169</v>
      </c>
      <c r="Q70" s="73">
        <f t="shared" si="117"/>
        <v>927.74603174603169</v>
      </c>
      <c r="R70" s="73">
        <f t="shared" si="117"/>
        <v>927.74603174603169</v>
      </c>
      <c r="S70" s="73">
        <f t="shared" si="117"/>
        <v>927.74603174603169</v>
      </c>
      <c r="T70" s="73">
        <f t="shared" si="117"/>
        <v>927.74603174603169</v>
      </c>
      <c r="U70" s="73">
        <f t="shared" si="117"/>
        <v>927.74603174603169</v>
      </c>
      <c r="V70" s="73">
        <f t="shared" si="117"/>
        <v>2527.7460317460318</v>
      </c>
      <c r="W70" s="73">
        <f t="shared" si="117"/>
        <v>2527.7460317460318</v>
      </c>
      <c r="X70" s="73">
        <f t="shared" si="117"/>
        <v>2527.7460317460318</v>
      </c>
      <c r="Y70" s="73">
        <f t="shared" si="117"/>
        <v>2527.7460317460318</v>
      </c>
      <c r="Z70" s="73">
        <f t="shared" si="117"/>
        <v>2527.7460317460318</v>
      </c>
      <c r="AA70" s="73">
        <f t="shared" si="117"/>
        <v>5327.7460317460318</v>
      </c>
      <c r="AB70" s="73">
        <f t="shared" si="117"/>
        <v>923.66603174603176</v>
      </c>
      <c r="AC70" s="73">
        <f t="shared" si="117"/>
        <v>923.66603174603176</v>
      </c>
      <c r="AD70" s="73">
        <f t="shared" si="117"/>
        <v>923.66603174603176</v>
      </c>
      <c r="AE70" s="73">
        <f t="shared" si="117"/>
        <v>923.66603174603176</v>
      </c>
      <c r="AF70" s="73">
        <f t="shared" si="117"/>
        <v>923.66603174603176</v>
      </c>
      <c r="AG70" s="73">
        <f t="shared" si="117"/>
        <v>923.66603174603176</v>
      </c>
      <c r="AH70" s="73">
        <f t="shared" si="117"/>
        <v>2523.6660317460319</v>
      </c>
      <c r="AI70" s="73">
        <f t="shared" si="117"/>
        <v>2523.6660317460319</v>
      </c>
      <c r="AJ70" s="73">
        <f t="shared" si="117"/>
        <v>2523.6660317460319</v>
      </c>
      <c r="AK70" s="73">
        <f t="shared" si="117"/>
        <v>2523.6660317460319</v>
      </c>
      <c r="AL70" s="73">
        <f t="shared" si="117"/>
        <v>2523.6660317460319</v>
      </c>
      <c r="AM70" s="73">
        <f t="shared" si="117"/>
        <v>5323.6660317460319</v>
      </c>
      <c r="AN70" s="73">
        <f t="shared" si="117"/>
        <v>919.50443174603186</v>
      </c>
      <c r="AO70" s="73">
        <f t="shared" si="117"/>
        <v>980.61554285714305</v>
      </c>
      <c r="AP70" s="73">
        <f t="shared" si="117"/>
        <v>980.61554285714305</v>
      </c>
      <c r="AQ70" s="73">
        <f t="shared" si="117"/>
        <v>980.61554285714305</v>
      </c>
      <c r="AR70" s="73">
        <f t="shared" si="117"/>
        <v>980.61554285714305</v>
      </c>
      <c r="AS70" s="73">
        <f t="shared" si="117"/>
        <v>980.61554285714305</v>
      </c>
      <c r="AT70" s="73">
        <f t="shared" si="117"/>
        <v>2580.6155428571428</v>
      </c>
      <c r="AU70" s="73">
        <f t="shared" si="117"/>
        <v>2580.6155428571428</v>
      </c>
      <c r="AV70" s="73">
        <f t="shared" si="117"/>
        <v>2580.6155428571428</v>
      </c>
      <c r="AW70" s="73">
        <f t="shared" si="117"/>
        <v>2580.6155428571428</v>
      </c>
      <c r="AX70" s="73">
        <f t="shared" si="117"/>
        <v>2580.6155428571428</v>
      </c>
      <c r="AY70" s="73">
        <f t="shared" si="117"/>
        <v>5380.6155428571428</v>
      </c>
      <c r="AZ70" s="73">
        <f t="shared" si="117"/>
        <v>976.37071085714274</v>
      </c>
      <c r="BA70" s="73">
        <f t="shared" si="117"/>
        <v>976.37071085714274</v>
      </c>
      <c r="BB70" s="73">
        <f t="shared" si="117"/>
        <v>976.37071085714274</v>
      </c>
      <c r="BC70" s="73">
        <f t="shared" si="117"/>
        <v>976.37071085714274</v>
      </c>
      <c r="BD70" s="73">
        <f t="shared" si="117"/>
        <v>976.37071085714274</v>
      </c>
      <c r="BE70" s="73">
        <f t="shared" si="117"/>
        <v>976.37071085714274</v>
      </c>
      <c r="BF70" s="73">
        <f t="shared" si="117"/>
        <v>2576.3707108571425</v>
      </c>
      <c r="BG70" s="73">
        <f t="shared" si="117"/>
        <v>2576.3707108571425</v>
      </c>
      <c r="BH70" s="73">
        <f t="shared" si="117"/>
        <v>2576.3707108571425</v>
      </c>
      <c r="BI70" s="73">
        <f t="shared" si="117"/>
        <v>2576.3707108571425</v>
      </c>
      <c r="BJ70" s="73">
        <f t="shared" si="117"/>
        <v>2576.3707108571425</v>
      </c>
      <c r="BK70" s="73">
        <f t="shared" si="117"/>
        <v>5376.3707108571434</v>
      </c>
      <c r="BL70" s="73"/>
      <c r="BM70" s="73">
        <f t="shared" ref="BM70" si="118">SUM(BM67,BM69)</f>
        <v>23692.063492063491</v>
      </c>
      <c r="BN70" s="73">
        <f t="shared" ref="BN70" si="119">SUM(BN67,BN69)</f>
        <v>23532.952380952382</v>
      </c>
      <c r="BO70" s="73">
        <f t="shared" ref="BO70" si="120">SUM(BO67,BO69)</f>
        <v>23483.992380952383</v>
      </c>
      <c r="BP70" s="73">
        <f t="shared" ref="BP70" si="121">SUM(BP67,BP69)</f>
        <v>24106.275403174601</v>
      </c>
      <c r="BQ70" s="73">
        <f t="shared" ref="BQ70" si="122">SUM(BQ67,BQ69)</f>
        <v>24116.44853028571</v>
      </c>
    </row>
    <row r="72" spans="2:69" s="69" customFormat="1">
      <c r="B72" s="65" t="s">
        <v>23</v>
      </c>
      <c r="C72" s="66"/>
      <c r="D72" s="67">
        <f>$D$21</f>
        <v>44197</v>
      </c>
      <c r="E72" s="67">
        <f t="shared" ref="E72:AJ72" si="123">EDATE(D$21,1)</f>
        <v>44228</v>
      </c>
      <c r="F72" s="67">
        <f t="shared" si="123"/>
        <v>44256</v>
      </c>
      <c r="G72" s="67">
        <f t="shared" si="123"/>
        <v>44287</v>
      </c>
      <c r="H72" s="67">
        <f t="shared" si="123"/>
        <v>44317</v>
      </c>
      <c r="I72" s="67">
        <f t="shared" si="123"/>
        <v>44348</v>
      </c>
      <c r="J72" s="67">
        <f t="shared" si="123"/>
        <v>44378</v>
      </c>
      <c r="K72" s="67">
        <f t="shared" si="123"/>
        <v>44409</v>
      </c>
      <c r="L72" s="67">
        <f t="shared" si="123"/>
        <v>44440</v>
      </c>
      <c r="M72" s="67">
        <f t="shared" si="123"/>
        <v>44470</v>
      </c>
      <c r="N72" s="67">
        <f t="shared" si="123"/>
        <v>44501</v>
      </c>
      <c r="O72" s="67">
        <f t="shared" si="123"/>
        <v>44531</v>
      </c>
      <c r="P72" s="67">
        <f t="shared" si="123"/>
        <v>44562</v>
      </c>
      <c r="Q72" s="67">
        <f t="shared" si="123"/>
        <v>44593</v>
      </c>
      <c r="R72" s="67">
        <f t="shared" si="123"/>
        <v>44621</v>
      </c>
      <c r="S72" s="67">
        <f t="shared" si="123"/>
        <v>44652</v>
      </c>
      <c r="T72" s="67">
        <f t="shared" si="123"/>
        <v>44682</v>
      </c>
      <c r="U72" s="67">
        <f t="shared" si="123"/>
        <v>44713</v>
      </c>
      <c r="V72" s="67">
        <f t="shared" si="123"/>
        <v>44743</v>
      </c>
      <c r="W72" s="67">
        <f t="shared" si="123"/>
        <v>44774</v>
      </c>
      <c r="X72" s="67">
        <f t="shared" si="123"/>
        <v>44805</v>
      </c>
      <c r="Y72" s="67">
        <f t="shared" si="123"/>
        <v>44835</v>
      </c>
      <c r="Z72" s="67">
        <f t="shared" si="123"/>
        <v>44866</v>
      </c>
      <c r="AA72" s="67">
        <f t="shared" si="123"/>
        <v>44896</v>
      </c>
      <c r="AB72" s="67">
        <f t="shared" si="123"/>
        <v>44927</v>
      </c>
      <c r="AC72" s="67">
        <f t="shared" si="123"/>
        <v>44958</v>
      </c>
      <c r="AD72" s="67">
        <f t="shared" si="123"/>
        <v>44986</v>
      </c>
      <c r="AE72" s="67">
        <f t="shared" si="123"/>
        <v>45017</v>
      </c>
      <c r="AF72" s="67">
        <f t="shared" si="123"/>
        <v>45047</v>
      </c>
      <c r="AG72" s="67">
        <f t="shared" si="123"/>
        <v>45078</v>
      </c>
      <c r="AH72" s="67">
        <f t="shared" si="123"/>
        <v>45108</v>
      </c>
      <c r="AI72" s="67">
        <f t="shared" si="123"/>
        <v>45139</v>
      </c>
      <c r="AJ72" s="67">
        <f t="shared" si="123"/>
        <v>45170</v>
      </c>
      <c r="AK72" s="67">
        <f t="shared" ref="AK72:BK72" si="124">EDATE(AJ$21,1)</f>
        <v>45200</v>
      </c>
      <c r="AL72" s="67">
        <f t="shared" si="124"/>
        <v>45231</v>
      </c>
      <c r="AM72" s="67">
        <f t="shared" si="124"/>
        <v>45261</v>
      </c>
      <c r="AN72" s="67">
        <f t="shared" si="124"/>
        <v>45292</v>
      </c>
      <c r="AO72" s="67">
        <f t="shared" si="124"/>
        <v>45323</v>
      </c>
      <c r="AP72" s="67">
        <f t="shared" si="124"/>
        <v>45352</v>
      </c>
      <c r="AQ72" s="67">
        <f t="shared" si="124"/>
        <v>45383</v>
      </c>
      <c r="AR72" s="67">
        <f t="shared" si="124"/>
        <v>45413</v>
      </c>
      <c r="AS72" s="67">
        <f t="shared" si="124"/>
        <v>45444</v>
      </c>
      <c r="AT72" s="67">
        <f t="shared" si="124"/>
        <v>45474</v>
      </c>
      <c r="AU72" s="67">
        <f t="shared" si="124"/>
        <v>45505</v>
      </c>
      <c r="AV72" s="67">
        <f t="shared" si="124"/>
        <v>45536</v>
      </c>
      <c r="AW72" s="67">
        <f t="shared" si="124"/>
        <v>45566</v>
      </c>
      <c r="AX72" s="67">
        <f t="shared" si="124"/>
        <v>45597</v>
      </c>
      <c r="AY72" s="67">
        <f t="shared" si="124"/>
        <v>45627</v>
      </c>
      <c r="AZ72" s="67">
        <f t="shared" si="124"/>
        <v>45658</v>
      </c>
      <c r="BA72" s="67">
        <f t="shared" si="124"/>
        <v>45689</v>
      </c>
      <c r="BB72" s="67">
        <f t="shared" si="124"/>
        <v>45717</v>
      </c>
      <c r="BC72" s="67">
        <f t="shared" si="124"/>
        <v>45748</v>
      </c>
      <c r="BD72" s="67">
        <f t="shared" si="124"/>
        <v>45778</v>
      </c>
      <c r="BE72" s="67">
        <f t="shared" si="124"/>
        <v>45809</v>
      </c>
      <c r="BF72" s="67">
        <f t="shared" si="124"/>
        <v>45839</v>
      </c>
      <c r="BG72" s="67">
        <f t="shared" si="124"/>
        <v>45870</v>
      </c>
      <c r="BH72" s="67">
        <f t="shared" si="124"/>
        <v>45901</v>
      </c>
      <c r="BI72" s="67">
        <f t="shared" si="124"/>
        <v>45931</v>
      </c>
      <c r="BJ72" s="67">
        <f t="shared" si="124"/>
        <v>45962</v>
      </c>
      <c r="BK72" s="67">
        <f t="shared" si="124"/>
        <v>45992</v>
      </c>
      <c r="BL72" s="68"/>
      <c r="BM72" s="65">
        <f>YEAR($D$21)</f>
        <v>2021</v>
      </c>
      <c r="BN72" s="65">
        <f>BM72+1</f>
        <v>2022</v>
      </c>
      <c r="BO72" s="65">
        <f t="shared" ref="BO72:BP72" si="125">BN72+1</f>
        <v>2023</v>
      </c>
      <c r="BP72" s="65">
        <f t="shared" si="125"/>
        <v>2024</v>
      </c>
      <c r="BQ72" s="65">
        <f>BP72+1</f>
        <v>2025</v>
      </c>
    </row>
    <row r="74" spans="2:69" s="57" customFormat="1">
      <c r="B74" s="57" t="s">
        <v>25</v>
      </c>
      <c r="D74" s="75">
        <v>0</v>
      </c>
      <c r="E74" s="58">
        <f t="shared" ref="E74:AJ74" si="126">D53*(1+TVA)</f>
        <v>4800</v>
      </c>
      <c r="F74" s="58">
        <f t="shared" si="126"/>
        <v>4800</v>
      </c>
      <c r="G74" s="58">
        <f t="shared" si="126"/>
        <v>4800</v>
      </c>
      <c r="H74" s="58">
        <f t="shared" si="126"/>
        <v>4800</v>
      </c>
      <c r="I74" s="58">
        <f t="shared" si="126"/>
        <v>4800</v>
      </c>
      <c r="J74" s="58">
        <f t="shared" si="126"/>
        <v>4800</v>
      </c>
      <c r="K74" s="58">
        <f t="shared" si="126"/>
        <v>6720</v>
      </c>
      <c r="L74" s="58">
        <f t="shared" si="126"/>
        <v>6720</v>
      </c>
      <c r="M74" s="58">
        <f t="shared" si="126"/>
        <v>6720</v>
      </c>
      <c r="N74" s="58">
        <f t="shared" si="126"/>
        <v>6720</v>
      </c>
      <c r="O74" s="58">
        <f t="shared" si="126"/>
        <v>6720</v>
      </c>
      <c r="P74" s="58">
        <f t="shared" si="126"/>
        <v>10080</v>
      </c>
      <c r="Q74" s="58">
        <f t="shared" si="126"/>
        <v>4800</v>
      </c>
      <c r="R74" s="58">
        <f t="shared" si="126"/>
        <v>4800</v>
      </c>
      <c r="S74" s="58">
        <f t="shared" si="126"/>
        <v>4800</v>
      </c>
      <c r="T74" s="58">
        <f t="shared" si="126"/>
        <v>4800</v>
      </c>
      <c r="U74" s="58">
        <f t="shared" si="126"/>
        <v>4800</v>
      </c>
      <c r="V74" s="58">
        <f t="shared" si="126"/>
        <v>4800</v>
      </c>
      <c r="W74" s="58">
        <f t="shared" si="126"/>
        <v>6720</v>
      </c>
      <c r="X74" s="58">
        <f t="shared" si="126"/>
        <v>6720</v>
      </c>
      <c r="Y74" s="58">
        <f t="shared" si="126"/>
        <v>6720</v>
      </c>
      <c r="Z74" s="58">
        <f t="shared" si="126"/>
        <v>6720</v>
      </c>
      <c r="AA74" s="58">
        <f t="shared" si="126"/>
        <v>6720</v>
      </c>
      <c r="AB74" s="58">
        <f t="shared" si="126"/>
        <v>10080</v>
      </c>
      <c r="AC74" s="58">
        <f t="shared" si="126"/>
        <v>4800</v>
      </c>
      <c r="AD74" s="58">
        <f t="shared" si="126"/>
        <v>4800</v>
      </c>
      <c r="AE74" s="58">
        <f t="shared" si="126"/>
        <v>4800</v>
      </c>
      <c r="AF74" s="58">
        <f t="shared" si="126"/>
        <v>4800</v>
      </c>
      <c r="AG74" s="58">
        <f t="shared" si="126"/>
        <v>4800</v>
      </c>
      <c r="AH74" s="58">
        <f t="shared" si="126"/>
        <v>4800</v>
      </c>
      <c r="AI74" s="58">
        <f t="shared" si="126"/>
        <v>6720</v>
      </c>
      <c r="AJ74" s="58">
        <f t="shared" si="126"/>
        <v>6720</v>
      </c>
      <c r="AK74" s="58">
        <f t="shared" ref="AK74:BK74" si="127">AJ53*(1+TVA)</f>
        <v>6720</v>
      </c>
      <c r="AL74" s="58">
        <f t="shared" si="127"/>
        <v>6720</v>
      </c>
      <c r="AM74" s="58">
        <f t="shared" si="127"/>
        <v>6720</v>
      </c>
      <c r="AN74" s="58">
        <f t="shared" si="127"/>
        <v>10080</v>
      </c>
      <c r="AO74" s="58">
        <f t="shared" si="127"/>
        <v>4800</v>
      </c>
      <c r="AP74" s="58">
        <f t="shared" si="127"/>
        <v>4800</v>
      </c>
      <c r="AQ74" s="58">
        <f t="shared" si="127"/>
        <v>4800</v>
      </c>
      <c r="AR74" s="58">
        <f t="shared" si="127"/>
        <v>4800</v>
      </c>
      <c r="AS74" s="58">
        <f t="shared" si="127"/>
        <v>4800</v>
      </c>
      <c r="AT74" s="58">
        <f t="shared" si="127"/>
        <v>4800</v>
      </c>
      <c r="AU74" s="58">
        <f t="shared" si="127"/>
        <v>6720</v>
      </c>
      <c r="AV74" s="58">
        <f t="shared" si="127"/>
        <v>6720</v>
      </c>
      <c r="AW74" s="58">
        <f t="shared" si="127"/>
        <v>6720</v>
      </c>
      <c r="AX74" s="58">
        <f t="shared" si="127"/>
        <v>6720</v>
      </c>
      <c r="AY74" s="58">
        <f t="shared" si="127"/>
        <v>6720</v>
      </c>
      <c r="AZ74" s="58">
        <f t="shared" si="127"/>
        <v>10080</v>
      </c>
      <c r="BA74" s="58">
        <f t="shared" si="127"/>
        <v>4800</v>
      </c>
      <c r="BB74" s="58">
        <f t="shared" si="127"/>
        <v>4800</v>
      </c>
      <c r="BC74" s="58">
        <f t="shared" si="127"/>
        <v>4800</v>
      </c>
      <c r="BD74" s="58">
        <f t="shared" si="127"/>
        <v>4800</v>
      </c>
      <c r="BE74" s="58">
        <f t="shared" si="127"/>
        <v>4800</v>
      </c>
      <c r="BF74" s="58">
        <f t="shared" si="127"/>
        <v>4800</v>
      </c>
      <c r="BG74" s="58">
        <f t="shared" si="127"/>
        <v>6720</v>
      </c>
      <c r="BH74" s="58">
        <f t="shared" si="127"/>
        <v>6720</v>
      </c>
      <c r="BI74" s="58">
        <f t="shared" si="127"/>
        <v>6720</v>
      </c>
      <c r="BJ74" s="58">
        <f t="shared" si="127"/>
        <v>6720</v>
      </c>
      <c r="BK74" s="58">
        <f t="shared" si="127"/>
        <v>6720</v>
      </c>
      <c r="BL74" s="58"/>
      <c r="BM74" s="58">
        <f t="shared" ref="BM74:BQ81" si="128">SUMIFS($D74:$BK74,$D$23:$BK$23,$BM$21:$BQ$21)</f>
        <v>62400</v>
      </c>
      <c r="BN74" s="58">
        <f t="shared" si="128"/>
        <v>72480</v>
      </c>
      <c r="BO74" s="58">
        <f t="shared" si="128"/>
        <v>72480</v>
      </c>
      <c r="BP74" s="58">
        <f t="shared" si="128"/>
        <v>72480</v>
      </c>
      <c r="BQ74" s="58">
        <f t="shared" si="128"/>
        <v>72480</v>
      </c>
    </row>
    <row r="75" spans="2:69" s="57" customFormat="1">
      <c r="B75" s="57" t="s">
        <v>102</v>
      </c>
      <c r="D75" s="58">
        <v>0</v>
      </c>
      <c r="E75" s="58">
        <v>0</v>
      </c>
      <c r="F75" s="58">
        <v>0</v>
      </c>
      <c r="G75" s="58">
        <v>0</v>
      </c>
      <c r="H75" s="58">
        <v>0</v>
      </c>
      <c r="I75" s="58">
        <v>0</v>
      </c>
      <c r="J75" s="58">
        <v>0</v>
      </c>
      <c r="K75" s="58">
        <v>0</v>
      </c>
      <c r="L75" s="58">
        <v>0</v>
      </c>
      <c r="M75" s="58">
        <v>0</v>
      </c>
      <c r="N75" s="58">
        <v>0</v>
      </c>
      <c r="O75" s="58">
        <v>0</v>
      </c>
      <c r="P75" s="58">
        <v>0</v>
      </c>
      <c r="Q75" s="58">
        <v>0</v>
      </c>
      <c r="R75" s="58">
        <v>0</v>
      </c>
      <c r="S75" s="58">
        <v>0</v>
      </c>
      <c r="T75" s="58">
        <v>0</v>
      </c>
      <c r="U75" s="58">
        <v>0</v>
      </c>
      <c r="V75" s="58">
        <v>0</v>
      </c>
      <c r="W75" s="58">
        <v>0</v>
      </c>
      <c r="X75" s="58">
        <v>0</v>
      </c>
      <c r="Y75" s="58">
        <v>0</v>
      </c>
      <c r="Z75" s="58">
        <v>0</v>
      </c>
      <c r="AA75" s="58">
        <v>0</v>
      </c>
      <c r="AB75" s="58">
        <v>0</v>
      </c>
      <c r="AC75" s="58">
        <v>0</v>
      </c>
      <c r="AD75" s="58">
        <v>0</v>
      </c>
      <c r="AE75" s="58">
        <v>0</v>
      </c>
      <c r="AF75" s="58">
        <v>0</v>
      </c>
      <c r="AG75" s="58">
        <v>0</v>
      </c>
      <c r="AH75" s="58">
        <v>0</v>
      </c>
      <c r="AI75" s="58">
        <v>0</v>
      </c>
      <c r="AJ75" s="58">
        <v>0</v>
      </c>
      <c r="AK75" s="58">
        <v>0</v>
      </c>
      <c r="AL75" s="58">
        <v>0</v>
      </c>
      <c r="AM75" s="58">
        <v>0</v>
      </c>
      <c r="AN75" s="58">
        <v>0</v>
      </c>
      <c r="AO75" s="58">
        <v>0</v>
      </c>
      <c r="AP75" s="58">
        <v>0</v>
      </c>
      <c r="AQ75" s="58">
        <v>0</v>
      </c>
      <c r="AR75" s="58">
        <v>0</v>
      </c>
      <c r="AS75" s="58">
        <v>0</v>
      </c>
      <c r="AT75" s="58">
        <v>0</v>
      </c>
      <c r="AU75" s="58">
        <v>0</v>
      </c>
      <c r="AV75" s="58">
        <v>0</v>
      </c>
      <c r="AW75" s="58">
        <v>0</v>
      </c>
      <c r="AX75" s="58">
        <v>0</v>
      </c>
      <c r="AY75" s="58">
        <v>0</v>
      </c>
      <c r="AZ75" s="58">
        <v>0</v>
      </c>
      <c r="BA75" s="58">
        <v>0</v>
      </c>
      <c r="BB75" s="58">
        <v>0</v>
      </c>
      <c r="BC75" s="58">
        <v>0</v>
      </c>
      <c r="BD75" s="58">
        <v>0</v>
      </c>
      <c r="BE75" s="58">
        <v>0</v>
      </c>
      <c r="BF75" s="58">
        <v>0</v>
      </c>
      <c r="BG75" s="58">
        <v>0</v>
      </c>
      <c r="BH75" s="58">
        <v>0</v>
      </c>
      <c r="BI75" s="58">
        <v>0</v>
      </c>
      <c r="BJ75" s="58">
        <v>0</v>
      </c>
      <c r="BK75" s="58">
        <v>0</v>
      </c>
      <c r="BL75" s="58"/>
      <c r="BM75" s="58">
        <f t="shared" si="128"/>
        <v>0</v>
      </c>
      <c r="BN75" s="58">
        <f t="shared" si="128"/>
        <v>0</v>
      </c>
      <c r="BO75" s="58">
        <f t="shared" si="128"/>
        <v>0</v>
      </c>
      <c r="BP75" s="58">
        <f t="shared" si="128"/>
        <v>0</v>
      </c>
      <c r="BQ75" s="58">
        <f t="shared" si="128"/>
        <v>0</v>
      </c>
    </row>
    <row r="76" spans="2:69" s="57" customFormat="1">
      <c r="B76" s="57" t="s">
        <v>155</v>
      </c>
      <c r="D76" s="75">
        <v>0</v>
      </c>
      <c r="E76" s="58">
        <f>D58</f>
        <v>-500</v>
      </c>
      <c r="F76" s="58">
        <f t="shared" ref="F76:BK76" si="129">E58</f>
        <v>-500</v>
      </c>
      <c r="G76" s="58">
        <f t="shared" si="129"/>
        <v>-500</v>
      </c>
      <c r="H76" s="58">
        <f t="shared" si="129"/>
        <v>-500</v>
      </c>
      <c r="I76" s="58">
        <f t="shared" si="129"/>
        <v>-500</v>
      </c>
      <c r="J76" s="58">
        <f t="shared" si="129"/>
        <v>-500</v>
      </c>
      <c r="K76" s="58">
        <f t="shared" si="129"/>
        <v>-500</v>
      </c>
      <c r="L76" s="58">
        <f t="shared" si="129"/>
        <v>-500</v>
      </c>
      <c r="M76" s="58">
        <f t="shared" si="129"/>
        <v>-500</v>
      </c>
      <c r="N76" s="58">
        <f t="shared" si="129"/>
        <v>-500</v>
      </c>
      <c r="O76" s="58">
        <f t="shared" si="129"/>
        <v>-500</v>
      </c>
      <c r="P76" s="58">
        <f t="shared" si="129"/>
        <v>-500</v>
      </c>
      <c r="Q76" s="58">
        <f t="shared" si="129"/>
        <v>-500</v>
      </c>
      <c r="R76" s="58">
        <f t="shared" si="129"/>
        <v>-500</v>
      </c>
      <c r="S76" s="58">
        <f t="shared" si="129"/>
        <v>-500</v>
      </c>
      <c r="T76" s="58">
        <f t="shared" si="129"/>
        <v>-500</v>
      </c>
      <c r="U76" s="58">
        <f t="shared" si="129"/>
        <v>-500</v>
      </c>
      <c r="V76" s="58">
        <f t="shared" si="129"/>
        <v>-500</v>
      </c>
      <c r="W76" s="58">
        <f t="shared" si="129"/>
        <v>-500</v>
      </c>
      <c r="X76" s="58">
        <f t="shared" si="129"/>
        <v>-500</v>
      </c>
      <c r="Y76" s="58">
        <f t="shared" si="129"/>
        <v>-500</v>
      </c>
      <c r="Z76" s="58">
        <f t="shared" si="129"/>
        <v>-500</v>
      </c>
      <c r="AA76" s="58">
        <f t="shared" si="129"/>
        <v>-500</v>
      </c>
      <c r="AB76" s="58">
        <f t="shared" si="129"/>
        <v>-500</v>
      </c>
      <c r="AC76" s="58">
        <f t="shared" si="129"/>
        <v>-500</v>
      </c>
      <c r="AD76" s="58">
        <f t="shared" si="129"/>
        <v>-500</v>
      </c>
      <c r="AE76" s="58">
        <f t="shared" si="129"/>
        <v>-500</v>
      </c>
      <c r="AF76" s="58">
        <f t="shared" si="129"/>
        <v>-500</v>
      </c>
      <c r="AG76" s="58">
        <f t="shared" si="129"/>
        <v>-500</v>
      </c>
      <c r="AH76" s="58">
        <f t="shared" si="129"/>
        <v>-500</v>
      </c>
      <c r="AI76" s="58">
        <f t="shared" si="129"/>
        <v>-500</v>
      </c>
      <c r="AJ76" s="58">
        <f t="shared" si="129"/>
        <v>-500</v>
      </c>
      <c r="AK76" s="58">
        <f t="shared" si="129"/>
        <v>-500</v>
      </c>
      <c r="AL76" s="58">
        <f t="shared" si="129"/>
        <v>-500</v>
      </c>
      <c r="AM76" s="58">
        <f t="shared" si="129"/>
        <v>-500</v>
      </c>
      <c r="AN76" s="58">
        <f t="shared" si="129"/>
        <v>-500</v>
      </c>
      <c r="AO76" s="58">
        <f t="shared" si="129"/>
        <v>-500</v>
      </c>
      <c r="AP76" s="58">
        <f t="shared" si="129"/>
        <v>-500</v>
      </c>
      <c r="AQ76" s="58">
        <f t="shared" si="129"/>
        <v>-500</v>
      </c>
      <c r="AR76" s="58">
        <f t="shared" si="129"/>
        <v>-500</v>
      </c>
      <c r="AS76" s="58">
        <f t="shared" si="129"/>
        <v>-500</v>
      </c>
      <c r="AT76" s="58">
        <f t="shared" si="129"/>
        <v>-500</v>
      </c>
      <c r="AU76" s="58">
        <f t="shared" si="129"/>
        <v>-500</v>
      </c>
      <c r="AV76" s="58">
        <f t="shared" si="129"/>
        <v>-500</v>
      </c>
      <c r="AW76" s="58">
        <f t="shared" si="129"/>
        <v>-500</v>
      </c>
      <c r="AX76" s="58">
        <f t="shared" si="129"/>
        <v>-500</v>
      </c>
      <c r="AY76" s="58">
        <f t="shared" si="129"/>
        <v>-500</v>
      </c>
      <c r="AZ76" s="58">
        <f t="shared" si="129"/>
        <v>-500</v>
      </c>
      <c r="BA76" s="58">
        <f t="shared" si="129"/>
        <v>-500</v>
      </c>
      <c r="BB76" s="58">
        <f t="shared" si="129"/>
        <v>-500</v>
      </c>
      <c r="BC76" s="58">
        <f t="shared" si="129"/>
        <v>-500</v>
      </c>
      <c r="BD76" s="58">
        <f t="shared" si="129"/>
        <v>-500</v>
      </c>
      <c r="BE76" s="58">
        <f t="shared" si="129"/>
        <v>-500</v>
      </c>
      <c r="BF76" s="58">
        <f t="shared" si="129"/>
        <v>-500</v>
      </c>
      <c r="BG76" s="58">
        <f t="shared" si="129"/>
        <v>-500</v>
      </c>
      <c r="BH76" s="58">
        <f t="shared" si="129"/>
        <v>-500</v>
      </c>
      <c r="BI76" s="58">
        <f t="shared" si="129"/>
        <v>-500</v>
      </c>
      <c r="BJ76" s="58">
        <f t="shared" si="129"/>
        <v>-500</v>
      </c>
      <c r="BK76" s="58">
        <f t="shared" si="129"/>
        <v>-500</v>
      </c>
      <c r="BL76" s="58"/>
      <c r="BM76" s="58">
        <f t="shared" si="128"/>
        <v>-5500</v>
      </c>
      <c r="BN76" s="58">
        <f t="shared" si="128"/>
        <v>-6000</v>
      </c>
      <c r="BO76" s="58">
        <f t="shared" si="128"/>
        <v>-6000</v>
      </c>
      <c r="BP76" s="58">
        <f t="shared" si="128"/>
        <v>-6000</v>
      </c>
      <c r="BQ76" s="58">
        <f t="shared" si="128"/>
        <v>-6000</v>
      </c>
    </row>
    <row r="77" spans="2:69" s="57" customFormat="1">
      <c r="B77" s="57" t="s">
        <v>156</v>
      </c>
      <c r="D77" s="75">
        <v>0</v>
      </c>
      <c r="E77" s="58">
        <f>D57*$C$16</f>
        <v>-250</v>
      </c>
      <c r="F77" s="58">
        <f t="shared" ref="F77:BK77" si="130">E57*$C$16</f>
        <v>-250</v>
      </c>
      <c r="G77" s="58">
        <f t="shared" si="130"/>
        <v>-250</v>
      </c>
      <c r="H77" s="58">
        <f t="shared" si="130"/>
        <v>-250</v>
      </c>
      <c r="I77" s="58">
        <f t="shared" si="130"/>
        <v>-250</v>
      </c>
      <c r="J77" s="58">
        <f t="shared" si="130"/>
        <v>-250</v>
      </c>
      <c r="K77" s="58">
        <f t="shared" si="130"/>
        <v>-250</v>
      </c>
      <c r="L77" s="58">
        <f t="shared" si="130"/>
        <v>-250</v>
      </c>
      <c r="M77" s="58">
        <f t="shared" si="130"/>
        <v>-250</v>
      </c>
      <c r="N77" s="58">
        <f t="shared" si="130"/>
        <v>-250</v>
      </c>
      <c r="O77" s="58">
        <f t="shared" si="130"/>
        <v>-250</v>
      </c>
      <c r="P77" s="58">
        <f t="shared" si="130"/>
        <v>-250</v>
      </c>
      <c r="Q77" s="58">
        <f t="shared" si="130"/>
        <v>-250</v>
      </c>
      <c r="R77" s="58">
        <f t="shared" si="130"/>
        <v>-250</v>
      </c>
      <c r="S77" s="58">
        <f t="shared" si="130"/>
        <v>-250</v>
      </c>
      <c r="T77" s="58">
        <f t="shared" si="130"/>
        <v>-250</v>
      </c>
      <c r="U77" s="58">
        <f t="shared" si="130"/>
        <v>-250</v>
      </c>
      <c r="V77" s="58">
        <f t="shared" si="130"/>
        <v>-250</v>
      </c>
      <c r="W77" s="58">
        <f t="shared" si="130"/>
        <v>-250</v>
      </c>
      <c r="X77" s="58">
        <f t="shared" si="130"/>
        <v>-250</v>
      </c>
      <c r="Y77" s="58">
        <f t="shared" si="130"/>
        <v>-250</v>
      </c>
      <c r="Z77" s="58">
        <f t="shared" si="130"/>
        <v>-250</v>
      </c>
      <c r="AA77" s="58">
        <f t="shared" si="130"/>
        <v>-250</v>
      </c>
      <c r="AB77" s="58">
        <f t="shared" si="130"/>
        <v>-250</v>
      </c>
      <c r="AC77" s="58">
        <f t="shared" si="130"/>
        <v>-250</v>
      </c>
      <c r="AD77" s="58">
        <f t="shared" si="130"/>
        <v>-250</v>
      </c>
      <c r="AE77" s="58">
        <f t="shared" si="130"/>
        <v>-250</v>
      </c>
      <c r="AF77" s="58">
        <f t="shared" si="130"/>
        <v>-250</v>
      </c>
      <c r="AG77" s="58">
        <f t="shared" si="130"/>
        <v>-250</v>
      </c>
      <c r="AH77" s="58">
        <f t="shared" si="130"/>
        <v>-250</v>
      </c>
      <c r="AI77" s="58">
        <f t="shared" si="130"/>
        <v>-250</v>
      </c>
      <c r="AJ77" s="58">
        <f t="shared" si="130"/>
        <v>-250</v>
      </c>
      <c r="AK77" s="58">
        <f t="shared" si="130"/>
        <v>-250</v>
      </c>
      <c r="AL77" s="58">
        <f t="shared" si="130"/>
        <v>-250</v>
      </c>
      <c r="AM77" s="58">
        <f t="shared" si="130"/>
        <v>-250</v>
      </c>
      <c r="AN77" s="58">
        <f t="shared" si="130"/>
        <v>-250</v>
      </c>
      <c r="AO77" s="58">
        <f t="shared" si="130"/>
        <v>-250</v>
      </c>
      <c r="AP77" s="58">
        <f t="shared" si="130"/>
        <v>-250</v>
      </c>
      <c r="AQ77" s="58">
        <f t="shared" si="130"/>
        <v>-250</v>
      </c>
      <c r="AR77" s="58">
        <f t="shared" si="130"/>
        <v>-250</v>
      </c>
      <c r="AS77" s="58">
        <f t="shared" si="130"/>
        <v>-250</v>
      </c>
      <c r="AT77" s="58">
        <f t="shared" si="130"/>
        <v>-250</v>
      </c>
      <c r="AU77" s="58">
        <f t="shared" si="130"/>
        <v>-250</v>
      </c>
      <c r="AV77" s="58">
        <f t="shared" si="130"/>
        <v>-250</v>
      </c>
      <c r="AW77" s="58">
        <f t="shared" si="130"/>
        <v>-250</v>
      </c>
      <c r="AX77" s="58">
        <f t="shared" si="130"/>
        <v>-250</v>
      </c>
      <c r="AY77" s="58">
        <f t="shared" si="130"/>
        <v>-250</v>
      </c>
      <c r="AZ77" s="58">
        <f t="shared" si="130"/>
        <v>-250</v>
      </c>
      <c r="BA77" s="58">
        <f t="shared" si="130"/>
        <v>-250</v>
      </c>
      <c r="BB77" s="58">
        <f t="shared" si="130"/>
        <v>-250</v>
      </c>
      <c r="BC77" s="58">
        <f t="shared" si="130"/>
        <v>-250</v>
      </c>
      <c r="BD77" s="58">
        <f t="shared" si="130"/>
        <v>-250</v>
      </c>
      <c r="BE77" s="58">
        <f t="shared" si="130"/>
        <v>-250</v>
      </c>
      <c r="BF77" s="58">
        <f t="shared" si="130"/>
        <v>-250</v>
      </c>
      <c r="BG77" s="58">
        <f t="shared" si="130"/>
        <v>-250</v>
      </c>
      <c r="BH77" s="58">
        <f t="shared" si="130"/>
        <v>-250</v>
      </c>
      <c r="BI77" s="58">
        <f t="shared" si="130"/>
        <v>-250</v>
      </c>
      <c r="BJ77" s="58">
        <f t="shared" si="130"/>
        <v>-250</v>
      </c>
      <c r="BK77" s="58">
        <f t="shared" si="130"/>
        <v>-250</v>
      </c>
      <c r="BL77" s="58"/>
      <c r="BM77" s="58">
        <f t="shared" si="128"/>
        <v>-2750</v>
      </c>
      <c r="BN77" s="58">
        <f t="shared" si="128"/>
        <v>-3000</v>
      </c>
      <c r="BO77" s="58">
        <f t="shared" si="128"/>
        <v>-3000</v>
      </c>
      <c r="BP77" s="58">
        <f t="shared" si="128"/>
        <v>-3000</v>
      </c>
      <c r="BQ77" s="58">
        <f t="shared" si="128"/>
        <v>-3000</v>
      </c>
    </row>
    <row r="78" spans="2:69" s="57" customFormat="1">
      <c r="B78" s="57" t="s">
        <v>178</v>
      </c>
      <c r="D78" s="58">
        <f>D57*(1-$C$16)</f>
        <v>-750</v>
      </c>
      <c r="E78" s="58">
        <f t="shared" ref="E78:BK78" si="131">E57*(1-$C$16)</f>
        <v>-750</v>
      </c>
      <c r="F78" s="58">
        <f t="shared" si="131"/>
        <v>-750</v>
      </c>
      <c r="G78" s="58">
        <f t="shared" si="131"/>
        <v>-750</v>
      </c>
      <c r="H78" s="58">
        <f t="shared" si="131"/>
        <v>-750</v>
      </c>
      <c r="I78" s="58">
        <f t="shared" si="131"/>
        <v>-750</v>
      </c>
      <c r="J78" s="58">
        <f t="shared" si="131"/>
        <v>-750</v>
      </c>
      <c r="K78" s="58">
        <f t="shared" si="131"/>
        <v>-750</v>
      </c>
      <c r="L78" s="58">
        <f t="shared" si="131"/>
        <v>-750</v>
      </c>
      <c r="M78" s="58">
        <f t="shared" si="131"/>
        <v>-750</v>
      </c>
      <c r="N78" s="58">
        <f t="shared" si="131"/>
        <v>-750</v>
      </c>
      <c r="O78" s="58">
        <f t="shared" si="131"/>
        <v>-750</v>
      </c>
      <c r="P78" s="58">
        <f t="shared" si="131"/>
        <v>-750</v>
      </c>
      <c r="Q78" s="58">
        <f t="shared" si="131"/>
        <v>-750</v>
      </c>
      <c r="R78" s="58">
        <f t="shared" si="131"/>
        <v>-750</v>
      </c>
      <c r="S78" s="58">
        <f t="shared" si="131"/>
        <v>-750</v>
      </c>
      <c r="T78" s="58">
        <f t="shared" si="131"/>
        <v>-750</v>
      </c>
      <c r="U78" s="58">
        <f t="shared" si="131"/>
        <v>-750</v>
      </c>
      <c r="V78" s="58">
        <f t="shared" si="131"/>
        <v>-750</v>
      </c>
      <c r="W78" s="58">
        <f t="shared" si="131"/>
        <v>-750</v>
      </c>
      <c r="X78" s="58">
        <f t="shared" si="131"/>
        <v>-750</v>
      </c>
      <c r="Y78" s="58">
        <f t="shared" si="131"/>
        <v>-750</v>
      </c>
      <c r="Z78" s="58">
        <f t="shared" si="131"/>
        <v>-750</v>
      </c>
      <c r="AA78" s="58">
        <f t="shared" si="131"/>
        <v>-750</v>
      </c>
      <c r="AB78" s="58">
        <f t="shared" si="131"/>
        <v>-750</v>
      </c>
      <c r="AC78" s="58">
        <f t="shared" si="131"/>
        <v>-750</v>
      </c>
      <c r="AD78" s="58">
        <f t="shared" si="131"/>
        <v>-750</v>
      </c>
      <c r="AE78" s="58">
        <f t="shared" si="131"/>
        <v>-750</v>
      </c>
      <c r="AF78" s="58">
        <f t="shared" si="131"/>
        <v>-750</v>
      </c>
      <c r="AG78" s="58">
        <f t="shared" si="131"/>
        <v>-750</v>
      </c>
      <c r="AH78" s="58">
        <f t="shared" si="131"/>
        <v>-750</v>
      </c>
      <c r="AI78" s="58">
        <f t="shared" si="131"/>
        <v>-750</v>
      </c>
      <c r="AJ78" s="58">
        <f t="shared" si="131"/>
        <v>-750</v>
      </c>
      <c r="AK78" s="58">
        <f t="shared" si="131"/>
        <v>-750</v>
      </c>
      <c r="AL78" s="58">
        <f t="shared" si="131"/>
        <v>-750</v>
      </c>
      <c r="AM78" s="58">
        <f t="shared" si="131"/>
        <v>-750</v>
      </c>
      <c r="AN78" s="58">
        <f t="shared" si="131"/>
        <v>-750</v>
      </c>
      <c r="AO78" s="58">
        <f t="shared" si="131"/>
        <v>-750</v>
      </c>
      <c r="AP78" s="58">
        <f t="shared" si="131"/>
        <v>-750</v>
      </c>
      <c r="AQ78" s="58">
        <f t="shared" si="131"/>
        <v>-750</v>
      </c>
      <c r="AR78" s="58">
        <f t="shared" si="131"/>
        <v>-750</v>
      </c>
      <c r="AS78" s="58">
        <f t="shared" si="131"/>
        <v>-750</v>
      </c>
      <c r="AT78" s="58">
        <f t="shared" si="131"/>
        <v>-750</v>
      </c>
      <c r="AU78" s="58">
        <f t="shared" si="131"/>
        <v>-750</v>
      </c>
      <c r="AV78" s="58">
        <f t="shared" si="131"/>
        <v>-750</v>
      </c>
      <c r="AW78" s="58">
        <f t="shared" si="131"/>
        <v>-750</v>
      </c>
      <c r="AX78" s="58">
        <f t="shared" si="131"/>
        <v>-750</v>
      </c>
      <c r="AY78" s="58">
        <f t="shared" si="131"/>
        <v>-750</v>
      </c>
      <c r="AZ78" s="58">
        <f t="shared" si="131"/>
        <v>-750</v>
      </c>
      <c r="BA78" s="58">
        <f t="shared" si="131"/>
        <v>-750</v>
      </c>
      <c r="BB78" s="58">
        <f t="shared" si="131"/>
        <v>-750</v>
      </c>
      <c r="BC78" s="58">
        <f t="shared" si="131"/>
        <v>-750</v>
      </c>
      <c r="BD78" s="58">
        <f t="shared" si="131"/>
        <v>-750</v>
      </c>
      <c r="BE78" s="58">
        <f t="shared" si="131"/>
        <v>-750</v>
      </c>
      <c r="BF78" s="58">
        <f t="shared" si="131"/>
        <v>-750</v>
      </c>
      <c r="BG78" s="58">
        <f t="shared" si="131"/>
        <v>-750</v>
      </c>
      <c r="BH78" s="58">
        <f t="shared" si="131"/>
        <v>-750</v>
      </c>
      <c r="BI78" s="58">
        <f t="shared" si="131"/>
        <v>-750</v>
      </c>
      <c r="BJ78" s="58">
        <f t="shared" si="131"/>
        <v>-750</v>
      </c>
      <c r="BK78" s="58">
        <f t="shared" si="131"/>
        <v>-750</v>
      </c>
      <c r="BL78" s="58"/>
      <c r="BM78" s="58">
        <f t="shared" si="128"/>
        <v>-9000</v>
      </c>
      <c r="BN78" s="58">
        <f t="shared" si="128"/>
        <v>-9000</v>
      </c>
      <c r="BO78" s="58">
        <f t="shared" si="128"/>
        <v>-9000</v>
      </c>
      <c r="BP78" s="58">
        <f t="shared" si="128"/>
        <v>-9000</v>
      </c>
      <c r="BQ78" s="58">
        <f t="shared" si="128"/>
        <v>-9000</v>
      </c>
    </row>
    <row r="79" spans="2:69" s="57" customFormat="1">
      <c r="B79" s="57" t="s">
        <v>145</v>
      </c>
      <c r="D79" s="75">
        <v>0</v>
      </c>
      <c r="E79" s="58">
        <f>D59</f>
        <v>-200</v>
      </c>
      <c r="F79" s="58">
        <f t="shared" ref="F79:BK79" si="132">E59</f>
        <v>-200</v>
      </c>
      <c r="G79" s="58">
        <f t="shared" si="132"/>
        <v>-200</v>
      </c>
      <c r="H79" s="58">
        <f t="shared" si="132"/>
        <v>-200</v>
      </c>
      <c r="I79" s="58">
        <f t="shared" si="132"/>
        <v>-200</v>
      </c>
      <c r="J79" s="58">
        <f t="shared" si="132"/>
        <v>-200</v>
      </c>
      <c r="K79" s="58">
        <f t="shared" si="132"/>
        <v>-200</v>
      </c>
      <c r="L79" s="58">
        <f t="shared" si="132"/>
        <v>-200</v>
      </c>
      <c r="M79" s="58">
        <f t="shared" si="132"/>
        <v>-200</v>
      </c>
      <c r="N79" s="58">
        <f t="shared" si="132"/>
        <v>-200</v>
      </c>
      <c r="O79" s="58">
        <f t="shared" si="132"/>
        <v>-200</v>
      </c>
      <c r="P79" s="58">
        <f t="shared" si="132"/>
        <v>-200</v>
      </c>
      <c r="Q79" s="58">
        <f t="shared" si="132"/>
        <v>-204</v>
      </c>
      <c r="R79" s="58">
        <f t="shared" si="132"/>
        <v>-204</v>
      </c>
      <c r="S79" s="58">
        <f t="shared" si="132"/>
        <v>-204</v>
      </c>
      <c r="T79" s="58">
        <f t="shared" si="132"/>
        <v>-204</v>
      </c>
      <c r="U79" s="58">
        <f t="shared" si="132"/>
        <v>-204</v>
      </c>
      <c r="V79" s="58">
        <f t="shared" si="132"/>
        <v>-204</v>
      </c>
      <c r="W79" s="58">
        <f t="shared" si="132"/>
        <v>-204</v>
      </c>
      <c r="X79" s="58">
        <f t="shared" si="132"/>
        <v>-204</v>
      </c>
      <c r="Y79" s="58">
        <f t="shared" si="132"/>
        <v>-204</v>
      </c>
      <c r="Z79" s="58">
        <f t="shared" si="132"/>
        <v>-204</v>
      </c>
      <c r="AA79" s="58">
        <f t="shared" si="132"/>
        <v>-204</v>
      </c>
      <c r="AB79" s="58">
        <f t="shared" si="132"/>
        <v>-204</v>
      </c>
      <c r="AC79" s="58">
        <f t="shared" si="132"/>
        <v>-208.07999999999998</v>
      </c>
      <c r="AD79" s="58">
        <f t="shared" si="132"/>
        <v>-208.07999999999998</v>
      </c>
      <c r="AE79" s="58">
        <f t="shared" si="132"/>
        <v>-208.07999999999998</v>
      </c>
      <c r="AF79" s="58">
        <f t="shared" si="132"/>
        <v>-208.07999999999998</v>
      </c>
      <c r="AG79" s="58">
        <f t="shared" si="132"/>
        <v>-208.07999999999998</v>
      </c>
      <c r="AH79" s="58">
        <f t="shared" si="132"/>
        <v>-208.07999999999998</v>
      </c>
      <c r="AI79" s="58">
        <f t="shared" si="132"/>
        <v>-208.07999999999998</v>
      </c>
      <c r="AJ79" s="58">
        <f t="shared" si="132"/>
        <v>-208.07999999999998</v>
      </c>
      <c r="AK79" s="58">
        <f t="shared" si="132"/>
        <v>-208.07999999999998</v>
      </c>
      <c r="AL79" s="58">
        <f t="shared" si="132"/>
        <v>-208.07999999999998</v>
      </c>
      <c r="AM79" s="58">
        <f t="shared" si="132"/>
        <v>-208.07999999999998</v>
      </c>
      <c r="AN79" s="58">
        <f t="shared" si="132"/>
        <v>-208.07999999999998</v>
      </c>
      <c r="AO79" s="58">
        <f t="shared" si="132"/>
        <v>-212.24159999999998</v>
      </c>
      <c r="AP79" s="58">
        <f t="shared" si="132"/>
        <v>-212.24159999999998</v>
      </c>
      <c r="AQ79" s="58">
        <f t="shared" si="132"/>
        <v>-212.24159999999998</v>
      </c>
      <c r="AR79" s="58">
        <f t="shared" si="132"/>
        <v>-212.24159999999998</v>
      </c>
      <c r="AS79" s="58">
        <f t="shared" si="132"/>
        <v>-212.24159999999998</v>
      </c>
      <c r="AT79" s="58">
        <f t="shared" si="132"/>
        <v>-212.24159999999998</v>
      </c>
      <c r="AU79" s="58">
        <f t="shared" si="132"/>
        <v>-212.24159999999998</v>
      </c>
      <c r="AV79" s="58">
        <f t="shared" si="132"/>
        <v>-212.24159999999998</v>
      </c>
      <c r="AW79" s="58">
        <f t="shared" si="132"/>
        <v>-212.24159999999998</v>
      </c>
      <c r="AX79" s="58">
        <f t="shared" si="132"/>
        <v>-212.24159999999998</v>
      </c>
      <c r="AY79" s="58">
        <f t="shared" si="132"/>
        <v>-212.24159999999998</v>
      </c>
      <c r="AZ79" s="58">
        <f t="shared" si="132"/>
        <v>-212.24159999999998</v>
      </c>
      <c r="BA79" s="58">
        <f t="shared" si="132"/>
        <v>-216.48643200000001</v>
      </c>
      <c r="BB79" s="58">
        <f t="shared" si="132"/>
        <v>-216.48643200000001</v>
      </c>
      <c r="BC79" s="58">
        <f t="shared" si="132"/>
        <v>-216.48643200000001</v>
      </c>
      <c r="BD79" s="58">
        <f t="shared" si="132"/>
        <v>-216.48643200000001</v>
      </c>
      <c r="BE79" s="58">
        <f t="shared" si="132"/>
        <v>-216.48643200000001</v>
      </c>
      <c r="BF79" s="58">
        <f t="shared" si="132"/>
        <v>-216.48643200000001</v>
      </c>
      <c r="BG79" s="58">
        <f t="shared" si="132"/>
        <v>-216.48643200000001</v>
      </c>
      <c r="BH79" s="58">
        <f t="shared" si="132"/>
        <v>-216.48643200000001</v>
      </c>
      <c r="BI79" s="58">
        <f t="shared" si="132"/>
        <v>-216.48643200000001</v>
      </c>
      <c r="BJ79" s="58">
        <f t="shared" si="132"/>
        <v>-216.48643200000001</v>
      </c>
      <c r="BK79" s="58">
        <f t="shared" si="132"/>
        <v>-216.48643200000001</v>
      </c>
      <c r="BL79" s="58"/>
      <c r="BM79" s="58">
        <f t="shared" si="128"/>
        <v>-2200</v>
      </c>
      <c r="BN79" s="58">
        <f t="shared" si="128"/>
        <v>-2444</v>
      </c>
      <c r="BO79" s="58">
        <f t="shared" si="128"/>
        <v>-2492.8799999999997</v>
      </c>
      <c r="BP79" s="58">
        <f t="shared" si="128"/>
        <v>-2542.7375999999999</v>
      </c>
      <c r="BQ79" s="58">
        <f t="shared" si="128"/>
        <v>-2593.5923520000001</v>
      </c>
    </row>
    <row r="80" spans="2:69" s="57" customFormat="1">
      <c r="B80" s="57" t="s">
        <v>104</v>
      </c>
      <c r="D80" s="58">
        <f t="shared" ref="D80:AI80" si="133">D60*(1+TVA)</f>
        <v>-1080</v>
      </c>
      <c r="E80" s="58">
        <f t="shared" si="133"/>
        <v>-1080</v>
      </c>
      <c r="F80" s="58">
        <f t="shared" si="133"/>
        <v>-1080</v>
      </c>
      <c r="G80" s="58">
        <f t="shared" si="133"/>
        <v>-1080</v>
      </c>
      <c r="H80" s="58">
        <f t="shared" si="133"/>
        <v>-1080</v>
      </c>
      <c r="I80" s="58">
        <f t="shared" si="133"/>
        <v>-1080</v>
      </c>
      <c r="J80" s="58">
        <f t="shared" si="133"/>
        <v>-1080</v>
      </c>
      <c r="K80" s="58">
        <f t="shared" si="133"/>
        <v>-1080</v>
      </c>
      <c r="L80" s="58">
        <f t="shared" si="133"/>
        <v>-1080</v>
      </c>
      <c r="M80" s="58">
        <f t="shared" si="133"/>
        <v>-1080</v>
      </c>
      <c r="N80" s="58">
        <f t="shared" si="133"/>
        <v>-1080</v>
      </c>
      <c r="O80" s="58">
        <f t="shared" si="133"/>
        <v>-1080</v>
      </c>
      <c r="P80" s="58">
        <f t="shared" si="133"/>
        <v>-1080</v>
      </c>
      <c r="Q80" s="58">
        <f t="shared" si="133"/>
        <v>-1080</v>
      </c>
      <c r="R80" s="58">
        <f t="shared" si="133"/>
        <v>-1080</v>
      </c>
      <c r="S80" s="58">
        <f t="shared" si="133"/>
        <v>-1080</v>
      </c>
      <c r="T80" s="58">
        <f t="shared" si="133"/>
        <v>-1080</v>
      </c>
      <c r="U80" s="58">
        <f t="shared" si="133"/>
        <v>-1080</v>
      </c>
      <c r="V80" s="58">
        <f t="shared" si="133"/>
        <v>-1080</v>
      </c>
      <c r="W80" s="58">
        <f t="shared" si="133"/>
        <v>-1080</v>
      </c>
      <c r="X80" s="58">
        <f t="shared" si="133"/>
        <v>-1080</v>
      </c>
      <c r="Y80" s="58">
        <f t="shared" si="133"/>
        <v>-1080</v>
      </c>
      <c r="Z80" s="58">
        <f t="shared" si="133"/>
        <v>-1080</v>
      </c>
      <c r="AA80" s="58">
        <f t="shared" si="133"/>
        <v>-1080</v>
      </c>
      <c r="AB80" s="58">
        <f t="shared" si="133"/>
        <v>-1080</v>
      </c>
      <c r="AC80" s="58">
        <f t="shared" si="133"/>
        <v>-1080</v>
      </c>
      <c r="AD80" s="58">
        <f t="shared" si="133"/>
        <v>-1080</v>
      </c>
      <c r="AE80" s="58">
        <f t="shared" si="133"/>
        <v>-1080</v>
      </c>
      <c r="AF80" s="58">
        <f t="shared" si="133"/>
        <v>-1080</v>
      </c>
      <c r="AG80" s="58">
        <f t="shared" si="133"/>
        <v>-1080</v>
      </c>
      <c r="AH80" s="58">
        <f t="shared" si="133"/>
        <v>-1080</v>
      </c>
      <c r="AI80" s="58">
        <f t="shared" si="133"/>
        <v>-1080</v>
      </c>
      <c r="AJ80" s="58">
        <f t="shared" ref="AJ80:BK80" si="134">AJ60*(1+TVA)</f>
        <v>-1080</v>
      </c>
      <c r="AK80" s="58">
        <f t="shared" si="134"/>
        <v>-1080</v>
      </c>
      <c r="AL80" s="58">
        <f t="shared" si="134"/>
        <v>-1080</v>
      </c>
      <c r="AM80" s="58">
        <f t="shared" si="134"/>
        <v>-1080</v>
      </c>
      <c r="AN80" s="58">
        <f t="shared" si="134"/>
        <v>-1080</v>
      </c>
      <c r="AO80" s="58">
        <f t="shared" si="134"/>
        <v>-1080</v>
      </c>
      <c r="AP80" s="58">
        <f t="shared" si="134"/>
        <v>-1080</v>
      </c>
      <c r="AQ80" s="58">
        <f t="shared" si="134"/>
        <v>-1080</v>
      </c>
      <c r="AR80" s="58">
        <f t="shared" si="134"/>
        <v>-1080</v>
      </c>
      <c r="AS80" s="58">
        <f t="shared" si="134"/>
        <v>-1080</v>
      </c>
      <c r="AT80" s="58">
        <f t="shared" si="134"/>
        <v>-1080</v>
      </c>
      <c r="AU80" s="58">
        <f t="shared" si="134"/>
        <v>-1080</v>
      </c>
      <c r="AV80" s="58">
        <f t="shared" si="134"/>
        <v>-1080</v>
      </c>
      <c r="AW80" s="58">
        <f t="shared" si="134"/>
        <v>-1080</v>
      </c>
      <c r="AX80" s="58">
        <f t="shared" si="134"/>
        <v>-1080</v>
      </c>
      <c r="AY80" s="58">
        <f t="shared" si="134"/>
        <v>-1080</v>
      </c>
      <c r="AZ80" s="58">
        <f t="shared" si="134"/>
        <v>-1080</v>
      </c>
      <c r="BA80" s="58">
        <f t="shared" si="134"/>
        <v>-1080</v>
      </c>
      <c r="BB80" s="58">
        <f t="shared" si="134"/>
        <v>-1080</v>
      </c>
      <c r="BC80" s="58">
        <f t="shared" si="134"/>
        <v>-1080</v>
      </c>
      <c r="BD80" s="58">
        <f t="shared" si="134"/>
        <v>-1080</v>
      </c>
      <c r="BE80" s="58">
        <f t="shared" si="134"/>
        <v>-1080</v>
      </c>
      <c r="BF80" s="58">
        <f t="shared" si="134"/>
        <v>-1080</v>
      </c>
      <c r="BG80" s="58">
        <f t="shared" si="134"/>
        <v>-1080</v>
      </c>
      <c r="BH80" s="58">
        <f t="shared" si="134"/>
        <v>-1080</v>
      </c>
      <c r="BI80" s="58">
        <f t="shared" si="134"/>
        <v>-1080</v>
      </c>
      <c r="BJ80" s="58">
        <f t="shared" si="134"/>
        <v>-1080</v>
      </c>
      <c r="BK80" s="58">
        <f t="shared" si="134"/>
        <v>-1080</v>
      </c>
      <c r="BL80" s="58"/>
      <c r="BM80" s="58">
        <f t="shared" si="128"/>
        <v>-12960</v>
      </c>
      <c r="BN80" s="58">
        <f t="shared" si="128"/>
        <v>-12960</v>
      </c>
      <c r="BO80" s="58">
        <f t="shared" si="128"/>
        <v>-12960</v>
      </c>
      <c r="BP80" s="58">
        <f t="shared" si="128"/>
        <v>-12960</v>
      </c>
      <c r="BQ80" s="58">
        <f t="shared" si="128"/>
        <v>-12960</v>
      </c>
    </row>
    <row r="81" spans="2:69" s="57" customFormat="1">
      <c r="B81" s="57" t="s">
        <v>58</v>
      </c>
      <c r="D81" s="75">
        <v>0</v>
      </c>
      <c r="E81" s="58">
        <f>D113</f>
        <v>5380</v>
      </c>
      <c r="F81" s="58">
        <f t="shared" ref="F81:BK81" si="135">E113</f>
        <v>420</v>
      </c>
      <c r="G81" s="58">
        <f t="shared" si="135"/>
        <v>-620</v>
      </c>
      <c r="H81" s="58">
        <f t="shared" si="135"/>
        <v>-620</v>
      </c>
      <c r="I81" s="58">
        <f t="shared" si="135"/>
        <v>-620</v>
      </c>
      <c r="J81" s="58">
        <f t="shared" si="135"/>
        <v>-620</v>
      </c>
      <c r="K81" s="58">
        <f t="shared" si="135"/>
        <v>-940</v>
      </c>
      <c r="L81" s="58">
        <f t="shared" si="135"/>
        <v>-940</v>
      </c>
      <c r="M81" s="58">
        <f t="shared" si="135"/>
        <v>-940</v>
      </c>
      <c r="N81" s="58">
        <f t="shared" si="135"/>
        <v>-940</v>
      </c>
      <c r="O81" s="58">
        <f t="shared" si="135"/>
        <v>-940</v>
      </c>
      <c r="P81" s="58">
        <f t="shared" si="135"/>
        <v>-1500</v>
      </c>
      <c r="Q81" s="58">
        <f t="shared" si="135"/>
        <v>-620</v>
      </c>
      <c r="R81" s="58">
        <f t="shared" si="135"/>
        <v>-620</v>
      </c>
      <c r="S81" s="58">
        <f t="shared" si="135"/>
        <v>-620</v>
      </c>
      <c r="T81" s="58">
        <f t="shared" si="135"/>
        <v>-620</v>
      </c>
      <c r="U81" s="58">
        <f t="shared" si="135"/>
        <v>-620</v>
      </c>
      <c r="V81" s="58">
        <f t="shared" si="135"/>
        <v>-620</v>
      </c>
      <c r="W81" s="58">
        <f t="shared" si="135"/>
        <v>-940</v>
      </c>
      <c r="X81" s="58">
        <f t="shared" si="135"/>
        <v>-940</v>
      </c>
      <c r="Y81" s="58">
        <f t="shared" si="135"/>
        <v>-940</v>
      </c>
      <c r="Z81" s="58">
        <f t="shared" si="135"/>
        <v>-940</v>
      </c>
      <c r="AA81" s="58">
        <f t="shared" si="135"/>
        <v>-940</v>
      </c>
      <c r="AB81" s="58">
        <f t="shared" si="135"/>
        <v>-1500</v>
      </c>
      <c r="AC81" s="58">
        <f t="shared" si="135"/>
        <v>-620</v>
      </c>
      <c r="AD81" s="58">
        <f t="shared" si="135"/>
        <v>-620</v>
      </c>
      <c r="AE81" s="58">
        <f t="shared" si="135"/>
        <v>-620</v>
      </c>
      <c r="AF81" s="58">
        <f t="shared" si="135"/>
        <v>-620</v>
      </c>
      <c r="AG81" s="58">
        <f t="shared" si="135"/>
        <v>-620</v>
      </c>
      <c r="AH81" s="58">
        <f t="shared" si="135"/>
        <v>-620</v>
      </c>
      <c r="AI81" s="58">
        <f t="shared" si="135"/>
        <v>-940</v>
      </c>
      <c r="AJ81" s="58">
        <f t="shared" si="135"/>
        <v>-940</v>
      </c>
      <c r="AK81" s="58">
        <f t="shared" si="135"/>
        <v>-940</v>
      </c>
      <c r="AL81" s="58">
        <f t="shared" si="135"/>
        <v>-940</v>
      </c>
      <c r="AM81" s="58">
        <f t="shared" si="135"/>
        <v>-940</v>
      </c>
      <c r="AN81" s="58">
        <f t="shared" si="135"/>
        <v>-1500</v>
      </c>
      <c r="AO81" s="58">
        <f t="shared" si="135"/>
        <v>-620</v>
      </c>
      <c r="AP81" s="58">
        <f t="shared" si="135"/>
        <v>-620</v>
      </c>
      <c r="AQ81" s="58">
        <f t="shared" si="135"/>
        <v>-620</v>
      </c>
      <c r="AR81" s="58">
        <f t="shared" si="135"/>
        <v>-620</v>
      </c>
      <c r="AS81" s="58">
        <f t="shared" si="135"/>
        <v>-620</v>
      </c>
      <c r="AT81" s="58">
        <f t="shared" si="135"/>
        <v>-620</v>
      </c>
      <c r="AU81" s="58">
        <f t="shared" si="135"/>
        <v>-940</v>
      </c>
      <c r="AV81" s="58">
        <f t="shared" si="135"/>
        <v>-940</v>
      </c>
      <c r="AW81" s="58">
        <f t="shared" si="135"/>
        <v>-940</v>
      </c>
      <c r="AX81" s="58">
        <f t="shared" si="135"/>
        <v>-940</v>
      </c>
      <c r="AY81" s="58">
        <f t="shared" si="135"/>
        <v>-940</v>
      </c>
      <c r="AZ81" s="58">
        <f t="shared" si="135"/>
        <v>-1500</v>
      </c>
      <c r="BA81" s="58">
        <f t="shared" si="135"/>
        <v>-620</v>
      </c>
      <c r="BB81" s="58">
        <f t="shared" si="135"/>
        <v>-620</v>
      </c>
      <c r="BC81" s="58">
        <f t="shared" si="135"/>
        <v>-620</v>
      </c>
      <c r="BD81" s="58">
        <f t="shared" si="135"/>
        <v>-620</v>
      </c>
      <c r="BE81" s="58">
        <f t="shared" si="135"/>
        <v>-620</v>
      </c>
      <c r="BF81" s="58">
        <f t="shared" si="135"/>
        <v>-620</v>
      </c>
      <c r="BG81" s="58">
        <f t="shared" si="135"/>
        <v>-940</v>
      </c>
      <c r="BH81" s="58">
        <f t="shared" si="135"/>
        <v>-940</v>
      </c>
      <c r="BI81" s="58">
        <f t="shared" si="135"/>
        <v>-940</v>
      </c>
      <c r="BJ81" s="58">
        <f t="shared" si="135"/>
        <v>-940</v>
      </c>
      <c r="BK81" s="58">
        <f t="shared" si="135"/>
        <v>-940</v>
      </c>
      <c r="BL81" s="58"/>
      <c r="BM81" s="58">
        <f t="shared" si="128"/>
        <v>-1380</v>
      </c>
      <c r="BN81" s="58">
        <f t="shared" si="128"/>
        <v>-9920</v>
      </c>
      <c r="BO81" s="58">
        <f t="shared" si="128"/>
        <v>-9920</v>
      </c>
      <c r="BP81" s="58">
        <f t="shared" si="128"/>
        <v>-9920</v>
      </c>
      <c r="BQ81" s="58">
        <f t="shared" si="128"/>
        <v>-9920</v>
      </c>
    </row>
    <row r="82" spans="2:69" s="38" customFormat="1">
      <c r="B82" s="38" t="s">
        <v>96</v>
      </c>
      <c r="D82" s="73">
        <f>SUM(D74:D81)</f>
        <v>-1830</v>
      </c>
      <c r="E82" s="73">
        <f>SUM(E74:E81)</f>
        <v>7400</v>
      </c>
      <c r="F82" s="73">
        <f t="shared" ref="F82:BK82" si="136">SUM(F74:F81)</f>
        <v>2440</v>
      </c>
      <c r="G82" s="73">
        <f t="shared" si="136"/>
        <v>1400</v>
      </c>
      <c r="H82" s="73">
        <f t="shared" si="136"/>
        <v>1400</v>
      </c>
      <c r="I82" s="73">
        <f t="shared" si="136"/>
        <v>1400</v>
      </c>
      <c r="J82" s="73">
        <f t="shared" si="136"/>
        <v>1400</v>
      </c>
      <c r="K82" s="73">
        <f t="shared" si="136"/>
        <v>3000</v>
      </c>
      <c r="L82" s="73">
        <f t="shared" si="136"/>
        <v>3000</v>
      </c>
      <c r="M82" s="73">
        <f t="shared" si="136"/>
        <v>3000</v>
      </c>
      <c r="N82" s="73">
        <f t="shared" si="136"/>
        <v>3000</v>
      </c>
      <c r="O82" s="73">
        <f t="shared" si="136"/>
        <v>3000</v>
      </c>
      <c r="P82" s="73">
        <f t="shared" si="136"/>
        <v>5800</v>
      </c>
      <c r="Q82" s="73">
        <f t="shared" si="136"/>
        <v>1396</v>
      </c>
      <c r="R82" s="73">
        <f t="shared" si="136"/>
        <v>1396</v>
      </c>
      <c r="S82" s="73">
        <f t="shared" si="136"/>
        <v>1396</v>
      </c>
      <c r="T82" s="73">
        <f t="shared" si="136"/>
        <v>1396</v>
      </c>
      <c r="U82" s="73">
        <f t="shared" si="136"/>
        <v>1396</v>
      </c>
      <c r="V82" s="73">
        <f t="shared" si="136"/>
        <v>1396</v>
      </c>
      <c r="W82" s="73">
        <f t="shared" si="136"/>
        <v>2996</v>
      </c>
      <c r="X82" s="73">
        <f t="shared" si="136"/>
        <v>2996</v>
      </c>
      <c r="Y82" s="73">
        <f t="shared" si="136"/>
        <v>2996</v>
      </c>
      <c r="Z82" s="73">
        <f t="shared" si="136"/>
        <v>2996</v>
      </c>
      <c r="AA82" s="73">
        <f t="shared" si="136"/>
        <v>2996</v>
      </c>
      <c r="AB82" s="73">
        <f t="shared" si="136"/>
        <v>5796</v>
      </c>
      <c r="AC82" s="73">
        <f t="shared" si="136"/>
        <v>1391.92</v>
      </c>
      <c r="AD82" s="73">
        <f t="shared" si="136"/>
        <v>1391.92</v>
      </c>
      <c r="AE82" s="73">
        <f t="shared" si="136"/>
        <v>1391.92</v>
      </c>
      <c r="AF82" s="73">
        <f t="shared" si="136"/>
        <v>1391.92</v>
      </c>
      <c r="AG82" s="73">
        <f t="shared" si="136"/>
        <v>1391.92</v>
      </c>
      <c r="AH82" s="73">
        <f t="shared" si="136"/>
        <v>1391.92</v>
      </c>
      <c r="AI82" s="73">
        <f t="shared" si="136"/>
        <v>2991.92</v>
      </c>
      <c r="AJ82" s="73">
        <f t="shared" si="136"/>
        <v>2991.92</v>
      </c>
      <c r="AK82" s="73">
        <f t="shared" si="136"/>
        <v>2991.92</v>
      </c>
      <c r="AL82" s="73">
        <f t="shared" si="136"/>
        <v>2991.92</v>
      </c>
      <c r="AM82" s="73">
        <f t="shared" si="136"/>
        <v>2991.92</v>
      </c>
      <c r="AN82" s="73">
        <f t="shared" si="136"/>
        <v>5791.92</v>
      </c>
      <c r="AO82" s="73">
        <f t="shared" si="136"/>
        <v>1387.7584000000002</v>
      </c>
      <c r="AP82" s="73">
        <f t="shared" si="136"/>
        <v>1387.7584000000002</v>
      </c>
      <c r="AQ82" s="73">
        <f t="shared" si="136"/>
        <v>1387.7584000000002</v>
      </c>
      <c r="AR82" s="73">
        <f t="shared" si="136"/>
        <v>1387.7584000000002</v>
      </c>
      <c r="AS82" s="73">
        <f t="shared" si="136"/>
        <v>1387.7584000000002</v>
      </c>
      <c r="AT82" s="73">
        <f t="shared" si="136"/>
        <v>1387.7584000000002</v>
      </c>
      <c r="AU82" s="73">
        <f t="shared" si="136"/>
        <v>2987.7583999999997</v>
      </c>
      <c r="AV82" s="73">
        <f t="shared" si="136"/>
        <v>2987.7583999999997</v>
      </c>
      <c r="AW82" s="73">
        <f t="shared" si="136"/>
        <v>2987.7583999999997</v>
      </c>
      <c r="AX82" s="73">
        <f t="shared" si="136"/>
        <v>2987.7583999999997</v>
      </c>
      <c r="AY82" s="73">
        <f t="shared" si="136"/>
        <v>2987.7583999999997</v>
      </c>
      <c r="AZ82" s="73">
        <f t="shared" si="136"/>
        <v>5787.7584000000006</v>
      </c>
      <c r="BA82" s="73">
        <f t="shared" si="136"/>
        <v>1383.5135679999999</v>
      </c>
      <c r="BB82" s="73">
        <f t="shared" si="136"/>
        <v>1383.5135679999999</v>
      </c>
      <c r="BC82" s="73">
        <f t="shared" si="136"/>
        <v>1383.5135679999999</v>
      </c>
      <c r="BD82" s="73">
        <f t="shared" si="136"/>
        <v>1383.5135679999999</v>
      </c>
      <c r="BE82" s="73">
        <f t="shared" si="136"/>
        <v>1383.5135679999999</v>
      </c>
      <c r="BF82" s="73">
        <f t="shared" si="136"/>
        <v>1383.5135679999999</v>
      </c>
      <c r="BG82" s="73">
        <f t="shared" si="136"/>
        <v>2983.5135680000003</v>
      </c>
      <c r="BH82" s="73">
        <f t="shared" si="136"/>
        <v>2983.5135680000003</v>
      </c>
      <c r="BI82" s="73">
        <f t="shared" si="136"/>
        <v>2983.5135680000003</v>
      </c>
      <c r="BJ82" s="73">
        <f t="shared" si="136"/>
        <v>2983.5135680000003</v>
      </c>
      <c r="BK82" s="73">
        <f t="shared" si="136"/>
        <v>2983.5135680000003</v>
      </c>
      <c r="BL82" s="73"/>
      <c r="BM82" s="73">
        <f t="shared" ref="BM82" si="137">SUM(BM74:BM81)</f>
        <v>28610</v>
      </c>
      <c r="BN82" s="73">
        <f t="shared" ref="BN82" si="138">SUM(BN74:BN81)</f>
        <v>29156</v>
      </c>
      <c r="BO82" s="73">
        <f t="shared" ref="BO82" si="139">SUM(BO74:BO81)</f>
        <v>29107.120000000003</v>
      </c>
      <c r="BP82" s="73">
        <f t="shared" ref="BP82" si="140">SUM(BP74:BP81)</f>
        <v>29057.2624</v>
      </c>
      <c r="BQ82" s="73">
        <f t="shared" ref="BQ82" si="141">SUM(BQ74:BQ81)</f>
        <v>29006.407648</v>
      </c>
    </row>
    <row r="84" spans="2:69" s="57" customFormat="1">
      <c r="B84" s="57" t="s">
        <v>28</v>
      </c>
      <c r="D84" s="58">
        <f t="shared" ref="D84:AI84" si="142">D41*(1+TVA)</f>
        <v>-36000</v>
      </c>
      <c r="E84" s="58">
        <f t="shared" si="142"/>
        <v>-6240</v>
      </c>
      <c r="F84" s="58">
        <f t="shared" si="142"/>
        <v>0</v>
      </c>
      <c r="G84" s="58">
        <f t="shared" si="142"/>
        <v>0</v>
      </c>
      <c r="H84" s="58">
        <f t="shared" si="142"/>
        <v>0</v>
      </c>
      <c r="I84" s="58">
        <f t="shared" si="142"/>
        <v>0</v>
      </c>
      <c r="J84" s="58">
        <f t="shared" si="142"/>
        <v>0</v>
      </c>
      <c r="K84" s="58">
        <f t="shared" si="142"/>
        <v>0</v>
      </c>
      <c r="L84" s="58">
        <f t="shared" si="142"/>
        <v>0</v>
      </c>
      <c r="M84" s="58">
        <f t="shared" si="142"/>
        <v>0</v>
      </c>
      <c r="N84" s="58">
        <f t="shared" si="142"/>
        <v>0</v>
      </c>
      <c r="O84" s="58">
        <f t="shared" si="142"/>
        <v>0</v>
      </c>
      <c r="P84" s="58">
        <f t="shared" si="142"/>
        <v>0</v>
      </c>
      <c r="Q84" s="58">
        <f t="shared" si="142"/>
        <v>0</v>
      </c>
      <c r="R84" s="58">
        <f t="shared" si="142"/>
        <v>0</v>
      </c>
      <c r="S84" s="58">
        <f t="shared" si="142"/>
        <v>0</v>
      </c>
      <c r="T84" s="58">
        <f t="shared" si="142"/>
        <v>0</v>
      </c>
      <c r="U84" s="58">
        <f t="shared" si="142"/>
        <v>0</v>
      </c>
      <c r="V84" s="58">
        <f t="shared" si="142"/>
        <v>0</v>
      </c>
      <c r="W84" s="58">
        <f t="shared" si="142"/>
        <v>0</v>
      </c>
      <c r="X84" s="58">
        <f t="shared" si="142"/>
        <v>0</v>
      </c>
      <c r="Y84" s="58">
        <f t="shared" si="142"/>
        <v>0</v>
      </c>
      <c r="Z84" s="58">
        <f t="shared" si="142"/>
        <v>0</v>
      </c>
      <c r="AA84" s="58">
        <f t="shared" si="142"/>
        <v>0</v>
      </c>
      <c r="AB84" s="58">
        <f t="shared" si="142"/>
        <v>0</v>
      </c>
      <c r="AC84" s="58">
        <f t="shared" si="142"/>
        <v>0</v>
      </c>
      <c r="AD84" s="58">
        <f t="shared" si="142"/>
        <v>0</v>
      </c>
      <c r="AE84" s="58">
        <f t="shared" si="142"/>
        <v>0</v>
      </c>
      <c r="AF84" s="58">
        <f t="shared" si="142"/>
        <v>0</v>
      </c>
      <c r="AG84" s="58">
        <f t="shared" si="142"/>
        <v>0</v>
      </c>
      <c r="AH84" s="58">
        <f t="shared" si="142"/>
        <v>0</v>
      </c>
      <c r="AI84" s="58">
        <f t="shared" si="142"/>
        <v>0</v>
      </c>
      <c r="AJ84" s="58">
        <f t="shared" ref="AJ84:BK84" si="143">AJ41*(1+TVA)</f>
        <v>0</v>
      </c>
      <c r="AK84" s="58">
        <f t="shared" si="143"/>
        <v>0</v>
      </c>
      <c r="AL84" s="58">
        <f t="shared" si="143"/>
        <v>0</v>
      </c>
      <c r="AM84" s="58">
        <f t="shared" si="143"/>
        <v>0</v>
      </c>
      <c r="AN84" s="58">
        <f t="shared" si="143"/>
        <v>0</v>
      </c>
      <c r="AO84" s="58">
        <f t="shared" si="143"/>
        <v>0</v>
      </c>
      <c r="AP84" s="58">
        <f t="shared" si="143"/>
        <v>0</v>
      </c>
      <c r="AQ84" s="58">
        <f t="shared" si="143"/>
        <v>0</v>
      </c>
      <c r="AR84" s="58">
        <f t="shared" si="143"/>
        <v>0</v>
      </c>
      <c r="AS84" s="58">
        <f t="shared" si="143"/>
        <v>0</v>
      </c>
      <c r="AT84" s="58">
        <f t="shared" si="143"/>
        <v>0</v>
      </c>
      <c r="AU84" s="58">
        <f t="shared" si="143"/>
        <v>0</v>
      </c>
      <c r="AV84" s="58">
        <f t="shared" si="143"/>
        <v>0</v>
      </c>
      <c r="AW84" s="58">
        <f t="shared" si="143"/>
        <v>0</v>
      </c>
      <c r="AX84" s="58">
        <f t="shared" si="143"/>
        <v>0</v>
      </c>
      <c r="AY84" s="58">
        <f t="shared" si="143"/>
        <v>0</v>
      </c>
      <c r="AZ84" s="58">
        <f t="shared" si="143"/>
        <v>0</v>
      </c>
      <c r="BA84" s="58">
        <f t="shared" si="143"/>
        <v>0</v>
      </c>
      <c r="BB84" s="58">
        <f t="shared" si="143"/>
        <v>0</v>
      </c>
      <c r="BC84" s="58">
        <f t="shared" si="143"/>
        <v>0</v>
      </c>
      <c r="BD84" s="58">
        <f t="shared" si="143"/>
        <v>0</v>
      </c>
      <c r="BE84" s="58">
        <f t="shared" si="143"/>
        <v>0</v>
      </c>
      <c r="BF84" s="58">
        <f t="shared" si="143"/>
        <v>0</v>
      </c>
      <c r="BG84" s="58">
        <f t="shared" si="143"/>
        <v>0</v>
      </c>
      <c r="BH84" s="58">
        <f t="shared" si="143"/>
        <v>0</v>
      </c>
      <c r="BI84" s="58">
        <f t="shared" si="143"/>
        <v>0</v>
      </c>
      <c r="BJ84" s="58">
        <f t="shared" si="143"/>
        <v>0</v>
      </c>
      <c r="BK84" s="58">
        <f t="shared" si="143"/>
        <v>0</v>
      </c>
      <c r="BL84" s="58"/>
      <c r="BM84" s="58">
        <f t="shared" ref="BM84:BQ85" si="144">SUMIFS($D84:$BK84,$D$23:$BK$23,$BM$21:$BQ$21)</f>
        <v>-42240</v>
      </c>
      <c r="BN84" s="58">
        <f t="shared" si="144"/>
        <v>0</v>
      </c>
      <c r="BO84" s="58">
        <f t="shared" si="144"/>
        <v>0</v>
      </c>
      <c r="BP84" s="58">
        <f t="shared" si="144"/>
        <v>0</v>
      </c>
      <c r="BQ84" s="58">
        <f t="shared" si="144"/>
        <v>0</v>
      </c>
    </row>
    <row r="85" spans="2:69" s="57" customFormat="1">
      <c r="B85" s="57" t="s">
        <v>29</v>
      </c>
      <c r="D85" s="58">
        <v>0</v>
      </c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8">
        <v>0</v>
      </c>
      <c r="R85" s="58">
        <v>0</v>
      </c>
      <c r="S85" s="58">
        <v>0</v>
      </c>
      <c r="T85" s="58">
        <v>0</v>
      </c>
      <c r="U85" s="58">
        <v>0</v>
      </c>
      <c r="V85" s="58">
        <v>0</v>
      </c>
      <c r="W85" s="58">
        <v>0</v>
      </c>
      <c r="X85" s="58">
        <v>0</v>
      </c>
      <c r="Y85" s="58">
        <v>0</v>
      </c>
      <c r="Z85" s="58">
        <v>0</v>
      </c>
      <c r="AA85" s="58">
        <v>0</v>
      </c>
      <c r="AB85" s="58">
        <v>0</v>
      </c>
      <c r="AC85" s="58">
        <v>0</v>
      </c>
      <c r="AD85" s="58">
        <v>0</v>
      </c>
      <c r="AE85" s="58">
        <v>0</v>
      </c>
      <c r="AF85" s="58">
        <v>0</v>
      </c>
      <c r="AG85" s="58">
        <v>0</v>
      </c>
      <c r="AH85" s="58">
        <v>0</v>
      </c>
      <c r="AI85" s="58">
        <v>0</v>
      </c>
      <c r="AJ85" s="58">
        <v>0</v>
      </c>
      <c r="AK85" s="58">
        <v>0</v>
      </c>
      <c r="AL85" s="58">
        <v>0</v>
      </c>
      <c r="AM85" s="58">
        <v>0</v>
      </c>
      <c r="AN85" s="58">
        <v>0</v>
      </c>
      <c r="AO85" s="58">
        <v>0</v>
      </c>
      <c r="AP85" s="58">
        <v>0</v>
      </c>
      <c r="AQ85" s="58">
        <v>0</v>
      </c>
      <c r="AR85" s="58">
        <v>0</v>
      </c>
      <c r="AS85" s="58">
        <v>0</v>
      </c>
      <c r="AT85" s="58">
        <v>0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8">
        <v>0</v>
      </c>
      <c r="BA85" s="58">
        <v>0</v>
      </c>
      <c r="BB85" s="58">
        <v>0</v>
      </c>
      <c r="BC85" s="58">
        <v>0</v>
      </c>
      <c r="BD85" s="58">
        <v>0</v>
      </c>
      <c r="BE85" s="58">
        <v>0</v>
      </c>
      <c r="BF85" s="58">
        <v>0</v>
      </c>
      <c r="BG85" s="58">
        <v>0</v>
      </c>
      <c r="BH85" s="58">
        <v>0</v>
      </c>
      <c r="BI85" s="58">
        <v>0</v>
      </c>
      <c r="BJ85" s="58">
        <v>0</v>
      </c>
      <c r="BK85" s="58">
        <v>0</v>
      </c>
      <c r="BL85" s="58"/>
      <c r="BM85" s="58">
        <f t="shared" si="144"/>
        <v>0</v>
      </c>
      <c r="BN85" s="58">
        <f t="shared" si="144"/>
        <v>0</v>
      </c>
      <c r="BO85" s="58">
        <f t="shared" si="144"/>
        <v>0</v>
      </c>
      <c r="BP85" s="58">
        <f t="shared" si="144"/>
        <v>0</v>
      </c>
      <c r="BQ85" s="58">
        <f t="shared" si="144"/>
        <v>0</v>
      </c>
    </row>
    <row r="86" spans="2:69" s="57" customFormat="1">
      <c r="B86" s="38" t="s">
        <v>97</v>
      </c>
      <c r="D86" s="73">
        <f>SUM(D84:D85)</f>
        <v>-36000</v>
      </c>
      <c r="E86" s="73">
        <f t="shared" ref="E86:BK86" si="145">SUM(E84:E85)</f>
        <v>-6240</v>
      </c>
      <c r="F86" s="73">
        <f t="shared" si="145"/>
        <v>0</v>
      </c>
      <c r="G86" s="73">
        <f t="shared" si="145"/>
        <v>0</v>
      </c>
      <c r="H86" s="73">
        <f t="shared" si="145"/>
        <v>0</v>
      </c>
      <c r="I86" s="73">
        <f t="shared" si="145"/>
        <v>0</v>
      </c>
      <c r="J86" s="73">
        <f t="shared" si="145"/>
        <v>0</v>
      </c>
      <c r="K86" s="73">
        <f t="shared" si="145"/>
        <v>0</v>
      </c>
      <c r="L86" s="73">
        <f t="shared" si="145"/>
        <v>0</v>
      </c>
      <c r="M86" s="73">
        <f t="shared" si="145"/>
        <v>0</v>
      </c>
      <c r="N86" s="73">
        <f t="shared" si="145"/>
        <v>0</v>
      </c>
      <c r="O86" s="73">
        <f t="shared" si="145"/>
        <v>0</v>
      </c>
      <c r="P86" s="73">
        <f t="shared" si="145"/>
        <v>0</v>
      </c>
      <c r="Q86" s="73">
        <f t="shared" si="145"/>
        <v>0</v>
      </c>
      <c r="R86" s="73">
        <f t="shared" si="145"/>
        <v>0</v>
      </c>
      <c r="S86" s="73">
        <f t="shared" si="145"/>
        <v>0</v>
      </c>
      <c r="T86" s="73">
        <f t="shared" si="145"/>
        <v>0</v>
      </c>
      <c r="U86" s="73">
        <f t="shared" si="145"/>
        <v>0</v>
      </c>
      <c r="V86" s="73">
        <f t="shared" si="145"/>
        <v>0</v>
      </c>
      <c r="W86" s="73">
        <f t="shared" si="145"/>
        <v>0</v>
      </c>
      <c r="X86" s="73">
        <f t="shared" si="145"/>
        <v>0</v>
      </c>
      <c r="Y86" s="73">
        <f t="shared" si="145"/>
        <v>0</v>
      </c>
      <c r="Z86" s="73">
        <f t="shared" si="145"/>
        <v>0</v>
      </c>
      <c r="AA86" s="73">
        <f t="shared" si="145"/>
        <v>0</v>
      </c>
      <c r="AB86" s="73">
        <f t="shared" si="145"/>
        <v>0</v>
      </c>
      <c r="AC86" s="73">
        <f t="shared" si="145"/>
        <v>0</v>
      </c>
      <c r="AD86" s="73">
        <f t="shared" si="145"/>
        <v>0</v>
      </c>
      <c r="AE86" s="73">
        <f t="shared" si="145"/>
        <v>0</v>
      </c>
      <c r="AF86" s="73">
        <f t="shared" si="145"/>
        <v>0</v>
      </c>
      <c r="AG86" s="73">
        <f t="shared" si="145"/>
        <v>0</v>
      </c>
      <c r="AH86" s="73">
        <f t="shared" si="145"/>
        <v>0</v>
      </c>
      <c r="AI86" s="73">
        <f t="shared" si="145"/>
        <v>0</v>
      </c>
      <c r="AJ86" s="73">
        <f t="shared" si="145"/>
        <v>0</v>
      </c>
      <c r="AK86" s="73">
        <f t="shared" si="145"/>
        <v>0</v>
      </c>
      <c r="AL86" s="73">
        <f t="shared" si="145"/>
        <v>0</v>
      </c>
      <c r="AM86" s="73">
        <f t="shared" si="145"/>
        <v>0</v>
      </c>
      <c r="AN86" s="73">
        <f t="shared" si="145"/>
        <v>0</v>
      </c>
      <c r="AO86" s="73">
        <f t="shared" si="145"/>
        <v>0</v>
      </c>
      <c r="AP86" s="73">
        <f t="shared" si="145"/>
        <v>0</v>
      </c>
      <c r="AQ86" s="73">
        <f t="shared" si="145"/>
        <v>0</v>
      </c>
      <c r="AR86" s="73">
        <f t="shared" si="145"/>
        <v>0</v>
      </c>
      <c r="AS86" s="73">
        <f t="shared" si="145"/>
        <v>0</v>
      </c>
      <c r="AT86" s="73">
        <f t="shared" si="145"/>
        <v>0</v>
      </c>
      <c r="AU86" s="73">
        <f t="shared" si="145"/>
        <v>0</v>
      </c>
      <c r="AV86" s="73">
        <f t="shared" si="145"/>
        <v>0</v>
      </c>
      <c r="AW86" s="73">
        <f t="shared" si="145"/>
        <v>0</v>
      </c>
      <c r="AX86" s="73">
        <f t="shared" si="145"/>
        <v>0</v>
      </c>
      <c r="AY86" s="73">
        <f t="shared" si="145"/>
        <v>0</v>
      </c>
      <c r="AZ86" s="73">
        <f t="shared" si="145"/>
        <v>0</v>
      </c>
      <c r="BA86" s="73">
        <f t="shared" si="145"/>
        <v>0</v>
      </c>
      <c r="BB86" s="73">
        <f t="shared" si="145"/>
        <v>0</v>
      </c>
      <c r="BC86" s="73">
        <f t="shared" si="145"/>
        <v>0</v>
      </c>
      <c r="BD86" s="73">
        <f t="shared" si="145"/>
        <v>0</v>
      </c>
      <c r="BE86" s="73">
        <f t="shared" si="145"/>
        <v>0</v>
      </c>
      <c r="BF86" s="73">
        <f t="shared" si="145"/>
        <v>0</v>
      </c>
      <c r="BG86" s="73">
        <f t="shared" si="145"/>
        <v>0</v>
      </c>
      <c r="BH86" s="73">
        <f t="shared" si="145"/>
        <v>0</v>
      </c>
      <c r="BI86" s="73">
        <f t="shared" si="145"/>
        <v>0</v>
      </c>
      <c r="BJ86" s="73">
        <f t="shared" si="145"/>
        <v>0</v>
      </c>
      <c r="BK86" s="73">
        <f t="shared" si="145"/>
        <v>0</v>
      </c>
      <c r="BL86" s="73"/>
      <c r="BM86" s="73">
        <f t="shared" ref="BM86" si="146">SUM(BM84:BM85)</f>
        <v>-42240</v>
      </c>
      <c r="BN86" s="73">
        <f t="shared" ref="BN86" si="147">SUM(BN84:BN85)</f>
        <v>0</v>
      </c>
      <c r="BO86" s="73">
        <f t="shared" ref="BO86" si="148">SUM(BO84:BO85)</f>
        <v>0</v>
      </c>
      <c r="BP86" s="73">
        <f t="shared" ref="BP86" si="149">SUM(BP84:BP85)</f>
        <v>0</v>
      </c>
      <c r="BQ86" s="73">
        <f t="shared" ref="BQ86" si="150">SUM(BQ84:BQ85)</f>
        <v>0</v>
      </c>
    </row>
    <row r="88" spans="2:69" s="77" customFormat="1">
      <c r="B88" s="76" t="s">
        <v>101</v>
      </c>
      <c r="D88" s="78">
        <f>SUM(D82,D86)</f>
        <v>-37830</v>
      </c>
      <c r="E88" s="78">
        <f>SUM(E82,E86)</f>
        <v>1160</v>
      </c>
      <c r="F88" s="78">
        <f t="shared" ref="F88:BK88" si="151">SUM(F82,F86)</f>
        <v>2440</v>
      </c>
      <c r="G88" s="78">
        <f t="shared" si="151"/>
        <v>1400</v>
      </c>
      <c r="H88" s="78">
        <f t="shared" si="151"/>
        <v>1400</v>
      </c>
      <c r="I88" s="78">
        <f t="shared" si="151"/>
        <v>1400</v>
      </c>
      <c r="J88" s="78">
        <f t="shared" si="151"/>
        <v>1400</v>
      </c>
      <c r="K88" s="78">
        <f t="shared" si="151"/>
        <v>3000</v>
      </c>
      <c r="L88" s="78">
        <f t="shared" si="151"/>
        <v>3000</v>
      </c>
      <c r="M88" s="78">
        <f t="shared" si="151"/>
        <v>3000</v>
      </c>
      <c r="N88" s="78">
        <f t="shared" si="151"/>
        <v>3000</v>
      </c>
      <c r="O88" s="78">
        <f t="shared" si="151"/>
        <v>3000</v>
      </c>
      <c r="P88" s="78">
        <f t="shared" si="151"/>
        <v>5800</v>
      </c>
      <c r="Q88" s="78">
        <f t="shared" si="151"/>
        <v>1396</v>
      </c>
      <c r="R88" s="78">
        <f t="shared" si="151"/>
        <v>1396</v>
      </c>
      <c r="S88" s="78">
        <f t="shared" si="151"/>
        <v>1396</v>
      </c>
      <c r="T88" s="78">
        <f t="shared" si="151"/>
        <v>1396</v>
      </c>
      <c r="U88" s="78">
        <f t="shared" si="151"/>
        <v>1396</v>
      </c>
      <c r="V88" s="78">
        <f t="shared" si="151"/>
        <v>1396</v>
      </c>
      <c r="W88" s="78">
        <f t="shared" si="151"/>
        <v>2996</v>
      </c>
      <c r="X88" s="78">
        <f t="shared" si="151"/>
        <v>2996</v>
      </c>
      <c r="Y88" s="78">
        <f t="shared" si="151"/>
        <v>2996</v>
      </c>
      <c r="Z88" s="78">
        <f t="shared" si="151"/>
        <v>2996</v>
      </c>
      <c r="AA88" s="78">
        <f t="shared" si="151"/>
        <v>2996</v>
      </c>
      <c r="AB88" s="78">
        <f t="shared" si="151"/>
        <v>5796</v>
      </c>
      <c r="AC88" s="78">
        <f t="shared" si="151"/>
        <v>1391.92</v>
      </c>
      <c r="AD88" s="78">
        <f t="shared" si="151"/>
        <v>1391.92</v>
      </c>
      <c r="AE88" s="78">
        <f t="shared" si="151"/>
        <v>1391.92</v>
      </c>
      <c r="AF88" s="78">
        <f t="shared" si="151"/>
        <v>1391.92</v>
      </c>
      <c r="AG88" s="78">
        <f t="shared" si="151"/>
        <v>1391.92</v>
      </c>
      <c r="AH88" s="78">
        <f t="shared" si="151"/>
        <v>1391.92</v>
      </c>
      <c r="AI88" s="78">
        <f t="shared" si="151"/>
        <v>2991.92</v>
      </c>
      <c r="AJ88" s="78">
        <f t="shared" si="151"/>
        <v>2991.92</v>
      </c>
      <c r="AK88" s="78">
        <f t="shared" si="151"/>
        <v>2991.92</v>
      </c>
      <c r="AL88" s="78">
        <f t="shared" si="151"/>
        <v>2991.92</v>
      </c>
      <c r="AM88" s="78">
        <f t="shared" si="151"/>
        <v>2991.92</v>
      </c>
      <c r="AN88" s="78">
        <f t="shared" si="151"/>
        <v>5791.92</v>
      </c>
      <c r="AO88" s="78">
        <f t="shared" si="151"/>
        <v>1387.7584000000002</v>
      </c>
      <c r="AP88" s="78">
        <f t="shared" si="151"/>
        <v>1387.7584000000002</v>
      </c>
      <c r="AQ88" s="78">
        <f t="shared" si="151"/>
        <v>1387.7584000000002</v>
      </c>
      <c r="AR88" s="78">
        <f t="shared" si="151"/>
        <v>1387.7584000000002</v>
      </c>
      <c r="AS88" s="78">
        <f t="shared" si="151"/>
        <v>1387.7584000000002</v>
      </c>
      <c r="AT88" s="78">
        <f t="shared" si="151"/>
        <v>1387.7584000000002</v>
      </c>
      <c r="AU88" s="78">
        <f t="shared" si="151"/>
        <v>2987.7583999999997</v>
      </c>
      <c r="AV88" s="78">
        <f t="shared" si="151"/>
        <v>2987.7583999999997</v>
      </c>
      <c r="AW88" s="78">
        <f t="shared" si="151"/>
        <v>2987.7583999999997</v>
      </c>
      <c r="AX88" s="78">
        <f t="shared" si="151"/>
        <v>2987.7583999999997</v>
      </c>
      <c r="AY88" s="78">
        <f t="shared" si="151"/>
        <v>2987.7583999999997</v>
      </c>
      <c r="AZ88" s="78">
        <f t="shared" si="151"/>
        <v>5787.7584000000006</v>
      </c>
      <c r="BA88" s="78">
        <f t="shared" si="151"/>
        <v>1383.5135679999999</v>
      </c>
      <c r="BB88" s="78">
        <f t="shared" si="151"/>
        <v>1383.5135679999999</v>
      </c>
      <c r="BC88" s="78">
        <f t="shared" si="151"/>
        <v>1383.5135679999999</v>
      </c>
      <c r="BD88" s="78">
        <f t="shared" si="151"/>
        <v>1383.5135679999999</v>
      </c>
      <c r="BE88" s="78">
        <f t="shared" si="151"/>
        <v>1383.5135679999999</v>
      </c>
      <c r="BF88" s="78">
        <f t="shared" si="151"/>
        <v>1383.5135679999999</v>
      </c>
      <c r="BG88" s="78">
        <f t="shared" si="151"/>
        <v>2983.5135680000003</v>
      </c>
      <c r="BH88" s="78">
        <f t="shared" si="151"/>
        <v>2983.5135680000003</v>
      </c>
      <c r="BI88" s="78">
        <f t="shared" si="151"/>
        <v>2983.5135680000003</v>
      </c>
      <c r="BJ88" s="78">
        <f t="shared" si="151"/>
        <v>2983.5135680000003</v>
      </c>
      <c r="BK88" s="78">
        <f t="shared" si="151"/>
        <v>2983.5135680000003</v>
      </c>
      <c r="BL88" s="78"/>
      <c r="BM88" s="78">
        <f t="shared" ref="BM88:BQ88" si="152">SUM(BM82,BM86)</f>
        <v>-13630</v>
      </c>
      <c r="BN88" s="78">
        <f t="shared" si="152"/>
        <v>29156</v>
      </c>
      <c r="BO88" s="78">
        <f t="shared" si="152"/>
        <v>29107.120000000003</v>
      </c>
      <c r="BP88" s="78">
        <f t="shared" si="152"/>
        <v>29057.2624</v>
      </c>
      <c r="BQ88" s="78">
        <f t="shared" si="152"/>
        <v>29006.407648</v>
      </c>
    </row>
    <row r="89" spans="2:69" s="57" customFormat="1">
      <c r="B89" s="38" t="s">
        <v>105</v>
      </c>
      <c r="D89" s="73">
        <f>SUM(C89,D88)</f>
        <v>-37830</v>
      </c>
      <c r="E89" s="73">
        <f>SUM(D89,E88)</f>
        <v>-36670</v>
      </c>
      <c r="F89" s="73">
        <f t="shared" ref="F89:BK89" si="153">SUM(E89,F88)</f>
        <v>-34230</v>
      </c>
      <c r="G89" s="73">
        <f t="shared" si="153"/>
        <v>-32830</v>
      </c>
      <c r="H89" s="73">
        <f t="shared" si="153"/>
        <v>-31430</v>
      </c>
      <c r="I89" s="73">
        <f t="shared" si="153"/>
        <v>-30030</v>
      </c>
      <c r="J89" s="73">
        <f t="shared" si="153"/>
        <v>-28630</v>
      </c>
      <c r="K89" s="73">
        <f t="shared" si="153"/>
        <v>-25630</v>
      </c>
      <c r="L89" s="73">
        <f t="shared" si="153"/>
        <v>-22630</v>
      </c>
      <c r="M89" s="73">
        <f t="shared" si="153"/>
        <v>-19630</v>
      </c>
      <c r="N89" s="73">
        <f t="shared" si="153"/>
        <v>-16630</v>
      </c>
      <c r="O89" s="73">
        <f t="shared" si="153"/>
        <v>-13630</v>
      </c>
      <c r="P89" s="73">
        <f t="shared" si="153"/>
        <v>-7830</v>
      </c>
      <c r="Q89" s="73">
        <f t="shared" si="153"/>
        <v>-6434</v>
      </c>
      <c r="R89" s="73">
        <f t="shared" si="153"/>
        <v>-5038</v>
      </c>
      <c r="S89" s="73">
        <f t="shared" si="153"/>
        <v>-3642</v>
      </c>
      <c r="T89" s="73">
        <f t="shared" si="153"/>
        <v>-2246</v>
      </c>
      <c r="U89" s="73">
        <f t="shared" si="153"/>
        <v>-850</v>
      </c>
      <c r="V89" s="73">
        <f t="shared" si="153"/>
        <v>546</v>
      </c>
      <c r="W89" s="73">
        <f t="shared" si="153"/>
        <v>3542</v>
      </c>
      <c r="X89" s="73">
        <f t="shared" si="153"/>
        <v>6538</v>
      </c>
      <c r="Y89" s="73">
        <f t="shared" si="153"/>
        <v>9534</v>
      </c>
      <c r="Z89" s="73">
        <f t="shared" si="153"/>
        <v>12530</v>
      </c>
      <c r="AA89" s="73">
        <f t="shared" si="153"/>
        <v>15526</v>
      </c>
      <c r="AB89" s="73">
        <f t="shared" si="153"/>
        <v>21322</v>
      </c>
      <c r="AC89" s="73">
        <f t="shared" si="153"/>
        <v>22713.919999999998</v>
      </c>
      <c r="AD89" s="73">
        <f t="shared" si="153"/>
        <v>24105.839999999997</v>
      </c>
      <c r="AE89" s="73">
        <f t="shared" si="153"/>
        <v>25497.759999999995</v>
      </c>
      <c r="AF89" s="73">
        <f t="shared" si="153"/>
        <v>26889.679999999993</v>
      </c>
      <c r="AG89" s="73">
        <f t="shared" si="153"/>
        <v>28281.599999999991</v>
      </c>
      <c r="AH89" s="73">
        <f t="shared" si="153"/>
        <v>29673.51999999999</v>
      </c>
      <c r="AI89" s="73">
        <f t="shared" si="153"/>
        <v>32665.439999999988</v>
      </c>
      <c r="AJ89" s="73">
        <f t="shared" si="153"/>
        <v>35657.359999999986</v>
      </c>
      <c r="AK89" s="73">
        <f t="shared" si="153"/>
        <v>38649.279999999984</v>
      </c>
      <c r="AL89" s="73">
        <f t="shared" si="153"/>
        <v>41641.199999999983</v>
      </c>
      <c r="AM89" s="73">
        <f t="shared" si="153"/>
        <v>44633.119999999981</v>
      </c>
      <c r="AN89" s="73">
        <f t="shared" si="153"/>
        <v>50425.039999999979</v>
      </c>
      <c r="AO89" s="73">
        <f t="shared" si="153"/>
        <v>51812.798399999978</v>
      </c>
      <c r="AP89" s="73">
        <f t="shared" si="153"/>
        <v>53200.556799999977</v>
      </c>
      <c r="AQ89" s="73">
        <f t="shared" si="153"/>
        <v>54588.315199999975</v>
      </c>
      <c r="AR89" s="73">
        <f t="shared" si="153"/>
        <v>55976.073599999974</v>
      </c>
      <c r="AS89" s="73">
        <f t="shared" si="153"/>
        <v>57363.831999999973</v>
      </c>
      <c r="AT89" s="73">
        <f t="shared" si="153"/>
        <v>58751.590399999972</v>
      </c>
      <c r="AU89" s="73">
        <f t="shared" si="153"/>
        <v>61739.348799999971</v>
      </c>
      <c r="AV89" s="73">
        <f t="shared" si="153"/>
        <v>64727.107199999969</v>
      </c>
      <c r="AW89" s="73">
        <f t="shared" si="153"/>
        <v>67714.865599999976</v>
      </c>
      <c r="AX89" s="73">
        <f t="shared" si="153"/>
        <v>70702.623999999982</v>
      </c>
      <c r="AY89" s="73">
        <f t="shared" si="153"/>
        <v>73690.382399999988</v>
      </c>
      <c r="AZ89" s="73">
        <f t="shared" si="153"/>
        <v>79478.140799999994</v>
      </c>
      <c r="BA89" s="73">
        <f t="shared" si="153"/>
        <v>80861.654367999989</v>
      </c>
      <c r="BB89" s="73">
        <f t="shared" si="153"/>
        <v>82245.167935999983</v>
      </c>
      <c r="BC89" s="73">
        <f t="shared" si="153"/>
        <v>83628.681503999978</v>
      </c>
      <c r="BD89" s="73">
        <f t="shared" si="153"/>
        <v>85012.195071999973</v>
      </c>
      <c r="BE89" s="73">
        <f t="shared" si="153"/>
        <v>86395.708639999968</v>
      </c>
      <c r="BF89" s="73">
        <f t="shared" si="153"/>
        <v>87779.222207999963</v>
      </c>
      <c r="BG89" s="73">
        <f t="shared" si="153"/>
        <v>90762.735775999958</v>
      </c>
      <c r="BH89" s="73">
        <f t="shared" si="153"/>
        <v>93746.249343999953</v>
      </c>
      <c r="BI89" s="73">
        <f t="shared" si="153"/>
        <v>96729.762911999947</v>
      </c>
      <c r="BJ89" s="73">
        <f t="shared" si="153"/>
        <v>99713.276479999942</v>
      </c>
      <c r="BK89" s="73">
        <f t="shared" si="153"/>
        <v>102696.79004799994</v>
      </c>
      <c r="BL89" s="73"/>
      <c r="BM89" s="73">
        <f t="shared" ref="BM89" si="154">SUM(BL89,BM88)</f>
        <v>-13630</v>
      </c>
      <c r="BN89" s="73">
        <f t="shared" ref="BN89" si="155">SUM(BM89,BN88)</f>
        <v>15526</v>
      </c>
      <c r="BO89" s="73">
        <f t="shared" ref="BO89" si="156">SUM(BN89,BO88)</f>
        <v>44633.120000000003</v>
      </c>
      <c r="BP89" s="73">
        <f t="shared" ref="BP89" si="157">SUM(BO89,BP88)</f>
        <v>73690.382400000002</v>
      </c>
      <c r="BQ89" s="73">
        <f t="shared" ref="BQ89" si="158">SUM(BP89,BQ88)</f>
        <v>102696.790048</v>
      </c>
    </row>
    <row r="91" spans="2:69" s="79" customFormat="1">
      <c r="B91" s="11" t="s">
        <v>129</v>
      </c>
      <c r="C91" s="13">
        <f>MIN(D89:BK89)</f>
        <v>-37830</v>
      </c>
    </row>
    <row r="93" spans="2:69" s="57" customFormat="1">
      <c r="B93" s="57" t="s">
        <v>34</v>
      </c>
      <c r="D93" s="58">
        <f>IF(D72=$D$21,$C$18,0)</f>
        <v>45000</v>
      </c>
      <c r="E93" s="58">
        <f>IF(E72=$D$21,$C$18,0)</f>
        <v>0</v>
      </c>
      <c r="F93" s="58">
        <f t="shared" ref="F93:BK93" si="159">IF(F72=$D$21,$C$18,0)</f>
        <v>0</v>
      </c>
      <c r="G93" s="58">
        <f t="shared" si="159"/>
        <v>0</v>
      </c>
      <c r="H93" s="58">
        <f t="shared" si="159"/>
        <v>0</v>
      </c>
      <c r="I93" s="58">
        <f t="shared" si="159"/>
        <v>0</v>
      </c>
      <c r="J93" s="58">
        <f t="shared" si="159"/>
        <v>0</v>
      </c>
      <c r="K93" s="58">
        <f t="shared" si="159"/>
        <v>0</v>
      </c>
      <c r="L93" s="58">
        <f t="shared" si="159"/>
        <v>0</v>
      </c>
      <c r="M93" s="58">
        <f t="shared" si="159"/>
        <v>0</v>
      </c>
      <c r="N93" s="58">
        <f t="shared" si="159"/>
        <v>0</v>
      </c>
      <c r="O93" s="58">
        <f t="shared" si="159"/>
        <v>0</v>
      </c>
      <c r="P93" s="58">
        <f t="shared" si="159"/>
        <v>0</v>
      </c>
      <c r="Q93" s="58">
        <f t="shared" si="159"/>
        <v>0</v>
      </c>
      <c r="R93" s="58">
        <f t="shared" si="159"/>
        <v>0</v>
      </c>
      <c r="S93" s="58">
        <f t="shared" si="159"/>
        <v>0</v>
      </c>
      <c r="T93" s="58">
        <f t="shared" si="159"/>
        <v>0</v>
      </c>
      <c r="U93" s="58">
        <f t="shared" si="159"/>
        <v>0</v>
      </c>
      <c r="V93" s="58">
        <f t="shared" si="159"/>
        <v>0</v>
      </c>
      <c r="W93" s="58">
        <f t="shared" si="159"/>
        <v>0</v>
      </c>
      <c r="X93" s="58">
        <f t="shared" si="159"/>
        <v>0</v>
      </c>
      <c r="Y93" s="58">
        <f t="shared" si="159"/>
        <v>0</v>
      </c>
      <c r="Z93" s="58">
        <f t="shared" si="159"/>
        <v>0</v>
      </c>
      <c r="AA93" s="58">
        <f t="shared" si="159"/>
        <v>0</v>
      </c>
      <c r="AB93" s="58">
        <f t="shared" si="159"/>
        <v>0</v>
      </c>
      <c r="AC93" s="58">
        <f t="shared" si="159"/>
        <v>0</v>
      </c>
      <c r="AD93" s="58">
        <f t="shared" si="159"/>
        <v>0</v>
      </c>
      <c r="AE93" s="58">
        <f t="shared" si="159"/>
        <v>0</v>
      </c>
      <c r="AF93" s="58">
        <f t="shared" si="159"/>
        <v>0</v>
      </c>
      <c r="AG93" s="58">
        <f t="shared" si="159"/>
        <v>0</v>
      </c>
      <c r="AH93" s="58">
        <f t="shared" si="159"/>
        <v>0</v>
      </c>
      <c r="AI93" s="58">
        <f t="shared" si="159"/>
        <v>0</v>
      </c>
      <c r="AJ93" s="58">
        <f t="shared" si="159"/>
        <v>0</v>
      </c>
      <c r="AK93" s="58">
        <f t="shared" si="159"/>
        <v>0</v>
      </c>
      <c r="AL93" s="58">
        <f t="shared" si="159"/>
        <v>0</v>
      </c>
      <c r="AM93" s="58">
        <f t="shared" si="159"/>
        <v>0</v>
      </c>
      <c r="AN93" s="58">
        <f t="shared" si="159"/>
        <v>0</v>
      </c>
      <c r="AO93" s="58">
        <f t="shared" si="159"/>
        <v>0</v>
      </c>
      <c r="AP93" s="58">
        <f t="shared" si="159"/>
        <v>0</v>
      </c>
      <c r="AQ93" s="58">
        <f t="shared" si="159"/>
        <v>0</v>
      </c>
      <c r="AR93" s="58">
        <f t="shared" si="159"/>
        <v>0</v>
      </c>
      <c r="AS93" s="58">
        <f t="shared" si="159"/>
        <v>0</v>
      </c>
      <c r="AT93" s="58">
        <f t="shared" si="159"/>
        <v>0</v>
      </c>
      <c r="AU93" s="58">
        <f t="shared" si="159"/>
        <v>0</v>
      </c>
      <c r="AV93" s="58">
        <f t="shared" si="159"/>
        <v>0</v>
      </c>
      <c r="AW93" s="58">
        <f t="shared" si="159"/>
        <v>0</v>
      </c>
      <c r="AX93" s="58">
        <f t="shared" si="159"/>
        <v>0</v>
      </c>
      <c r="AY93" s="58">
        <f t="shared" si="159"/>
        <v>0</v>
      </c>
      <c r="AZ93" s="58">
        <f t="shared" si="159"/>
        <v>0</v>
      </c>
      <c r="BA93" s="58">
        <f t="shared" si="159"/>
        <v>0</v>
      </c>
      <c r="BB93" s="58">
        <f t="shared" si="159"/>
        <v>0</v>
      </c>
      <c r="BC93" s="58">
        <f t="shared" si="159"/>
        <v>0</v>
      </c>
      <c r="BD93" s="58">
        <f t="shared" si="159"/>
        <v>0</v>
      </c>
      <c r="BE93" s="58">
        <f t="shared" si="159"/>
        <v>0</v>
      </c>
      <c r="BF93" s="58">
        <f t="shared" si="159"/>
        <v>0</v>
      </c>
      <c r="BG93" s="58">
        <f t="shared" si="159"/>
        <v>0</v>
      </c>
      <c r="BH93" s="58">
        <f t="shared" si="159"/>
        <v>0</v>
      </c>
      <c r="BI93" s="58">
        <f t="shared" si="159"/>
        <v>0</v>
      </c>
      <c r="BJ93" s="58">
        <f t="shared" si="159"/>
        <v>0</v>
      </c>
      <c r="BK93" s="58">
        <f t="shared" si="159"/>
        <v>0</v>
      </c>
      <c r="BL93" s="58"/>
      <c r="BM93" s="58">
        <f t="shared" ref="BM93:BQ97" si="160">SUMIFS($D93:$BK93,$D$23:$BK$23,$BM$21:$BQ$21)</f>
        <v>45000</v>
      </c>
      <c r="BN93" s="58">
        <f t="shared" si="160"/>
        <v>0</v>
      </c>
      <c r="BO93" s="58">
        <f t="shared" si="160"/>
        <v>0</v>
      </c>
      <c r="BP93" s="58">
        <f t="shared" si="160"/>
        <v>0</v>
      </c>
      <c r="BQ93" s="58">
        <f t="shared" si="160"/>
        <v>0</v>
      </c>
    </row>
    <row r="94" spans="2:69" s="57" customFormat="1">
      <c r="B94" s="57" t="s">
        <v>98</v>
      </c>
      <c r="D94" s="58">
        <f>IF(AND(D$24=1,C$121&gt;=0),-C$121*$C$19,0)</f>
        <v>0</v>
      </c>
      <c r="E94" s="58">
        <f t="shared" ref="E94:BK94" si="161">IF(AND(E$24=1,D$121&gt;=0),-D$121*$C$19,0)</f>
        <v>0</v>
      </c>
      <c r="F94" s="58">
        <f t="shared" si="161"/>
        <v>0</v>
      </c>
      <c r="G94" s="58">
        <f t="shared" si="161"/>
        <v>0</v>
      </c>
      <c r="H94" s="58">
        <f t="shared" si="161"/>
        <v>0</v>
      </c>
      <c r="I94" s="58">
        <f t="shared" si="161"/>
        <v>0</v>
      </c>
      <c r="J94" s="58">
        <f t="shared" si="161"/>
        <v>0</v>
      </c>
      <c r="K94" s="58">
        <f t="shared" si="161"/>
        <v>0</v>
      </c>
      <c r="L94" s="58">
        <f t="shared" si="161"/>
        <v>0</v>
      </c>
      <c r="M94" s="58">
        <f t="shared" si="161"/>
        <v>0</v>
      </c>
      <c r="N94" s="58">
        <f t="shared" si="161"/>
        <v>0</v>
      </c>
      <c r="O94" s="58">
        <f t="shared" si="161"/>
        <v>0</v>
      </c>
      <c r="P94" s="58">
        <f t="shared" si="161"/>
        <v>-16584.444444444442</v>
      </c>
      <c r="Q94" s="58">
        <f t="shared" si="161"/>
        <v>0</v>
      </c>
      <c r="R94" s="58">
        <f t="shared" si="161"/>
        <v>0</v>
      </c>
      <c r="S94" s="58">
        <f t="shared" si="161"/>
        <v>0</v>
      </c>
      <c r="T94" s="58">
        <f t="shared" si="161"/>
        <v>0</v>
      </c>
      <c r="U94" s="58">
        <f t="shared" si="161"/>
        <v>0</v>
      </c>
      <c r="V94" s="58">
        <f t="shared" si="161"/>
        <v>0</v>
      </c>
      <c r="W94" s="58">
        <f t="shared" si="161"/>
        <v>0</v>
      </c>
      <c r="X94" s="58">
        <f t="shared" si="161"/>
        <v>0</v>
      </c>
      <c r="Y94" s="58">
        <f t="shared" si="161"/>
        <v>0</v>
      </c>
      <c r="Z94" s="58">
        <f t="shared" si="161"/>
        <v>0</v>
      </c>
      <c r="AA94" s="58">
        <f t="shared" si="161"/>
        <v>0</v>
      </c>
      <c r="AB94" s="58">
        <f t="shared" si="161"/>
        <v>-21448.400000000001</v>
      </c>
      <c r="AC94" s="58">
        <f t="shared" si="161"/>
        <v>0</v>
      </c>
      <c r="AD94" s="58">
        <f t="shared" si="161"/>
        <v>0</v>
      </c>
      <c r="AE94" s="58">
        <f t="shared" si="161"/>
        <v>0</v>
      </c>
      <c r="AF94" s="58">
        <f t="shared" si="161"/>
        <v>0</v>
      </c>
      <c r="AG94" s="58">
        <f t="shared" si="161"/>
        <v>0</v>
      </c>
      <c r="AH94" s="58">
        <f t="shared" si="161"/>
        <v>0</v>
      </c>
      <c r="AI94" s="58">
        <f t="shared" si="161"/>
        <v>0</v>
      </c>
      <c r="AJ94" s="58">
        <f t="shared" si="161"/>
        <v>0</v>
      </c>
      <c r="AK94" s="58">
        <f t="shared" si="161"/>
        <v>0</v>
      </c>
      <c r="AL94" s="58">
        <f t="shared" si="161"/>
        <v>0</v>
      </c>
      <c r="AM94" s="58">
        <f t="shared" si="161"/>
        <v>0</v>
      </c>
      <c r="AN94" s="58">
        <f t="shared" si="161"/>
        <v>-22873.314666666669</v>
      </c>
      <c r="AO94" s="58">
        <f t="shared" si="161"/>
        <v>0</v>
      </c>
      <c r="AP94" s="58">
        <f t="shared" si="161"/>
        <v>0</v>
      </c>
      <c r="AQ94" s="58">
        <f t="shared" si="161"/>
        <v>0</v>
      </c>
      <c r="AR94" s="58">
        <f t="shared" si="161"/>
        <v>0</v>
      </c>
      <c r="AS94" s="58">
        <f t="shared" si="161"/>
        <v>0</v>
      </c>
      <c r="AT94" s="58">
        <f t="shared" si="161"/>
        <v>0</v>
      </c>
      <c r="AU94" s="58">
        <f t="shared" si="161"/>
        <v>0</v>
      </c>
      <c r="AV94" s="58">
        <f t="shared" si="161"/>
        <v>0</v>
      </c>
      <c r="AW94" s="58">
        <f t="shared" si="161"/>
        <v>0</v>
      </c>
      <c r="AX94" s="58">
        <f t="shared" si="161"/>
        <v>0</v>
      </c>
      <c r="AY94" s="58">
        <f t="shared" si="161"/>
        <v>0</v>
      </c>
      <c r="AZ94" s="58">
        <f t="shared" si="161"/>
        <v>-23736.387182222228</v>
      </c>
      <c r="BA94" s="58">
        <f t="shared" si="161"/>
        <v>0</v>
      </c>
      <c r="BB94" s="58">
        <f t="shared" si="161"/>
        <v>0</v>
      </c>
      <c r="BC94" s="58">
        <f t="shared" si="161"/>
        <v>0</v>
      </c>
      <c r="BD94" s="58">
        <f t="shared" si="161"/>
        <v>0</v>
      </c>
      <c r="BE94" s="58">
        <f t="shared" si="161"/>
        <v>0</v>
      </c>
      <c r="BF94" s="58">
        <f t="shared" si="161"/>
        <v>0</v>
      </c>
      <c r="BG94" s="58">
        <f t="shared" si="161"/>
        <v>0</v>
      </c>
      <c r="BH94" s="58">
        <f t="shared" si="161"/>
        <v>0</v>
      </c>
      <c r="BI94" s="58">
        <f t="shared" si="161"/>
        <v>0</v>
      </c>
      <c r="BJ94" s="58">
        <f t="shared" si="161"/>
        <v>0</v>
      </c>
      <c r="BK94" s="58">
        <f t="shared" si="161"/>
        <v>0</v>
      </c>
      <c r="BL94" s="58"/>
      <c r="BM94" s="58">
        <f t="shared" si="160"/>
        <v>0</v>
      </c>
      <c r="BN94" s="58">
        <f t="shared" si="160"/>
        <v>-16584.444444444442</v>
      </c>
      <c r="BO94" s="58">
        <f t="shared" si="160"/>
        <v>-21448.400000000001</v>
      </c>
      <c r="BP94" s="58">
        <f t="shared" si="160"/>
        <v>-22873.314666666669</v>
      </c>
      <c r="BQ94" s="58">
        <f t="shared" si="160"/>
        <v>-23736.387182222228</v>
      </c>
    </row>
    <row r="95" spans="2:69" s="57" customFormat="1">
      <c r="B95" s="57" t="s">
        <v>36</v>
      </c>
      <c r="D95" s="58">
        <v>0</v>
      </c>
      <c r="E95" s="58">
        <v>0</v>
      </c>
      <c r="F95" s="58">
        <v>0</v>
      </c>
      <c r="G95" s="58">
        <v>0</v>
      </c>
      <c r="H95" s="58">
        <v>0</v>
      </c>
      <c r="I95" s="58">
        <v>0</v>
      </c>
      <c r="J95" s="58">
        <v>0</v>
      </c>
      <c r="K95" s="58">
        <v>0</v>
      </c>
      <c r="L95" s="58">
        <v>0</v>
      </c>
      <c r="M95" s="58">
        <v>0</v>
      </c>
      <c r="N95" s="58">
        <v>0</v>
      </c>
      <c r="O95" s="58">
        <v>0</v>
      </c>
      <c r="P95" s="58">
        <v>0</v>
      </c>
      <c r="Q95" s="58">
        <v>0</v>
      </c>
      <c r="R95" s="58">
        <v>0</v>
      </c>
      <c r="S95" s="58">
        <v>0</v>
      </c>
      <c r="T95" s="58">
        <v>0</v>
      </c>
      <c r="U95" s="58">
        <v>0</v>
      </c>
      <c r="V95" s="58">
        <v>0</v>
      </c>
      <c r="W95" s="58">
        <v>0</v>
      </c>
      <c r="X95" s="58">
        <v>0</v>
      </c>
      <c r="Y95" s="58">
        <v>0</v>
      </c>
      <c r="Z95" s="58">
        <v>0</v>
      </c>
      <c r="AA95" s="58">
        <v>0</v>
      </c>
      <c r="AB95" s="58">
        <v>0</v>
      </c>
      <c r="AC95" s="58">
        <v>0</v>
      </c>
      <c r="AD95" s="58">
        <v>0</v>
      </c>
      <c r="AE95" s="58">
        <v>0</v>
      </c>
      <c r="AF95" s="58">
        <v>0</v>
      </c>
      <c r="AG95" s="58">
        <v>0</v>
      </c>
      <c r="AH95" s="58">
        <v>0</v>
      </c>
      <c r="AI95" s="58">
        <v>0</v>
      </c>
      <c r="AJ95" s="58">
        <v>0</v>
      </c>
      <c r="AK95" s="58">
        <v>0</v>
      </c>
      <c r="AL95" s="58">
        <v>0</v>
      </c>
      <c r="AM95" s="58">
        <v>0</v>
      </c>
      <c r="AN95" s="58">
        <v>0</v>
      </c>
      <c r="AO95" s="58">
        <v>0</v>
      </c>
      <c r="AP95" s="58">
        <v>0</v>
      </c>
      <c r="AQ95" s="58">
        <v>0</v>
      </c>
      <c r="AR95" s="58">
        <v>0</v>
      </c>
      <c r="AS95" s="58">
        <v>0</v>
      </c>
      <c r="AT95" s="58">
        <v>0</v>
      </c>
      <c r="AU95" s="58">
        <v>0</v>
      </c>
      <c r="AV95" s="58">
        <v>0</v>
      </c>
      <c r="AW95" s="58">
        <v>0</v>
      </c>
      <c r="AX95" s="58">
        <v>0</v>
      </c>
      <c r="AY95" s="58">
        <v>0</v>
      </c>
      <c r="AZ95" s="58">
        <v>0</v>
      </c>
      <c r="BA95" s="58">
        <v>0</v>
      </c>
      <c r="BB95" s="58">
        <v>0</v>
      </c>
      <c r="BC95" s="58">
        <v>0</v>
      </c>
      <c r="BD95" s="58">
        <v>0</v>
      </c>
      <c r="BE95" s="58">
        <v>0</v>
      </c>
      <c r="BF95" s="58">
        <v>0</v>
      </c>
      <c r="BG95" s="58">
        <v>0</v>
      </c>
      <c r="BH95" s="58">
        <v>0</v>
      </c>
      <c r="BI95" s="58">
        <v>0</v>
      </c>
      <c r="BJ95" s="58">
        <v>0</v>
      </c>
      <c r="BK95" s="58">
        <v>0</v>
      </c>
      <c r="BL95" s="58"/>
      <c r="BM95" s="58">
        <f t="shared" si="160"/>
        <v>0</v>
      </c>
      <c r="BN95" s="58">
        <f t="shared" si="160"/>
        <v>0</v>
      </c>
      <c r="BO95" s="58">
        <f t="shared" si="160"/>
        <v>0</v>
      </c>
      <c r="BP95" s="58">
        <f t="shared" si="160"/>
        <v>0</v>
      </c>
      <c r="BQ95" s="58">
        <f t="shared" si="160"/>
        <v>0</v>
      </c>
    </row>
    <row r="96" spans="2:69" s="57" customFormat="1">
      <c r="B96" s="57" t="s">
        <v>37</v>
      </c>
      <c r="D96" s="58">
        <v>0</v>
      </c>
      <c r="E96" s="58">
        <v>0</v>
      </c>
      <c r="F96" s="58">
        <v>0</v>
      </c>
      <c r="G96" s="58">
        <v>0</v>
      </c>
      <c r="H96" s="58">
        <v>0</v>
      </c>
      <c r="I96" s="58">
        <v>0</v>
      </c>
      <c r="J96" s="58">
        <v>0</v>
      </c>
      <c r="K96" s="58">
        <v>0</v>
      </c>
      <c r="L96" s="58">
        <v>0</v>
      </c>
      <c r="M96" s="58">
        <v>0</v>
      </c>
      <c r="N96" s="58">
        <v>0</v>
      </c>
      <c r="O96" s="58">
        <v>0</v>
      </c>
      <c r="P96" s="58">
        <v>0</v>
      </c>
      <c r="Q96" s="58">
        <v>0</v>
      </c>
      <c r="R96" s="58">
        <v>0</v>
      </c>
      <c r="S96" s="58">
        <v>0</v>
      </c>
      <c r="T96" s="58">
        <v>0</v>
      </c>
      <c r="U96" s="58">
        <v>0</v>
      </c>
      <c r="V96" s="58">
        <v>0</v>
      </c>
      <c r="W96" s="58">
        <v>0</v>
      </c>
      <c r="X96" s="58">
        <v>0</v>
      </c>
      <c r="Y96" s="58">
        <v>0</v>
      </c>
      <c r="Z96" s="58">
        <v>0</v>
      </c>
      <c r="AA96" s="58">
        <v>0</v>
      </c>
      <c r="AB96" s="58">
        <v>0</v>
      </c>
      <c r="AC96" s="58">
        <v>0</v>
      </c>
      <c r="AD96" s="58">
        <v>0</v>
      </c>
      <c r="AE96" s="58">
        <v>0</v>
      </c>
      <c r="AF96" s="58">
        <v>0</v>
      </c>
      <c r="AG96" s="58">
        <v>0</v>
      </c>
      <c r="AH96" s="58">
        <v>0</v>
      </c>
      <c r="AI96" s="58">
        <v>0</v>
      </c>
      <c r="AJ96" s="58">
        <v>0</v>
      </c>
      <c r="AK96" s="58">
        <v>0</v>
      </c>
      <c r="AL96" s="58">
        <v>0</v>
      </c>
      <c r="AM96" s="58">
        <v>0</v>
      </c>
      <c r="AN96" s="58">
        <v>0</v>
      </c>
      <c r="AO96" s="58">
        <v>0</v>
      </c>
      <c r="AP96" s="58">
        <v>0</v>
      </c>
      <c r="AQ96" s="58">
        <v>0</v>
      </c>
      <c r="AR96" s="58">
        <v>0</v>
      </c>
      <c r="AS96" s="58">
        <v>0</v>
      </c>
      <c r="AT96" s="58">
        <v>0</v>
      </c>
      <c r="AU96" s="58">
        <v>0</v>
      </c>
      <c r="AV96" s="58">
        <v>0</v>
      </c>
      <c r="AW96" s="58">
        <v>0</v>
      </c>
      <c r="AX96" s="58">
        <v>0</v>
      </c>
      <c r="AY96" s="58">
        <v>0</v>
      </c>
      <c r="AZ96" s="58">
        <v>0</v>
      </c>
      <c r="BA96" s="58">
        <v>0</v>
      </c>
      <c r="BB96" s="58">
        <v>0</v>
      </c>
      <c r="BC96" s="58">
        <v>0</v>
      </c>
      <c r="BD96" s="58">
        <v>0</v>
      </c>
      <c r="BE96" s="58">
        <v>0</v>
      </c>
      <c r="BF96" s="58">
        <v>0</v>
      </c>
      <c r="BG96" s="58">
        <v>0</v>
      </c>
      <c r="BH96" s="58">
        <v>0</v>
      </c>
      <c r="BI96" s="58">
        <v>0</v>
      </c>
      <c r="BJ96" s="58">
        <v>0</v>
      </c>
      <c r="BK96" s="58">
        <v>0</v>
      </c>
      <c r="BL96" s="58"/>
      <c r="BM96" s="58">
        <f t="shared" si="160"/>
        <v>0</v>
      </c>
      <c r="BN96" s="58">
        <f t="shared" si="160"/>
        <v>0</v>
      </c>
      <c r="BO96" s="58">
        <f t="shared" si="160"/>
        <v>0</v>
      </c>
      <c r="BP96" s="58">
        <f t="shared" si="160"/>
        <v>0</v>
      </c>
      <c r="BQ96" s="58">
        <f t="shared" si="160"/>
        <v>0</v>
      </c>
    </row>
    <row r="97" spans="2:69" s="57" customFormat="1">
      <c r="B97" s="57" t="s">
        <v>38</v>
      </c>
      <c r="D97" s="58">
        <v>0</v>
      </c>
      <c r="E97" s="58">
        <v>0</v>
      </c>
      <c r="F97" s="58">
        <v>0</v>
      </c>
      <c r="G97" s="58">
        <v>0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58">
        <v>0</v>
      </c>
      <c r="Q97" s="58">
        <v>0</v>
      </c>
      <c r="R97" s="58">
        <v>0</v>
      </c>
      <c r="S97" s="58">
        <v>0</v>
      </c>
      <c r="T97" s="58">
        <v>0</v>
      </c>
      <c r="U97" s="58">
        <v>0</v>
      </c>
      <c r="V97" s="58">
        <v>0</v>
      </c>
      <c r="W97" s="58">
        <v>0</v>
      </c>
      <c r="X97" s="58">
        <v>0</v>
      </c>
      <c r="Y97" s="58">
        <v>0</v>
      </c>
      <c r="Z97" s="58">
        <v>0</v>
      </c>
      <c r="AA97" s="58">
        <v>0</v>
      </c>
      <c r="AB97" s="58">
        <v>0</v>
      </c>
      <c r="AC97" s="58">
        <v>0</v>
      </c>
      <c r="AD97" s="58">
        <v>0</v>
      </c>
      <c r="AE97" s="58">
        <v>0</v>
      </c>
      <c r="AF97" s="58">
        <v>0</v>
      </c>
      <c r="AG97" s="58">
        <v>0</v>
      </c>
      <c r="AH97" s="58">
        <v>0</v>
      </c>
      <c r="AI97" s="58">
        <v>0</v>
      </c>
      <c r="AJ97" s="58">
        <v>0</v>
      </c>
      <c r="AK97" s="58">
        <v>0</v>
      </c>
      <c r="AL97" s="58">
        <v>0</v>
      </c>
      <c r="AM97" s="58">
        <v>0</v>
      </c>
      <c r="AN97" s="58">
        <v>0</v>
      </c>
      <c r="AO97" s="58">
        <v>0</v>
      </c>
      <c r="AP97" s="58">
        <v>0</v>
      </c>
      <c r="AQ97" s="58">
        <v>0</v>
      </c>
      <c r="AR97" s="58">
        <v>0</v>
      </c>
      <c r="AS97" s="58">
        <v>0</v>
      </c>
      <c r="AT97" s="58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8">
        <v>0</v>
      </c>
      <c r="BA97" s="58">
        <v>0</v>
      </c>
      <c r="BB97" s="58">
        <v>0</v>
      </c>
      <c r="BC97" s="58">
        <v>0</v>
      </c>
      <c r="BD97" s="58">
        <v>0</v>
      </c>
      <c r="BE97" s="58">
        <v>0</v>
      </c>
      <c r="BF97" s="58">
        <v>0</v>
      </c>
      <c r="BG97" s="58">
        <v>0</v>
      </c>
      <c r="BH97" s="58">
        <v>0</v>
      </c>
      <c r="BI97" s="58">
        <v>0</v>
      </c>
      <c r="BJ97" s="58">
        <v>0</v>
      </c>
      <c r="BK97" s="58">
        <v>0</v>
      </c>
      <c r="BL97" s="58"/>
      <c r="BM97" s="58">
        <f t="shared" si="160"/>
        <v>0</v>
      </c>
      <c r="BN97" s="58">
        <f t="shared" si="160"/>
        <v>0</v>
      </c>
      <c r="BO97" s="58">
        <f t="shared" si="160"/>
        <v>0</v>
      </c>
      <c r="BP97" s="58">
        <f t="shared" si="160"/>
        <v>0</v>
      </c>
      <c r="BQ97" s="58">
        <f t="shared" si="160"/>
        <v>0</v>
      </c>
    </row>
    <row r="98" spans="2:69" s="38" customFormat="1">
      <c r="B98" s="38" t="s">
        <v>99</v>
      </c>
      <c r="D98" s="73">
        <f>SUM(D93:D97)</f>
        <v>45000</v>
      </c>
      <c r="E98" s="73">
        <f>SUM(E93:E97)</f>
        <v>0</v>
      </c>
      <c r="F98" s="73">
        <f t="shared" ref="F98:BK98" si="162">SUM(F93:F97)</f>
        <v>0</v>
      </c>
      <c r="G98" s="73">
        <f t="shared" si="162"/>
        <v>0</v>
      </c>
      <c r="H98" s="73">
        <f t="shared" si="162"/>
        <v>0</v>
      </c>
      <c r="I98" s="73">
        <f t="shared" si="162"/>
        <v>0</v>
      </c>
      <c r="J98" s="73">
        <f t="shared" si="162"/>
        <v>0</v>
      </c>
      <c r="K98" s="73">
        <f t="shared" si="162"/>
        <v>0</v>
      </c>
      <c r="L98" s="73">
        <f t="shared" si="162"/>
        <v>0</v>
      </c>
      <c r="M98" s="73">
        <f t="shared" si="162"/>
        <v>0</v>
      </c>
      <c r="N98" s="73">
        <f t="shared" si="162"/>
        <v>0</v>
      </c>
      <c r="O98" s="73">
        <f t="shared" si="162"/>
        <v>0</v>
      </c>
      <c r="P98" s="73">
        <f t="shared" si="162"/>
        <v>-16584.444444444442</v>
      </c>
      <c r="Q98" s="73">
        <f t="shared" si="162"/>
        <v>0</v>
      </c>
      <c r="R98" s="73">
        <f t="shared" si="162"/>
        <v>0</v>
      </c>
      <c r="S98" s="73">
        <f t="shared" si="162"/>
        <v>0</v>
      </c>
      <c r="T98" s="73">
        <f t="shared" si="162"/>
        <v>0</v>
      </c>
      <c r="U98" s="73">
        <f t="shared" si="162"/>
        <v>0</v>
      </c>
      <c r="V98" s="73">
        <f t="shared" si="162"/>
        <v>0</v>
      </c>
      <c r="W98" s="73">
        <f t="shared" si="162"/>
        <v>0</v>
      </c>
      <c r="X98" s="73">
        <f t="shared" si="162"/>
        <v>0</v>
      </c>
      <c r="Y98" s="73">
        <f t="shared" si="162"/>
        <v>0</v>
      </c>
      <c r="Z98" s="73">
        <f t="shared" si="162"/>
        <v>0</v>
      </c>
      <c r="AA98" s="73">
        <f t="shared" si="162"/>
        <v>0</v>
      </c>
      <c r="AB98" s="73">
        <f t="shared" si="162"/>
        <v>-21448.400000000001</v>
      </c>
      <c r="AC98" s="73">
        <f t="shared" si="162"/>
        <v>0</v>
      </c>
      <c r="AD98" s="73">
        <f t="shared" si="162"/>
        <v>0</v>
      </c>
      <c r="AE98" s="73">
        <f t="shared" si="162"/>
        <v>0</v>
      </c>
      <c r="AF98" s="73">
        <f t="shared" si="162"/>
        <v>0</v>
      </c>
      <c r="AG98" s="73">
        <f t="shared" si="162"/>
        <v>0</v>
      </c>
      <c r="AH98" s="73">
        <f t="shared" si="162"/>
        <v>0</v>
      </c>
      <c r="AI98" s="73">
        <f t="shared" si="162"/>
        <v>0</v>
      </c>
      <c r="AJ98" s="73">
        <f t="shared" si="162"/>
        <v>0</v>
      </c>
      <c r="AK98" s="73">
        <f t="shared" si="162"/>
        <v>0</v>
      </c>
      <c r="AL98" s="73">
        <f t="shared" si="162"/>
        <v>0</v>
      </c>
      <c r="AM98" s="73">
        <f t="shared" si="162"/>
        <v>0</v>
      </c>
      <c r="AN98" s="73">
        <f t="shared" si="162"/>
        <v>-22873.314666666669</v>
      </c>
      <c r="AO98" s="73">
        <f t="shared" si="162"/>
        <v>0</v>
      </c>
      <c r="AP98" s="73">
        <f t="shared" si="162"/>
        <v>0</v>
      </c>
      <c r="AQ98" s="73">
        <f t="shared" si="162"/>
        <v>0</v>
      </c>
      <c r="AR98" s="73">
        <f t="shared" si="162"/>
        <v>0</v>
      </c>
      <c r="AS98" s="73">
        <f t="shared" si="162"/>
        <v>0</v>
      </c>
      <c r="AT98" s="73">
        <f t="shared" si="162"/>
        <v>0</v>
      </c>
      <c r="AU98" s="73">
        <f t="shared" si="162"/>
        <v>0</v>
      </c>
      <c r="AV98" s="73">
        <f t="shared" si="162"/>
        <v>0</v>
      </c>
      <c r="AW98" s="73">
        <f t="shared" si="162"/>
        <v>0</v>
      </c>
      <c r="AX98" s="73">
        <f t="shared" si="162"/>
        <v>0</v>
      </c>
      <c r="AY98" s="73">
        <f t="shared" si="162"/>
        <v>0</v>
      </c>
      <c r="AZ98" s="73">
        <f t="shared" si="162"/>
        <v>-23736.387182222228</v>
      </c>
      <c r="BA98" s="73">
        <f t="shared" si="162"/>
        <v>0</v>
      </c>
      <c r="BB98" s="73">
        <f t="shared" si="162"/>
        <v>0</v>
      </c>
      <c r="BC98" s="73">
        <f t="shared" si="162"/>
        <v>0</v>
      </c>
      <c r="BD98" s="73">
        <f t="shared" si="162"/>
        <v>0</v>
      </c>
      <c r="BE98" s="73">
        <f t="shared" si="162"/>
        <v>0</v>
      </c>
      <c r="BF98" s="73">
        <f t="shared" si="162"/>
        <v>0</v>
      </c>
      <c r="BG98" s="73">
        <f t="shared" si="162"/>
        <v>0</v>
      </c>
      <c r="BH98" s="73">
        <f t="shared" si="162"/>
        <v>0</v>
      </c>
      <c r="BI98" s="73">
        <f t="shared" si="162"/>
        <v>0</v>
      </c>
      <c r="BJ98" s="73">
        <f t="shared" si="162"/>
        <v>0</v>
      </c>
      <c r="BK98" s="73">
        <f t="shared" si="162"/>
        <v>0</v>
      </c>
      <c r="BL98" s="73"/>
      <c r="BM98" s="73">
        <f t="shared" ref="BM98" si="163">SUM(BM93:BM97)</f>
        <v>45000</v>
      </c>
      <c r="BN98" s="73">
        <f t="shared" ref="BN98" si="164">SUM(BN93:BN97)</f>
        <v>-16584.444444444442</v>
      </c>
      <c r="BO98" s="73">
        <f t="shared" ref="BO98" si="165">SUM(BO93:BO97)</f>
        <v>-21448.400000000001</v>
      </c>
      <c r="BP98" s="73">
        <f t="shared" ref="BP98" si="166">SUM(BP93:BP97)</f>
        <v>-22873.314666666669</v>
      </c>
      <c r="BQ98" s="73">
        <f t="shared" ref="BQ98" si="167">SUM(BQ93:BQ97)</f>
        <v>-23736.387182222228</v>
      </c>
    </row>
    <row r="100" spans="2:69" s="76" customFormat="1">
      <c r="B100" s="76" t="s">
        <v>100</v>
      </c>
      <c r="D100" s="78">
        <f>SUM(D88,D98)</f>
        <v>7170</v>
      </c>
      <c r="E100" s="78">
        <f t="shared" ref="E100:BP100" si="168">SUM(E88,E98)</f>
        <v>1160</v>
      </c>
      <c r="F100" s="78">
        <f t="shared" si="168"/>
        <v>2440</v>
      </c>
      <c r="G100" s="78">
        <f t="shared" si="168"/>
        <v>1400</v>
      </c>
      <c r="H100" s="78">
        <f t="shared" si="168"/>
        <v>1400</v>
      </c>
      <c r="I100" s="78">
        <f t="shared" si="168"/>
        <v>1400</v>
      </c>
      <c r="J100" s="78">
        <f t="shared" si="168"/>
        <v>1400</v>
      </c>
      <c r="K100" s="78">
        <f t="shared" si="168"/>
        <v>3000</v>
      </c>
      <c r="L100" s="78">
        <f t="shared" si="168"/>
        <v>3000</v>
      </c>
      <c r="M100" s="78">
        <f t="shared" si="168"/>
        <v>3000</v>
      </c>
      <c r="N100" s="78">
        <f t="shared" si="168"/>
        <v>3000</v>
      </c>
      <c r="O100" s="78">
        <f t="shared" si="168"/>
        <v>3000</v>
      </c>
      <c r="P100" s="78">
        <f t="shared" si="168"/>
        <v>-10784.444444444442</v>
      </c>
      <c r="Q100" s="78">
        <f t="shared" si="168"/>
        <v>1396</v>
      </c>
      <c r="R100" s="78">
        <f t="shared" si="168"/>
        <v>1396</v>
      </c>
      <c r="S100" s="78">
        <f t="shared" si="168"/>
        <v>1396</v>
      </c>
      <c r="T100" s="78">
        <f t="shared" si="168"/>
        <v>1396</v>
      </c>
      <c r="U100" s="78">
        <f t="shared" si="168"/>
        <v>1396</v>
      </c>
      <c r="V100" s="78">
        <f t="shared" si="168"/>
        <v>1396</v>
      </c>
      <c r="W100" s="78">
        <f t="shared" si="168"/>
        <v>2996</v>
      </c>
      <c r="X100" s="78">
        <f t="shared" si="168"/>
        <v>2996</v>
      </c>
      <c r="Y100" s="78">
        <f t="shared" si="168"/>
        <v>2996</v>
      </c>
      <c r="Z100" s="78">
        <f t="shared" si="168"/>
        <v>2996</v>
      </c>
      <c r="AA100" s="78">
        <f t="shared" si="168"/>
        <v>2996</v>
      </c>
      <c r="AB100" s="78">
        <f t="shared" si="168"/>
        <v>-15652.400000000001</v>
      </c>
      <c r="AC100" s="78">
        <f t="shared" si="168"/>
        <v>1391.92</v>
      </c>
      <c r="AD100" s="78">
        <f t="shared" si="168"/>
        <v>1391.92</v>
      </c>
      <c r="AE100" s="78">
        <f t="shared" si="168"/>
        <v>1391.92</v>
      </c>
      <c r="AF100" s="78">
        <f t="shared" si="168"/>
        <v>1391.92</v>
      </c>
      <c r="AG100" s="78">
        <f t="shared" si="168"/>
        <v>1391.92</v>
      </c>
      <c r="AH100" s="78">
        <f t="shared" si="168"/>
        <v>1391.92</v>
      </c>
      <c r="AI100" s="78">
        <f t="shared" si="168"/>
        <v>2991.92</v>
      </c>
      <c r="AJ100" s="78">
        <f t="shared" si="168"/>
        <v>2991.92</v>
      </c>
      <c r="AK100" s="78">
        <f t="shared" si="168"/>
        <v>2991.92</v>
      </c>
      <c r="AL100" s="78">
        <f t="shared" si="168"/>
        <v>2991.92</v>
      </c>
      <c r="AM100" s="78">
        <f t="shared" si="168"/>
        <v>2991.92</v>
      </c>
      <c r="AN100" s="78">
        <f t="shared" si="168"/>
        <v>-17081.394666666667</v>
      </c>
      <c r="AO100" s="78">
        <f t="shared" si="168"/>
        <v>1387.7584000000002</v>
      </c>
      <c r="AP100" s="78">
        <f t="shared" si="168"/>
        <v>1387.7584000000002</v>
      </c>
      <c r="AQ100" s="78">
        <f t="shared" si="168"/>
        <v>1387.7584000000002</v>
      </c>
      <c r="AR100" s="78">
        <f t="shared" si="168"/>
        <v>1387.7584000000002</v>
      </c>
      <c r="AS100" s="78">
        <f t="shared" si="168"/>
        <v>1387.7584000000002</v>
      </c>
      <c r="AT100" s="78">
        <f t="shared" si="168"/>
        <v>1387.7584000000002</v>
      </c>
      <c r="AU100" s="78">
        <f t="shared" si="168"/>
        <v>2987.7583999999997</v>
      </c>
      <c r="AV100" s="78">
        <f t="shared" si="168"/>
        <v>2987.7583999999997</v>
      </c>
      <c r="AW100" s="78">
        <f t="shared" si="168"/>
        <v>2987.7583999999997</v>
      </c>
      <c r="AX100" s="78">
        <f t="shared" si="168"/>
        <v>2987.7583999999997</v>
      </c>
      <c r="AY100" s="78">
        <f t="shared" si="168"/>
        <v>2987.7583999999997</v>
      </c>
      <c r="AZ100" s="78">
        <f t="shared" si="168"/>
        <v>-17948.628782222229</v>
      </c>
      <c r="BA100" s="78">
        <f t="shared" si="168"/>
        <v>1383.5135679999999</v>
      </c>
      <c r="BB100" s="78">
        <f t="shared" si="168"/>
        <v>1383.5135679999999</v>
      </c>
      <c r="BC100" s="78">
        <f t="shared" si="168"/>
        <v>1383.5135679999999</v>
      </c>
      <c r="BD100" s="78">
        <f t="shared" si="168"/>
        <v>1383.5135679999999</v>
      </c>
      <c r="BE100" s="78">
        <f t="shared" si="168"/>
        <v>1383.5135679999999</v>
      </c>
      <c r="BF100" s="78">
        <f t="shared" si="168"/>
        <v>1383.5135679999999</v>
      </c>
      <c r="BG100" s="78">
        <f t="shared" si="168"/>
        <v>2983.5135680000003</v>
      </c>
      <c r="BH100" s="78">
        <f t="shared" si="168"/>
        <v>2983.5135680000003</v>
      </c>
      <c r="BI100" s="78">
        <f t="shared" si="168"/>
        <v>2983.5135680000003</v>
      </c>
      <c r="BJ100" s="78">
        <f t="shared" si="168"/>
        <v>2983.5135680000003</v>
      </c>
      <c r="BK100" s="78">
        <f t="shared" si="168"/>
        <v>2983.5135680000003</v>
      </c>
      <c r="BL100" s="78"/>
      <c r="BM100" s="78">
        <f t="shared" si="168"/>
        <v>31370</v>
      </c>
      <c r="BN100" s="78">
        <f t="shared" si="168"/>
        <v>12571.555555555558</v>
      </c>
      <c r="BO100" s="78">
        <f t="shared" si="168"/>
        <v>7658.7200000000012</v>
      </c>
      <c r="BP100" s="78">
        <f t="shared" si="168"/>
        <v>6183.9477333333307</v>
      </c>
      <c r="BQ100" s="78">
        <f t="shared" ref="BQ100" si="169">SUM(BQ88,BQ98)</f>
        <v>5270.0204657777722</v>
      </c>
    </row>
    <row r="102" spans="2:69" s="69" customFormat="1">
      <c r="B102" s="65" t="s">
        <v>43</v>
      </c>
      <c r="C102" s="66"/>
      <c r="D102" s="67">
        <f>$D$21</f>
        <v>44197</v>
      </c>
      <c r="E102" s="67">
        <f t="shared" ref="E102:AJ102" si="170">EDATE(D$21,1)</f>
        <v>44228</v>
      </c>
      <c r="F102" s="67">
        <f t="shared" si="170"/>
        <v>44256</v>
      </c>
      <c r="G102" s="67">
        <f t="shared" si="170"/>
        <v>44287</v>
      </c>
      <c r="H102" s="67">
        <f t="shared" si="170"/>
        <v>44317</v>
      </c>
      <c r="I102" s="67">
        <f t="shared" si="170"/>
        <v>44348</v>
      </c>
      <c r="J102" s="67">
        <f t="shared" si="170"/>
        <v>44378</v>
      </c>
      <c r="K102" s="67">
        <f t="shared" si="170"/>
        <v>44409</v>
      </c>
      <c r="L102" s="67">
        <f t="shared" si="170"/>
        <v>44440</v>
      </c>
      <c r="M102" s="67">
        <f t="shared" si="170"/>
        <v>44470</v>
      </c>
      <c r="N102" s="67">
        <f t="shared" si="170"/>
        <v>44501</v>
      </c>
      <c r="O102" s="67">
        <f t="shared" si="170"/>
        <v>44531</v>
      </c>
      <c r="P102" s="67">
        <f t="shared" si="170"/>
        <v>44562</v>
      </c>
      <c r="Q102" s="67">
        <f t="shared" si="170"/>
        <v>44593</v>
      </c>
      <c r="R102" s="67">
        <f t="shared" si="170"/>
        <v>44621</v>
      </c>
      <c r="S102" s="67">
        <f t="shared" si="170"/>
        <v>44652</v>
      </c>
      <c r="T102" s="67">
        <f t="shared" si="170"/>
        <v>44682</v>
      </c>
      <c r="U102" s="67">
        <f t="shared" si="170"/>
        <v>44713</v>
      </c>
      <c r="V102" s="67">
        <f t="shared" si="170"/>
        <v>44743</v>
      </c>
      <c r="W102" s="67">
        <f t="shared" si="170"/>
        <v>44774</v>
      </c>
      <c r="X102" s="67">
        <f t="shared" si="170"/>
        <v>44805</v>
      </c>
      <c r="Y102" s="67">
        <f t="shared" si="170"/>
        <v>44835</v>
      </c>
      <c r="Z102" s="67">
        <f t="shared" si="170"/>
        <v>44866</v>
      </c>
      <c r="AA102" s="67">
        <f t="shared" si="170"/>
        <v>44896</v>
      </c>
      <c r="AB102" s="67">
        <f t="shared" si="170"/>
        <v>44927</v>
      </c>
      <c r="AC102" s="67">
        <f t="shared" si="170"/>
        <v>44958</v>
      </c>
      <c r="AD102" s="67">
        <f t="shared" si="170"/>
        <v>44986</v>
      </c>
      <c r="AE102" s="67">
        <f t="shared" si="170"/>
        <v>45017</v>
      </c>
      <c r="AF102" s="67">
        <f t="shared" si="170"/>
        <v>45047</v>
      </c>
      <c r="AG102" s="67">
        <f t="shared" si="170"/>
        <v>45078</v>
      </c>
      <c r="AH102" s="67">
        <f t="shared" si="170"/>
        <v>45108</v>
      </c>
      <c r="AI102" s="67">
        <f t="shared" si="170"/>
        <v>45139</v>
      </c>
      <c r="AJ102" s="67">
        <f t="shared" si="170"/>
        <v>45170</v>
      </c>
      <c r="AK102" s="67">
        <f t="shared" ref="AK102:BK102" si="171">EDATE(AJ$21,1)</f>
        <v>45200</v>
      </c>
      <c r="AL102" s="67">
        <f t="shared" si="171"/>
        <v>45231</v>
      </c>
      <c r="AM102" s="67">
        <f t="shared" si="171"/>
        <v>45261</v>
      </c>
      <c r="AN102" s="67">
        <f t="shared" si="171"/>
        <v>45292</v>
      </c>
      <c r="AO102" s="67">
        <f t="shared" si="171"/>
        <v>45323</v>
      </c>
      <c r="AP102" s="67">
        <f t="shared" si="171"/>
        <v>45352</v>
      </c>
      <c r="AQ102" s="67">
        <f t="shared" si="171"/>
        <v>45383</v>
      </c>
      <c r="AR102" s="67">
        <f t="shared" si="171"/>
        <v>45413</v>
      </c>
      <c r="AS102" s="67">
        <f t="shared" si="171"/>
        <v>45444</v>
      </c>
      <c r="AT102" s="67">
        <f t="shared" si="171"/>
        <v>45474</v>
      </c>
      <c r="AU102" s="67">
        <f t="shared" si="171"/>
        <v>45505</v>
      </c>
      <c r="AV102" s="67">
        <f t="shared" si="171"/>
        <v>45536</v>
      </c>
      <c r="AW102" s="67">
        <f t="shared" si="171"/>
        <v>45566</v>
      </c>
      <c r="AX102" s="67">
        <f t="shared" si="171"/>
        <v>45597</v>
      </c>
      <c r="AY102" s="67">
        <f t="shared" si="171"/>
        <v>45627</v>
      </c>
      <c r="AZ102" s="67">
        <f t="shared" si="171"/>
        <v>45658</v>
      </c>
      <c r="BA102" s="67">
        <f t="shared" si="171"/>
        <v>45689</v>
      </c>
      <c r="BB102" s="67">
        <f t="shared" si="171"/>
        <v>45717</v>
      </c>
      <c r="BC102" s="67">
        <f t="shared" si="171"/>
        <v>45748</v>
      </c>
      <c r="BD102" s="67">
        <f t="shared" si="171"/>
        <v>45778</v>
      </c>
      <c r="BE102" s="67">
        <f t="shared" si="171"/>
        <v>45809</v>
      </c>
      <c r="BF102" s="67">
        <f t="shared" si="171"/>
        <v>45839</v>
      </c>
      <c r="BG102" s="67">
        <f t="shared" si="171"/>
        <v>45870</v>
      </c>
      <c r="BH102" s="67">
        <f t="shared" si="171"/>
        <v>45901</v>
      </c>
      <c r="BI102" s="67">
        <f t="shared" si="171"/>
        <v>45931</v>
      </c>
      <c r="BJ102" s="67">
        <f t="shared" si="171"/>
        <v>45962</v>
      </c>
      <c r="BK102" s="67">
        <f t="shared" si="171"/>
        <v>45992</v>
      </c>
      <c r="BL102" s="68"/>
      <c r="BM102" s="65">
        <f>YEAR($D$21)</f>
        <v>2021</v>
      </c>
      <c r="BN102" s="65">
        <f>BM102+1</f>
        <v>2022</v>
      </c>
      <c r="BO102" s="65">
        <f t="shared" ref="BO102:BP102" si="172">BN102+1</f>
        <v>2023</v>
      </c>
      <c r="BP102" s="65">
        <f t="shared" si="172"/>
        <v>2024</v>
      </c>
      <c r="BQ102" s="65">
        <f>BP102+1</f>
        <v>2025</v>
      </c>
    </row>
    <row r="104" spans="2:69" s="57" customFormat="1">
      <c r="B104" s="57" t="s">
        <v>108</v>
      </c>
      <c r="D104" s="58">
        <f>C104-D41</f>
        <v>30000</v>
      </c>
      <c r="E104" s="58">
        <f t="shared" ref="E104:BK104" si="173">D104-E41</f>
        <v>35200</v>
      </c>
      <c r="F104" s="58">
        <f t="shared" si="173"/>
        <v>35200</v>
      </c>
      <c r="G104" s="58">
        <f t="shared" si="173"/>
        <v>35200</v>
      </c>
      <c r="H104" s="58">
        <f t="shared" si="173"/>
        <v>35200</v>
      </c>
      <c r="I104" s="58">
        <f t="shared" si="173"/>
        <v>35200</v>
      </c>
      <c r="J104" s="58">
        <f t="shared" si="173"/>
        <v>35200</v>
      </c>
      <c r="K104" s="58">
        <f t="shared" si="173"/>
        <v>35200</v>
      </c>
      <c r="L104" s="58">
        <f t="shared" si="173"/>
        <v>35200</v>
      </c>
      <c r="M104" s="58">
        <f t="shared" si="173"/>
        <v>35200</v>
      </c>
      <c r="N104" s="58">
        <f t="shared" si="173"/>
        <v>35200</v>
      </c>
      <c r="O104" s="58">
        <f t="shared" si="173"/>
        <v>35200</v>
      </c>
      <c r="P104" s="58">
        <f t="shared" si="173"/>
        <v>35200</v>
      </c>
      <c r="Q104" s="58">
        <f t="shared" si="173"/>
        <v>35200</v>
      </c>
      <c r="R104" s="58">
        <f t="shared" si="173"/>
        <v>35200</v>
      </c>
      <c r="S104" s="58">
        <f t="shared" si="173"/>
        <v>35200</v>
      </c>
      <c r="T104" s="58">
        <f t="shared" si="173"/>
        <v>35200</v>
      </c>
      <c r="U104" s="58">
        <f t="shared" si="173"/>
        <v>35200</v>
      </c>
      <c r="V104" s="58">
        <f t="shared" si="173"/>
        <v>35200</v>
      </c>
      <c r="W104" s="58">
        <f t="shared" si="173"/>
        <v>35200</v>
      </c>
      <c r="X104" s="58">
        <f t="shared" si="173"/>
        <v>35200</v>
      </c>
      <c r="Y104" s="58">
        <f t="shared" si="173"/>
        <v>35200</v>
      </c>
      <c r="Z104" s="58">
        <f t="shared" si="173"/>
        <v>35200</v>
      </c>
      <c r="AA104" s="58">
        <f t="shared" si="173"/>
        <v>35200</v>
      </c>
      <c r="AB104" s="58">
        <f t="shared" si="173"/>
        <v>35200</v>
      </c>
      <c r="AC104" s="58">
        <f t="shared" si="173"/>
        <v>35200</v>
      </c>
      <c r="AD104" s="58">
        <f t="shared" si="173"/>
        <v>35200</v>
      </c>
      <c r="AE104" s="58">
        <f t="shared" si="173"/>
        <v>35200</v>
      </c>
      <c r="AF104" s="58">
        <f t="shared" si="173"/>
        <v>35200</v>
      </c>
      <c r="AG104" s="58">
        <f t="shared" si="173"/>
        <v>35200</v>
      </c>
      <c r="AH104" s="58">
        <f t="shared" si="173"/>
        <v>35200</v>
      </c>
      <c r="AI104" s="58">
        <f t="shared" si="173"/>
        <v>35200</v>
      </c>
      <c r="AJ104" s="58">
        <f t="shared" si="173"/>
        <v>35200</v>
      </c>
      <c r="AK104" s="58">
        <f t="shared" si="173"/>
        <v>35200</v>
      </c>
      <c r="AL104" s="58">
        <f t="shared" si="173"/>
        <v>35200</v>
      </c>
      <c r="AM104" s="58">
        <f t="shared" si="173"/>
        <v>35200</v>
      </c>
      <c r="AN104" s="58">
        <f t="shared" si="173"/>
        <v>35200</v>
      </c>
      <c r="AO104" s="58">
        <f t="shared" si="173"/>
        <v>35200</v>
      </c>
      <c r="AP104" s="58">
        <f t="shared" si="173"/>
        <v>35200</v>
      </c>
      <c r="AQ104" s="58">
        <f t="shared" si="173"/>
        <v>35200</v>
      </c>
      <c r="AR104" s="58">
        <f t="shared" si="173"/>
        <v>35200</v>
      </c>
      <c r="AS104" s="58">
        <f t="shared" si="173"/>
        <v>35200</v>
      </c>
      <c r="AT104" s="58">
        <f t="shared" si="173"/>
        <v>35200</v>
      </c>
      <c r="AU104" s="58">
        <f t="shared" si="173"/>
        <v>35200</v>
      </c>
      <c r="AV104" s="58">
        <f t="shared" si="173"/>
        <v>35200</v>
      </c>
      <c r="AW104" s="58">
        <f t="shared" si="173"/>
        <v>35200</v>
      </c>
      <c r="AX104" s="58">
        <f t="shared" si="173"/>
        <v>35200</v>
      </c>
      <c r="AY104" s="58">
        <f t="shared" si="173"/>
        <v>35200</v>
      </c>
      <c r="AZ104" s="58">
        <f t="shared" si="173"/>
        <v>35200</v>
      </c>
      <c r="BA104" s="58">
        <f t="shared" si="173"/>
        <v>35200</v>
      </c>
      <c r="BB104" s="58">
        <f t="shared" si="173"/>
        <v>35200</v>
      </c>
      <c r="BC104" s="58">
        <f t="shared" si="173"/>
        <v>35200</v>
      </c>
      <c r="BD104" s="58">
        <f t="shared" si="173"/>
        <v>35200</v>
      </c>
      <c r="BE104" s="58">
        <f t="shared" si="173"/>
        <v>35200</v>
      </c>
      <c r="BF104" s="58">
        <f t="shared" si="173"/>
        <v>35200</v>
      </c>
      <c r="BG104" s="58">
        <f t="shared" si="173"/>
        <v>35200</v>
      </c>
      <c r="BH104" s="58">
        <f t="shared" si="173"/>
        <v>35200</v>
      </c>
      <c r="BI104" s="58">
        <f t="shared" si="173"/>
        <v>35200</v>
      </c>
      <c r="BJ104" s="58">
        <f t="shared" si="173"/>
        <v>35200</v>
      </c>
      <c r="BK104" s="58">
        <f t="shared" si="173"/>
        <v>35200</v>
      </c>
      <c r="BL104" s="58"/>
      <c r="BM104" s="58">
        <f>SUMIFS($D104:$BK104,$D$23:$BK$23,$BM$21:$BQ$21,$D$24:$BK$24,12)</f>
        <v>35200</v>
      </c>
      <c r="BN104" s="58">
        <f t="shared" ref="BN104:BQ105" si="174">SUMIFS($D104:$BK104,$D$23:$BK$23,$BM$21:$BQ$21,$D$24:$BK$24,12)</f>
        <v>35200</v>
      </c>
      <c r="BO104" s="58">
        <f t="shared" si="174"/>
        <v>35200</v>
      </c>
      <c r="BP104" s="58">
        <f t="shared" si="174"/>
        <v>35200</v>
      </c>
      <c r="BQ104" s="58">
        <f t="shared" si="174"/>
        <v>35200</v>
      </c>
    </row>
    <row r="105" spans="2:69" s="57" customFormat="1">
      <c r="B105" s="57" t="s">
        <v>45</v>
      </c>
      <c r="D105" s="58">
        <f>C105+D48</f>
        <v>-357.14285714285717</v>
      </c>
      <c r="E105" s="58">
        <f t="shared" ref="E105:BK105" si="175">D105+E48</f>
        <v>-825.39682539682553</v>
      </c>
      <c r="F105" s="58">
        <f t="shared" si="175"/>
        <v>-1293.6507936507937</v>
      </c>
      <c r="G105" s="58">
        <f t="shared" si="175"/>
        <v>-1761.9047619047619</v>
      </c>
      <c r="H105" s="58">
        <f t="shared" si="175"/>
        <v>-2230.1587301587301</v>
      </c>
      <c r="I105" s="58">
        <f t="shared" si="175"/>
        <v>-2698.4126984126983</v>
      </c>
      <c r="J105" s="58">
        <f t="shared" si="175"/>
        <v>-3166.6666666666665</v>
      </c>
      <c r="K105" s="58">
        <f t="shared" si="175"/>
        <v>-3634.9206349206347</v>
      </c>
      <c r="L105" s="58">
        <f t="shared" si="175"/>
        <v>-4103.1746031746034</v>
      </c>
      <c r="M105" s="58">
        <f t="shared" si="175"/>
        <v>-4571.4285714285716</v>
      </c>
      <c r="N105" s="58">
        <f t="shared" si="175"/>
        <v>-5039.6825396825398</v>
      </c>
      <c r="O105" s="58">
        <f t="shared" si="175"/>
        <v>-5507.936507936508</v>
      </c>
      <c r="P105" s="58">
        <f t="shared" si="175"/>
        <v>-5976.1904761904761</v>
      </c>
      <c r="Q105" s="58">
        <f t="shared" si="175"/>
        <v>-6444.4444444444443</v>
      </c>
      <c r="R105" s="58">
        <f t="shared" si="175"/>
        <v>-6912.6984126984125</v>
      </c>
      <c r="S105" s="58">
        <f t="shared" si="175"/>
        <v>-7380.9523809523807</v>
      </c>
      <c r="T105" s="58">
        <f t="shared" si="175"/>
        <v>-7849.2063492063489</v>
      </c>
      <c r="U105" s="58">
        <f t="shared" si="175"/>
        <v>-8317.460317460318</v>
      </c>
      <c r="V105" s="58">
        <f t="shared" si="175"/>
        <v>-8785.7142857142862</v>
      </c>
      <c r="W105" s="58">
        <f t="shared" si="175"/>
        <v>-9253.9682539682544</v>
      </c>
      <c r="X105" s="58">
        <f t="shared" si="175"/>
        <v>-9722.2222222222226</v>
      </c>
      <c r="Y105" s="58">
        <f t="shared" si="175"/>
        <v>-10190.476190476191</v>
      </c>
      <c r="Z105" s="58">
        <f t="shared" si="175"/>
        <v>-10658.730158730159</v>
      </c>
      <c r="AA105" s="58">
        <f t="shared" si="175"/>
        <v>-11126.984126984127</v>
      </c>
      <c r="AB105" s="58">
        <f t="shared" si="175"/>
        <v>-11595.238095238095</v>
      </c>
      <c r="AC105" s="58">
        <f t="shared" si="175"/>
        <v>-12063.492063492064</v>
      </c>
      <c r="AD105" s="58">
        <f t="shared" si="175"/>
        <v>-12531.746031746032</v>
      </c>
      <c r="AE105" s="58">
        <f t="shared" si="175"/>
        <v>-13000</v>
      </c>
      <c r="AF105" s="58">
        <f t="shared" si="175"/>
        <v>-13468.253968253968</v>
      </c>
      <c r="AG105" s="58">
        <f t="shared" si="175"/>
        <v>-13936.507936507936</v>
      </c>
      <c r="AH105" s="58">
        <f t="shared" si="175"/>
        <v>-14404.761904761905</v>
      </c>
      <c r="AI105" s="58">
        <f t="shared" si="175"/>
        <v>-14873.015873015873</v>
      </c>
      <c r="AJ105" s="58">
        <f t="shared" si="175"/>
        <v>-15341.269841269841</v>
      </c>
      <c r="AK105" s="58">
        <f t="shared" si="175"/>
        <v>-15809.523809523809</v>
      </c>
      <c r="AL105" s="58">
        <f t="shared" si="175"/>
        <v>-16277.777777777777</v>
      </c>
      <c r="AM105" s="58">
        <f t="shared" si="175"/>
        <v>-16746.031746031746</v>
      </c>
      <c r="AN105" s="58">
        <f t="shared" si="175"/>
        <v>-17214.285714285714</v>
      </c>
      <c r="AO105" s="58">
        <f t="shared" si="175"/>
        <v>-17621.428571428572</v>
      </c>
      <c r="AP105" s="58">
        <f t="shared" si="175"/>
        <v>-18028.571428571431</v>
      </c>
      <c r="AQ105" s="58">
        <f t="shared" si="175"/>
        <v>-18435.71428571429</v>
      </c>
      <c r="AR105" s="58">
        <f t="shared" si="175"/>
        <v>-18842.857142857149</v>
      </c>
      <c r="AS105" s="58">
        <f t="shared" si="175"/>
        <v>-19250.000000000007</v>
      </c>
      <c r="AT105" s="58">
        <f t="shared" si="175"/>
        <v>-19657.142857142866</v>
      </c>
      <c r="AU105" s="58">
        <f t="shared" si="175"/>
        <v>-20064.285714285725</v>
      </c>
      <c r="AV105" s="58">
        <f t="shared" si="175"/>
        <v>-20471.428571428583</v>
      </c>
      <c r="AW105" s="58">
        <f t="shared" si="175"/>
        <v>-20878.571428571442</v>
      </c>
      <c r="AX105" s="58">
        <f t="shared" si="175"/>
        <v>-21285.714285714301</v>
      </c>
      <c r="AY105" s="58">
        <f t="shared" si="175"/>
        <v>-21692.857142857159</v>
      </c>
      <c r="AZ105" s="58">
        <f t="shared" si="175"/>
        <v>-22100.000000000018</v>
      </c>
      <c r="BA105" s="58">
        <f t="shared" si="175"/>
        <v>-22507.142857142877</v>
      </c>
      <c r="BB105" s="58">
        <f t="shared" si="175"/>
        <v>-22914.285714285736</v>
      </c>
      <c r="BC105" s="58">
        <f t="shared" si="175"/>
        <v>-23321.428571428594</v>
      </c>
      <c r="BD105" s="58">
        <f t="shared" si="175"/>
        <v>-23728.571428571453</v>
      </c>
      <c r="BE105" s="58">
        <f t="shared" si="175"/>
        <v>-24135.714285714312</v>
      </c>
      <c r="BF105" s="58">
        <f t="shared" si="175"/>
        <v>-24542.85714285717</v>
      </c>
      <c r="BG105" s="58">
        <f t="shared" si="175"/>
        <v>-24950.000000000029</v>
      </c>
      <c r="BH105" s="58">
        <f t="shared" si="175"/>
        <v>-25357.142857142888</v>
      </c>
      <c r="BI105" s="58">
        <f t="shared" si="175"/>
        <v>-25764.285714285747</v>
      </c>
      <c r="BJ105" s="58">
        <f t="shared" si="175"/>
        <v>-26171.428571428605</v>
      </c>
      <c r="BK105" s="58">
        <f t="shared" si="175"/>
        <v>-26578.571428571464</v>
      </c>
      <c r="BL105" s="58"/>
      <c r="BM105" s="58">
        <f>SUMIFS($D105:$BK105,$D$23:$BK$23,$BM$21:$BQ$21,$D$24:$BK$24,12)</f>
        <v>-5507.936507936508</v>
      </c>
      <c r="BN105" s="58">
        <f t="shared" si="174"/>
        <v>-11126.984126984127</v>
      </c>
      <c r="BO105" s="58">
        <f t="shared" si="174"/>
        <v>-16746.031746031746</v>
      </c>
      <c r="BP105" s="58">
        <f t="shared" si="174"/>
        <v>-21692.857142857159</v>
      </c>
      <c r="BQ105" s="58">
        <f t="shared" si="174"/>
        <v>-26578.571428571464</v>
      </c>
    </row>
    <row r="106" spans="2:69" s="57" customFormat="1">
      <c r="B106" s="38" t="s">
        <v>109</v>
      </c>
      <c r="D106" s="73">
        <f>SUM(D104:D105)</f>
        <v>29642.857142857141</v>
      </c>
      <c r="E106" s="73">
        <f t="shared" ref="E106:BK106" si="176">SUM(E104:E105)</f>
        <v>34374.603174603173</v>
      </c>
      <c r="F106" s="73">
        <f t="shared" si="176"/>
        <v>33906.349206349209</v>
      </c>
      <c r="G106" s="73">
        <f t="shared" si="176"/>
        <v>33438.095238095237</v>
      </c>
      <c r="H106" s="73">
        <f t="shared" si="176"/>
        <v>32969.841269841272</v>
      </c>
      <c r="I106" s="73">
        <f t="shared" si="176"/>
        <v>32501.5873015873</v>
      </c>
      <c r="J106" s="73">
        <f t="shared" si="176"/>
        <v>32033.333333333332</v>
      </c>
      <c r="K106" s="73">
        <f t="shared" si="176"/>
        <v>31565.079365079364</v>
      </c>
      <c r="L106" s="73">
        <f t="shared" si="176"/>
        <v>31096.825396825396</v>
      </c>
      <c r="M106" s="73">
        <f t="shared" si="176"/>
        <v>30628.571428571428</v>
      </c>
      <c r="N106" s="73">
        <f t="shared" si="176"/>
        <v>30160.317460317459</v>
      </c>
      <c r="O106" s="73">
        <f t="shared" si="176"/>
        <v>29692.063492063491</v>
      </c>
      <c r="P106" s="73">
        <f t="shared" si="176"/>
        <v>29223.809523809523</v>
      </c>
      <c r="Q106" s="73">
        <f t="shared" si="176"/>
        <v>28755.555555555555</v>
      </c>
      <c r="R106" s="73">
        <f t="shared" si="176"/>
        <v>28287.301587301587</v>
      </c>
      <c r="S106" s="73">
        <f t="shared" si="176"/>
        <v>27819.047619047618</v>
      </c>
      <c r="T106" s="73">
        <f t="shared" si="176"/>
        <v>27350.79365079365</v>
      </c>
      <c r="U106" s="73">
        <f t="shared" si="176"/>
        <v>26882.539682539682</v>
      </c>
      <c r="V106" s="73">
        <f t="shared" si="176"/>
        <v>26414.285714285714</v>
      </c>
      <c r="W106" s="73">
        <f t="shared" si="176"/>
        <v>25946.031746031746</v>
      </c>
      <c r="X106" s="73">
        <f t="shared" si="176"/>
        <v>25477.777777777777</v>
      </c>
      <c r="Y106" s="73">
        <f t="shared" si="176"/>
        <v>25009.523809523809</v>
      </c>
      <c r="Z106" s="73">
        <f t="shared" si="176"/>
        <v>24541.269841269841</v>
      </c>
      <c r="AA106" s="73">
        <f t="shared" si="176"/>
        <v>24073.015873015873</v>
      </c>
      <c r="AB106" s="73">
        <f t="shared" si="176"/>
        <v>23604.761904761905</v>
      </c>
      <c r="AC106" s="73">
        <f t="shared" si="176"/>
        <v>23136.507936507936</v>
      </c>
      <c r="AD106" s="73">
        <f t="shared" si="176"/>
        <v>22668.253968253968</v>
      </c>
      <c r="AE106" s="73">
        <f t="shared" si="176"/>
        <v>22200</v>
      </c>
      <c r="AF106" s="73">
        <f t="shared" si="176"/>
        <v>21731.746031746032</v>
      </c>
      <c r="AG106" s="73">
        <f t="shared" si="176"/>
        <v>21263.492063492064</v>
      </c>
      <c r="AH106" s="73">
        <f t="shared" si="176"/>
        <v>20795.238095238095</v>
      </c>
      <c r="AI106" s="73">
        <f t="shared" si="176"/>
        <v>20326.984126984127</v>
      </c>
      <c r="AJ106" s="73">
        <f t="shared" si="176"/>
        <v>19858.730158730159</v>
      </c>
      <c r="AK106" s="73">
        <f t="shared" si="176"/>
        <v>19390.476190476191</v>
      </c>
      <c r="AL106" s="73">
        <f t="shared" si="176"/>
        <v>18922.222222222223</v>
      </c>
      <c r="AM106" s="73">
        <f t="shared" si="176"/>
        <v>18453.968253968254</v>
      </c>
      <c r="AN106" s="73">
        <f t="shared" si="176"/>
        <v>17985.714285714286</v>
      </c>
      <c r="AO106" s="73">
        <f t="shared" si="176"/>
        <v>17578.571428571428</v>
      </c>
      <c r="AP106" s="73">
        <f t="shared" si="176"/>
        <v>17171.428571428569</v>
      </c>
      <c r="AQ106" s="73">
        <f t="shared" si="176"/>
        <v>16764.28571428571</v>
      </c>
      <c r="AR106" s="73">
        <f t="shared" si="176"/>
        <v>16357.142857142851</v>
      </c>
      <c r="AS106" s="73">
        <f t="shared" si="176"/>
        <v>15949.999999999993</v>
      </c>
      <c r="AT106" s="73">
        <f t="shared" si="176"/>
        <v>15542.857142857134</v>
      </c>
      <c r="AU106" s="73">
        <f t="shared" si="176"/>
        <v>15135.714285714275</v>
      </c>
      <c r="AV106" s="73">
        <f t="shared" si="176"/>
        <v>14728.571428571417</v>
      </c>
      <c r="AW106" s="73">
        <f t="shared" si="176"/>
        <v>14321.428571428558</v>
      </c>
      <c r="AX106" s="73">
        <f t="shared" si="176"/>
        <v>13914.285714285699</v>
      </c>
      <c r="AY106" s="73">
        <f t="shared" si="176"/>
        <v>13507.142857142841</v>
      </c>
      <c r="AZ106" s="73">
        <f t="shared" si="176"/>
        <v>13099.999999999982</v>
      </c>
      <c r="BA106" s="73">
        <f t="shared" si="176"/>
        <v>12692.857142857123</v>
      </c>
      <c r="BB106" s="73">
        <f t="shared" si="176"/>
        <v>12285.714285714264</v>
      </c>
      <c r="BC106" s="73">
        <f t="shared" si="176"/>
        <v>11878.571428571406</v>
      </c>
      <c r="BD106" s="73">
        <f t="shared" si="176"/>
        <v>11471.428571428547</v>
      </c>
      <c r="BE106" s="73">
        <f t="shared" si="176"/>
        <v>11064.285714285688</v>
      </c>
      <c r="BF106" s="73">
        <f t="shared" si="176"/>
        <v>10657.14285714283</v>
      </c>
      <c r="BG106" s="73">
        <f t="shared" si="176"/>
        <v>10249.999999999971</v>
      </c>
      <c r="BH106" s="73">
        <f t="shared" si="176"/>
        <v>9842.8571428571122</v>
      </c>
      <c r="BI106" s="73">
        <f t="shared" si="176"/>
        <v>9435.7142857142535</v>
      </c>
      <c r="BJ106" s="73">
        <f t="shared" si="176"/>
        <v>9028.5714285713948</v>
      </c>
      <c r="BK106" s="73">
        <f t="shared" si="176"/>
        <v>8621.4285714285361</v>
      </c>
      <c r="BL106" s="73"/>
      <c r="BM106" s="73">
        <f t="shared" ref="BM106" si="177">SUM(BM104:BM105)</f>
        <v>29692.063492063491</v>
      </c>
      <c r="BN106" s="73">
        <f t="shared" ref="BN106" si="178">SUM(BN104:BN105)</f>
        <v>24073.015873015873</v>
      </c>
      <c r="BO106" s="73">
        <f t="shared" ref="BO106" si="179">SUM(BO104:BO105)</f>
        <v>18453.968253968254</v>
      </c>
      <c r="BP106" s="73">
        <f t="shared" ref="BP106" si="180">SUM(BP104:BP105)</f>
        <v>13507.142857142841</v>
      </c>
      <c r="BQ106" s="73">
        <f t="shared" ref="BQ106" si="181">SUM(BQ104:BQ105)</f>
        <v>8621.4285714285361</v>
      </c>
    </row>
    <row r="108" spans="2:69" s="57" customFormat="1">
      <c r="B108" s="57" t="s">
        <v>110</v>
      </c>
      <c r="D108" s="58">
        <f t="shared" ref="D108:AI108" si="182">C108+D53*(1+TVA)-D74</f>
        <v>4800</v>
      </c>
      <c r="E108" s="58">
        <f t="shared" si="182"/>
        <v>4800</v>
      </c>
      <c r="F108" s="58">
        <f t="shared" si="182"/>
        <v>4800</v>
      </c>
      <c r="G108" s="58">
        <f t="shared" si="182"/>
        <v>4800</v>
      </c>
      <c r="H108" s="58">
        <f t="shared" si="182"/>
        <v>4800</v>
      </c>
      <c r="I108" s="58">
        <f t="shared" si="182"/>
        <v>4800</v>
      </c>
      <c r="J108" s="58">
        <f t="shared" si="182"/>
        <v>6720</v>
      </c>
      <c r="K108" s="58">
        <f t="shared" si="182"/>
        <v>6720</v>
      </c>
      <c r="L108" s="58">
        <f t="shared" si="182"/>
        <v>6720</v>
      </c>
      <c r="M108" s="58">
        <f t="shared" si="182"/>
        <v>6720</v>
      </c>
      <c r="N108" s="58">
        <f t="shared" si="182"/>
        <v>6720</v>
      </c>
      <c r="O108" s="58">
        <f t="shared" si="182"/>
        <v>10080</v>
      </c>
      <c r="P108" s="58">
        <f t="shared" si="182"/>
        <v>4800</v>
      </c>
      <c r="Q108" s="58">
        <f t="shared" si="182"/>
        <v>4800</v>
      </c>
      <c r="R108" s="58">
        <f t="shared" si="182"/>
        <v>4800</v>
      </c>
      <c r="S108" s="58">
        <f t="shared" si="182"/>
        <v>4800</v>
      </c>
      <c r="T108" s="58">
        <f t="shared" si="182"/>
        <v>4800</v>
      </c>
      <c r="U108" s="58">
        <f t="shared" si="182"/>
        <v>4800</v>
      </c>
      <c r="V108" s="58">
        <f t="shared" si="182"/>
        <v>6720</v>
      </c>
      <c r="W108" s="58">
        <f t="shared" si="182"/>
        <v>6720</v>
      </c>
      <c r="X108" s="58">
        <f t="shared" si="182"/>
        <v>6720</v>
      </c>
      <c r="Y108" s="58">
        <f t="shared" si="182"/>
        <v>6720</v>
      </c>
      <c r="Z108" s="58">
        <f t="shared" si="182"/>
        <v>6720</v>
      </c>
      <c r="AA108" s="58">
        <f t="shared" si="182"/>
        <v>10080</v>
      </c>
      <c r="AB108" s="58">
        <f t="shared" si="182"/>
        <v>4800</v>
      </c>
      <c r="AC108" s="58">
        <f t="shared" si="182"/>
        <v>4800</v>
      </c>
      <c r="AD108" s="58">
        <f t="shared" si="182"/>
        <v>4800</v>
      </c>
      <c r="AE108" s="58">
        <f t="shared" si="182"/>
        <v>4800</v>
      </c>
      <c r="AF108" s="58">
        <f t="shared" si="182"/>
        <v>4800</v>
      </c>
      <c r="AG108" s="58">
        <f t="shared" si="182"/>
        <v>4800</v>
      </c>
      <c r="AH108" s="58">
        <f t="shared" si="182"/>
        <v>6720</v>
      </c>
      <c r="AI108" s="58">
        <f t="shared" si="182"/>
        <v>6720</v>
      </c>
      <c r="AJ108" s="58">
        <f t="shared" ref="AJ108:BK108" si="183">AI108+AJ53*(1+TVA)-AJ74</f>
        <v>6720</v>
      </c>
      <c r="AK108" s="58">
        <f t="shared" si="183"/>
        <v>6720</v>
      </c>
      <c r="AL108" s="58">
        <f t="shared" si="183"/>
        <v>6720</v>
      </c>
      <c r="AM108" s="58">
        <f t="shared" si="183"/>
        <v>10080</v>
      </c>
      <c r="AN108" s="58">
        <f t="shared" si="183"/>
        <v>4800</v>
      </c>
      <c r="AO108" s="58">
        <f t="shared" si="183"/>
        <v>4800</v>
      </c>
      <c r="AP108" s="58">
        <f t="shared" si="183"/>
        <v>4800</v>
      </c>
      <c r="AQ108" s="58">
        <f t="shared" si="183"/>
        <v>4800</v>
      </c>
      <c r="AR108" s="58">
        <f t="shared" si="183"/>
        <v>4800</v>
      </c>
      <c r="AS108" s="58">
        <f t="shared" si="183"/>
        <v>4800</v>
      </c>
      <c r="AT108" s="58">
        <f t="shared" si="183"/>
        <v>6720</v>
      </c>
      <c r="AU108" s="58">
        <f t="shared" si="183"/>
        <v>6720</v>
      </c>
      <c r="AV108" s="58">
        <f t="shared" si="183"/>
        <v>6720</v>
      </c>
      <c r="AW108" s="58">
        <f t="shared" si="183"/>
        <v>6720</v>
      </c>
      <c r="AX108" s="58">
        <f t="shared" si="183"/>
        <v>6720</v>
      </c>
      <c r="AY108" s="58">
        <f t="shared" si="183"/>
        <v>10080</v>
      </c>
      <c r="AZ108" s="58">
        <f t="shared" si="183"/>
        <v>4800</v>
      </c>
      <c r="BA108" s="58">
        <f t="shared" si="183"/>
        <v>4800</v>
      </c>
      <c r="BB108" s="58">
        <f t="shared" si="183"/>
        <v>4800</v>
      </c>
      <c r="BC108" s="58">
        <f t="shared" si="183"/>
        <v>4800</v>
      </c>
      <c r="BD108" s="58">
        <f t="shared" si="183"/>
        <v>4800</v>
      </c>
      <c r="BE108" s="58">
        <f t="shared" si="183"/>
        <v>4800</v>
      </c>
      <c r="BF108" s="58">
        <f t="shared" si="183"/>
        <v>6720</v>
      </c>
      <c r="BG108" s="58">
        <f t="shared" si="183"/>
        <v>6720</v>
      </c>
      <c r="BH108" s="58">
        <f t="shared" si="183"/>
        <v>6720</v>
      </c>
      <c r="BI108" s="58">
        <f t="shared" si="183"/>
        <v>6720</v>
      </c>
      <c r="BJ108" s="58">
        <f t="shared" si="183"/>
        <v>6720</v>
      </c>
      <c r="BK108" s="58">
        <f t="shared" si="183"/>
        <v>10080</v>
      </c>
      <c r="BL108" s="58"/>
      <c r="BM108" s="58">
        <f t="shared" ref="BM108:BQ113" si="184">SUMIFS($D108:$BK108,$D$23:$BK$23,$BM$21:$BQ$21,$D$24:$BK$24,12)</f>
        <v>10080</v>
      </c>
      <c r="BN108" s="58">
        <f t="shared" si="184"/>
        <v>10080</v>
      </c>
      <c r="BO108" s="58">
        <f t="shared" si="184"/>
        <v>10080</v>
      </c>
      <c r="BP108" s="58">
        <f t="shared" si="184"/>
        <v>10080</v>
      </c>
      <c r="BQ108" s="58">
        <f t="shared" si="184"/>
        <v>10080</v>
      </c>
    </row>
    <row r="109" spans="2:69" s="57" customFormat="1">
      <c r="B109" s="57" t="s">
        <v>111</v>
      </c>
      <c r="D109" s="58">
        <f t="shared" ref="D109:AI109" si="185">C109+D54*(1+TVA)-D75</f>
        <v>0</v>
      </c>
      <c r="E109" s="58">
        <f t="shared" si="185"/>
        <v>0</v>
      </c>
      <c r="F109" s="58">
        <f t="shared" si="185"/>
        <v>0</v>
      </c>
      <c r="G109" s="58">
        <f t="shared" si="185"/>
        <v>0</v>
      </c>
      <c r="H109" s="58">
        <f t="shared" si="185"/>
        <v>0</v>
      </c>
      <c r="I109" s="58">
        <f t="shared" si="185"/>
        <v>0</v>
      </c>
      <c r="J109" s="58">
        <f t="shared" si="185"/>
        <v>0</v>
      </c>
      <c r="K109" s="58">
        <f t="shared" si="185"/>
        <v>0</v>
      </c>
      <c r="L109" s="58">
        <f t="shared" si="185"/>
        <v>0</v>
      </c>
      <c r="M109" s="58">
        <f t="shared" si="185"/>
        <v>0</v>
      </c>
      <c r="N109" s="58">
        <f t="shared" si="185"/>
        <v>0</v>
      </c>
      <c r="O109" s="58">
        <f t="shared" si="185"/>
        <v>0</v>
      </c>
      <c r="P109" s="58">
        <f t="shared" si="185"/>
        <v>0</v>
      </c>
      <c r="Q109" s="58">
        <f t="shared" si="185"/>
        <v>0</v>
      </c>
      <c r="R109" s="58">
        <f t="shared" si="185"/>
        <v>0</v>
      </c>
      <c r="S109" s="58">
        <f t="shared" si="185"/>
        <v>0</v>
      </c>
      <c r="T109" s="58">
        <f t="shared" si="185"/>
        <v>0</v>
      </c>
      <c r="U109" s="58">
        <f t="shared" si="185"/>
        <v>0</v>
      </c>
      <c r="V109" s="58">
        <f t="shared" si="185"/>
        <v>0</v>
      </c>
      <c r="W109" s="58">
        <f t="shared" si="185"/>
        <v>0</v>
      </c>
      <c r="X109" s="58">
        <f t="shared" si="185"/>
        <v>0</v>
      </c>
      <c r="Y109" s="58">
        <f t="shared" si="185"/>
        <v>0</v>
      </c>
      <c r="Z109" s="58">
        <f t="shared" si="185"/>
        <v>0</v>
      </c>
      <c r="AA109" s="58">
        <f t="shared" si="185"/>
        <v>0</v>
      </c>
      <c r="AB109" s="58">
        <f t="shared" si="185"/>
        <v>0</v>
      </c>
      <c r="AC109" s="58">
        <f t="shared" si="185"/>
        <v>0</v>
      </c>
      <c r="AD109" s="58">
        <f t="shared" si="185"/>
        <v>0</v>
      </c>
      <c r="AE109" s="58">
        <f t="shared" si="185"/>
        <v>0</v>
      </c>
      <c r="AF109" s="58">
        <f t="shared" si="185"/>
        <v>0</v>
      </c>
      <c r="AG109" s="58">
        <f t="shared" si="185"/>
        <v>0</v>
      </c>
      <c r="AH109" s="58">
        <f t="shared" si="185"/>
        <v>0</v>
      </c>
      <c r="AI109" s="58">
        <f t="shared" si="185"/>
        <v>0</v>
      </c>
      <c r="AJ109" s="58">
        <f t="shared" ref="AJ109:BK109" si="186">AI109+AJ54*(1+TVA)-AJ75</f>
        <v>0</v>
      </c>
      <c r="AK109" s="58">
        <f t="shared" si="186"/>
        <v>0</v>
      </c>
      <c r="AL109" s="58">
        <f t="shared" si="186"/>
        <v>0</v>
      </c>
      <c r="AM109" s="58">
        <f t="shared" si="186"/>
        <v>0</v>
      </c>
      <c r="AN109" s="58">
        <f t="shared" si="186"/>
        <v>0</v>
      </c>
      <c r="AO109" s="58">
        <f t="shared" si="186"/>
        <v>0</v>
      </c>
      <c r="AP109" s="58">
        <f t="shared" si="186"/>
        <v>0</v>
      </c>
      <c r="AQ109" s="58">
        <f t="shared" si="186"/>
        <v>0</v>
      </c>
      <c r="AR109" s="58">
        <f t="shared" si="186"/>
        <v>0</v>
      </c>
      <c r="AS109" s="58">
        <f t="shared" si="186"/>
        <v>0</v>
      </c>
      <c r="AT109" s="58">
        <f t="shared" si="186"/>
        <v>0</v>
      </c>
      <c r="AU109" s="58">
        <f t="shared" si="186"/>
        <v>0</v>
      </c>
      <c r="AV109" s="58">
        <f t="shared" si="186"/>
        <v>0</v>
      </c>
      <c r="AW109" s="58">
        <f t="shared" si="186"/>
        <v>0</v>
      </c>
      <c r="AX109" s="58">
        <f t="shared" si="186"/>
        <v>0</v>
      </c>
      <c r="AY109" s="58">
        <f t="shared" si="186"/>
        <v>0</v>
      </c>
      <c r="AZ109" s="58">
        <f t="shared" si="186"/>
        <v>0</v>
      </c>
      <c r="BA109" s="58">
        <f t="shared" si="186"/>
        <v>0</v>
      </c>
      <c r="BB109" s="58">
        <f t="shared" si="186"/>
        <v>0</v>
      </c>
      <c r="BC109" s="58">
        <f t="shared" si="186"/>
        <v>0</v>
      </c>
      <c r="BD109" s="58">
        <f t="shared" si="186"/>
        <v>0</v>
      </c>
      <c r="BE109" s="58">
        <f t="shared" si="186"/>
        <v>0</v>
      </c>
      <c r="BF109" s="58">
        <f t="shared" si="186"/>
        <v>0</v>
      </c>
      <c r="BG109" s="58">
        <f t="shared" si="186"/>
        <v>0</v>
      </c>
      <c r="BH109" s="58">
        <f t="shared" si="186"/>
        <v>0</v>
      </c>
      <c r="BI109" s="58">
        <f t="shared" si="186"/>
        <v>0</v>
      </c>
      <c r="BJ109" s="58">
        <f t="shared" si="186"/>
        <v>0</v>
      </c>
      <c r="BK109" s="58">
        <f t="shared" si="186"/>
        <v>0</v>
      </c>
      <c r="BL109" s="58"/>
      <c r="BM109" s="58">
        <f t="shared" si="184"/>
        <v>0</v>
      </c>
      <c r="BN109" s="58">
        <f t="shared" si="184"/>
        <v>0</v>
      </c>
      <c r="BO109" s="58">
        <f t="shared" si="184"/>
        <v>0</v>
      </c>
      <c r="BP109" s="58">
        <f t="shared" si="184"/>
        <v>0</v>
      </c>
      <c r="BQ109" s="58">
        <f t="shared" si="184"/>
        <v>0</v>
      </c>
    </row>
    <row r="110" spans="2:69" s="57" customFormat="1">
      <c r="B110" s="57" t="s">
        <v>161</v>
      </c>
      <c r="D110" s="58">
        <f>C110+D58-D76</f>
        <v>-500</v>
      </c>
      <c r="E110" s="58">
        <f>D110+E58-E76</f>
        <v>-500</v>
      </c>
      <c r="F110" s="58">
        <f t="shared" ref="F110:BK110" si="187">E110+F58-F76</f>
        <v>-500</v>
      </c>
      <c r="G110" s="58">
        <f t="shared" si="187"/>
        <v>-500</v>
      </c>
      <c r="H110" s="58">
        <f t="shared" si="187"/>
        <v>-500</v>
      </c>
      <c r="I110" s="58">
        <f t="shared" si="187"/>
        <v>-500</v>
      </c>
      <c r="J110" s="58">
        <f t="shared" si="187"/>
        <v>-500</v>
      </c>
      <c r="K110" s="58">
        <f t="shared" si="187"/>
        <v>-500</v>
      </c>
      <c r="L110" s="58">
        <f t="shared" si="187"/>
        <v>-500</v>
      </c>
      <c r="M110" s="58">
        <f t="shared" si="187"/>
        <v>-500</v>
      </c>
      <c r="N110" s="58">
        <f t="shared" si="187"/>
        <v>-500</v>
      </c>
      <c r="O110" s="58">
        <f t="shared" si="187"/>
        <v>-500</v>
      </c>
      <c r="P110" s="58">
        <f t="shared" si="187"/>
        <v>-500</v>
      </c>
      <c r="Q110" s="58">
        <f t="shared" si="187"/>
        <v>-500</v>
      </c>
      <c r="R110" s="58">
        <f t="shared" si="187"/>
        <v>-500</v>
      </c>
      <c r="S110" s="58">
        <f t="shared" si="187"/>
        <v>-500</v>
      </c>
      <c r="T110" s="58">
        <f t="shared" si="187"/>
        <v>-500</v>
      </c>
      <c r="U110" s="58">
        <f t="shared" si="187"/>
        <v>-500</v>
      </c>
      <c r="V110" s="58">
        <f t="shared" si="187"/>
        <v>-500</v>
      </c>
      <c r="W110" s="58">
        <f t="shared" si="187"/>
        <v>-500</v>
      </c>
      <c r="X110" s="58">
        <f t="shared" si="187"/>
        <v>-500</v>
      </c>
      <c r="Y110" s="58">
        <f t="shared" si="187"/>
        <v>-500</v>
      </c>
      <c r="Z110" s="58">
        <f t="shared" si="187"/>
        <v>-500</v>
      </c>
      <c r="AA110" s="58">
        <f t="shared" si="187"/>
        <v>-500</v>
      </c>
      <c r="AB110" s="58">
        <f t="shared" si="187"/>
        <v>-500</v>
      </c>
      <c r="AC110" s="58">
        <f t="shared" si="187"/>
        <v>-500</v>
      </c>
      <c r="AD110" s="58">
        <f t="shared" si="187"/>
        <v>-500</v>
      </c>
      <c r="AE110" s="58">
        <f t="shared" si="187"/>
        <v>-500</v>
      </c>
      <c r="AF110" s="58">
        <f t="shared" si="187"/>
        <v>-500</v>
      </c>
      <c r="AG110" s="58">
        <f t="shared" si="187"/>
        <v>-500</v>
      </c>
      <c r="AH110" s="58">
        <f t="shared" si="187"/>
        <v>-500</v>
      </c>
      <c r="AI110" s="58">
        <f t="shared" si="187"/>
        <v>-500</v>
      </c>
      <c r="AJ110" s="58">
        <f t="shared" si="187"/>
        <v>-500</v>
      </c>
      <c r="AK110" s="58">
        <f t="shared" si="187"/>
        <v>-500</v>
      </c>
      <c r="AL110" s="58">
        <f t="shared" si="187"/>
        <v>-500</v>
      </c>
      <c r="AM110" s="58">
        <f t="shared" si="187"/>
        <v>-500</v>
      </c>
      <c r="AN110" s="58">
        <f t="shared" si="187"/>
        <v>-500</v>
      </c>
      <c r="AO110" s="58">
        <f t="shared" si="187"/>
        <v>-500</v>
      </c>
      <c r="AP110" s="58">
        <f t="shared" si="187"/>
        <v>-500</v>
      </c>
      <c r="AQ110" s="58">
        <f t="shared" si="187"/>
        <v>-500</v>
      </c>
      <c r="AR110" s="58">
        <f t="shared" si="187"/>
        <v>-500</v>
      </c>
      <c r="AS110" s="58">
        <f t="shared" si="187"/>
        <v>-500</v>
      </c>
      <c r="AT110" s="58">
        <f t="shared" si="187"/>
        <v>-500</v>
      </c>
      <c r="AU110" s="58">
        <f t="shared" si="187"/>
        <v>-500</v>
      </c>
      <c r="AV110" s="58">
        <f t="shared" si="187"/>
        <v>-500</v>
      </c>
      <c r="AW110" s="58">
        <f t="shared" si="187"/>
        <v>-500</v>
      </c>
      <c r="AX110" s="58">
        <f t="shared" si="187"/>
        <v>-500</v>
      </c>
      <c r="AY110" s="58">
        <f t="shared" si="187"/>
        <v>-500</v>
      </c>
      <c r="AZ110" s="58">
        <f t="shared" si="187"/>
        <v>-500</v>
      </c>
      <c r="BA110" s="58">
        <f t="shared" si="187"/>
        <v>-500</v>
      </c>
      <c r="BB110" s="58">
        <f t="shared" si="187"/>
        <v>-500</v>
      </c>
      <c r="BC110" s="58">
        <f t="shared" si="187"/>
        <v>-500</v>
      </c>
      <c r="BD110" s="58">
        <f t="shared" si="187"/>
        <v>-500</v>
      </c>
      <c r="BE110" s="58">
        <f t="shared" si="187"/>
        <v>-500</v>
      </c>
      <c r="BF110" s="58">
        <f t="shared" si="187"/>
        <v>-500</v>
      </c>
      <c r="BG110" s="58">
        <f t="shared" si="187"/>
        <v>-500</v>
      </c>
      <c r="BH110" s="58">
        <f t="shared" si="187"/>
        <v>-500</v>
      </c>
      <c r="BI110" s="58">
        <f t="shared" si="187"/>
        <v>-500</v>
      </c>
      <c r="BJ110" s="58">
        <f t="shared" si="187"/>
        <v>-500</v>
      </c>
      <c r="BK110" s="58">
        <f t="shared" si="187"/>
        <v>-500</v>
      </c>
      <c r="BL110" s="58"/>
      <c r="BM110" s="58">
        <f t="shared" si="184"/>
        <v>-500</v>
      </c>
      <c r="BN110" s="58">
        <f t="shared" si="184"/>
        <v>-500</v>
      </c>
      <c r="BO110" s="58">
        <f t="shared" si="184"/>
        <v>-500</v>
      </c>
      <c r="BP110" s="58">
        <f t="shared" si="184"/>
        <v>-500</v>
      </c>
      <c r="BQ110" s="58">
        <f t="shared" si="184"/>
        <v>-500</v>
      </c>
    </row>
    <row r="111" spans="2:69" s="57" customFormat="1">
      <c r="B111" s="57" t="s">
        <v>160</v>
      </c>
      <c r="D111" s="58">
        <f>C111+D57*$C$16-D77</f>
        <v>-250</v>
      </c>
      <c r="E111" s="58">
        <f t="shared" ref="E111:BK111" si="188">D111+E57*$C$16-E77</f>
        <v>-250</v>
      </c>
      <c r="F111" s="58">
        <f t="shared" si="188"/>
        <v>-250</v>
      </c>
      <c r="G111" s="58">
        <f t="shared" si="188"/>
        <v>-250</v>
      </c>
      <c r="H111" s="58">
        <f t="shared" si="188"/>
        <v>-250</v>
      </c>
      <c r="I111" s="58">
        <f t="shared" si="188"/>
        <v>-250</v>
      </c>
      <c r="J111" s="58">
        <f t="shared" si="188"/>
        <v>-250</v>
      </c>
      <c r="K111" s="58">
        <f t="shared" si="188"/>
        <v>-250</v>
      </c>
      <c r="L111" s="58">
        <f t="shared" si="188"/>
        <v>-250</v>
      </c>
      <c r="M111" s="58">
        <f t="shared" si="188"/>
        <v>-250</v>
      </c>
      <c r="N111" s="58">
        <f t="shared" si="188"/>
        <v>-250</v>
      </c>
      <c r="O111" s="58">
        <f t="shared" si="188"/>
        <v>-250</v>
      </c>
      <c r="P111" s="58">
        <f t="shared" si="188"/>
        <v>-250</v>
      </c>
      <c r="Q111" s="58">
        <f t="shared" si="188"/>
        <v>-250</v>
      </c>
      <c r="R111" s="58">
        <f t="shared" si="188"/>
        <v>-250</v>
      </c>
      <c r="S111" s="58">
        <f t="shared" si="188"/>
        <v>-250</v>
      </c>
      <c r="T111" s="58">
        <f t="shared" si="188"/>
        <v>-250</v>
      </c>
      <c r="U111" s="58">
        <f t="shared" si="188"/>
        <v>-250</v>
      </c>
      <c r="V111" s="58">
        <f t="shared" si="188"/>
        <v>-250</v>
      </c>
      <c r="W111" s="58">
        <f t="shared" si="188"/>
        <v>-250</v>
      </c>
      <c r="X111" s="58">
        <f t="shared" si="188"/>
        <v>-250</v>
      </c>
      <c r="Y111" s="58">
        <f t="shared" si="188"/>
        <v>-250</v>
      </c>
      <c r="Z111" s="58">
        <f t="shared" si="188"/>
        <v>-250</v>
      </c>
      <c r="AA111" s="58">
        <f t="shared" si="188"/>
        <v>-250</v>
      </c>
      <c r="AB111" s="58">
        <f t="shared" si="188"/>
        <v>-250</v>
      </c>
      <c r="AC111" s="58">
        <f t="shared" si="188"/>
        <v>-250</v>
      </c>
      <c r="AD111" s="58">
        <f t="shared" si="188"/>
        <v>-250</v>
      </c>
      <c r="AE111" s="58">
        <f t="shared" si="188"/>
        <v>-250</v>
      </c>
      <c r="AF111" s="58">
        <f t="shared" si="188"/>
        <v>-250</v>
      </c>
      <c r="AG111" s="58">
        <f t="shared" si="188"/>
        <v>-250</v>
      </c>
      <c r="AH111" s="58">
        <f t="shared" si="188"/>
        <v>-250</v>
      </c>
      <c r="AI111" s="58">
        <f t="shared" si="188"/>
        <v>-250</v>
      </c>
      <c r="AJ111" s="58">
        <f t="shared" si="188"/>
        <v>-250</v>
      </c>
      <c r="AK111" s="58">
        <f t="shared" si="188"/>
        <v>-250</v>
      </c>
      <c r="AL111" s="58">
        <f t="shared" si="188"/>
        <v>-250</v>
      </c>
      <c r="AM111" s="58">
        <f t="shared" si="188"/>
        <v>-250</v>
      </c>
      <c r="AN111" s="58">
        <f t="shared" si="188"/>
        <v>-250</v>
      </c>
      <c r="AO111" s="58">
        <f t="shared" si="188"/>
        <v>-250</v>
      </c>
      <c r="AP111" s="58">
        <f t="shared" si="188"/>
        <v>-250</v>
      </c>
      <c r="AQ111" s="58">
        <f t="shared" si="188"/>
        <v>-250</v>
      </c>
      <c r="AR111" s="58">
        <f t="shared" si="188"/>
        <v>-250</v>
      </c>
      <c r="AS111" s="58">
        <f t="shared" si="188"/>
        <v>-250</v>
      </c>
      <c r="AT111" s="58">
        <f t="shared" si="188"/>
        <v>-250</v>
      </c>
      <c r="AU111" s="58">
        <f t="shared" si="188"/>
        <v>-250</v>
      </c>
      <c r="AV111" s="58">
        <f t="shared" si="188"/>
        <v>-250</v>
      </c>
      <c r="AW111" s="58">
        <f t="shared" si="188"/>
        <v>-250</v>
      </c>
      <c r="AX111" s="58">
        <f t="shared" si="188"/>
        <v>-250</v>
      </c>
      <c r="AY111" s="58">
        <f t="shared" si="188"/>
        <v>-250</v>
      </c>
      <c r="AZ111" s="58">
        <f t="shared" si="188"/>
        <v>-250</v>
      </c>
      <c r="BA111" s="58">
        <f t="shared" si="188"/>
        <v>-250</v>
      </c>
      <c r="BB111" s="58">
        <f t="shared" si="188"/>
        <v>-250</v>
      </c>
      <c r="BC111" s="58">
        <f t="shared" si="188"/>
        <v>-250</v>
      </c>
      <c r="BD111" s="58">
        <f t="shared" si="188"/>
        <v>-250</v>
      </c>
      <c r="BE111" s="58">
        <f t="shared" si="188"/>
        <v>-250</v>
      </c>
      <c r="BF111" s="58">
        <f t="shared" si="188"/>
        <v>-250</v>
      </c>
      <c r="BG111" s="58">
        <f t="shared" si="188"/>
        <v>-250</v>
      </c>
      <c r="BH111" s="58">
        <f t="shared" si="188"/>
        <v>-250</v>
      </c>
      <c r="BI111" s="58">
        <f t="shared" si="188"/>
        <v>-250</v>
      </c>
      <c r="BJ111" s="58">
        <f t="shared" si="188"/>
        <v>-250</v>
      </c>
      <c r="BK111" s="58">
        <f t="shared" si="188"/>
        <v>-250</v>
      </c>
      <c r="BL111" s="58"/>
      <c r="BM111" s="58">
        <f t="shared" si="184"/>
        <v>-250</v>
      </c>
      <c r="BN111" s="58">
        <f t="shared" si="184"/>
        <v>-250</v>
      </c>
      <c r="BO111" s="58">
        <f t="shared" si="184"/>
        <v>-250</v>
      </c>
      <c r="BP111" s="58">
        <f t="shared" si="184"/>
        <v>-250</v>
      </c>
      <c r="BQ111" s="58">
        <f t="shared" si="184"/>
        <v>-250</v>
      </c>
    </row>
    <row r="112" spans="2:69" s="57" customFormat="1">
      <c r="B112" s="57" t="s">
        <v>181</v>
      </c>
      <c r="D112" s="58">
        <f>C112+D59-D79</f>
        <v>-200</v>
      </c>
      <c r="E112" s="58">
        <f t="shared" ref="E112:BK112" si="189">D112+E59-E79</f>
        <v>-200</v>
      </c>
      <c r="F112" s="58">
        <f t="shared" si="189"/>
        <v>-200</v>
      </c>
      <c r="G112" s="58">
        <f t="shared" si="189"/>
        <v>-200</v>
      </c>
      <c r="H112" s="58">
        <f t="shared" si="189"/>
        <v>-200</v>
      </c>
      <c r="I112" s="58">
        <f t="shared" si="189"/>
        <v>-200</v>
      </c>
      <c r="J112" s="58">
        <f t="shared" si="189"/>
        <v>-200</v>
      </c>
      <c r="K112" s="58">
        <f t="shared" si="189"/>
        <v>-200</v>
      </c>
      <c r="L112" s="58">
        <f t="shared" si="189"/>
        <v>-200</v>
      </c>
      <c r="M112" s="58">
        <f t="shared" si="189"/>
        <v>-200</v>
      </c>
      <c r="N112" s="58">
        <f t="shared" si="189"/>
        <v>-200</v>
      </c>
      <c r="O112" s="58">
        <f t="shared" si="189"/>
        <v>-200</v>
      </c>
      <c r="P112" s="58">
        <f t="shared" si="189"/>
        <v>-204</v>
      </c>
      <c r="Q112" s="58">
        <f t="shared" si="189"/>
        <v>-204</v>
      </c>
      <c r="R112" s="58">
        <f t="shared" si="189"/>
        <v>-204</v>
      </c>
      <c r="S112" s="58">
        <f t="shared" si="189"/>
        <v>-204</v>
      </c>
      <c r="T112" s="58">
        <f t="shared" si="189"/>
        <v>-204</v>
      </c>
      <c r="U112" s="58">
        <f t="shared" si="189"/>
        <v>-204</v>
      </c>
      <c r="V112" s="58">
        <f t="shared" si="189"/>
        <v>-204</v>
      </c>
      <c r="W112" s="58">
        <f t="shared" si="189"/>
        <v>-204</v>
      </c>
      <c r="X112" s="58">
        <f t="shared" si="189"/>
        <v>-204</v>
      </c>
      <c r="Y112" s="58">
        <f t="shared" si="189"/>
        <v>-204</v>
      </c>
      <c r="Z112" s="58">
        <f t="shared" si="189"/>
        <v>-204</v>
      </c>
      <c r="AA112" s="58">
        <f t="shared" si="189"/>
        <v>-204</v>
      </c>
      <c r="AB112" s="58">
        <f t="shared" si="189"/>
        <v>-208.07999999999998</v>
      </c>
      <c r="AC112" s="58">
        <f t="shared" si="189"/>
        <v>-208.07999999999998</v>
      </c>
      <c r="AD112" s="58">
        <f t="shared" si="189"/>
        <v>-208.07999999999998</v>
      </c>
      <c r="AE112" s="58">
        <f t="shared" si="189"/>
        <v>-208.07999999999998</v>
      </c>
      <c r="AF112" s="58">
        <f t="shared" si="189"/>
        <v>-208.07999999999998</v>
      </c>
      <c r="AG112" s="58">
        <f t="shared" si="189"/>
        <v>-208.07999999999998</v>
      </c>
      <c r="AH112" s="58">
        <f t="shared" si="189"/>
        <v>-208.07999999999998</v>
      </c>
      <c r="AI112" s="58">
        <f t="shared" si="189"/>
        <v>-208.07999999999998</v>
      </c>
      <c r="AJ112" s="58">
        <f t="shared" si="189"/>
        <v>-208.07999999999998</v>
      </c>
      <c r="AK112" s="58">
        <f t="shared" si="189"/>
        <v>-208.07999999999998</v>
      </c>
      <c r="AL112" s="58">
        <f t="shared" si="189"/>
        <v>-208.07999999999998</v>
      </c>
      <c r="AM112" s="58">
        <f t="shared" si="189"/>
        <v>-208.07999999999998</v>
      </c>
      <c r="AN112" s="58">
        <f t="shared" si="189"/>
        <v>-212.24160000000001</v>
      </c>
      <c r="AO112" s="58">
        <f t="shared" si="189"/>
        <v>-212.24160000000003</v>
      </c>
      <c r="AP112" s="58">
        <f t="shared" si="189"/>
        <v>-212.24160000000003</v>
      </c>
      <c r="AQ112" s="58">
        <f t="shared" si="189"/>
        <v>-212.24160000000003</v>
      </c>
      <c r="AR112" s="58">
        <f t="shared" si="189"/>
        <v>-212.24160000000003</v>
      </c>
      <c r="AS112" s="58">
        <f t="shared" si="189"/>
        <v>-212.24160000000003</v>
      </c>
      <c r="AT112" s="58">
        <f t="shared" si="189"/>
        <v>-212.24160000000003</v>
      </c>
      <c r="AU112" s="58">
        <f t="shared" si="189"/>
        <v>-212.24160000000003</v>
      </c>
      <c r="AV112" s="58">
        <f t="shared" si="189"/>
        <v>-212.24160000000003</v>
      </c>
      <c r="AW112" s="58">
        <f t="shared" si="189"/>
        <v>-212.24160000000003</v>
      </c>
      <c r="AX112" s="58">
        <f t="shared" si="189"/>
        <v>-212.24160000000003</v>
      </c>
      <c r="AY112" s="58">
        <f t="shared" si="189"/>
        <v>-212.24160000000003</v>
      </c>
      <c r="AZ112" s="58">
        <f t="shared" si="189"/>
        <v>-216.48643200000006</v>
      </c>
      <c r="BA112" s="58">
        <f t="shared" si="189"/>
        <v>-216.48643200000006</v>
      </c>
      <c r="BB112" s="58">
        <f t="shared" si="189"/>
        <v>-216.48643200000006</v>
      </c>
      <c r="BC112" s="58">
        <f t="shared" si="189"/>
        <v>-216.48643200000006</v>
      </c>
      <c r="BD112" s="58">
        <f t="shared" si="189"/>
        <v>-216.48643200000006</v>
      </c>
      <c r="BE112" s="58">
        <f t="shared" si="189"/>
        <v>-216.48643200000006</v>
      </c>
      <c r="BF112" s="58">
        <f t="shared" si="189"/>
        <v>-216.48643200000006</v>
      </c>
      <c r="BG112" s="58">
        <f t="shared" si="189"/>
        <v>-216.48643200000006</v>
      </c>
      <c r="BH112" s="58">
        <f t="shared" si="189"/>
        <v>-216.48643200000006</v>
      </c>
      <c r="BI112" s="58">
        <f t="shared" si="189"/>
        <v>-216.48643200000006</v>
      </c>
      <c r="BJ112" s="58">
        <f t="shared" si="189"/>
        <v>-216.48643200000006</v>
      </c>
      <c r="BK112" s="58">
        <f t="shared" si="189"/>
        <v>-216.48643200000006</v>
      </c>
      <c r="BL112" s="58"/>
      <c r="BM112" s="58">
        <f t="shared" si="184"/>
        <v>-200</v>
      </c>
      <c r="BN112" s="58">
        <f t="shared" si="184"/>
        <v>-204</v>
      </c>
      <c r="BO112" s="58">
        <f t="shared" si="184"/>
        <v>-208.07999999999998</v>
      </c>
      <c r="BP112" s="58">
        <f t="shared" si="184"/>
        <v>-212.24160000000003</v>
      </c>
      <c r="BQ112" s="58">
        <f t="shared" si="184"/>
        <v>-216.48643200000006</v>
      </c>
    </row>
    <row r="113" spans="2:69" s="57" customFormat="1">
      <c r="B113" s="57" t="s">
        <v>112</v>
      </c>
      <c r="D113" s="58">
        <f t="shared" ref="D113:AI113" si="190">C113-TVA*SUM(D53,D60,D41)-D81</f>
        <v>5380</v>
      </c>
      <c r="E113" s="58">
        <f t="shared" si="190"/>
        <v>420</v>
      </c>
      <c r="F113" s="58">
        <f t="shared" si="190"/>
        <v>-620</v>
      </c>
      <c r="G113" s="58">
        <f t="shared" si="190"/>
        <v>-620</v>
      </c>
      <c r="H113" s="58">
        <f t="shared" si="190"/>
        <v>-620</v>
      </c>
      <c r="I113" s="58">
        <f t="shared" si="190"/>
        <v>-620</v>
      </c>
      <c r="J113" s="58">
        <f t="shared" si="190"/>
        <v>-940</v>
      </c>
      <c r="K113" s="58">
        <f t="shared" si="190"/>
        <v>-940</v>
      </c>
      <c r="L113" s="58">
        <f t="shared" si="190"/>
        <v>-940</v>
      </c>
      <c r="M113" s="58">
        <f t="shared" si="190"/>
        <v>-940</v>
      </c>
      <c r="N113" s="58">
        <f t="shared" si="190"/>
        <v>-940</v>
      </c>
      <c r="O113" s="58">
        <f t="shared" si="190"/>
        <v>-1500</v>
      </c>
      <c r="P113" s="58">
        <f t="shared" si="190"/>
        <v>-620</v>
      </c>
      <c r="Q113" s="58">
        <f t="shared" si="190"/>
        <v>-620</v>
      </c>
      <c r="R113" s="58">
        <f t="shared" si="190"/>
        <v>-620</v>
      </c>
      <c r="S113" s="58">
        <f t="shared" si="190"/>
        <v>-620</v>
      </c>
      <c r="T113" s="58">
        <f t="shared" si="190"/>
        <v>-620</v>
      </c>
      <c r="U113" s="58">
        <f t="shared" si="190"/>
        <v>-620</v>
      </c>
      <c r="V113" s="58">
        <f t="shared" si="190"/>
        <v>-940</v>
      </c>
      <c r="W113" s="58">
        <f t="shared" si="190"/>
        <v>-940</v>
      </c>
      <c r="X113" s="58">
        <f t="shared" si="190"/>
        <v>-940</v>
      </c>
      <c r="Y113" s="58">
        <f t="shared" si="190"/>
        <v>-940</v>
      </c>
      <c r="Z113" s="58">
        <f t="shared" si="190"/>
        <v>-940</v>
      </c>
      <c r="AA113" s="58">
        <f t="shared" si="190"/>
        <v>-1500</v>
      </c>
      <c r="AB113" s="58">
        <f t="shared" si="190"/>
        <v>-620</v>
      </c>
      <c r="AC113" s="58">
        <f t="shared" si="190"/>
        <v>-620</v>
      </c>
      <c r="AD113" s="58">
        <f t="shared" si="190"/>
        <v>-620</v>
      </c>
      <c r="AE113" s="58">
        <f t="shared" si="190"/>
        <v>-620</v>
      </c>
      <c r="AF113" s="58">
        <f t="shared" si="190"/>
        <v>-620</v>
      </c>
      <c r="AG113" s="58">
        <f t="shared" si="190"/>
        <v>-620</v>
      </c>
      <c r="AH113" s="58">
        <f t="shared" si="190"/>
        <v>-940</v>
      </c>
      <c r="AI113" s="58">
        <f t="shared" si="190"/>
        <v>-940</v>
      </c>
      <c r="AJ113" s="58">
        <f t="shared" ref="AJ113:BK113" si="191">AI113-TVA*SUM(AJ53,AJ60,AJ41)-AJ81</f>
        <v>-940</v>
      </c>
      <c r="AK113" s="58">
        <f t="shared" si="191"/>
        <v>-940</v>
      </c>
      <c r="AL113" s="58">
        <f t="shared" si="191"/>
        <v>-940</v>
      </c>
      <c r="AM113" s="58">
        <f t="shared" si="191"/>
        <v>-1500</v>
      </c>
      <c r="AN113" s="58">
        <f t="shared" si="191"/>
        <v>-620</v>
      </c>
      <c r="AO113" s="58">
        <f t="shared" si="191"/>
        <v>-620</v>
      </c>
      <c r="AP113" s="58">
        <f t="shared" si="191"/>
        <v>-620</v>
      </c>
      <c r="AQ113" s="58">
        <f t="shared" si="191"/>
        <v>-620</v>
      </c>
      <c r="AR113" s="58">
        <f t="shared" si="191"/>
        <v>-620</v>
      </c>
      <c r="AS113" s="58">
        <f t="shared" si="191"/>
        <v>-620</v>
      </c>
      <c r="AT113" s="58">
        <f t="shared" si="191"/>
        <v>-940</v>
      </c>
      <c r="AU113" s="58">
        <f t="shared" si="191"/>
        <v>-940</v>
      </c>
      <c r="AV113" s="58">
        <f t="shared" si="191"/>
        <v>-940</v>
      </c>
      <c r="AW113" s="58">
        <f t="shared" si="191"/>
        <v>-940</v>
      </c>
      <c r="AX113" s="58">
        <f t="shared" si="191"/>
        <v>-940</v>
      </c>
      <c r="AY113" s="58">
        <f t="shared" si="191"/>
        <v>-1500</v>
      </c>
      <c r="AZ113" s="58">
        <f t="shared" si="191"/>
        <v>-620</v>
      </c>
      <c r="BA113" s="58">
        <f t="shared" si="191"/>
        <v>-620</v>
      </c>
      <c r="BB113" s="58">
        <f t="shared" si="191"/>
        <v>-620</v>
      </c>
      <c r="BC113" s="58">
        <f t="shared" si="191"/>
        <v>-620</v>
      </c>
      <c r="BD113" s="58">
        <f t="shared" si="191"/>
        <v>-620</v>
      </c>
      <c r="BE113" s="58">
        <f t="shared" si="191"/>
        <v>-620</v>
      </c>
      <c r="BF113" s="58">
        <f t="shared" si="191"/>
        <v>-940</v>
      </c>
      <c r="BG113" s="58">
        <f t="shared" si="191"/>
        <v>-940</v>
      </c>
      <c r="BH113" s="58">
        <f t="shared" si="191"/>
        <v>-940</v>
      </c>
      <c r="BI113" s="58">
        <f t="shared" si="191"/>
        <v>-940</v>
      </c>
      <c r="BJ113" s="58">
        <f t="shared" si="191"/>
        <v>-940</v>
      </c>
      <c r="BK113" s="58">
        <f t="shared" si="191"/>
        <v>-1500</v>
      </c>
      <c r="BL113" s="58"/>
      <c r="BM113" s="58">
        <f t="shared" si="184"/>
        <v>-1500</v>
      </c>
      <c r="BN113" s="58">
        <f t="shared" si="184"/>
        <v>-1500</v>
      </c>
      <c r="BO113" s="58">
        <f t="shared" si="184"/>
        <v>-1500</v>
      </c>
      <c r="BP113" s="58">
        <f t="shared" si="184"/>
        <v>-1500</v>
      </c>
      <c r="BQ113" s="58">
        <f t="shared" si="184"/>
        <v>-1500</v>
      </c>
    </row>
    <row r="114" spans="2:69" s="57" customFormat="1">
      <c r="B114" s="38" t="s">
        <v>50</v>
      </c>
      <c r="D114" s="73">
        <f>SUM(D108:D113)</f>
        <v>9230</v>
      </c>
      <c r="E114" s="73">
        <f t="shared" ref="E114:BK114" si="192">SUM(E108:E113)</f>
        <v>4270</v>
      </c>
      <c r="F114" s="73">
        <f t="shared" si="192"/>
        <v>3230</v>
      </c>
      <c r="G114" s="73">
        <f t="shared" si="192"/>
        <v>3230</v>
      </c>
      <c r="H114" s="73">
        <f t="shared" si="192"/>
        <v>3230</v>
      </c>
      <c r="I114" s="73">
        <f t="shared" si="192"/>
        <v>3230</v>
      </c>
      <c r="J114" s="73">
        <f t="shared" si="192"/>
        <v>4830</v>
      </c>
      <c r="K114" s="73">
        <f t="shared" si="192"/>
        <v>4830</v>
      </c>
      <c r="L114" s="73">
        <f t="shared" si="192"/>
        <v>4830</v>
      </c>
      <c r="M114" s="73">
        <f t="shared" si="192"/>
        <v>4830</v>
      </c>
      <c r="N114" s="73">
        <f t="shared" si="192"/>
        <v>4830</v>
      </c>
      <c r="O114" s="73">
        <f t="shared" si="192"/>
        <v>7630</v>
      </c>
      <c r="P114" s="73">
        <f t="shared" si="192"/>
        <v>3226</v>
      </c>
      <c r="Q114" s="73">
        <f t="shared" si="192"/>
        <v>3226</v>
      </c>
      <c r="R114" s="73">
        <f t="shared" si="192"/>
        <v>3226</v>
      </c>
      <c r="S114" s="73">
        <f t="shared" si="192"/>
        <v>3226</v>
      </c>
      <c r="T114" s="73">
        <f t="shared" si="192"/>
        <v>3226</v>
      </c>
      <c r="U114" s="73">
        <f t="shared" si="192"/>
        <v>3226</v>
      </c>
      <c r="V114" s="73">
        <f t="shared" si="192"/>
        <v>4826</v>
      </c>
      <c r="W114" s="73">
        <f t="shared" si="192"/>
        <v>4826</v>
      </c>
      <c r="X114" s="73">
        <f t="shared" si="192"/>
        <v>4826</v>
      </c>
      <c r="Y114" s="73">
        <f t="shared" si="192"/>
        <v>4826</v>
      </c>
      <c r="Z114" s="73">
        <f t="shared" si="192"/>
        <v>4826</v>
      </c>
      <c r="AA114" s="73">
        <f t="shared" si="192"/>
        <v>7626</v>
      </c>
      <c r="AB114" s="73">
        <f t="shared" si="192"/>
        <v>3221.92</v>
      </c>
      <c r="AC114" s="73">
        <f t="shared" si="192"/>
        <v>3221.92</v>
      </c>
      <c r="AD114" s="73">
        <f t="shared" si="192"/>
        <v>3221.92</v>
      </c>
      <c r="AE114" s="73">
        <f t="shared" si="192"/>
        <v>3221.92</v>
      </c>
      <c r="AF114" s="73">
        <f t="shared" si="192"/>
        <v>3221.92</v>
      </c>
      <c r="AG114" s="73">
        <f t="shared" si="192"/>
        <v>3221.92</v>
      </c>
      <c r="AH114" s="73">
        <f t="shared" si="192"/>
        <v>4821.92</v>
      </c>
      <c r="AI114" s="73">
        <f t="shared" si="192"/>
        <v>4821.92</v>
      </c>
      <c r="AJ114" s="73">
        <f t="shared" si="192"/>
        <v>4821.92</v>
      </c>
      <c r="AK114" s="73">
        <f t="shared" si="192"/>
        <v>4821.92</v>
      </c>
      <c r="AL114" s="73">
        <f t="shared" si="192"/>
        <v>4821.92</v>
      </c>
      <c r="AM114" s="73">
        <f t="shared" si="192"/>
        <v>7621.92</v>
      </c>
      <c r="AN114" s="73">
        <f t="shared" si="192"/>
        <v>3217.7584000000002</v>
      </c>
      <c r="AO114" s="73">
        <f t="shared" si="192"/>
        <v>3217.7584000000002</v>
      </c>
      <c r="AP114" s="73">
        <f t="shared" si="192"/>
        <v>3217.7584000000002</v>
      </c>
      <c r="AQ114" s="73">
        <f t="shared" si="192"/>
        <v>3217.7584000000002</v>
      </c>
      <c r="AR114" s="73">
        <f t="shared" si="192"/>
        <v>3217.7584000000002</v>
      </c>
      <c r="AS114" s="73">
        <f t="shared" si="192"/>
        <v>3217.7584000000002</v>
      </c>
      <c r="AT114" s="73">
        <f t="shared" si="192"/>
        <v>4817.7583999999997</v>
      </c>
      <c r="AU114" s="73">
        <f t="shared" si="192"/>
        <v>4817.7583999999997</v>
      </c>
      <c r="AV114" s="73">
        <f t="shared" si="192"/>
        <v>4817.7583999999997</v>
      </c>
      <c r="AW114" s="73">
        <f t="shared" si="192"/>
        <v>4817.7583999999997</v>
      </c>
      <c r="AX114" s="73">
        <f t="shared" si="192"/>
        <v>4817.7583999999997</v>
      </c>
      <c r="AY114" s="73">
        <f t="shared" si="192"/>
        <v>7617.7584000000006</v>
      </c>
      <c r="AZ114" s="73">
        <f t="shared" si="192"/>
        <v>3213.5135679999999</v>
      </c>
      <c r="BA114" s="73">
        <f t="shared" si="192"/>
        <v>3213.5135679999999</v>
      </c>
      <c r="BB114" s="73">
        <f t="shared" si="192"/>
        <v>3213.5135679999999</v>
      </c>
      <c r="BC114" s="73">
        <f t="shared" si="192"/>
        <v>3213.5135679999999</v>
      </c>
      <c r="BD114" s="73">
        <f t="shared" si="192"/>
        <v>3213.5135679999999</v>
      </c>
      <c r="BE114" s="73">
        <f t="shared" si="192"/>
        <v>3213.5135679999999</v>
      </c>
      <c r="BF114" s="73">
        <f t="shared" si="192"/>
        <v>4813.5135680000003</v>
      </c>
      <c r="BG114" s="73">
        <f t="shared" si="192"/>
        <v>4813.5135680000003</v>
      </c>
      <c r="BH114" s="73">
        <f t="shared" si="192"/>
        <v>4813.5135680000003</v>
      </c>
      <c r="BI114" s="73">
        <f t="shared" si="192"/>
        <v>4813.5135680000003</v>
      </c>
      <c r="BJ114" s="73">
        <f t="shared" si="192"/>
        <v>4813.5135680000003</v>
      </c>
      <c r="BK114" s="73">
        <f t="shared" si="192"/>
        <v>7613.5135680000003</v>
      </c>
      <c r="BL114" s="73"/>
      <c r="BM114" s="73">
        <f t="shared" ref="BM114" si="193">SUM(BM108:BM113)</f>
        <v>7630</v>
      </c>
      <c r="BN114" s="73">
        <f t="shared" ref="BN114" si="194">SUM(BN108:BN113)</f>
        <v>7626</v>
      </c>
      <c r="BO114" s="73">
        <f t="shared" ref="BO114" si="195">SUM(BO108:BO113)</f>
        <v>7621.92</v>
      </c>
      <c r="BP114" s="73">
        <f t="shared" ref="BP114" si="196">SUM(BP108:BP113)</f>
        <v>7617.7584000000006</v>
      </c>
      <c r="BQ114" s="73">
        <f t="shared" ref="BQ114" si="197">SUM(BQ108:BQ113)</f>
        <v>7613.5135680000003</v>
      </c>
    </row>
    <row r="116" spans="2:69" s="57" customFormat="1">
      <c r="B116" s="57" t="s">
        <v>51</v>
      </c>
      <c r="D116" s="58">
        <f>C116+D100</f>
        <v>7170</v>
      </c>
      <c r="E116" s="58">
        <f t="shared" ref="E116:BK116" si="198">D116+E100</f>
        <v>8330</v>
      </c>
      <c r="F116" s="58">
        <f t="shared" si="198"/>
        <v>10770</v>
      </c>
      <c r="G116" s="58">
        <f t="shared" si="198"/>
        <v>12170</v>
      </c>
      <c r="H116" s="58">
        <f t="shared" si="198"/>
        <v>13570</v>
      </c>
      <c r="I116" s="58">
        <f t="shared" si="198"/>
        <v>14970</v>
      </c>
      <c r="J116" s="58">
        <f t="shared" si="198"/>
        <v>16370</v>
      </c>
      <c r="K116" s="58">
        <f t="shared" si="198"/>
        <v>19370</v>
      </c>
      <c r="L116" s="58">
        <f t="shared" si="198"/>
        <v>22370</v>
      </c>
      <c r="M116" s="58">
        <f t="shared" si="198"/>
        <v>25370</v>
      </c>
      <c r="N116" s="58">
        <f t="shared" si="198"/>
        <v>28370</v>
      </c>
      <c r="O116" s="58">
        <f t="shared" si="198"/>
        <v>31370</v>
      </c>
      <c r="P116" s="58">
        <f t="shared" si="198"/>
        <v>20585.555555555558</v>
      </c>
      <c r="Q116" s="58">
        <f t="shared" si="198"/>
        <v>21981.555555555558</v>
      </c>
      <c r="R116" s="58">
        <f t="shared" si="198"/>
        <v>23377.555555555558</v>
      </c>
      <c r="S116" s="58">
        <f t="shared" si="198"/>
        <v>24773.555555555558</v>
      </c>
      <c r="T116" s="58">
        <f t="shared" si="198"/>
        <v>26169.555555555558</v>
      </c>
      <c r="U116" s="58">
        <f t="shared" si="198"/>
        <v>27565.555555555558</v>
      </c>
      <c r="V116" s="58">
        <f t="shared" si="198"/>
        <v>28961.555555555558</v>
      </c>
      <c r="W116" s="58">
        <f t="shared" si="198"/>
        <v>31957.555555555558</v>
      </c>
      <c r="X116" s="58">
        <f t="shared" si="198"/>
        <v>34953.555555555562</v>
      </c>
      <c r="Y116" s="58">
        <f t="shared" si="198"/>
        <v>37949.555555555562</v>
      </c>
      <c r="Z116" s="58">
        <f t="shared" si="198"/>
        <v>40945.555555555562</v>
      </c>
      <c r="AA116" s="58">
        <f t="shared" si="198"/>
        <v>43941.555555555562</v>
      </c>
      <c r="AB116" s="58">
        <f t="shared" si="198"/>
        <v>28289.155555555561</v>
      </c>
      <c r="AC116" s="58">
        <f t="shared" si="198"/>
        <v>29681.075555555559</v>
      </c>
      <c r="AD116" s="58">
        <f t="shared" si="198"/>
        <v>31072.995555555557</v>
      </c>
      <c r="AE116" s="58">
        <f t="shared" si="198"/>
        <v>32464.915555555555</v>
      </c>
      <c r="AF116" s="58">
        <f t="shared" si="198"/>
        <v>33856.835555555554</v>
      </c>
      <c r="AG116" s="58">
        <f t="shared" si="198"/>
        <v>35248.755555555552</v>
      </c>
      <c r="AH116" s="58">
        <f t="shared" si="198"/>
        <v>36640.67555555555</v>
      </c>
      <c r="AI116" s="58">
        <f t="shared" si="198"/>
        <v>39632.595555555548</v>
      </c>
      <c r="AJ116" s="58">
        <f t="shared" si="198"/>
        <v>42624.515555555547</v>
      </c>
      <c r="AK116" s="58">
        <f t="shared" si="198"/>
        <v>45616.435555555545</v>
      </c>
      <c r="AL116" s="58">
        <f t="shared" si="198"/>
        <v>48608.355555555543</v>
      </c>
      <c r="AM116" s="58">
        <f t="shared" si="198"/>
        <v>51600.275555555541</v>
      </c>
      <c r="AN116" s="58">
        <f t="shared" si="198"/>
        <v>34518.880888888874</v>
      </c>
      <c r="AO116" s="58">
        <f t="shared" si="198"/>
        <v>35906.639288888873</v>
      </c>
      <c r="AP116" s="58">
        <f t="shared" si="198"/>
        <v>37294.397688888872</v>
      </c>
      <c r="AQ116" s="58">
        <f t="shared" si="198"/>
        <v>38682.156088888871</v>
      </c>
      <c r="AR116" s="58">
        <f t="shared" si="198"/>
        <v>40069.91448888887</v>
      </c>
      <c r="AS116" s="58">
        <f t="shared" si="198"/>
        <v>41457.672888888868</v>
      </c>
      <c r="AT116" s="58">
        <f t="shared" si="198"/>
        <v>42845.431288888867</v>
      </c>
      <c r="AU116" s="58">
        <f t="shared" si="198"/>
        <v>45833.189688888866</v>
      </c>
      <c r="AV116" s="58">
        <f t="shared" si="198"/>
        <v>48820.948088888865</v>
      </c>
      <c r="AW116" s="58">
        <f t="shared" si="198"/>
        <v>51808.706488888864</v>
      </c>
      <c r="AX116" s="58">
        <f t="shared" si="198"/>
        <v>54796.464888888862</v>
      </c>
      <c r="AY116" s="58">
        <f t="shared" si="198"/>
        <v>57784.223288888861</v>
      </c>
      <c r="AZ116" s="58">
        <f t="shared" si="198"/>
        <v>39835.594506666632</v>
      </c>
      <c r="BA116" s="58">
        <f t="shared" si="198"/>
        <v>41219.108074666634</v>
      </c>
      <c r="BB116" s="58">
        <f t="shared" si="198"/>
        <v>42602.621642666636</v>
      </c>
      <c r="BC116" s="58">
        <f t="shared" si="198"/>
        <v>43986.135210666638</v>
      </c>
      <c r="BD116" s="58">
        <f t="shared" si="198"/>
        <v>45369.64877866664</v>
      </c>
      <c r="BE116" s="58">
        <f t="shared" si="198"/>
        <v>46753.162346666642</v>
      </c>
      <c r="BF116" s="58">
        <f t="shared" si="198"/>
        <v>48136.675914666645</v>
      </c>
      <c r="BG116" s="58">
        <f t="shared" si="198"/>
        <v>51120.189482666647</v>
      </c>
      <c r="BH116" s="58">
        <f t="shared" si="198"/>
        <v>54103.703050666649</v>
      </c>
      <c r="BI116" s="58">
        <f t="shared" si="198"/>
        <v>57087.216618666651</v>
      </c>
      <c r="BJ116" s="58">
        <f t="shared" si="198"/>
        <v>60070.730186666653</v>
      </c>
      <c r="BK116" s="58">
        <f t="shared" si="198"/>
        <v>63054.243754666655</v>
      </c>
      <c r="BL116" s="58"/>
      <c r="BM116" s="58">
        <f t="shared" ref="BM116:BQ117" si="199">SUMIFS($D116:$BK116,$D$23:$BK$23,$BM$21:$BQ$21,$D$24:$BK$24,12)</f>
        <v>31370</v>
      </c>
      <c r="BN116" s="58">
        <f t="shared" si="199"/>
        <v>43941.555555555562</v>
      </c>
      <c r="BO116" s="58">
        <f t="shared" si="199"/>
        <v>51600.275555555541</v>
      </c>
      <c r="BP116" s="58">
        <f t="shared" si="199"/>
        <v>57784.223288888861</v>
      </c>
      <c r="BQ116" s="58">
        <f t="shared" si="199"/>
        <v>63054.243754666655</v>
      </c>
    </row>
    <row r="117" spans="2:69" s="57" customFormat="1">
      <c r="B117" s="57" t="s">
        <v>52</v>
      </c>
      <c r="D117" s="58">
        <v>0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  <c r="O117" s="58">
        <v>0</v>
      </c>
      <c r="P117" s="58">
        <v>0</v>
      </c>
      <c r="Q117" s="58">
        <v>0</v>
      </c>
      <c r="R117" s="58">
        <v>0</v>
      </c>
      <c r="S117" s="58">
        <v>0</v>
      </c>
      <c r="T117" s="58">
        <v>0</v>
      </c>
      <c r="U117" s="58">
        <v>0</v>
      </c>
      <c r="V117" s="58">
        <v>0</v>
      </c>
      <c r="W117" s="58">
        <v>0</v>
      </c>
      <c r="X117" s="58">
        <v>0</v>
      </c>
      <c r="Y117" s="58">
        <v>0</v>
      </c>
      <c r="Z117" s="58">
        <v>0</v>
      </c>
      <c r="AA117" s="58">
        <v>0</v>
      </c>
      <c r="AB117" s="58">
        <v>0</v>
      </c>
      <c r="AC117" s="58">
        <v>0</v>
      </c>
      <c r="AD117" s="58">
        <v>0</v>
      </c>
      <c r="AE117" s="58">
        <v>0</v>
      </c>
      <c r="AF117" s="58">
        <v>0</v>
      </c>
      <c r="AG117" s="58">
        <v>0</v>
      </c>
      <c r="AH117" s="58">
        <v>0</v>
      </c>
      <c r="AI117" s="58">
        <v>0</v>
      </c>
      <c r="AJ117" s="58">
        <v>0</v>
      </c>
      <c r="AK117" s="58">
        <v>0</v>
      </c>
      <c r="AL117" s="58">
        <v>0</v>
      </c>
      <c r="AM117" s="58">
        <v>0</v>
      </c>
      <c r="AN117" s="58">
        <v>0</v>
      </c>
      <c r="AO117" s="58">
        <v>0</v>
      </c>
      <c r="AP117" s="58">
        <v>0</v>
      </c>
      <c r="AQ117" s="58">
        <v>0</v>
      </c>
      <c r="AR117" s="58">
        <v>0</v>
      </c>
      <c r="AS117" s="58">
        <v>0</v>
      </c>
      <c r="AT117" s="58">
        <v>0</v>
      </c>
      <c r="AU117" s="58">
        <v>0</v>
      </c>
      <c r="AV117" s="58">
        <v>0</v>
      </c>
      <c r="AW117" s="58">
        <v>0</v>
      </c>
      <c r="AX117" s="58">
        <v>0</v>
      </c>
      <c r="AY117" s="58">
        <v>0</v>
      </c>
      <c r="AZ117" s="58">
        <v>0</v>
      </c>
      <c r="BA117" s="58">
        <v>0</v>
      </c>
      <c r="BB117" s="58">
        <v>0</v>
      </c>
      <c r="BC117" s="58">
        <v>0</v>
      </c>
      <c r="BD117" s="58">
        <v>0</v>
      </c>
      <c r="BE117" s="58">
        <v>0</v>
      </c>
      <c r="BF117" s="58">
        <v>0</v>
      </c>
      <c r="BG117" s="58">
        <v>0</v>
      </c>
      <c r="BH117" s="58">
        <v>0</v>
      </c>
      <c r="BI117" s="58">
        <v>0</v>
      </c>
      <c r="BJ117" s="58">
        <v>0</v>
      </c>
      <c r="BK117" s="58">
        <v>0</v>
      </c>
      <c r="BL117" s="58"/>
      <c r="BM117" s="58">
        <f t="shared" si="199"/>
        <v>0</v>
      </c>
      <c r="BN117" s="58">
        <f t="shared" si="199"/>
        <v>0</v>
      </c>
      <c r="BO117" s="58">
        <f t="shared" si="199"/>
        <v>0</v>
      </c>
      <c r="BP117" s="58">
        <f t="shared" si="199"/>
        <v>0</v>
      </c>
      <c r="BQ117" s="58">
        <f t="shared" si="199"/>
        <v>0</v>
      </c>
    </row>
    <row r="118" spans="2:69" s="57" customFormat="1">
      <c r="B118" s="38" t="s">
        <v>53</v>
      </c>
      <c r="D118" s="73">
        <f>SUM(D116:D117)</f>
        <v>7170</v>
      </c>
      <c r="E118" s="73">
        <f>SUM(E116:E117)</f>
        <v>8330</v>
      </c>
      <c r="F118" s="73">
        <f t="shared" ref="F118:BK118" si="200">SUM(F116:F117)</f>
        <v>10770</v>
      </c>
      <c r="G118" s="73">
        <f t="shared" si="200"/>
        <v>12170</v>
      </c>
      <c r="H118" s="73">
        <f t="shared" si="200"/>
        <v>13570</v>
      </c>
      <c r="I118" s="73">
        <f t="shared" si="200"/>
        <v>14970</v>
      </c>
      <c r="J118" s="73">
        <f t="shared" si="200"/>
        <v>16370</v>
      </c>
      <c r="K118" s="73">
        <f t="shared" si="200"/>
        <v>19370</v>
      </c>
      <c r="L118" s="73">
        <f t="shared" si="200"/>
        <v>22370</v>
      </c>
      <c r="M118" s="73">
        <f t="shared" si="200"/>
        <v>25370</v>
      </c>
      <c r="N118" s="73">
        <f t="shared" si="200"/>
        <v>28370</v>
      </c>
      <c r="O118" s="73">
        <f t="shared" si="200"/>
        <v>31370</v>
      </c>
      <c r="P118" s="73">
        <f t="shared" si="200"/>
        <v>20585.555555555558</v>
      </c>
      <c r="Q118" s="73">
        <f t="shared" si="200"/>
        <v>21981.555555555558</v>
      </c>
      <c r="R118" s="73">
        <f t="shared" si="200"/>
        <v>23377.555555555558</v>
      </c>
      <c r="S118" s="73">
        <f t="shared" si="200"/>
        <v>24773.555555555558</v>
      </c>
      <c r="T118" s="73">
        <f t="shared" si="200"/>
        <v>26169.555555555558</v>
      </c>
      <c r="U118" s="73">
        <f t="shared" si="200"/>
        <v>27565.555555555558</v>
      </c>
      <c r="V118" s="73">
        <f t="shared" si="200"/>
        <v>28961.555555555558</v>
      </c>
      <c r="W118" s="73">
        <f t="shared" si="200"/>
        <v>31957.555555555558</v>
      </c>
      <c r="X118" s="73">
        <f t="shared" si="200"/>
        <v>34953.555555555562</v>
      </c>
      <c r="Y118" s="73">
        <f t="shared" si="200"/>
        <v>37949.555555555562</v>
      </c>
      <c r="Z118" s="73">
        <f t="shared" si="200"/>
        <v>40945.555555555562</v>
      </c>
      <c r="AA118" s="73">
        <f t="shared" si="200"/>
        <v>43941.555555555562</v>
      </c>
      <c r="AB118" s="73">
        <f t="shared" si="200"/>
        <v>28289.155555555561</v>
      </c>
      <c r="AC118" s="73">
        <f t="shared" si="200"/>
        <v>29681.075555555559</v>
      </c>
      <c r="AD118" s="73">
        <f t="shared" si="200"/>
        <v>31072.995555555557</v>
      </c>
      <c r="AE118" s="73">
        <f t="shared" si="200"/>
        <v>32464.915555555555</v>
      </c>
      <c r="AF118" s="73">
        <f t="shared" si="200"/>
        <v>33856.835555555554</v>
      </c>
      <c r="AG118" s="73">
        <f t="shared" si="200"/>
        <v>35248.755555555552</v>
      </c>
      <c r="AH118" s="73">
        <f t="shared" si="200"/>
        <v>36640.67555555555</v>
      </c>
      <c r="AI118" s="73">
        <f t="shared" si="200"/>
        <v>39632.595555555548</v>
      </c>
      <c r="AJ118" s="73">
        <f t="shared" si="200"/>
        <v>42624.515555555547</v>
      </c>
      <c r="AK118" s="73">
        <f t="shared" si="200"/>
        <v>45616.435555555545</v>
      </c>
      <c r="AL118" s="73">
        <f t="shared" si="200"/>
        <v>48608.355555555543</v>
      </c>
      <c r="AM118" s="73">
        <f t="shared" si="200"/>
        <v>51600.275555555541</v>
      </c>
      <c r="AN118" s="73">
        <f t="shared" si="200"/>
        <v>34518.880888888874</v>
      </c>
      <c r="AO118" s="73">
        <f t="shared" si="200"/>
        <v>35906.639288888873</v>
      </c>
      <c r="AP118" s="73">
        <f t="shared" si="200"/>
        <v>37294.397688888872</v>
      </c>
      <c r="AQ118" s="73">
        <f t="shared" si="200"/>
        <v>38682.156088888871</v>
      </c>
      <c r="AR118" s="73">
        <f t="shared" si="200"/>
        <v>40069.91448888887</v>
      </c>
      <c r="AS118" s="73">
        <f t="shared" si="200"/>
        <v>41457.672888888868</v>
      </c>
      <c r="AT118" s="73">
        <f t="shared" si="200"/>
        <v>42845.431288888867</v>
      </c>
      <c r="AU118" s="73">
        <f t="shared" si="200"/>
        <v>45833.189688888866</v>
      </c>
      <c r="AV118" s="73">
        <f t="shared" si="200"/>
        <v>48820.948088888865</v>
      </c>
      <c r="AW118" s="73">
        <f t="shared" si="200"/>
        <v>51808.706488888864</v>
      </c>
      <c r="AX118" s="73">
        <f t="shared" si="200"/>
        <v>54796.464888888862</v>
      </c>
      <c r="AY118" s="73">
        <f t="shared" si="200"/>
        <v>57784.223288888861</v>
      </c>
      <c r="AZ118" s="73">
        <f t="shared" si="200"/>
        <v>39835.594506666632</v>
      </c>
      <c r="BA118" s="73">
        <f t="shared" si="200"/>
        <v>41219.108074666634</v>
      </c>
      <c r="BB118" s="73">
        <f t="shared" si="200"/>
        <v>42602.621642666636</v>
      </c>
      <c r="BC118" s="73">
        <f t="shared" si="200"/>
        <v>43986.135210666638</v>
      </c>
      <c r="BD118" s="73">
        <f t="shared" si="200"/>
        <v>45369.64877866664</v>
      </c>
      <c r="BE118" s="73">
        <f t="shared" si="200"/>
        <v>46753.162346666642</v>
      </c>
      <c r="BF118" s="73">
        <f t="shared" si="200"/>
        <v>48136.675914666645</v>
      </c>
      <c r="BG118" s="73">
        <f t="shared" si="200"/>
        <v>51120.189482666647</v>
      </c>
      <c r="BH118" s="73">
        <f t="shared" si="200"/>
        <v>54103.703050666649</v>
      </c>
      <c r="BI118" s="73">
        <f t="shared" si="200"/>
        <v>57087.216618666651</v>
      </c>
      <c r="BJ118" s="73">
        <f t="shared" si="200"/>
        <v>60070.730186666653</v>
      </c>
      <c r="BK118" s="73">
        <f t="shared" si="200"/>
        <v>63054.243754666655</v>
      </c>
      <c r="BL118" s="73"/>
      <c r="BM118" s="73">
        <f t="shared" ref="BM118" si="201">SUM(BM116:BM117)</f>
        <v>31370</v>
      </c>
      <c r="BN118" s="73">
        <f t="shared" ref="BN118" si="202">SUM(BN116:BN117)</f>
        <v>43941.555555555562</v>
      </c>
      <c r="BO118" s="73">
        <f t="shared" ref="BO118" si="203">SUM(BO116:BO117)</f>
        <v>51600.275555555541</v>
      </c>
      <c r="BP118" s="73">
        <f t="shared" ref="BP118" si="204">SUM(BP116:BP117)</f>
        <v>57784.223288888861</v>
      </c>
      <c r="BQ118" s="73">
        <f t="shared" ref="BQ118" si="205">SUM(BQ116:BQ117)</f>
        <v>63054.243754666655</v>
      </c>
    </row>
    <row r="120" spans="2:69" s="57" customFormat="1">
      <c r="B120" s="57" t="s">
        <v>113</v>
      </c>
      <c r="D120" s="58">
        <f>C120+D93</f>
        <v>45000</v>
      </c>
      <c r="E120" s="58">
        <f t="shared" ref="E120:BK120" si="206">D120+E93</f>
        <v>45000</v>
      </c>
      <c r="F120" s="58">
        <f t="shared" si="206"/>
        <v>45000</v>
      </c>
      <c r="G120" s="58">
        <f t="shared" si="206"/>
        <v>45000</v>
      </c>
      <c r="H120" s="58">
        <f t="shared" si="206"/>
        <v>45000</v>
      </c>
      <c r="I120" s="58">
        <f t="shared" si="206"/>
        <v>45000</v>
      </c>
      <c r="J120" s="58">
        <f t="shared" si="206"/>
        <v>45000</v>
      </c>
      <c r="K120" s="58">
        <f t="shared" si="206"/>
        <v>45000</v>
      </c>
      <c r="L120" s="58">
        <f t="shared" si="206"/>
        <v>45000</v>
      </c>
      <c r="M120" s="58">
        <f t="shared" si="206"/>
        <v>45000</v>
      </c>
      <c r="N120" s="58">
        <f t="shared" si="206"/>
        <v>45000</v>
      </c>
      <c r="O120" s="58">
        <f t="shared" si="206"/>
        <v>45000</v>
      </c>
      <c r="P120" s="58">
        <f t="shared" si="206"/>
        <v>45000</v>
      </c>
      <c r="Q120" s="58">
        <f t="shared" si="206"/>
        <v>45000</v>
      </c>
      <c r="R120" s="58">
        <f t="shared" si="206"/>
        <v>45000</v>
      </c>
      <c r="S120" s="58">
        <f t="shared" si="206"/>
        <v>45000</v>
      </c>
      <c r="T120" s="58">
        <f t="shared" si="206"/>
        <v>45000</v>
      </c>
      <c r="U120" s="58">
        <f t="shared" si="206"/>
        <v>45000</v>
      </c>
      <c r="V120" s="58">
        <f t="shared" si="206"/>
        <v>45000</v>
      </c>
      <c r="W120" s="58">
        <f t="shared" si="206"/>
        <v>45000</v>
      </c>
      <c r="X120" s="58">
        <f t="shared" si="206"/>
        <v>45000</v>
      </c>
      <c r="Y120" s="58">
        <f t="shared" si="206"/>
        <v>45000</v>
      </c>
      <c r="Z120" s="58">
        <f t="shared" si="206"/>
        <v>45000</v>
      </c>
      <c r="AA120" s="58">
        <f t="shared" si="206"/>
        <v>45000</v>
      </c>
      <c r="AB120" s="58">
        <f t="shared" si="206"/>
        <v>45000</v>
      </c>
      <c r="AC120" s="58">
        <f t="shared" si="206"/>
        <v>45000</v>
      </c>
      <c r="AD120" s="58">
        <f t="shared" si="206"/>
        <v>45000</v>
      </c>
      <c r="AE120" s="58">
        <f t="shared" si="206"/>
        <v>45000</v>
      </c>
      <c r="AF120" s="58">
        <f t="shared" si="206"/>
        <v>45000</v>
      </c>
      <c r="AG120" s="58">
        <f t="shared" si="206"/>
        <v>45000</v>
      </c>
      <c r="AH120" s="58">
        <f t="shared" si="206"/>
        <v>45000</v>
      </c>
      <c r="AI120" s="58">
        <f t="shared" si="206"/>
        <v>45000</v>
      </c>
      <c r="AJ120" s="58">
        <f t="shared" si="206"/>
        <v>45000</v>
      </c>
      <c r="AK120" s="58">
        <f t="shared" si="206"/>
        <v>45000</v>
      </c>
      <c r="AL120" s="58">
        <f t="shared" si="206"/>
        <v>45000</v>
      </c>
      <c r="AM120" s="58">
        <f t="shared" si="206"/>
        <v>45000</v>
      </c>
      <c r="AN120" s="58">
        <f t="shared" si="206"/>
        <v>45000</v>
      </c>
      <c r="AO120" s="58">
        <f t="shared" si="206"/>
        <v>45000</v>
      </c>
      <c r="AP120" s="58">
        <f t="shared" si="206"/>
        <v>45000</v>
      </c>
      <c r="AQ120" s="58">
        <f t="shared" si="206"/>
        <v>45000</v>
      </c>
      <c r="AR120" s="58">
        <f t="shared" si="206"/>
        <v>45000</v>
      </c>
      <c r="AS120" s="58">
        <f t="shared" si="206"/>
        <v>45000</v>
      </c>
      <c r="AT120" s="58">
        <f t="shared" si="206"/>
        <v>45000</v>
      </c>
      <c r="AU120" s="58">
        <f t="shared" si="206"/>
        <v>45000</v>
      </c>
      <c r="AV120" s="58">
        <f t="shared" si="206"/>
        <v>45000</v>
      </c>
      <c r="AW120" s="58">
        <f t="shared" si="206"/>
        <v>45000</v>
      </c>
      <c r="AX120" s="58">
        <f t="shared" si="206"/>
        <v>45000</v>
      </c>
      <c r="AY120" s="58">
        <f t="shared" si="206"/>
        <v>45000</v>
      </c>
      <c r="AZ120" s="58">
        <f t="shared" si="206"/>
        <v>45000</v>
      </c>
      <c r="BA120" s="58">
        <f t="shared" si="206"/>
        <v>45000</v>
      </c>
      <c r="BB120" s="58">
        <f t="shared" si="206"/>
        <v>45000</v>
      </c>
      <c r="BC120" s="58">
        <f t="shared" si="206"/>
        <v>45000</v>
      </c>
      <c r="BD120" s="58">
        <f t="shared" si="206"/>
        <v>45000</v>
      </c>
      <c r="BE120" s="58">
        <f t="shared" si="206"/>
        <v>45000</v>
      </c>
      <c r="BF120" s="58">
        <f t="shared" si="206"/>
        <v>45000</v>
      </c>
      <c r="BG120" s="58">
        <f t="shared" si="206"/>
        <v>45000</v>
      </c>
      <c r="BH120" s="58">
        <f t="shared" si="206"/>
        <v>45000</v>
      </c>
      <c r="BI120" s="58">
        <f t="shared" si="206"/>
        <v>45000</v>
      </c>
      <c r="BJ120" s="58">
        <f t="shared" si="206"/>
        <v>45000</v>
      </c>
      <c r="BK120" s="58">
        <f t="shared" si="206"/>
        <v>45000</v>
      </c>
      <c r="BL120" s="58"/>
      <c r="BM120" s="58">
        <f t="shared" ref="BM120:BQ121" si="207">SUMIFS($D120:$BK120,$D$23:$BK$23,$BM$21:$BQ$21,$D$24:$BK$24,12)</f>
        <v>45000</v>
      </c>
      <c r="BN120" s="58">
        <f t="shared" si="207"/>
        <v>45000</v>
      </c>
      <c r="BO120" s="58">
        <f t="shared" si="207"/>
        <v>45000</v>
      </c>
      <c r="BP120" s="58">
        <f t="shared" si="207"/>
        <v>45000</v>
      </c>
      <c r="BQ120" s="58">
        <f t="shared" si="207"/>
        <v>45000</v>
      </c>
    </row>
    <row r="121" spans="2:69" s="57" customFormat="1">
      <c r="B121" s="57" t="s">
        <v>114</v>
      </c>
      <c r="D121" s="58">
        <f>C121+D70+D94</f>
        <v>1042.8571428571429</v>
      </c>
      <c r="E121" s="58">
        <f>D121+E70+E94</f>
        <v>1974.6031746031745</v>
      </c>
      <c r="F121" s="58">
        <f t="shared" ref="F121:BK121" si="208">E121+F70+F94</f>
        <v>2906.3492063492063</v>
      </c>
      <c r="G121" s="58">
        <f t="shared" si="208"/>
        <v>3838.0952380952381</v>
      </c>
      <c r="H121" s="58">
        <f t="shared" si="208"/>
        <v>4769.8412698412694</v>
      </c>
      <c r="I121" s="58">
        <f t="shared" si="208"/>
        <v>5701.5873015873012</v>
      </c>
      <c r="J121" s="58">
        <f t="shared" si="208"/>
        <v>8233.3333333333321</v>
      </c>
      <c r="K121" s="58">
        <f t="shared" si="208"/>
        <v>10765.079365079364</v>
      </c>
      <c r="L121" s="58">
        <f t="shared" si="208"/>
        <v>13296.825396825396</v>
      </c>
      <c r="M121" s="58">
        <f t="shared" si="208"/>
        <v>15828.571428571428</v>
      </c>
      <c r="N121" s="58">
        <f t="shared" si="208"/>
        <v>18360.317460317459</v>
      </c>
      <c r="O121" s="58">
        <f t="shared" si="208"/>
        <v>23692.063492063491</v>
      </c>
      <c r="P121" s="58">
        <f t="shared" si="208"/>
        <v>8035.3650793650813</v>
      </c>
      <c r="Q121" s="58">
        <f t="shared" si="208"/>
        <v>8963.1111111111131</v>
      </c>
      <c r="R121" s="58">
        <f t="shared" si="208"/>
        <v>9890.8571428571449</v>
      </c>
      <c r="S121" s="58">
        <f t="shared" si="208"/>
        <v>10818.603174603177</v>
      </c>
      <c r="T121" s="58">
        <f t="shared" si="208"/>
        <v>11746.349206349209</v>
      </c>
      <c r="U121" s="58">
        <f t="shared" si="208"/>
        <v>12674.09523809524</v>
      </c>
      <c r="V121" s="58">
        <f t="shared" si="208"/>
        <v>15201.841269841272</v>
      </c>
      <c r="W121" s="58">
        <f t="shared" si="208"/>
        <v>17729.587301587304</v>
      </c>
      <c r="X121" s="58">
        <f t="shared" si="208"/>
        <v>20257.333333333336</v>
      </c>
      <c r="Y121" s="58">
        <f t="shared" si="208"/>
        <v>22785.079365079368</v>
      </c>
      <c r="Z121" s="58">
        <f t="shared" si="208"/>
        <v>25312.825396825399</v>
      </c>
      <c r="AA121" s="58">
        <f t="shared" si="208"/>
        <v>30640.571428571431</v>
      </c>
      <c r="AB121" s="58">
        <f t="shared" si="208"/>
        <v>10115.83746031746</v>
      </c>
      <c r="AC121" s="58">
        <f t="shared" si="208"/>
        <v>11039.503492063492</v>
      </c>
      <c r="AD121" s="58">
        <f t="shared" si="208"/>
        <v>11963.169523809524</v>
      </c>
      <c r="AE121" s="58">
        <f t="shared" si="208"/>
        <v>12886.835555555555</v>
      </c>
      <c r="AF121" s="58">
        <f t="shared" si="208"/>
        <v>13810.501587301587</v>
      </c>
      <c r="AG121" s="58">
        <f t="shared" si="208"/>
        <v>14734.167619047619</v>
      </c>
      <c r="AH121" s="58">
        <f t="shared" si="208"/>
        <v>17257.833650793651</v>
      </c>
      <c r="AI121" s="58">
        <f t="shared" si="208"/>
        <v>19781.499682539681</v>
      </c>
      <c r="AJ121" s="58">
        <f t="shared" si="208"/>
        <v>22305.165714285715</v>
      </c>
      <c r="AK121" s="58">
        <f t="shared" si="208"/>
        <v>24828.831746031748</v>
      </c>
      <c r="AL121" s="58">
        <f t="shared" si="208"/>
        <v>27352.497777777782</v>
      </c>
      <c r="AM121" s="58">
        <f t="shared" si="208"/>
        <v>32676.163809523816</v>
      </c>
      <c r="AN121" s="58">
        <f t="shared" si="208"/>
        <v>10722.353574603181</v>
      </c>
      <c r="AO121" s="58">
        <f t="shared" si="208"/>
        <v>11702.969117460325</v>
      </c>
      <c r="AP121" s="58">
        <f t="shared" si="208"/>
        <v>12683.584660317469</v>
      </c>
      <c r="AQ121" s="58">
        <f t="shared" si="208"/>
        <v>13664.200203174612</v>
      </c>
      <c r="AR121" s="58">
        <f t="shared" si="208"/>
        <v>14644.815746031756</v>
      </c>
      <c r="AS121" s="58">
        <f t="shared" si="208"/>
        <v>15625.4312888889</v>
      </c>
      <c r="AT121" s="58">
        <f t="shared" si="208"/>
        <v>18206.046831746044</v>
      </c>
      <c r="AU121" s="58">
        <f t="shared" si="208"/>
        <v>20786.662374603187</v>
      </c>
      <c r="AV121" s="58">
        <f t="shared" si="208"/>
        <v>23367.277917460331</v>
      </c>
      <c r="AW121" s="58">
        <f t="shared" si="208"/>
        <v>25947.893460317475</v>
      </c>
      <c r="AX121" s="58">
        <f t="shared" si="208"/>
        <v>28528.509003174619</v>
      </c>
      <c r="AY121" s="58">
        <f t="shared" si="208"/>
        <v>33909.124546031759</v>
      </c>
      <c r="AZ121" s="58">
        <f t="shared" si="208"/>
        <v>11149.10807466667</v>
      </c>
      <c r="BA121" s="58">
        <f t="shared" si="208"/>
        <v>12125.478785523814</v>
      </c>
      <c r="BB121" s="58">
        <f t="shared" si="208"/>
        <v>13101.849496380957</v>
      </c>
      <c r="BC121" s="58">
        <f t="shared" si="208"/>
        <v>14078.220207238101</v>
      </c>
      <c r="BD121" s="58">
        <f t="shared" si="208"/>
        <v>15054.590918095244</v>
      </c>
      <c r="BE121" s="58">
        <f t="shared" si="208"/>
        <v>16030.961628952387</v>
      </c>
      <c r="BF121" s="58">
        <f t="shared" si="208"/>
        <v>18607.332339809531</v>
      </c>
      <c r="BG121" s="58">
        <f t="shared" si="208"/>
        <v>21183.703050666674</v>
      </c>
      <c r="BH121" s="58">
        <f t="shared" si="208"/>
        <v>23760.073761523818</v>
      </c>
      <c r="BI121" s="58">
        <f t="shared" si="208"/>
        <v>26336.444472380961</v>
      </c>
      <c r="BJ121" s="58">
        <f t="shared" si="208"/>
        <v>28912.815183238105</v>
      </c>
      <c r="BK121" s="58">
        <f t="shared" si="208"/>
        <v>34289.185894095252</v>
      </c>
      <c r="BL121" s="58"/>
      <c r="BM121" s="58">
        <f t="shared" si="207"/>
        <v>23692.063492063491</v>
      </c>
      <c r="BN121" s="58">
        <f t="shared" si="207"/>
        <v>30640.571428571431</v>
      </c>
      <c r="BO121" s="58">
        <f t="shared" si="207"/>
        <v>32676.163809523816</v>
      </c>
      <c r="BP121" s="58">
        <f t="shared" si="207"/>
        <v>33909.124546031759</v>
      </c>
      <c r="BQ121" s="58">
        <f t="shared" si="207"/>
        <v>34289.185894095252</v>
      </c>
    </row>
    <row r="122" spans="2:69" s="57" customFormat="1">
      <c r="B122" s="38" t="s">
        <v>115</v>
      </c>
      <c r="D122" s="73">
        <f>SUM(D120:D121)</f>
        <v>46042.857142857145</v>
      </c>
      <c r="E122" s="73">
        <f t="shared" ref="E122:BK122" si="209">SUM(E120:E121)</f>
        <v>46974.603174603173</v>
      </c>
      <c r="F122" s="73">
        <f t="shared" si="209"/>
        <v>47906.349206349209</v>
      </c>
      <c r="G122" s="73">
        <f t="shared" si="209"/>
        <v>48838.095238095237</v>
      </c>
      <c r="H122" s="73">
        <f t="shared" si="209"/>
        <v>49769.841269841272</v>
      </c>
      <c r="I122" s="73">
        <f t="shared" si="209"/>
        <v>50701.5873015873</v>
      </c>
      <c r="J122" s="73">
        <f t="shared" si="209"/>
        <v>53233.333333333328</v>
      </c>
      <c r="K122" s="73">
        <f t="shared" si="209"/>
        <v>55765.079365079364</v>
      </c>
      <c r="L122" s="73">
        <f t="shared" si="209"/>
        <v>58296.825396825399</v>
      </c>
      <c r="M122" s="73">
        <f t="shared" si="209"/>
        <v>60828.571428571428</v>
      </c>
      <c r="N122" s="73">
        <f t="shared" si="209"/>
        <v>63360.317460317456</v>
      </c>
      <c r="O122" s="73">
        <f t="shared" si="209"/>
        <v>68692.063492063491</v>
      </c>
      <c r="P122" s="73">
        <f t="shared" si="209"/>
        <v>53035.365079365081</v>
      </c>
      <c r="Q122" s="73">
        <f t="shared" si="209"/>
        <v>53963.111111111109</v>
      </c>
      <c r="R122" s="73">
        <f t="shared" si="209"/>
        <v>54890.857142857145</v>
      </c>
      <c r="S122" s="73">
        <f t="shared" si="209"/>
        <v>55818.60317460318</v>
      </c>
      <c r="T122" s="73">
        <f t="shared" si="209"/>
        <v>56746.349206349209</v>
      </c>
      <c r="U122" s="73">
        <f t="shared" si="209"/>
        <v>57674.095238095237</v>
      </c>
      <c r="V122" s="73">
        <f t="shared" si="209"/>
        <v>60201.841269841272</v>
      </c>
      <c r="W122" s="73">
        <f t="shared" si="209"/>
        <v>62729.587301587308</v>
      </c>
      <c r="X122" s="73">
        <f t="shared" si="209"/>
        <v>65257.333333333336</v>
      </c>
      <c r="Y122" s="73">
        <f t="shared" si="209"/>
        <v>67785.079365079364</v>
      </c>
      <c r="Z122" s="73">
        <f t="shared" si="209"/>
        <v>70312.825396825399</v>
      </c>
      <c r="AA122" s="73">
        <f t="shared" si="209"/>
        <v>75640.571428571435</v>
      </c>
      <c r="AB122" s="73">
        <f t="shared" si="209"/>
        <v>55115.83746031746</v>
      </c>
      <c r="AC122" s="73">
        <f t="shared" si="209"/>
        <v>56039.503492063493</v>
      </c>
      <c r="AD122" s="73">
        <f t="shared" si="209"/>
        <v>56963.169523809527</v>
      </c>
      <c r="AE122" s="73">
        <f t="shared" si="209"/>
        <v>57886.835555555554</v>
      </c>
      <c r="AF122" s="73">
        <f t="shared" si="209"/>
        <v>58810.501587301587</v>
      </c>
      <c r="AG122" s="73">
        <f t="shared" si="209"/>
        <v>59734.167619047621</v>
      </c>
      <c r="AH122" s="73">
        <f t="shared" si="209"/>
        <v>62257.833650793647</v>
      </c>
      <c r="AI122" s="73">
        <f t="shared" si="209"/>
        <v>64781.499682539681</v>
      </c>
      <c r="AJ122" s="73">
        <f t="shared" si="209"/>
        <v>67305.165714285715</v>
      </c>
      <c r="AK122" s="73">
        <f t="shared" si="209"/>
        <v>69828.831746031748</v>
      </c>
      <c r="AL122" s="73">
        <f t="shared" si="209"/>
        <v>72352.497777777782</v>
      </c>
      <c r="AM122" s="73">
        <f t="shared" si="209"/>
        <v>77676.163809523816</v>
      </c>
      <c r="AN122" s="73">
        <f t="shared" si="209"/>
        <v>55722.353574603185</v>
      </c>
      <c r="AO122" s="73">
        <f t="shared" si="209"/>
        <v>56702.969117460321</v>
      </c>
      <c r="AP122" s="73">
        <f t="shared" si="209"/>
        <v>57683.584660317472</v>
      </c>
      <c r="AQ122" s="73">
        <f t="shared" si="209"/>
        <v>58664.200203174609</v>
      </c>
      <c r="AR122" s="73">
        <f t="shared" si="209"/>
        <v>59644.81574603176</v>
      </c>
      <c r="AS122" s="73">
        <f t="shared" si="209"/>
        <v>60625.431288888896</v>
      </c>
      <c r="AT122" s="73">
        <f t="shared" si="209"/>
        <v>63206.046831746047</v>
      </c>
      <c r="AU122" s="73">
        <f t="shared" si="209"/>
        <v>65786.662374603184</v>
      </c>
      <c r="AV122" s="73">
        <f t="shared" si="209"/>
        <v>68367.277917460335</v>
      </c>
      <c r="AW122" s="73">
        <f t="shared" si="209"/>
        <v>70947.893460317471</v>
      </c>
      <c r="AX122" s="73">
        <f t="shared" si="209"/>
        <v>73528.509003174622</v>
      </c>
      <c r="AY122" s="73">
        <f t="shared" si="209"/>
        <v>78909.124546031759</v>
      </c>
      <c r="AZ122" s="73">
        <f t="shared" si="209"/>
        <v>56149.10807466667</v>
      </c>
      <c r="BA122" s="73">
        <f t="shared" si="209"/>
        <v>57125.47878552381</v>
      </c>
      <c r="BB122" s="73">
        <f t="shared" si="209"/>
        <v>58101.849496380957</v>
      </c>
      <c r="BC122" s="73">
        <f t="shared" si="209"/>
        <v>59078.220207238104</v>
      </c>
      <c r="BD122" s="73">
        <f t="shared" si="209"/>
        <v>60054.590918095244</v>
      </c>
      <c r="BE122" s="73">
        <f t="shared" si="209"/>
        <v>61030.961628952384</v>
      </c>
      <c r="BF122" s="73">
        <f t="shared" si="209"/>
        <v>63607.332339809531</v>
      </c>
      <c r="BG122" s="73">
        <f t="shared" si="209"/>
        <v>66183.703050666678</v>
      </c>
      <c r="BH122" s="73">
        <f t="shared" si="209"/>
        <v>68760.073761523818</v>
      </c>
      <c r="BI122" s="73">
        <f t="shared" si="209"/>
        <v>71336.444472380957</v>
      </c>
      <c r="BJ122" s="73">
        <f t="shared" si="209"/>
        <v>73912.815183238097</v>
      </c>
      <c r="BK122" s="73">
        <f t="shared" si="209"/>
        <v>79289.185894095252</v>
      </c>
      <c r="BL122" s="73"/>
      <c r="BM122" s="73">
        <f t="shared" ref="BM122" si="210">SUM(BM120:BM121)</f>
        <v>68692.063492063491</v>
      </c>
      <c r="BN122" s="73">
        <f t="shared" ref="BN122" si="211">SUM(BN120:BN121)</f>
        <v>75640.571428571435</v>
      </c>
      <c r="BO122" s="73">
        <f t="shared" ref="BO122" si="212">SUM(BO120:BO121)</f>
        <v>77676.163809523816</v>
      </c>
      <c r="BP122" s="73">
        <f t="shared" ref="BP122" si="213">SUM(BP120:BP121)</f>
        <v>78909.124546031759</v>
      </c>
      <c r="BQ122" s="73">
        <f t="shared" ref="BQ122" si="214">SUM(BQ120:BQ121)</f>
        <v>79289.185894095252</v>
      </c>
    </row>
    <row r="124" spans="2:69" s="11" customFormat="1">
      <c r="B124" s="11" t="s">
        <v>57</v>
      </c>
      <c r="D124" s="13">
        <f>D106+D114+D118-D122</f>
        <v>0</v>
      </c>
      <c r="E124" s="13">
        <f t="shared" ref="E124:BP124" si="215">E106+E114+E118-E122</f>
        <v>0</v>
      </c>
      <c r="F124" s="13">
        <f t="shared" si="215"/>
        <v>0</v>
      </c>
      <c r="G124" s="13">
        <f t="shared" si="215"/>
        <v>0</v>
      </c>
      <c r="H124" s="13">
        <f t="shared" si="215"/>
        <v>0</v>
      </c>
      <c r="I124" s="13">
        <f t="shared" si="215"/>
        <v>0</v>
      </c>
      <c r="J124" s="13">
        <f t="shared" si="215"/>
        <v>0</v>
      </c>
      <c r="K124" s="13">
        <f t="shared" si="215"/>
        <v>0</v>
      </c>
      <c r="L124" s="13">
        <f t="shared" si="215"/>
        <v>0</v>
      </c>
      <c r="M124" s="13">
        <f t="shared" si="215"/>
        <v>0</v>
      </c>
      <c r="N124" s="13">
        <f t="shared" si="215"/>
        <v>0</v>
      </c>
      <c r="O124" s="13">
        <f t="shared" si="215"/>
        <v>0</v>
      </c>
      <c r="P124" s="13">
        <f t="shared" si="215"/>
        <v>0</v>
      </c>
      <c r="Q124" s="13">
        <f t="shared" si="215"/>
        <v>0</v>
      </c>
      <c r="R124" s="13">
        <f t="shared" si="215"/>
        <v>0</v>
      </c>
      <c r="S124" s="13">
        <f t="shared" si="215"/>
        <v>0</v>
      </c>
      <c r="T124" s="13">
        <f t="shared" si="215"/>
        <v>0</v>
      </c>
      <c r="U124" s="13">
        <f t="shared" si="215"/>
        <v>0</v>
      </c>
      <c r="V124" s="13">
        <f t="shared" si="215"/>
        <v>0</v>
      </c>
      <c r="W124" s="13">
        <f t="shared" si="215"/>
        <v>0</v>
      </c>
      <c r="X124" s="13">
        <f t="shared" si="215"/>
        <v>0</v>
      </c>
      <c r="Y124" s="13">
        <f t="shared" si="215"/>
        <v>0</v>
      </c>
      <c r="Z124" s="13">
        <f t="shared" si="215"/>
        <v>0</v>
      </c>
      <c r="AA124" s="13">
        <f t="shared" si="215"/>
        <v>0</v>
      </c>
      <c r="AB124" s="13">
        <f t="shared" si="215"/>
        <v>0</v>
      </c>
      <c r="AC124" s="13">
        <f t="shared" si="215"/>
        <v>0</v>
      </c>
      <c r="AD124" s="13">
        <f t="shared" si="215"/>
        <v>0</v>
      </c>
      <c r="AE124" s="13">
        <f t="shared" si="215"/>
        <v>0</v>
      </c>
      <c r="AF124" s="13">
        <f t="shared" si="215"/>
        <v>0</v>
      </c>
      <c r="AG124" s="13">
        <f t="shared" si="215"/>
        <v>0</v>
      </c>
      <c r="AH124" s="13">
        <f t="shared" si="215"/>
        <v>0</v>
      </c>
      <c r="AI124" s="13">
        <f t="shared" si="215"/>
        <v>0</v>
      </c>
      <c r="AJ124" s="13">
        <f t="shared" si="215"/>
        <v>0</v>
      </c>
      <c r="AK124" s="13">
        <f t="shared" si="215"/>
        <v>0</v>
      </c>
      <c r="AL124" s="13">
        <f t="shared" si="215"/>
        <v>0</v>
      </c>
      <c r="AM124" s="13">
        <f t="shared" si="215"/>
        <v>0</v>
      </c>
      <c r="AN124" s="13">
        <f t="shared" si="215"/>
        <v>0</v>
      </c>
      <c r="AO124" s="13">
        <f t="shared" si="215"/>
        <v>0</v>
      </c>
      <c r="AP124" s="13">
        <f t="shared" si="215"/>
        <v>0</v>
      </c>
      <c r="AQ124" s="13">
        <f t="shared" si="215"/>
        <v>0</v>
      </c>
      <c r="AR124" s="13">
        <f t="shared" si="215"/>
        <v>0</v>
      </c>
      <c r="AS124" s="13">
        <f t="shared" si="215"/>
        <v>0</v>
      </c>
      <c r="AT124" s="13">
        <f t="shared" si="215"/>
        <v>0</v>
      </c>
      <c r="AU124" s="13">
        <f t="shared" si="215"/>
        <v>0</v>
      </c>
      <c r="AV124" s="13">
        <f t="shared" si="215"/>
        <v>0</v>
      </c>
      <c r="AW124" s="13">
        <f t="shared" si="215"/>
        <v>0</v>
      </c>
      <c r="AX124" s="13">
        <f t="shared" si="215"/>
        <v>0</v>
      </c>
      <c r="AY124" s="13">
        <f t="shared" si="215"/>
        <v>0</v>
      </c>
      <c r="AZ124" s="13">
        <f t="shared" si="215"/>
        <v>-5.8207660913467407E-11</v>
      </c>
      <c r="BA124" s="13">
        <f t="shared" si="215"/>
        <v>0</v>
      </c>
      <c r="BB124" s="13">
        <f t="shared" si="215"/>
        <v>-5.8207660913467407E-11</v>
      </c>
      <c r="BC124" s="13">
        <f t="shared" si="215"/>
        <v>-5.8207660913467407E-11</v>
      </c>
      <c r="BD124" s="13">
        <f t="shared" si="215"/>
        <v>-5.8207660913467407E-11</v>
      </c>
      <c r="BE124" s="13">
        <f t="shared" si="215"/>
        <v>0</v>
      </c>
      <c r="BF124" s="13">
        <f t="shared" si="215"/>
        <v>-5.8207660913467407E-11</v>
      </c>
      <c r="BG124" s="13">
        <f t="shared" si="215"/>
        <v>0</v>
      </c>
      <c r="BH124" s="13">
        <f t="shared" si="215"/>
        <v>0</v>
      </c>
      <c r="BI124" s="13">
        <f t="shared" si="215"/>
        <v>0</v>
      </c>
      <c r="BJ124" s="13">
        <f t="shared" si="215"/>
        <v>0</v>
      </c>
      <c r="BK124" s="13">
        <f t="shared" si="215"/>
        <v>0</v>
      </c>
      <c r="BL124" s="13"/>
      <c r="BM124" s="13">
        <f t="shared" si="215"/>
        <v>0</v>
      </c>
      <c r="BN124" s="13">
        <f t="shared" si="215"/>
        <v>0</v>
      </c>
      <c r="BO124" s="13">
        <f t="shared" si="215"/>
        <v>0</v>
      </c>
      <c r="BP124" s="13">
        <f t="shared" si="215"/>
        <v>0</v>
      </c>
      <c r="BQ124" s="13">
        <f t="shared" ref="BQ124" si="216">BQ106+BQ114+BQ118-BQ122</f>
        <v>0</v>
      </c>
    </row>
    <row r="126" spans="2:69" s="57" customFormat="1"/>
    <row r="127" spans="2:69" s="57" customFormat="1"/>
    <row r="128" spans="2:69" s="57" customFormat="1"/>
    <row r="129" s="57" customFormat="1"/>
    <row r="130" s="57" customFormat="1"/>
    <row r="131" s="57" customFormat="1"/>
    <row r="132" s="57" customFormat="1"/>
    <row r="133" s="57" customFormat="1"/>
    <row r="134" s="57" customFormat="1"/>
    <row r="135" s="57" customFormat="1"/>
    <row r="136" s="57" customFormat="1"/>
    <row r="137" s="57" customFormat="1"/>
    <row r="138" s="57" customFormat="1"/>
    <row r="139" s="57" customFormat="1"/>
    <row r="140" s="57" customFormat="1"/>
    <row r="141" s="57" customFormat="1"/>
    <row r="142" s="57" customFormat="1"/>
    <row r="143" s="57" customFormat="1"/>
    <row r="144" s="57" customFormat="1"/>
    <row r="145" s="57" customFormat="1"/>
    <row r="146" s="57" customFormat="1"/>
    <row r="147" s="57" customFormat="1"/>
    <row r="148" s="57" customFormat="1"/>
    <row r="149" s="57" customFormat="1"/>
    <row r="150" s="57" customFormat="1"/>
    <row r="151" s="57" customFormat="1"/>
    <row r="152" s="57" customFormat="1"/>
    <row r="153" s="57" customFormat="1"/>
    <row r="154" s="57" customFormat="1"/>
    <row r="155" s="57" customFormat="1"/>
    <row r="156" s="57" customFormat="1"/>
    <row r="157" s="57" customFormat="1"/>
    <row r="158" s="57" customFormat="1"/>
    <row r="159" s="57" customFormat="1"/>
    <row r="160" s="57" customFormat="1"/>
    <row r="161" s="57" customFormat="1"/>
    <row r="162" s="57" customFormat="1"/>
    <row r="163" s="57" customFormat="1"/>
    <row r="164" s="57" customFormat="1"/>
    <row r="165" s="57" customFormat="1"/>
    <row r="166" s="57" customFormat="1"/>
    <row r="167" s="57" customFormat="1"/>
    <row r="168" s="57" customFormat="1"/>
    <row r="169" s="57" customFormat="1"/>
    <row r="170" s="57" customFormat="1"/>
    <row r="171" s="57" customFormat="1"/>
    <row r="172" s="57" customFormat="1"/>
    <row r="173" s="57" customFormat="1"/>
    <row r="174" s="57" customFormat="1"/>
    <row r="175" s="57" customFormat="1"/>
    <row r="176" s="57" customFormat="1"/>
    <row r="177" s="57" customFormat="1"/>
    <row r="178" s="57" customFormat="1"/>
    <row r="179" s="57" customFormat="1"/>
    <row r="180" s="57" customFormat="1"/>
    <row r="181" s="57" customFormat="1"/>
    <row r="182" s="57" customFormat="1"/>
    <row r="183" s="57" customFormat="1"/>
    <row r="184" s="57" customFormat="1"/>
    <row r="185" s="57" customFormat="1"/>
    <row r="186" s="57" customFormat="1"/>
    <row r="187" s="57" customFormat="1"/>
    <row r="188" s="57" customFormat="1"/>
    <row r="189" s="57" customFormat="1"/>
    <row r="190" s="57" customFormat="1"/>
    <row r="191" s="57" customFormat="1"/>
    <row r="192" s="57" customFormat="1"/>
    <row r="193" spans="2:2" s="57" customFormat="1"/>
    <row r="194" spans="2:2" s="57" customFormat="1"/>
    <row r="195" spans="2:2" s="57" customFormat="1"/>
    <row r="196" spans="2:2" s="57" customFormat="1"/>
    <row r="197" spans="2:2" s="57" customFormat="1"/>
    <row r="198" spans="2:2" s="57" customFormat="1"/>
    <row r="199" spans="2:2" s="57" customFormat="1"/>
    <row r="200" spans="2:2" s="57" customFormat="1"/>
    <row r="201" spans="2:2" s="57" customFormat="1"/>
    <row r="202" spans="2:2" s="57" customFormat="1"/>
    <row r="203" spans="2:2" s="57" customFormat="1"/>
    <row r="204" spans="2:2" s="57" customFormat="1"/>
    <row r="205" spans="2:2" s="57" customFormat="1"/>
    <row r="206" spans="2:2" s="57" customFormat="1"/>
    <row r="207" spans="2:2" s="57" customFormat="1"/>
    <row r="208" spans="2:2" s="57" customFormat="1">
      <c r="B208" s="38"/>
    </row>
    <row r="209" spans="2:4" s="57" customFormat="1">
      <c r="D209" s="58"/>
    </row>
    <row r="210" spans="2:4" s="57" customFormat="1"/>
    <row r="211" spans="2:4" s="57" customFormat="1">
      <c r="B211" s="59"/>
    </row>
    <row r="212" spans="2:4" s="57" customFormat="1"/>
    <row r="213" spans="2:4" s="57" customFormat="1">
      <c r="C213" s="58"/>
    </row>
    <row r="214" spans="2:4" s="57" customFormat="1">
      <c r="C214" s="58"/>
    </row>
    <row r="215" spans="2:4" s="57" customFormat="1">
      <c r="C215" s="58"/>
    </row>
    <row r="216" spans="2:4" s="57" customFormat="1">
      <c r="B216" s="80"/>
    </row>
    <row r="217" spans="2:4" s="57" customFormat="1">
      <c r="C217" s="58"/>
    </row>
    <row r="218" spans="2:4" s="57" customFormat="1">
      <c r="C218" s="58"/>
    </row>
    <row r="219" spans="2:4" s="59" customFormat="1">
      <c r="C219" s="81"/>
    </row>
    <row r="220" spans="2:4" s="59" customFormat="1">
      <c r="C220" s="81"/>
    </row>
    <row r="221" spans="2:4" s="57" customFormat="1">
      <c r="B221" s="80"/>
    </row>
    <row r="222" spans="2:4" s="57" customFormat="1">
      <c r="C222" s="58"/>
    </row>
    <row r="223" spans="2:4" s="57" customFormat="1">
      <c r="C223" s="58"/>
    </row>
    <row r="224" spans="2:4" s="57" customFormat="1">
      <c r="B224" s="80"/>
    </row>
    <row r="225" spans="2:66" s="57" customFormat="1">
      <c r="C225" s="58"/>
    </row>
    <row r="226" spans="2:66" s="57" customFormat="1">
      <c r="C226" s="58"/>
    </row>
    <row r="227" spans="2:66" s="57" customFormat="1">
      <c r="C227" s="58"/>
    </row>
    <row r="228" spans="2:66" s="57" customFormat="1">
      <c r="B228" s="80"/>
      <c r="C228" s="58"/>
    </row>
    <row r="229" spans="2:66" s="57" customFormat="1">
      <c r="C229" s="58"/>
    </row>
    <row r="230" spans="2:66" s="57" customFormat="1">
      <c r="C230" s="58"/>
    </row>
    <row r="231" spans="2:66" s="57" customFormat="1">
      <c r="C231" s="82"/>
    </row>
    <row r="232" spans="2:66" s="57" customFormat="1">
      <c r="C232" s="82"/>
    </row>
    <row r="233" spans="2:66" s="57" customFormat="1">
      <c r="C233" s="61"/>
    </row>
    <row r="234" spans="2:66" s="57" customFormat="1">
      <c r="C234" s="61"/>
    </row>
    <row r="235" spans="2:66" s="57" customFormat="1">
      <c r="C235" s="61"/>
    </row>
    <row r="236" spans="2:66" s="57" customFormat="1">
      <c r="C236" s="61"/>
    </row>
    <row r="237" spans="2:66" s="57" customFormat="1">
      <c r="B237" s="38"/>
      <c r="C237" s="61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38"/>
      <c r="BK237" s="38"/>
      <c r="BL237" s="38"/>
      <c r="BM237" s="38"/>
      <c r="BN237" s="38"/>
    </row>
    <row r="238" spans="2:66" s="57" customFormat="1">
      <c r="C238" s="61"/>
    </row>
    <row r="239" spans="2:66" s="38" customFormat="1">
      <c r="C239" s="63"/>
    </row>
    <row r="240" spans="2:66" s="38" customFormat="1">
      <c r="C240" s="63"/>
    </row>
    <row r="241" spans="2:66" s="57" customFormat="1">
      <c r="C241" s="61"/>
    </row>
    <row r="242" spans="2:66" s="57" customFormat="1">
      <c r="C242" s="61"/>
    </row>
    <row r="243" spans="2:66" s="57" customFormat="1">
      <c r="C243" s="61"/>
    </row>
    <row r="244" spans="2:66" s="57" customFormat="1">
      <c r="C244" s="61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  <c r="BH244" s="58"/>
      <c r="BI244" s="58"/>
      <c r="BJ244" s="58"/>
      <c r="BK244" s="58"/>
      <c r="BL244" s="58"/>
      <c r="BM244" s="58"/>
      <c r="BN244" s="58"/>
    </row>
    <row r="245" spans="2:66" s="57" customFormat="1">
      <c r="C245" s="61"/>
    </row>
    <row r="246" spans="2:66" s="57" customFormat="1">
      <c r="B246" s="59"/>
      <c r="C246" s="63"/>
      <c r="D246" s="38"/>
      <c r="E246" s="38"/>
      <c r="F246" s="38"/>
      <c r="G246" s="38"/>
      <c r="H246" s="38"/>
    </row>
    <row r="247" spans="2:66" s="57" customFormat="1">
      <c r="C247" s="58"/>
      <c r="F247" s="58"/>
      <c r="G247" s="62"/>
      <c r="H247" s="62"/>
    </row>
    <row r="248" spans="2:66" s="57" customFormat="1">
      <c r="C248" s="58"/>
      <c r="F248" s="58"/>
      <c r="G248" s="62"/>
      <c r="H248" s="62"/>
    </row>
    <row r="249" spans="2:66" s="57" customFormat="1">
      <c r="C249" s="58"/>
      <c r="F249" s="58"/>
      <c r="G249" s="62"/>
      <c r="H249" s="62"/>
    </row>
    <row r="250" spans="2:66" s="57" customFormat="1"/>
    <row r="251" spans="2:66" s="57" customFormat="1">
      <c r="B251" s="59"/>
    </row>
    <row r="252" spans="2:66" s="57" customFormat="1"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O252" s="58"/>
      <c r="AP252" s="58"/>
      <c r="AQ252" s="58"/>
    </row>
    <row r="253" spans="2:66" s="57" customFormat="1"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O253" s="58"/>
      <c r="AP253" s="58"/>
      <c r="AQ253" s="58"/>
    </row>
    <row r="254" spans="2:66" s="57" customFormat="1"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O254" s="58"/>
      <c r="AP254" s="58"/>
      <c r="AQ254" s="58"/>
    </row>
    <row r="255" spans="2:66" s="38" customFormat="1"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  <c r="AM255" s="73"/>
      <c r="AO255" s="73"/>
      <c r="AP255" s="73"/>
      <c r="AQ255" s="73"/>
    </row>
    <row r="256" spans="2:66" s="57" customFormat="1"/>
    <row r="257" spans="2:66" s="57" customFormat="1">
      <c r="B257" s="59"/>
    </row>
    <row r="258" spans="2:66" s="57" customFormat="1"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O258" s="58"/>
      <c r="AP258" s="58"/>
      <c r="AQ258" s="58"/>
    </row>
    <row r="259" spans="2:66" s="57" customFormat="1"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O259" s="58"/>
      <c r="AP259" s="58"/>
      <c r="AQ259" s="58"/>
    </row>
    <row r="260" spans="2:66" s="57" customFormat="1"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O260" s="58"/>
      <c r="AP260" s="58"/>
      <c r="AQ260" s="58"/>
    </row>
    <row r="261" spans="2:66" s="38" customFormat="1"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  <c r="AM261" s="73"/>
      <c r="AO261" s="73"/>
      <c r="AP261" s="73"/>
      <c r="AQ261" s="73"/>
    </row>
    <row r="262" spans="2:66" s="57" customFormat="1">
      <c r="C262" s="61"/>
    </row>
    <row r="263" spans="2:66" s="57" customFormat="1">
      <c r="C263" s="61"/>
    </row>
    <row r="264" spans="2:66" s="57" customFormat="1">
      <c r="C264" s="61"/>
    </row>
    <row r="265" spans="2:66" s="57" customFormat="1">
      <c r="B265" s="38"/>
      <c r="C265" s="61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38"/>
      <c r="BK265" s="38"/>
      <c r="BL265" s="38"/>
      <c r="BM265" s="38"/>
      <c r="BN265" s="38"/>
    </row>
    <row r="266" spans="2:66" s="57" customFormat="1"/>
    <row r="267" spans="2:66" s="57" customFormat="1"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  <c r="BF267" s="58"/>
      <c r="BG267" s="58"/>
      <c r="BH267" s="58"/>
      <c r="BI267" s="58"/>
      <c r="BJ267" s="58"/>
      <c r="BK267" s="58"/>
      <c r="BL267" s="58"/>
      <c r="BM267" s="58"/>
      <c r="BN267" s="58"/>
    </row>
    <row r="268" spans="2:66" s="57" customFormat="1"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  <c r="BF268" s="58"/>
      <c r="BG268" s="58"/>
      <c r="BH268" s="58"/>
      <c r="BI268" s="58"/>
      <c r="BJ268" s="58"/>
      <c r="BK268" s="58"/>
      <c r="BL268" s="58"/>
      <c r="BM268" s="58"/>
      <c r="BN268" s="58"/>
    </row>
    <row r="269" spans="2:66" s="57" customFormat="1"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  <c r="BF269" s="58"/>
      <c r="BG269" s="58"/>
      <c r="BH269" s="58"/>
      <c r="BI269" s="58"/>
      <c r="BJ269" s="58"/>
      <c r="BK269" s="58"/>
      <c r="BL269" s="58"/>
      <c r="BM269" s="58"/>
      <c r="BN269" s="58"/>
    </row>
    <row r="270" spans="2:66" s="57" customFormat="1"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  <c r="BF270" s="58"/>
      <c r="BG270" s="58"/>
      <c r="BH270" s="58"/>
      <c r="BI270" s="58"/>
      <c r="BJ270" s="58"/>
      <c r="BK270" s="58"/>
      <c r="BL270" s="58"/>
      <c r="BM270" s="58"/>
      <c r="BN270" s="58"/>
    </row>
    <row r="271" spans="2:66" s="57" customFormat="1">
      <c r="B271" s="38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  <c r="AM271" s="73"/>
      <c r="AN271" s="73"/>
      <c r="AO271" s="73"/>
      <c r="AP271" s="73"/>
      <c r="AQ271" s="73"/>
      <c r="AR271" s="73"/>
      <c r="AS271" s="73"/>
      <c r="AT271" s="73"/>
      <c r="AU271" s="73"/>
      <c r="AV271" s="73"/>
      <c r="AW271" s="73"/>
      <c r="AX271" s="73"/>
      <c r="AY271" s="73"/>
      <c r="AZ271" s="73"/>
      <c r="BA271" s="73"/>
      <c r="BB271" s="73"/>
      <c r="BC271" s="73"/>
      <c r="BD271" s="73"/>
      <c r="BE271" s="73"/>
      <c r="BF271" s="73"/>
      <c r="BG271" s="73"/>
      <c r="BH271" s="73"/>
      <c r="BI271" s="73"/>
      <c r="BJ271" s="73"/>
      <c r="BK271" s="73"/>
      <c r="BL271" s="73"/>
      <c r="BM271" s="73"/>
      <c r="BN271" s="73"/>
    </row>
    <row r="272" spans="2:66" s="57" customFormat="1"/>
    <row r="273" spans="2:66" s="57" customFormat="1"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  <c r="BC273" s="58"/>
      <c r="BD273" s="58"/>
      <c r="BE273" s="58"/>
      <c r="BF273" s="58"/>
      <c r="BG273" s="58"/>
      <c r="BH273" s="58"/>
      <c r="BJ273" s="58"/>
      <c r="BK273" s="58"/>
      <c r="BL273" s="58"/>
      <c r="BM273" s="58"/>
      <c r="BN273" s="58"/>
    </row>
    <row r="274" spans="2:66" s="57" customFormat="1"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  <c r="BF274" s="58"/>
      <c r="BG274" s="58"/>
      <c r="BH274" s="58"/>
      <c r="BJ274" s="58"/>
      <c r="BK274" s="58"/>
      <c r="BL274" s="58"/>
      <c r="BM274" s="58"/>
      <c r="BN274" s="58"/>
    </row>
    <row r="275" spans="2:66" s="57" customFormat="1"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  <c r="BF275" s="58"/>
      <c r="BG275" s="58"/>
      <c r="BH275" s="58"/>
      <c r="BJ275" s="58"/>
      <c r="BK275" s="58"/>
      <c r="BL275" s="58"/>
      <c r="BM275" s="58"/>
      <c r="BN275" s="58"/>
    </row>
    <row r="276" spans="2:66" s="57" customFormat="1"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  <c r="BF276" s="58"/>
      <c r="BG276" s="58"/>
      <c r="BH276" s="58"/>
      <c r="BJ276" s="58"/>
      <c r="BK276" s="58"/>
      <c r="BL276" s="58"/>
      <c r="BM276" s="58"/>
      <c r="BN276" s="58"/>
    </row>
    <row r="277" spans="2:66" s="57" customFormat="1"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  <c r="BC277" s="58"/>
      <c r="BD277" s="58"/>
      <c r="BE277" s="58"/>
      <c r="BF277" s="58"/>
      <c r="BG277" s="58"/>
      <c r="BH277" s="58"/>
      <c r="BJ277" s="58"/>
      <c r="BK277" s="58"/>
      <c r="BL277" s="58"/>
      <c r="BM277" s="58"/>
      <c r="BN277" s="58"/>
    </row>
    <row r="278" spans="2:66" s="57" customFormat="1">
      <c r="B278" s="38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  <c r="AM278" s="73"/>
      <c r="AN278" s="73"/>
      <c r="AO278" s="73"/>
      <c r="AP278" s="73"/>
      <c r="AQ278" s="73"/>
      <c r="AR278" s="73"/>
      <c r="AS278" s="73"/>
      <c r="AT278" s="73"/>
      <c r="AU278" s="73"/>
      <c r="AV278" s="73"/>
      <c r="AW278" s="73"/>
      <c r="AX278" s="73"/>
      <c r="AY278" s="73"/>
      <c r="AZ278" s="73"/>
      <c r="BA278" s="73"/>
      <c r="BB278" s="73"/>
      <c r="BC278" s="73"/>
      <c r="BD278" s="73"/>
      <c r="BE278" s="73"/>
      <c r="BF278" s="73"/>
      <c r="BG278" s="73"/>
      <c r="BH278" s="73"/>
      <c r="BJ278" s="73"/>
      <c r="BK278" s="73"/>
      <c r="BL278" s="73"/>
      <c r="BM278" s="73"/>
      <c r="BN278" s="73"/>
    </row>
    <row r="279" spans="2:66" s="57" customFormat="1"/>
    <row r="280" spans="2:66" s="57" customFormat="1"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  <c r="BF280" s="58"/>
      <c r="BG280" s="58"/>
      <c r="BH280" s="58"/>
      <c r="BJ280" s="58"/>
      <c r="BK280" s="58"/>
      <c r="BL280" s="58"/>
      <c r="BM280" s="58"/>
      <c r="BN280" s="58"/>
    </row>
    <row r="281" spans="2:66" s="57" customFormat="1">
      <c r="B281" s="38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  <c r="AM281" s="73"/>
      <c r="AN281" s="73"/>
      <c r="AO281" s="73"/>
      <c r="AP281" s="73"/>
      <c r="AQ281" s="73"/>
      <c r="AR281" s="73"/>
      <c r="AS281" s="73"/>
      <c r="AT281" s="73"/>
      <c r="AU281" s="73"/>
      <c r="AV281" s="73"/>
      <c r="AW281" s="73"/>
      <c r="AX281" s="73"/>
      <c r="AY281" s="73"/>
      <c r="AZ281" s="73"/>
      <c r="BA281" s="73"/>
      <c r="BB281" s="73"/>
      <c r="BC281" s="73"/>
      <c r="BD281" s="73"/>
      <c r="BE281" s="73"/>
      <c r="BF281" s="73"/>
      <c r="BG281" s="73"/>
      <c r="BH281" s="73"/>
      <c r="BJ281" s="73"/>
      <c r="BK281" s="73"/>
      <c r="BL281" s="73"/>
      <c r="BM281" s="73"/>
      <c r="BN281" s="73"/>
    </row>
    <row r="282" spans="2:66" s="57" customFormat="1"/>
    <row r="283" spans="2:66" s="57" customFormat="1"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  <c r="BF283" s="58"/>
      <c r="BG283" s="58"/>
      <c r="BH283" s="58"/>
      <c r="BJ283" s="58"/>
      <c r="BK283" s="58"/>
      <c r="BL283" s="58"/>
      <c r="BM283" s="58"/>
      <c r="BN283" s="58"/>
    </row>
    <row r="284" spans="2:66" s="57" customFormat="1">
      <c r="B284" s="38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  <c r="AM284" s="73"/>
      <c r="AN284" s="73"/>
      <c r="AO284" s="73"/>
      <c r="AP284" s="73"/>
      <c r="AQ284" s="73"/>
      <c r="AR284" s="73"/>
      <c r="AS284" s="73"/>
      <c r="AT284" s="73"/>
      <c r="AU284" s="73"/>
      <c r="AV284" s="73"/>
      <c r="AW284" s="73"/>
      <c r="AX284" s="73"/>
      <c r="AY284" s="73"/>
      <c r="AZ284" s="73"/>
      <c r="BA284" s="73"/>
      <c r="BB284" s="73"/>
      <c r="BC284" s="73"/>
      <c r="BD284" s="73"/>
      <c r="BE284" s="73"/>
      <c r="BF284" s="73"/>
      <c r="BG284" s="73"/>
      <c r="BH284" s="73"/>
      <c r="BJ284" s="73"/>
      <c r="BK284" s="73"/>
      <c r="BL284" s="73"/>
      <c r="BM284" s="73"/>
      <c r="BN284" s="73"/>
    </row>
    <row r="285" spans="2:66" s="57" customFormat="1"/>
    <row r="286" spans="2:66" s="57" customFormat="1"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  <c r="BA286" s="58"/>
      <c r="BB286" s="58"/>
      <c r="BC286" s="58"/>
      <c r="BD286" s="58"/>
      <c r="BE286" s="58"/>
      <c r="BF286" s="58"/>
      <c r="BG286" s="58"/>
      <c r="BH286" s="58"/>
      <c r="BJ286" s="58"/>
      <c r="BK286" s="58"/>
      <c r="BL286" s="58"/>
      <c r="BM286" s="58"/>
      <c r="BN286" s="58"/>
    </row>
    <row r="287" spans="2:66" s="57" customFormat="1">
      <c r="B287" s="38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  <c r="AM287" s="73"/>
      <c r="AN287" s="73"/>
      <c r="AO287" s="73"/>
      <c r="AP287" s="73"/>
      <c r="AQ287" s="73"/>
      <c r="AR287" s="73"/>
      <c r="AS287" s="73"/>
      <c r="AT287" s="73"/>
      <c r="AU287" s="73"/>
      <c r="AV287" s="73"/>
      <c r="AW287" s="73"/>
      <c r="AX287" s="73"/>
      <c r="AY287" s="73"/>
      <c r="AZ287" s="73"/>
      <c r="BA287" s="73"/>
      <c r="BB287" s="73"/>
      <c r="BC287" s="73"/>
      <c r="BD287" s="73"/>
      <c r="BE287" s="73"/>
      <c r="BF287" s="73"/>
      <c r="BG287" s="73"/>
      <c r="BH287" s="73"/>
      <c r="BJ287" s="73"/>
      <c r="BK287" s="73"/>
      <c r="BL287" s="73"/>
      <c r="BM287" s="73"/>
      <c r="BN287" s="73"/>
    </row>
    <row r="288" spans="2:66" s="57" customFormat="1"/>
    <row r="289" spans="2:66" s="57" customFormat="1">
      <c r="B289" s="38"/>
      <c r="C289" s="61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38"/>
      <c r="BK289" s="38"/>
      <c r="BL289" s="38"/>
      <c r="BM289" s="38"/>
      <c r="BN289" s="38"/>
    </row>
    <row r="290" spans="2:66" s="57" customFormat="1"/>
    <row r="291" spans="2:66" s="57" customFormat="1"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  <c r="BF291" s="58"/>
      <c r="BG291" s="58"/>
      <c r="BH291" s="58"/>
      <c r="BJ291" s="58"/>
      <c r="BK291" s="58"/>
      <c r="BL291" s="58"/>
      <c r="BM291" s="58"/>
      <c r="BN291" s="58"/>
    </row>
    <row r="292" spans="2:66" s="57" customFormat="1"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  <c r="BF292" s="58"/>
      <c r="BG292" s="58"/>
      <c r="BH292" s="58"/>
      <c r="BJ292" s="58"/>
      <c r="BK292" s="58"/>
      <c r="BL292" s="58"/>
      <c r="BM292" s="58"/>
      <c r="BN292" s="58"/>
    </row>
    <row r="293" spans="2:66" s="57" customFormat="1"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  <c r="BF293" s="58"/>
      <c r="BG293" s="58"/>
      <c r="BH293" s="58"/>
      <c r="BJ293" s="58"/>
      <c r="BK293" s="58"/>
      <c r="BL293" s="58"/>
      <c r="BM293" s="58"/>
      <c r="BN293" s="58"/>
    </row>
    <row r="294" spans="2:66" s="57" customFormat="1"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  <c r="BF294" s="58"/>
      <c r="BG294" s="58"/>
      <c r="BH294" s="58"/>
      <c r="BJ294" s="58"/>
      <c r="BK294" s="58"/>
      <c r="BL294" s="58"/>
      <c r="BM294" s="58"/>
      <c r="BN294" s="58"/>
    </row>
    <row r="295" spans="2:66" s="57" customFormat="1"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  <c r="BF295" s="58"/>
      <c r="BG295" s="58"/>
      <c r="BH295" s="58"/>
      <c r="BJ295" s="58"/>
      <c r="BK295" s="58"/>
      <c r="BL295" s="58"/>
      <c r="BM295" s="58"/>
      <c r="BN295" s="58"/>
    </row>
    <row r="296" spans="2:66" s="57" customFormat="1"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  <c r="BF296" s="58"/>
      <c r="BG296" s="58"/>
      <c r="BH296" s="58"/>
      <c r="BJ296" s="58"/>
      <c r="BK296" s="58"/>
      <c r="BL296" s="58"/>
      <c r="BM296" s="58"/>
      <c r="BN296" s="58"/>
    </row>
    <row r="297" spans="2:66" s="57" customFormat="1"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  <c r="BF297" s="58"/>
      <c r="BG297" s="58"/>
      <c r="BH297" s="58"/>
      <c r="BJ297" s="58"/>
      <c r="BK297" s="58"/>
      <c r="BL297" s="58"/>
      <c r="BM297" s="58"/>
      <c r="BN297" s="58"/>
    </row>
    <row r="298" spans="2:66" s="57" customFormat="1"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  <c r="BC298" s="58"/>
      <c r="BD298" s="58"/>
      <c r="BE298" s="58"/>
      <c r="BF298" s="58"/>
      <c r="BG298" s="58"/>
      <c r="BH298" s="58"/>
      <c r="BJ298" s="58"/>
      <c r="BK298" s="58"/>
      <c r="BL298" s="58"/>
      <c r="BM298" s="58"/>
      <c r="BN298" s="58"/>
    </row>
    <row r="299" spans="2:66" s="57" customFormat="1"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  <c r="BH299" s="58"/>
      <c r="BJ299" s="58"/>
      <c r="BK299" s="58"/>
      <c r="BL299" s="58"/>
      <c r="BM299" s="58"/>
      <c r="BN299" s="58"/>
    </row>
    <row r="300" spans="2:66" s="38" customFormat="1"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  <c r="AM300" s="73"/>
      <c r="AN300" s="73"/>
      <c r="AO300" s="73"/>
      <c r="AP300" s="73"/>
      <c r="AQ300" s="73"/>
      <c r="AR300" s="73"/>
      <c r="AS300" s="73"/>
      <c r="AT300" s="73"/>
      <c r="AU300" s="73"/>
      <c r="AV300" s="73"/>
      <c r="AW300" s="73"/>
      <c r="AX300" s="73"/>
      <c r="AY300" s="73"/>
      <c r="AZ300" s="73"/>
      <c r="BA300" s="73"/>
      <c r="BB300" s="73"/>
      <c r="BC300" s="73"/>
      <c r="BD300" s="73"/>
      <c r="BE300" s="73"/>
      <c r="BF300" s="73"/>
      <c r="BG300" s="73"/>
      <c r="BH300" s="73"/>
      <c r="BJ300" s="73"/>
      <c r="BK300" s="73"/>
      <c r="BL300" s="73"/>
      <c r="BM300" s="73"/>
      <c r="BN300" s="73"/>
    </row>
    <row r="301" spans="2:66" s="57" customFormat="1"/>
    <row r="302" spans="2:66" s="57" customFormat="1"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  <c r="AP302" s="58"/>
      <c r="AQ302" s="58"/>
      <c r="AR302" s="58"/>
      <c r="AS302" s="58"/>
      <c r="AT302" s="58"/>
      <c r="AU302" s="58"/>
      <c r="AV302" s="58"/>
      <c r="AW302" s="58"/>
      <c r="AX302" s="58"/>
      <c r="AY302" s="58"/>
      <c r="AZ302" s="58"/>
      <c r="BA302" s="58"/>
      <c r="BB302" s="58"/>
      <c r="BC302" s="58"/>
      <c r="BD302" s="58"/>
      <c r="BE302" s="58"/>
      <c r="BF302" s="58"/>
      <c r="BG302" s="58"/>
      <c r="BH302" s="58"/>
      <c r="BJ302" s="58"/>
      <c r="BK302" s="58"/>
      <c r="BL302" s="58"/>
      <c r="BM302" s="58"/>
      <c r="BN302" s="58"/>
    </row>
    <row r="303" spans="2:66" s="57" customFormat="1"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  <c r="BC303" s="58"/>
      <c r="BD303" s="58"/>
      <c r="BE303" s="58"/>
      <c r="BF303" s="58"/>
      <c r="BG303" s="58"/>
      <c r="BH303" s="58"/>
      <c r="BJ303" s="58"/>
      <c r="BK303" s="58"/>
      <c r="BL303" s="58"/>
      <c r="BM303" s="58"/>
      <c r="BN303" s="58"/>
    </row>
    <row r="304" spans="2:66" s="57" customFormat="1">
      <c r="B304" s="38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  <c r="AP304" s="73"/>
      <c r="AQ304" s="73"/>
      <c r="AR304" s="73"/>
      <c r="AS304" s="73"/>
      <c r="AT304" s="73"/>
      <c r="AU304" s="73"/>
      <c r="AV304" s="73"/>
      <c r="AW304" s="73"/>
      <c r="AX304" s="73"/>
      <c r="AY304" s="73"/>
      <c r="AZ304" s="73"/>
      <c r="BA304" s="73"/>
      <c r="BB304" s="73"/>
      <c r="BC304" s="73"/>
      <c r="BD304" s="73"/>
      <c r="BE304" s="73"/>
      <c r="BF304" s="73"/>
      <c r="BG304" s="73"/>
      <c r="BH304" s="73"/>
      <c r="BJ304" s="73"/>
      <c r="BK304" s="73"/>
      <c r="BL304" s="73"/>
      <c r="BM304" s="73"/>
      <c r="BN304" s="73"/>
    </row>
    <row r="305" spans="2:66" s="57" customFormat="1"/>
    <row r="306" spans="2:66" s="57" customFormat="1">
      <c r="B306" s="38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  <c r="AP306" s="73"/>
      <c r="AQ306" s="73"/>
      <c r="AR306" s="73"/>
      <c r="AS306" s="73"/>
      <c r="AT306" s="73"/>
      <c r="AU306" s="73"/>
      <c r="AV306" s="73"/>
      <c r="AW306" s="73"/>
      <c r="AX306" s="73"/>
      <c r="AY306" s="73"/>
      <c r="AZ306" s="73"/>
      <c r="BA306" s="73"/>
      <c r="BB306" s="73"/>
      <c r="BC306" s="73"/>
      <c r="BD306" s="73"/>
      <c r="BE306" s="73"/>
      <c r="BF306" s="73"/>
      <c r="BG306" s="73"/>
      <c r="BH306" s="73"/>
      <c r="BJ306" s="73"/>
      <c r="BK306" s="73"/>
      <c r="BL306" s="73"/>
      <c r="BM306" s="73"/>
      <c r="BN306" s="73"/>
    </row>
    <row r="307" spans="2:66" s="57" customFormat="1">
      <c r="B307" s="38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  <c r="AP307" s="73"/>
      <c r="AQ307" s="73"/>
      <c r="AR307" s="73"/>
      <c r="AS307" s="73"/>
      <c r="AT307" s="73"/>
      <c r="AU307" s="73"/>
      <c r="AV307" s="73"/>
      <c r="AW307" s="73"/>
      <c r="AX307" s="73"/>
      <c r="AY307" s="73"/>
      <c r="AZ307" s="73"/>
      <c r="BA307" s="73"/>
      <c r="BB307" s="73"/>
      <c r="BC307" s="73"/>
      <c r="BD307" s="73"/>
      <c r="BE307" s="73"/>
      <c r="BF307" s="73"/>
      <c r="BG307" s="73"/>
      <c r="BH307" s="73"/>
      <c r="BJ307" s="73"/>
      <c r="BK307" s="73"/>
      <c r="BL307" s="73"/>
      <c r="BM307" s="73"/>
      <c r="BN307" s="73"/>
    </row>
    <row r="308" spans="2:66" s="57" customFormat="1"/>
    <row r="309" spans="2:66" s="57" customFormat="1">
      <c r="B309" s="38"/>
      <c r="C309" s="73"/>
    </row>
    <row r="310" spans="2:66" s="57" customFormat="1">
      <c r="B310" s="38"/>
      <c r="C310" s="73"/>
    </row>
    <row r="311" spans="2:66" s="57" customFormat="1"/>
    <row r="312" spans="2:66" s="57" customFormat="1"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  <c r="BF312" s="58"/>
      <c r="BG312" s="58"/>
      <c r="BH312" s="58"/>
      <c r="BJ312" s="58"/>
      <c r="BK312" s="58"/>
      <c r="BL312" s="58"/>
      <c r="BM312" s="58"/>
      <c r="BN312" s="58"/>
    </row>
    <row r="313" spans="2:66" s="57" customFormat="1"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  <c r="AW313" s="58"/>
      <c r="AX313" s="58"/>
      <c r="AY313" s="58"/>
      <c r="AZ313" s="58"/>
      <c r="BA313" s="58"/>
      <c r="BB313" s="58"/>
      <c r="BC313" s="58"/>
      <c r="BD313" s="58"/>
      <c r="BE313" s="58"/>
      <c r="BF313" s="58"/>
      <c r="BG313" s="58"/>
      <c r="BH313" s="58"/>
      <c r="BJ313" s="58"/>
      <c r="BK313" s="58"/>
      <c r="BL313" s="58"/>
      <c r="BM313" s="58"/>
      <c r="BN313" s="58"/>
    </row>
    <row r="314" spans="2:66" s="57" customFormat="1"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/>
      <c r="AW314" s="58"/>
      <c r="AX314" s="58"/>
      <c r="AY314" s="58"/>
      <c r="AZ314" s="58"/>
      <c r="BA314" s="58"/>
      <c r="BB314" s="58"/>
      <c r="BC314" s="58"/>
      <c r="BD314" s="58"/>
      <c r="BE314" s="58"/>
      <c r="BF314" s="58"/>
      <c r="BG314" s="58"/>
      <c r="BH314" s="58"/>
      <c r="BJ314" s="58"/>
      <c r="BK314" s="58"/>
      <c r="BL314" s="58"/>
      <c r="BM314" s="58"/>
      <c r="BN314" s="58"/>
    </row>
    <row r="315" spans="2:66" s="57" customFormat="1"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/>
      <c r="AW315" s="58"/>
      <c r="AX315" s="58"/>
      <c r="AY315" s="58"/>
      <c r="AZ315" s="58"/>
      <c r="BA315" s="58"/>
      <c r="BB315" s="58"/>
      <c r="BC315" s="58"/>
      <c r="BD315" s="58"/>
      <c r="BE315" s="58"/>
      <c r="BF315" s="58"/>
      <c r="BG315" s="58"/>
      <c r="BH315" s="58"/>
      <c r="BJ315" s="58"/>
      <c r="BK315" s="58"/>
      <c r="BL315" s="58"/>
      <c r="BM315" s="58"/>
      <c r="BN315" s="58"/>
    </row>
    <row r="316" spans="2:66" s="57" customFormat="1"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  <c r="AX316" s="58"/>
      <c r="AY316" s="58"/>
      <c r="AZ316" s="58"/>
      <c r="BA316" s="58"/>
      <c r="BB316" s="58"/>
      <c r="BC316" s="58"/>
      <c r="BD316" s="58"/>
      <c r="BE316" s="58"/>
      <c r="BF316" s="58"/>
      <c r="BG316" s="58"/>
      <c r="BH316" s="58"/>
      <c r="BJ316" s="58"/>
      <c r="BK316" s="58"/>
      <c r="BL316" s="58"/>
      <c r="BM316" s="58"/>
      <c r="BN316" s="58"/>
    </row>
    <row r="317" spans="2:66" s="38" customFormat="1"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  <c r="AM317" s="73"/>
      <c r="AN317" s="73"/>
      <c r="AO317" s="73"/>
      <c r="AP317" s="73"/>
      <c r="AQ317" s="73"/>
      <c r="AR317" s="73"/>
      <c r="AS317" s="73"/>
      <c r="AT317" s="73"/>
      <c r="AU317" s="73"/>
      <c r="AV317" s="73"/>
      <c r="AW317" s="73"/>
      <c r="AX317" s="73"/>
      <c r="AY317" s="73"/>
      <c r="AZ317" s="73"/>
      <c r="BA317" s="73"/>
      <c r="BB317" s="73"/>
      <c r="BC317" s="73"/>
      <c r="BD317" s="73"/>
      <c r="BE317" s="73"/>
      <c r="BF317" s="73"/>
      <c r="BG317" s="73"/>
      <c r="BH317" s="73"/>
      <c r="BJ317" s="73"/>
      <c r="BK317" s="73"/>
      <c r="BL317" s="73"/>
      <c r="BM317" s="73"/>
      <c r="BN317" s="73"/>
    </row>
    <row r="318" spans="2:66" s="57" customFormat="1"/>
    <row r="319" spans="2:66" s="38" customFormat="1"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  <c r="AM319" s="73"/>
      <c r="AN319" s="73"/>
      <c r="AO319" s="73"/>
      <c r="AP319" s="73"/>
      <c r="AQ319" s="73"/>
      <c r="AR319" s="73"/>
      <c r="AS319" s="73"/>
      <c r="AT319" s="73"/>
      <c r="AU319" s="73"/>
      <c r="AV319" s="73"/>
      <c r="AW319" s="73"/>
      <c r="AX319" s="73"/>
      <c r="AY319" s="73"/>
      <c r="AZ319" s="73"/>
      <c r="BA319" s="73"/>
      <c r="BB319" s="73"/>
      <c r="BC319" s="73"/>
      <c r="BD319" s="73"/>
      <c r="BE319" s="73"/>
      <c r="BF319" s="73"/>
      <c r="BG319" s="73"/>
      <c r="BH319" s="73"/>
      <c r="BJ319" s="73"/>
      <c r="BK319" s="73"/>
      <c r="BL319" s="73"/>
      <c r="BM319" s="73"/>
      <c r="BN319" s="73"/>
    </row>
    <row r="320" spans="2:66" s="57" customFormat="1"/>
    <row r="321" spans="2:66" s="57" customFormat="1">
      <c r="B321" s="38"/>
      <c r="C321" s="61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38"/>
      <c r="BK321" s="38"/>
      <c r="BL321" s="38"/>
      <c r="BM321" s="38"/>
      <c r="BN321" s="38"/>
    </row>
    <row r="322" spans="2:66" s="57" customFormat="1"/>
    <row r="323" spans="2:66" s="57" customFormat="1"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/>
      <c r="BA323" s="58"/>
      <c r="BB323" s="58"/>
      <c r="BC323" s="58"/>
      <c r="BD323" s="58"/>
      <c r="BE323" s="58"/>
      <c r="BF323" s="58"/>
      <c r="BG323" s="58"/>
      <c r="BH323" s="58"/>
      <c r="BJ323" s="58"/>
      <c r="BK323" s="58"/>
      <c r="BL323" s="58"/>
      <c r="BM323" s="58"/>
      <c r="BN323" s="58"/>
    </row>
    <row r="324" spans="2:66" s="57" customFormat="1"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/>
      <c r="BA324" s="58"/>
      <c r="BB324" s="58"/>
      <c r="BC324" s="58"/>
      <c r="BD324" s="58"/>
      <c r="BE324" s="58"/>
      <c r="BF324" s="58"/>
      <c r="BG324" s="58"/>
      <c r="BH324" s="58"/>
      <c r="BJ324" s="58"/>
      <c r="BK324" s="58"/>
      <c r="BL324" s="58"/>
      <c r="BM324" s="58"/>
      <c r="BN324" s="58"/>
    </row>
    <row r="325" spans="2:66" s="57" customFormat="1">
      <c r="B325" s="38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  <c r="AP325" s="73"/>
      <c r="AQ325" s="73"/>
      <c r="AR325" s="73"/>
      <c r="AS325" s="73"/>
      <c r="AT325" s="73"/>
      <c r="AU325" s="73"/>
      <c r="AV325" s="73"/>
      <c r="AW325" s="73"/>
      <c r="AX325" s="73"/>
      <c r="AY325" s="73"/>
      <c r="AZ325" s="73"/>
      <c r="BA325" s="73"/>
      <c r="BB325" s="73"/>
      <c r="BC325" s="73"/>
      <c r="BD325" s="73"/>
      <c r="BE325" s="73"/>
      <c r="BF325" s="73"/>
      <c r="BG325" s="73"/>
      <c r="BH325" s="73"/>
      <c r="BJ325" s="73"/>
      <c r="BK325" s="73"/>
      <c r="BL325" s="73"/>
      <c r="BM325" s="73"/>
      <c r="BN325" s="73"/>
    </row>
    <row r="326" spans="2:66" s="57" customFormat="1"/>
    <row r="327" spans="2:66" s="57" customFormat="1"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  <c r="BC327" s="58"/>
      <c r="BD327" s="58"/>
      <c r="BE327" s="58"/>
      <c r="BF327" s="58"/>
      <c r="BG327" s="58"/>
      <c r="BH327" s="58"/>
      <c r="BJ327" s="58"/>
      <c r="BK327" s="58"/>
      <c r="BL327" s="58"/>
      <c r="BM327" s="58"/>
      <c r="BN327" s="58"/>
    </row>
    <row r="328" spans="2:66" s="57" customFormat="1"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  <c r="BC328" s="58"/>
      <c r="BD328" s="58"/>
      <c r="BE328" s="58"/>
      <c r="BF328" s="58"/>
      <c r="BG328" s="58"/>
      <c r="BH328" s="58"/>
      <c r="BJ328" s="58"/>
      <c r="BK328" s="58"/>
      <c r="BL328" s="58"/>
      <c r="BM328" s="58"/>
      <c r="BN328" s="58"/>
    </row>
    <row r="329" spans="2:66" s="57" customFormat="1"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  <c r="BF329" s="58"/>
      <c r="BG329" s="58"/>
      <c r="BH329" s="58"/>
      <c r="BJ329" s="58"/>
      <c r="BK329" s="58"/>
      <c r="BL329" s="58"/>
      <c r="BM329" s="58"/>
      <c r="BN329" s="58"/>
    </row>
    <row r="330" spans="2:66" s="57" customFormat="1"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  <c r="BF330" s="58"/>
      <c r="BG330" s="58"/>
      <c r="BH330" s="58"/>
      <c r="BJ330" s="58"/>
      <c r="BK330" s="58"/>
      <c r="BL330" s="58"/>
      <c r="BM330" s="58"/>
      <c r="BN330" s="58"/>
    </row>
    <row r="331" spans="2:66" s="57" customFormat="1"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  <c r="BF331" s="58"/>
      <c r="BG331" s="58"/>
      <c r="BH331" s="58"/>
      <c r="BJ331" s="58"/>
      <c r="BK331" s="58"/>
      <c r="BL331" s="58"/>
      <c r="BM331" s="58"/>
      <c r="BN331" s="58"/>
    </row>
    <row r="332" spans="2:66" s="57" customFormat="1"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/>
      <c r="BA332" s="58"/>
      <c r="BB332" s="58"/>
      <c r="BC332" s="58"/>
      <c r="BD332" s="58"/>
      <c r="BE332" s="58"/>
      <c r="BF332" s="58"/>
      <c r="BG332" s="58"/>
      <c r="BH332" s="58"/>
      <c r="BJ332" s="58"/>
      <c r="BK332" s="58"/>
      <c r="BL332" s="58"/>
      <c r="BM332" s="58"/>
      <c r="BN332" s="58"/>
    </row>
    <row r="333" spans="2:66" s="57" customFormat="1">
      <c r="B333" s="38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  <c r="AM333" s="73"/>
      <c r="AN333" s="73"/>
      <c r="AO333" s="73"/>
      <c r="AP333" s="73"/>
      <c r="AQ333" s="73"/>
      <c r="AR333" s="73"/>
      <c r="AS333" s="73"/>
      <c r="AT333" s="73"/>
      <c r="AU333" s="73"/>
      <c r="AV333" s="73"/>
      <c r="AW333" s="73"/>
      <c r="AX333" s="73"/>
      <c r="AY333" s="73"/>
      <c r="AZ333" s="73"/>
      <c r="BA333" s="73"/>
      <c r="BB333" s="73"/>
      <c r="BC333" s="73"/>
      <c r="BD333" s="73"/>
      <c r="BE333" s="73"/>
      <c r="BF333" s="73"/>
      <c r="BG333" s="73"/>
      <c r="BH333" s="73"/>
      <c r="BJ333" s="73"/>
      <c r="BK333" s="73"/>
      <c r="BL333" s="73"/>
      <c r="BM333" s="73"/>
      <c r="BN333" s="73"/>
    </row>
    <row r="334" spans="2:66" s="57" customFormat="1"/>
    <row r="335" spans="2:66" s="57" customFormat="1"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/>
      <c r="BA335" s="58"/>
      <c r="BB335" s="58"/>
      <c r="BC335" s="58"/>
      <c r="BD335" s="58"/>
      <c r="BE335" s="58"/>
      <c r="BF335" s="58"/>
      <c r="BG335" s="58"/>
      <c r="BH335" s="58"/>
      <c r="BJ335" s="58"/>
      <c r="BK335" s="58"/>
      <c r="BL335" s="58"/>
      <c r="BM335" s="58"/>
      <c r="BN335" s="58"/>
    </row>
    <row r="336" spans="2:66" s="57" customFormat="1"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8"/>
      <c r="BA336" s="58"/>
      <c r="BB336" s="58"/>
      <c r="BC336" s="58"/>
      <c r="BD336" s="58"/>
      <c r="BE336" s="58"/>
      <c r="BF336" s="58"/>
      <c r="BG336" s="58"/>
      <c r="BH336" s="58"/>
      <c r="BJ336" s="58"/>
      <c r="BK336" s="58"/>
      <c r="BL336" s="58"/>
      <c r="BM336" s="58"/>
      <c r="BN336" s="58"/>
    </row>
    <row r="337" spans="2:66" s="57" customFormat="1">
      <c r="B337" s="38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  <c r="AM337" s="73"/>
      <c r="AN337" s="73"/>
      <c r="AO337" s="73"/>
      <c r="AP337" s="73"/>
      <c r="AQ337" s="73"/>
      <c r="AR337" s="73"/>
      <c r="AS337" s="73"/>
      <c r="AT337" s="73"/>
      <c r="AU337" s="73"/>
      <c r="AV337" s="73"/>
      <c r="AW337" s="73"/>
      <c r="AX337" s="73"/>
      <c r="AY337" s="73"/>
      <c r="AZ337" s="73"/>
      <c r="BA337" s="73"/>
      <c r="BB337" s="73"/>
      <c r="BC337" s="73"/>
      <c r="BD337" s="73"/>
      <c r="BE337" s="73"/>
      <c r="BF337" s="73"/>
      <c r="BG337" s="73"/>
      <c r="BH337" s="73"/>
      <c r="BJ337" s="73"/>
      <c r="BK337" s="73"/>
      <c r="BL337" s="73"/>
      <c r="BM337" s="73"/>
      <c r="BN337" s="73"/>
    </row>
    <row r="338" spans="2:66" s="57" customFormat="1"/>
    <row r="339" spans="2:66" s="57" customFormat="1"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  <c r="BC339" s="58"/>
      <c r="BD339" s="58"/>
      <c r="BE339" s="58"/>
      <c r="BF339" s="58"/>
      <c r="BG339" s="58"/>
      <c r="BH339" s="58"/>
      <c r="BJ339" s="58"/>
      <c r="BK339" s="58"/>
      <c r="BL339" s="58"/>
      <c r="BM339" s="58"/>
      <c r="BN339" s="58"/>
    </row>
    <row r="340" spans="2:66" s="57" customFormat="1"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  <c r="BC340" s="58"/>
      <c r="BD340" s="58"/>
      <c r="BE340" s="58"/>
      <c r="BF340" s="58"/>
      <c r="BG340" s="58"/>
      <c r="BH340" s="58"/>
      <c r="BJ340" s="58"/>
      <c r="BK340" s="58"/>
      <c r="BL340" s="58"/>
      <c r="BM340" s="58"/>
      <c r="BN340" s="58"/>
    </row>
    <row r="341" spans="2:66" s="57" customFormat="1">
      <c r="B341" s="38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  <c r="AM341" s="73"/>
      <c r="AN341" s="73"/>
      <c r="AO341" s="73"/>
      <c r="AP341" s="73"/>
      <c r="AQ341" s="73"/>
      <c r="AR341" s="73"/>
      <c r="AS341" s="73"/>
      <c r="AT341" s="73"/>
      <c r="AU341" s="73"/>
      <c r="AV341" s="73"/>
      <c r="AW341" s="73"/>
      <c r="AX341" s="73"/>
      <c r="AY341" s="73"/>
      <c r="AZ341" s="73"/>
      <c r="BA341" s="73"/>
      <c r="BB341" s="73"/>
      <c r="BC341" s="73"/>
      <c r="BD341" s="73"/>
      <c r="BE341" s="73"/>
      <c r="BF341" s="73"/>
      <c r="BG341" s="73"/>
      <c r="BH341" s="73"/>
      <c r="BJ341" s="73"/>
      <c r="BK341" s="73"/>
      <c r="BL341" s="73"/>
      <c r="BM341" s="73"/>
      <c r="BN341" s="73"/>
    </row>
    <row r="342" spans="2:66" s="57" customFormat="1"/>
    <row r="343" spans="2:66" s="38" customFormat="1"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  <c r="AM343" s="73"/>
      <c r="AN343" s="73"/>
      <c r="AO343" s="73"/>
      <c r="AP343" s="73"/>
      <c r="AQ343" s="73"/>
      <c r="AR343" s="73"/>
      <c r="AS343" s="73"/>
      <c r="AT343" s="73"/>
      <c r="AU343" s="73"/>
      <c r="AV343" s="73"/>
      <c r="AW343" s="73"/>
      <c r="AX343" s="73"/>
      <c r="AY343" s="73"/>
      <c r="AZ343" s="73"/>
      <c r="BA343" s="73"/>
      <c r="BB343" s="73"/>
      <c r="BC343" s="73"/>
      <c r="BD343" s="73"/>
      <c r="BE343" s="73"/>
      <c r="BF343" s="73"/>
      <c r="BG343" s="73"/>
      <c r="BH343" s="73"/>
      <c r="BJ343" s="73"/>
      <c r="BK343" s="73"/>
      <c r="BL343" s="73"/>
      <c r="BM343" s="73"/>
      <c r="BN343" s="73"/>
    </row>
    <row r="344" spans="2:66" s="57" customFormat="1"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  <c r="BD344" s="58"/>
      <c r="BE344" s="58"/>
      <c r="BF344" s="58"/>
      <c r="BG344" s="58"/>
      <c r="BH344" s="58"/>
      <c r="BJ344" s="58"/>
      <c r="BK344" s="58"/>
      <c r="BL344" s="58"/>
      <c r="BM344" s="58"/>
      <c r="BN344" s="58"/>
    </row>
    <row r="345" spans="2:66" s="57" customFormat="1"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/>
      <c r="AW345" s="58"/>
      <c r="AX345" s="58"/>
      <c r="AY345" s="58"/>
      <c r="AZ345" s="58"/>
      <c r="BA345" s="58"/>
      <c r="BB345" s="58"/>
      <c r="BC345" s="58"/>
      <c r="BD345" s="58"/>
      <c r="BE345" s="58"/>
      <c r="BF345" s="58"/>
      <c r="BG345" s="58"/>
      <c r="BH345" s="58"/>
      <c r="BJ345" s="58"/>
      <c r="BK345" s="58"/>
      <c r="BL345" s="58"/>
      <c r="BM345" s="58"/>
      <c r="BN345" s="58"/>
    </row>
    <row r="346" spans="2:66" s="57" customFormat="1"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  <c r="BC346" s="58"/>
      <c r="BD346" s="58"/>
      <c r="BE346" s="58"/>
      <c r="BF346" s="58"/>
      <c r="BG346" s="58"/>
      <c r="BH346" s="58"/>
      <c r="BJ346" s="58"/>
      <c r="BK346" s="58"/>
      <c r="BL346" s="58"/>
      <c r="BM346" s="58"/>
      <c r="BN346" s="58"/>
    </row>
    <row r="347" spans="2:66" s="57" customFormat="1"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/>
      <c r="AW347" s="58"/>
      <c r="AX347" s="58"/>
      <c r="AY347" s="58"/>
      <c r="AZ347" s="58"/>
      <c r="BA347" s="58"/>
      <c r="BB347" s="58"/>
      <c r="BC347" s="58"/>
      <c r="BD347" s="58"/>
      <c r="BE347" s="58"/>
      <c r="BF347" s="58"/>
      <c r="BG347" s="58"/>
      <c r="BH347" s="58"/>
      <c r="BJ347" s="58"/>
      <c r="BK347" s="58"/>
      <c r="BL347" s="58"/>
      <c r="BM347" s="58"/>
      <c r="BN347" s="58"/>
    </row>
    <row r="348" spans="2:66" s="57" customFormat="1"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  <c r="BF348" s="58"/>
      <c r="BG348" s="58"/>
      <c r="BH348" s="58"/>
      <c r="BJ348" s="58"/>
      <c r="BK348" s="58"/>
      <c r="BL348" s="58"/>
      <c r="BM348" s="58"/>
      <c r="BN348" s="58"/>
    </row>
    <row r="349" spans="2:66" s="57" customFormat="1">
      <c r="B349" s="38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  <c r="AM349" s="73"/>
      <c r="AN349" s="73"/>
      <c r="AO349" s="73"/>
      <c r="AP349" s="73"/>
      <c r="AQ349" s="73"/>
      <c r="AR349" s="73"/>
      <c r="AS349" s="73"/>
      <c r="AT349" s="73"/>
      <c r="AU349" s="73"/>
      <c r="AV349" s="73"/>
      <c r="AW349" s="73"/>
      <c r="AX349" s="73"/>
      <c r="AY349" s="73"/>
      <c r="AZ349" s="73"/>
      <c r="BA349" s="73"/>
      <c r="BB349" s="73"/>
      <c r="BC349" s="73"/>
      <c r="BD349" s="73"/>
      <c r="BE349" s="73"/>
      <c r="BF349" s="73"/>
      <c r="BG349" s="73"/>
      <c r="BH349" s="73"/>
      <c r="BJ349" s="73"/>
      <c r="BK349" s="73"/>
      <c r="BL349" s="73"/>
      <c r="BM349" s="73"/>
      <c r="BN349" s="73"/>
    </row>
    <row r="350" spans="2:66" s="57" customFormat="1"/>
    <row r="351" spans="2:66" s="57" customFormat="1"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  <c r="BD351" s="58"/>
      <c r="BE351" s="58"/>
      <c r="BF351" s="58"/>
      <c r="BG351" s="58"/>
      <c r="BH351" s="58"/>
      <c r="BJ351" s="58"/>
      <c r="BK351" s="58"/>
      <c r="BL351" s="58"/>
      <c r="BM351" s="58"/>
      <c r="BN351" s="58"/>
    </row>
    <row r="352" spans="2:66" s="57" customFormat="1"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  <c r="BF352" s="58"/>
      <c r="BG352" s="58"/>
      <c r="BH352" s="58"/>
      <c r="BJ352" s="58"/>
      <c r="BK352" s="58"/>
      <c r="BL352" s="58"/>
      <c r="BM352" s="58"/>
      <c r="BN352" s="58"/>
    </row>
    <row r="353" spans="2:66" s="57" customFormat="1">
      <c r="B353" s="38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  <c r="AM353" s="73"/>
      <c r="AN353" s="73"/>
      <c r="AO353" s="73"/>
      <c r="AP353" s="73"/>
      <c r="AQ353" s="73"/>
      <c r="AR353" s="73"/>
      <c r="AS353" s="73"/>
      <c r="AT353" s="73"/>
      <c r="AU353" s="73"/>
      <c r="AV353" s="73"/>
      <c r="AW353" s="73"/>
      <c r="AX353" s="73"/>
      <c r="AY353" s="73"/>
      <c r="AZ353" s="73"/>
      <c r="BA353" s="73"/>
      <c r="BB353" s="73"/>
      <c r="BC353" s="73"/>
      <c r="BD353" s="73"/>
      <c r="BE353" s="73"/>
      <c r="BF353" s="73"/>
      <c r="BG353" s="73"/>
      <c r="BH353" s="73"/>
      <c r="BJ353" s="73"/>
      <c r="BK353" s="73"/>
      <c r="BL353" s="73"/>
      <c r="BM353" s="73"/>
      <c r="BN353" s="73"/>
    </row>
    <row r="354" spans="2:66" s="57" customFormat="1"/>
    <row r="355" spans="2:66" s="57" customFormat="1"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  <c r="BD355" s="58"/>
      <c r="BE355" s="58"/>
      <c r="BF355" s="58"/>
      <c r="BG355" s="58"/>
      <c r="BH355" s="58"/>
      <c r="BJ355" s="58"/>
      <c r="BK355" s="58"/>
      <c r="BL355" s="58"/>
      <c r="BM355" s="58"/>
      <c r="BN355" s="58"/>
    </row>
    <row r="356" spans="2:66" s="57" customFormat="1"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  <c r="BC356" s="58"/>
      <c r="BD356" s="58"/>
      <c r="BE356" s="58"/>
      <c r="BF356" s="58"/>
      <c r="BG356" s="58"/>
      <c r="BH356" s="58"/>
      <c r="BJ356" s="58"/>
      <c r="BK356" s="58"/>
      <c r="BL356" s="58"/>
      <c r="BM356" s="58"/>
      <c r="BN356" s="58"/>
    </row>
    <row r="357" spans="2:66" s="57" customFormat="1">
      <c r="B357" s="38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  <c r="AM357" s="73"/>
      <c r="AN357" s="73"/>
      <c r="AO357" s="73"/>
      <c r="AP357" s="73"/>
      <c r="AQ357" s="73"/>
      <c r="AR357" s="73"/>
      <c r="AS357" s="73"/>
      <c r="AT357" s="73"/>
      <c r="AU357" s="73"/>
      <c r="AV357" s="73"/>
      <c r="AW357" s="73"/>
      <c r="AX357" s="73"/>
      <c r="AY357" s="73"/>
      <c r="AZ357" s="73"/>
      <c r="BA357" s="73"/>
      <c r="BB357" s="73"/>
      <c r="BC357" s="73"/>
      <c r="BD357" s="73"/>
      <c r="BE357" s="73"/>
      <c r="BF357" s="73"/>
      <c r="BG357" s="73"/>
      <c r="BH357" s="73"/>
      <c r="BJ357" s="73"/>
      <c r="BK357" s="73"/>
      <c r="BL357" s="73"/>
      <c r="BM357" s="73"/>
      <c r="BN357" s="73"/>
    </row>
    <row r="358" spans="2:66" s="57" customFormat="1"/>
    <row r="359" spans="2:66" s="38" customFormat="1"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  <c r="AM359" s="73"/>
      <c r="AN359" s="73"/>
      <c r="AO359" s="73"/>
      <c r="AP359" s="73"/>
      <c r="AQ359" s="73"/>
      <c r="AR359" s="73"/>
      <c r="AS359" s="73"/>
      <c r="AT359" s="73"/>
      <c r="AU359" s="73"/>
      <c r="AV359" s="73"/>
      <c r="AW359" s="73"/>
      <c r="AX359" s="73"/>
      <c r="AY359" s="73"/>
      <c r="AZ359" s="73"/>
      <c r="BA359" s="73"/>
      <c r="BB359" s="73"/>
      <c r="BC359" s="73"/>
      <c r="BD359" s="73"/>
      <c r="BE359" s="73"/>
      <c r="BF359" s="73"/>
      <c r="BG359" s="73"/>
      <c r="BH359" s="73"/>
      <c r="BJ359" s="73"/>
      <c r="BK359" s="73"/>
      <c r="BL359" s="73"/>
      <c r="BM359" s="73"/>
      <c r="BN359" s="73"/>
    </row>
    <row r="360" spans="2:66" s="57" customFormat="1"/>
    <row r="361" spans="2:66" s="57" customFormat="1"/>
    <row r="362" spans="2:66" s="57" customFormat="1"/>
    <row r="363" spans="2:66" s="57" customFormat="1"/>
    <row r="364" spans="2:66" s="57" customFormat="1"/>
    <row r="365" spans="2:66" s="57" customFormat="1"/>
    <row r="366" spans="2:66" s="57" customFormat="1"/>
    <row r="367" spans="2:66" s="57" customFormat="1"/>
    <row r="368" spans="2:66" s="57" customFormat="1"/>
    <row r="369" s="57" customFormat="1"/>
    <row r="370" s="57" customFormat="1"/>
    <row r="371" s="57" customFormat="1"/>
    <row r="372" s="57" customFormat="1"/>
    <row r="373" s="57" customFormat="1"/>
    <row r="374" s="57" customFormat="1"/>
    <row r="375" s="57" customFormat="1"/>
    <row r="376" s="57" customFormat="1"/>
    <row r="377" s="57" customFormat="1"/>
    <row r="378" s="57" customFormat="1"/>
    <row r="379" s="57" customFormat="1"/>
    <row r="380" s="57" customFormat="1"/>
    <row r="381" s="57" customFormat="1"/>
    <row r="382" s="57" customFormat="1"/>
    <row r="383" s="57" customFormat="1"/>
    <row r="384" s="57" customFormat="1"/>
    <row r="385" s="57" customFormat="1"/>
    <row r="386" s="57" customFormat="1"/>
    <row r="387" s="57" customFormat="1"/>
    <row r="388" s="57" customFormat="1"/>
    <row r="389" s="57" customFormat="1"/>
    <row r="390" s="57" customFormat="1"/>
    <row r="391" s="57" customFormat="1"/>
    <row r="392" s="57" customFormat="1"/>
    <row r="393" s="57" customFormat="1"/>
    <row r="394" s="57" customFormat="1"/>
    <row r="395" s="57" customFormat="1"/>
    <row r="396" s="57" customFormat="1"/>
    <row r="397" s="57" customFormat="1"/>
    <row r="398" s="57" customFormat="1"/>
    <row r="399" s="57" customFormat="1"/>
    <row r="400" s="57" customFormat="1"/>
    <row r="401" s="57" customFormat="1"/>
    <row r="402" s="57" customFormat="1"/>
    <row r="403" s="57" customFormat="1"/>
    <row r="404" s="57" customFormat="1"/>
    <row r="405" s="57" customFormat="1"/>
    <row r="406" s="57" customFormat="1"/>
    <row r="407" s="57" customFormat="1"/>
    <row r="408" s="57" customFormat="1"/>
    <row r="409" s="57" customFormat="1"/>
    <row r="410" s="57" customFormat="1"/>
    <row r="411" s="57" customFormat="1"/>
    <row r="412" s="57" customFormat="1"/>
    <row r="413" s="57" customFormat="1"/>
    <row r="414" s="57" customFormat="1"/>
    <row r="415" s="57" customFormat="1"/>
    <row r="416" s="57" customFormat="1"/>
    <row r="417" s="57" customFormat="1"/>
    <row r="418" s="57" customFormat="1"/>
    <row r="419" s="57" customFormat="1"/>
    <row r="420" s="57" customFormat="1"/>
    <row r="421" s="57" customFormat="1"/>
    <row r="422" s="57" customFormat="1"/>
    <row r="423" s="57" customFormat="1"/>
    <row r="424" s="57" customFormat="1"/>
    <row r="425" s="57" customFormat="1"/>
    <row r="426" s="57" customFormat="1"/>
    <row r="427" s="57" customFormat="1"/>
    <row r="428" s="57" customFormat="1"/>
    <row r="429" s="57" customFormat="1"/>
    <row r="430" s="57" customFormat="1"/>
    <row r="431" s="57" customFormat="1"/>
    <row r="432" s="57" customFormat="1"/>
    <row r="433" s="57" customFormat="1"/>
    <row r="434" s="57" customFormat="1"/>
    <row r="435" s="57" customFormat="1"/>
    <row r="436" s="57" customFormat="1"/>
    <row r="437" s="57" customFormat="1"/>
    <row r="438" s="57" customFormat="1"/>
    <row r="439" s="57" customFormat="1"/>
    <row r="440" s="57" customFormat="1"/>
    <row r="441" s="57" customFormat="1"/>
    <row r="442" s="57" customFormat="1"/>
    <row r="443" s="57" customFormat="1"/>
    <row r="444" s="57" customFormat="1"/>
    <row r="445" s="57" customFormat="1"/>
    <row r="446" s="57" customFormat="1"/>
    <row r="447" s="57" customFormat="1"/>
    <row r="448" s="57" customFormat="1"/>
    <row r="449" s="57" customFormat="1"/>
    <row r="450" s="57" customFormat="1"/>
    <row r="451" s="57" customFormat="1"/>
    <row r="452" s="57" customFormat="1"/>
    <row r="453" s="57" customFormat="1"/>
    <row r="454" s="57" customFormat="1"/>
    <row r="455" s="57" customFormat="1"/>
    <row r="456" s="57" customFormat="1"/>
    <row r="457" s="57" customFormat="1"/>
    <row r="458" s="57" customFormat="1"/>
    <row r="459" s="57" customFormat="1"/>
    <row r="460" s="57" customFormat="1"/>
    <row r="461" s="57" customFormat="1"/>
    <row r="462" s="57" customFormat="1"/>
    <row r="463" s="57" customFormat="1"/>
    <row r="464" s="57" customFormat="1"/>
    <row r="465" s="57" customFormat="1"/>
    <row r="466" s="57" customFormat="1"/>
    <row r="467" s="57" customFormat="1"/>
    <row r="468" s="57" customFormat="1"/>
    <row r="469" s="57" customFormat="1"/>
    <row r="470" s="57" customFormat="1"/>
    <row r="471" s="57" customFormat="1"/>
    <row r="472" s="57" customFormat="1"/>
    <row r="473" s="57" customFormat="1"/>
    <row r="474" s="57" customFormat="1"/>
    <row r="475" s="57" customFormat="1"/>
    <row r="476" s="57" customFormat="1"/>
    <row r="477" s="57" customFormat="1"/>
    <row r="478" s="57" customFormat="1"/>
    <row r="479" s="57" customFormat="1"/>
    <row r="480" s="57" customFormat="1"/>
    <row r="481" s="57" customFormat="1"/>
    <row r="482" s="57" customFormat="1"/>
    <row r="483" s="57" customFormat="1"/>
    <row r="484" s="57" customFormat="1"/>
    <row r="485" s="57" customFormat="1"/>
    <row r="486" s="57" customFormat="1"/>
    <row r="487" s="57" customFormat="1"/>
    <row r="488" s="57" customFormat="1"/>
    <row r="489" s="57" customFormat="1"/>
    <row r="490" s="57" customFormat="1"/>
    <row r="491" s="57" customFormat="1"/>
    <row r="492" s="57" customFormat="1"/>
    <row r="493" s="57" customFormat="1"/>
    <row r="494" s="57" customFormat="1"/>
    <row r="495" s="57" customFormat="1"/>
    <row r="496" s="57" customFormat="1"/>
    <row r="497" s="57" customFormat="1"/>
    <row r="498" s="57" customFormat="1"/>
    <row r="499" s="57" customFormat="1"/>
    <row r="500" s="57" customFormat="1"/>
    <row r="501" s="57" customFormat="1"/>
    <row r="502" s="57" customFormat="1"/>
    <row r="503" s="57" customFormat="1"/>
    <row r="504" s="57" customFormat="1"/>
    <row r="505" s="57" customFormat="1"/>
    <row r="506" s="57" customFormat="1"/>
    <row r="507" s="57" customFormat="1"/>
    <row r="508" s="57" customFormat="1"/>
    <row r="509" s="57" customFormat="1"/>
    <row r="510" s="57" customFormat="1"/>
    <row r="511" s="57" customFormat="1"/>
    <row r="512" s="57" customFormat="1"/>
    <row r="513" s="57" customFormat="1"/>
    <row r="514" s="57" customFormat="1"/>
    <row r="515" s="57" customFormat="1"/>
    <row r="516" s="57" customFormat="1"/>
    <row r="517" s="57" customFormat="1"/>
    <row r="518" s="57" customFormat="1"/>
    <row r="519" s="57" customFormat="1"/>
    <row r="520" s="57" customFormat="1"/>
    <row r="521" s="57" customFormat="1"/>
    <row r="522" s="57" customFormat="1"/>
    <row r="523" s="57" customFormat="1"/>
    <row r="524" s="57" customFormat="1"/>
    <row r="525" s="57" customFormat="1"/>
    <row r="526" s="57" customFormat="1"/>
    <row r="527" s="57" customFormat="1"/>
    <row r="528" s="57" customFormat="1"/>
    <row r="529" s="57" customFormat="1"/>
    <row r="530" s="57" customFormat="1"/>
    <row r="531" s="57" customFormat="1"/>
    <row r="532" s="57" customFormat="1"/>
    <row r="533" s="57" customFormat="1"/>
    <row r="534" s="57" customFormat="1"/>
    <row r="535" s="57" customFormat="1"/>
    <row r="536" s="57" customFormat="1"/>
    <row r="537" s="57" customFormat="1"/>
    <row r="538" s="57" customFormat="1"/>
    <row r="539" s="57" customFormat="1"/>
    <row r="540" s="57" customFormat="1"/>
    <row r="541" s="57" customFormat="1"/>
    <row r="542" s="57" customFormat="1"/>
    <row r="543" s="57" customFormat="1"/>
    <row r="544" s="57" customFormat="1"/>
    <row r="545" s="57" customFormat="1"/>
    <row r="546" s="57" customFormat="1"/>
    <row r="547" s="57" customFormat="1"/>
    <row r="548" s="57" customFormat="1"/>
    <row r="549" s="57" customFormat="1"/>
    <row r="550" s="57" customFormat="1"/>
    <row r="551" s="57" customFormat="1"/>
    <row r="552" s="57" customFormat="1"/>
    <row r="553" s="57" customFormat="1"/>
    <row r="554" s="57" customFormat="1"/>
    <row r="555" s="57" customFormat="1"/>
    <row r="556" s="57" customFormat="1"/>
    <row r="557" s="57" customFormat="1"/>
    <row r="558" s="57" customFormat="1"/>
    <row r="559" s="57" customFormat="1"/>
    <row r="560" s="57" customFormat="1"/>
    <row r="561" s="57" customFormat="1"/>
    <row r="562" s="57" customFormat="1"/>
    <row r="563" s="57" customFormat="1"/>
    <row r="564" s="57" customFormat="1"/>
    <row r="565" s="57" customFormat="1"/>
    <row r="566" s="57" customFormat="1"/>
    <row r="567" s="57" customFormat="1"/>
    <row r="568" s="57" customFormat="1"/>
    <row r="569" s="57" customFormat="1"/>
    <row r="570" s="57" customFormat="1"/>
    <row r="571" s="57" customFormat="1"/>
    <row r="572" s="57" customFormat="1"/>
    <row r="573" s="57" customFormat="1"/>
    <row r="574" s="57" customFormat="1"/>
    <row r="575" s="57" customFormat="1"/>
    <row r="576" s="57" customFormat="1"/>
    <row r="577" s="57" customFormat="1"/>
    <row r="578" s="57" customFormat="1"/>
    <row r="579" s="57" customFormat="1"/>
    <row r="580" s="57" customFormat="1"/>
    <row r="581" s="57" customFormat="1"/>
    <row r="582" s="57" customFormat="1"/>
    <row r="583" s="57" customFormat="1"/>
    <row r="584" s="57" customFormat="1"/>
    <row r="585" s="57" customFormat="1"/>
    <row r="586" s="57" customFormat="1"/>
    <row r="587" s="57" customFormat="1"/>
    <row r="588" s="57" customFormat="1"/>
    <row r="589" s="57" customFormat="1"/>
    <row r="590" s="57" customFormat="1"/>
    <row r="591" s="57" customFormat="1"/>
    <row r="592" s="57" customFormat="1"/>
    <row r="593" s="57" customFormat="1"/>
    <row r="594" s="57" customFormat="1"/>
    <row r="595" s="57" customFormat="1"/>
    <row r="596" s="57" customFormat="1"/>
    <row r="597" s="57" customFormat="1"/>
    <row r="598" s="57" customFormat="1"/>
    <row r="599" s="57" customFormat="1"/>
    <row r="600" s="57" customFormat="1"/>
    <row r="601" s="57" customFormat="1"/>
    <row r="602" s="57" customFormat="1"/>
    <row r="603" s="57" customFormat="1"/>
    <row r="604" s="57" customFormat="1"/>
    <row r="605" s="57" customFormat="1"/>
    <row r="606" s="57" customFormat="1"/>
    <row r="607" s="57" customFormat="1"/>
    <row r="608" s="57" customFormat="1"/>
    <row r="609" s="57" customFormat="1"/>
    <row r="610" s="57" customFormat="1"/>
    <row r="611" s="57" customFormat="1"/>
    <row r="612" s="57" customFormat="1"/>
    <row r="613" s="57" customFormat="1"/>
    <row r="614" s="57" customFormat="1"/>
    <row r="615" s="57" customFormat="1"/>
    <row r="616" s="57" customFormat="1"/>
    <row r="617" s="57" customFormat="1"/>
    <row r="618" s="57" customFormat="1"/>
    <row r="619" s="57" customFormat="1"/>
    <row r="620" s="57" customFormat="1"/>
    <row r="621" s="57" customFormat="1"/>
    <row r="622" s="57" customFormat="1"/>
    <row r="623" s="57" customFormat="1"/>
    <row r="624" s="57" customFormat="1"/>
    <row r="625" s="57" customFormat="1"/>
    <row r="626" s="57" customFormat="1"/>
    <row r="627" s="57" customFormat="1"/>
    <row r="628" s="57" customFormat="1"/>
    <row r="629" s="57" customFormat="1"/>
    <row r="630" s="57" customFormat="1"/>
    <row r="631" s="57" customFormat="1"/>
    <row r="632" s="57" customFormat="1"/>
    <row r="633" s="57" customFormat="1"/>
    <row r="634" s="57" customFormat="1"/>
    <row r="635" s="57" customFormat="1"/>
    <row r="636" s="57" customFormat="1"/>
    <row r="637" s="57" customFormat="1"/>
    <row r="638" s="57" customFormat="1"/>
    <row r="639" s="57" customFormat="1"/>
    <row r="640" s="57" customFormat="1"/>
    <row r="641" s="57" customFormat="1"/>
    <row r="642" s="57" customFormat="1"/>
    <row r="643" s="57" customFormat="1"/>
    <row r="644" s="57" customFormat="1"/>
    <row r="645" s="57" customFormat="1"/>
    <row r="646" s="57" customFormat="1"/>
    <row r="647" s="57" customFormat="1"/>
    <row r="648" s="57" customFormat="1"/>
    <row r="649" s="57" customFormat="1"/>
    <row r="650" s="57" customFormat="1"/>
    <row r="651" s="57" customFormat="1"/>
    <row r="652" s="57" customFormat="1"/>
    <row r="653" s="57" customFormat="1"/>
    <row r="654" s="57" customFormat="1"/>
    <row r="655" s="57" customFormat="1"/>
    <row r="656" s="57" customFormat="1"/>
    <row r="657" s="57" customFormat="1"/>
    <row r="658" s="57" customFormat="1"/>
    <row r="659" s="57" customFormat="1"/>
    <row r="660" s="57" customFormat="1"/>
    <row r="661" s="57" customFormat="1"/>
    <row r="662" s="57" customFormat="1"/>
    <row r="663" s="57" customFormat="1"/>
    <row r="664" s="57" customFormat="1"/>
    <row r="665" s="57" customFormat="1"/>
    <row r="666" s="57" customFormat="1"/>
    <row r="667" s="57" customFormat="1"/>
    <row r="668" s="57" customFormat="1"/>
    <row r="669" s="57" customFormat="1"/>
    <row r="670" s="57" customFormat="1"/>
    <row r="671" s="57" customFormat="1"/>
    <row r="672" s="57" customFormat="1"/>
    <row r="673" s="57" customFormat="1"/>
    <row r="674" s="57" customFormat="1"/>
    <row r="675" s="57" customFormat="1"/>
    <row r="676" s="57" customFormat="1"/>
    <row r="677" s="57" customFormat="1"/>
    <row r="678" s="57" customFormat="1"/>
    <row r="679" s="57" customFormat="1"/>
    <row r="680" s="57" customFormat="1"/>
    <row r="681" s="57" customFormat="1"/>
    <row r="682" s="57" customFormat="1"/>
    <row r="683" s="57" customFormat="1"/>
    <row r="684" s="57" customFormat="1"/>
    <row r="685" s="57" customFormat="1"/>
    <row r="686" s="57" customFormat="1"/>
    <row r="687" s="57" customFormat="1"/>
    <row r="688" s="57" customFormat="1"/>
    <row r="689" s="57" customFormat="1"/>
    <row r="690" s="57" customFormat="1"/>
    <row r="691" s="57" customFormat="1"/>
    <row r="692" s="57" customFormat="1"/>
    <row r="693" s="57" customFormat="1"/>
    <row r="694" s="57" customFormat="1"/>
    <row r="695" s="57" customFormat="1"/>
    <row r="696" s="57" customFormat="1"/>
    <row r="697" s="57" customFormat="1"/>
    <row r="698" s="57" customFormat="1"/>
    <row r="699" s="57" customFormat="1"/>
    <row r="700" s="57" customFormat="1"/>
    <row r="701" s="57" customFormat="1"/>
    <row r="702" s="57" customFormat="1"/>
    <row r="703" s="57" customFormat="1"/>
    <row r="704" s="57" customFormat="1"/>
    <row r="705" s="57" customFormat="1"/>
    <row r="706" s="57" customFormat="1"/>
    <row r="707" s="57" customFormat="1"/>
    <row r="708" s="57" customFormat="1"/>
    <row r="709" s="57" customFormat="1"/>
    <row r="710" s="57" customFormat="1"/>
    <row r="711" s="57" customFormat="1"/>
    <row r="712" s="57" customFormat="1"/>
    <row r="713" s="57" customFormat="1"/>
    <row r="714" s="57" customFormat="1"/>
    <row r="715" s="57" customFormat="1"/>
    <row r="716" s="57" customFormat="1"/>
    <row r="717" s="57" customFormat="1"/>
    <row r="718" s="57" customFormat="1"/>
    <row r="719" s="57" customFormat="1"/>
    <row r="720" s="57" customFormat="1"/>
    <row r="721" s="57" customFormat="1"/>
    <row r="722" s="57" customFormat="1"/>
    <row r="723" s="57" customFormat="1"/>
    <row r="724" s="57" customFormat="1"/>
    <row r="725" s="57" customFormat="1"/>
    <row r="726" s="57" customFormat="1"/>
    <row r="727" s="57" customFormat="1"/>
    <row r="728" s="57" customFormat="1"/>
    <row r="729" s="57" customFormat="1"/>
    <row r="730" s="57" customFormat="1"/>
    <row r="731" s="57" customFormat="1"/>
    <row r="732" s="57" customFormat="1"/>
    <row r="733" s="57" customFormat="1"/>
    <row r="734" s="57" customFormat="1"/>
    <row r="735" s="57" customFormat="1"/>
    <row r="736" s="57" customFormat="1"/>
    <row r="737" s="57" customFormat="1"/>
    <row r="738" s="57" customFormat="1"/>
    <row r="739" s="57" customFormat="1"/>
    <row r="740" s="57" customFormat="1"/>
    <row r="741" s="57" customFormat="1"/>
    <row r="742" s="57" customFormat="1"/>
    <row r="743" s="57" customFormat="1"/>
    <row r="744" s="57" customFormat="1"/>
    <row r="745" s="57" customFormat="1"/>
    <row r="746" s="57" customFormat="1"/>
    <row r="747" s="57" customFormat="1"/>
    <row r="748" s="57" customFormat="1"/>
    <row r="749" s="57" customFormat="1"/>
    <row r="750" s="57" customFormat="1"/>
    <row r="751" s="57" customFormat="1"/>
    <row r="752" s="57" customFormat="1"/>
    <row r="753" s="57" customFormat="1"/>
    <row r="754" s="57" customFormat="1"/>
    <row r="755" s="57" customFormat="1"/>
    <row r="756" s="57" customFormat="1"/>
    <row r="757" s="57" customFormat="1"/>
    <row r="758" s="57" customFormat="1"/>
    <row r="759" s="57" customFormat="1"/>
    <row r="760" s="57" customFormat="1"/>
    <row r="761" s="57" customFormat="1"/>
    <row r="762" s="57" customFormat="1"/>
    <row r="763" s="57" customFormat="1"/>
    <row r="764" s="57" customFormat="1"/>
    <row r="765" s="57" customFormat="1"/>
    <row r="766" s="57" customFormat="1"/>
    <row r="767" s="57" customFormat="1"/>
    <row r="768" s="57" customFormat="1"/>
    <row r="769" s="57" customFormat="1"/>
    <row r="770" s="57" customFormat="1"/>
    <row r="771" s="57" customFormat="1"/>
    <row r="772" s="57" customFormat="1"/>
    <row r="773" s="57" customFormat="1"/>
    <row r="774" s="57" customFormat="1"/>
    <row r="775" s="57" customFormat="1"/>
    <row r="776" s="57" customFormat="1"/>
    <row r="777" s="57" customFormat="1"/>
    <row r="778" s="57" customFormat="1"/>
    <row r="779" s="57" customFormat="1"/>
    <row r="780" s="57" customFormat="1"/>
    <row r="781" s="57" customFormat="1"/>
    <row r="782" s="57" customFormat="1"/>
    <row r="783" s="57" customFormat="1"/>
    <row r="784" s="57" customFormat="1"/>
    <row r="785" s="57" customFormat="1"/>
    <row r="786" s="57" customFormat="1"/>
    <row r="787" s="57" customFormat="1"/>
    <row r="788" s="57" customFormat="1"/>
    <row r="789" s="57" customFormat="1"/>
    <row r="790" s="57" customFormat="1"/>
    <row r="791" s="57" customFormat="1"/>
    <row r="792" s="57" customFormat="1"/>
    <row r="793" s="57" customFormat="1"/>
    <row r="794" s="57" customFormat="1"/>
    <row r="795" s="57" customFormat="1"/>
    <row r="796" s="57" customFormat="1"/>
    <row r="797" s="57" customFormat="1"/>
    <row r="798" s="57" customFormat="1"/>
    <row r="799" s="57" customFormat="1"/>
    <row r="800" s="57" customFormat="1"/>
    <row r="801" s="57" customFormat="1"/>
    <row r="802" s="57" customFormat="1"/>
    <row r="803" s="57" customFormat="1"/>
    <row r="804" s="57" customFormat="1"/>
    <row r="805" s="57" customFormat="1"/>
    <row r="806" s="57" customFormat="1"/>
    <row r="807" s="57" customFormat="1"/>
    <row r="808" s="57" customFormat="1"/>
    <row r="809" s="57" customFormat="1"/>
    <row r="810" s="57" customFormat="1"/>
    <row r="811" s="57" customFormat="1"/>
    <row r="812" s="57" customFormat="1"/>
    <row r="813" s="57" customFormat="1"/>
    <row r="814" s="57" customFormat="1"/>
    <row r="815" s="57" customFormat="1"/>
    <row r="816" s="57" customFormat="1"/>
    <row r="817" s="57" customFormat="1"/>
    <row r="818" s="57" customFormat="1"/>
    <row r="819" s="57" customFormat="1"/>
    <row r="820" s="57" customFormat="1"/>
    <row r="821" s="57" customFormat="1"/>
    <row r="822" s="57" customFormat="1"/>
    <row r="823" s="57" customFormat="1"/>
    <row r="824" s="57" customFormat="1"/>
    <row r="825" s="57" customFormat="1"/>
    <row r="826" s="57" customFormat="1"/>
    <row r="827" s="57" customFormat="1"/>
    <row r="828" s="57" customFormat="1"/>
    <row r="829" s="57" customFormat="1"/>
    <row r="830" s="57" customFormat="1"/>
    <row r="831" s="57" customFormat="1"/>
    <row r="832" s="57" customFormat="1"/>
    <row r="833" s="57" customFormat="1"/>
    <row r="834" s="57" customFormat="1"/>
    <row r="835" s="57" customFormat="1"/>
    <row r="836" s="57" customFormat="1"/>
    <row r="837" s="57" customFormat="1"/>
    <row r="838" s="57" customFormat="1"/>
    <row r="839" s="57" customFormat="1"/>
    <row r="840" s="57" customFormat="1"/>
    <row r="841" s="57" customFormat="1"/>
    <row r="842" s="57" customFormat="1"/>
    <row r="843" s="57" customFormat="1"/>
    <row r="844" s="57" customFormat="1"/>
    <row r="845" s="57" customFormat="1"/>
    <row r="846" s="57" customFormat="1"/>
    <row r="847" s="57" customFormat="1"/>
    <row r="848" s="57" customFormat="1"/>
    <row r="849" s="57" customFormat="1"/>
    <row r="850" s="57" customFormat="1"/>
    <row r="851" s="57" customFormat="1"/>
    <row r="852" s="57" customFormat="1"/>
    <row r="853" s="57" customFormat="1"/>
    <row r="854" s="57" customFormat="1"/>
    <row r="855" s="57" customFormat="1"/>
    <row r="856" s="57" customFormat="1"/>
    <row r="857" s="57" customFormat="1"/>
    <row r="858" s="57" customFormat="1"/>
    <row r="859" s="57" customFormat="1"/>
    <row r="860" s="57" customFormat="1"/>
    <row r="861" s="57" customFormat="1"/>
    <row r="862" s="57" customFormat="1"/>
    <row r="863" s="57" customFormat="1"/>
    <row r="864" s="57" customFormat="1"/>
    <row r="865" s="57" customFormat="1"/>
    <row r="866" s="57" customFormat="1"/>
    <row r="867" s="57" customFormat="1"/>
    <row r="868" s="57" customFormat="1"/>
    <row r="869" s="57" customFormat="1"/>
    <row r="870" s="57" customFormat="1"/>
    <row r="871" s="57" customFormat="1"/>
    <row r="872" s="57" customFormat="1"/>
    <row r="873" s="57" customFormat="1"/>
    <row r="874" s="57" customFormat="1"/>
    <row r="875" s="57" customFormat="1"/>
    <row r="876" s="57" customFormat="1"/>
    <row r="877" s="57" customFormat="1"/>
    <row r="878" s="57" customFormat="1"/>
    <row r="879" s="57" customFormat="1"/>
    <row r="880" s="57" customFormat="1"/>
    <row r="881" s="57" customFormat="1"/>
    <row r="882" s="57" customFormat="1"/>
    <row r="883" s="57" customFormat="1"/>
    <row r="884" s="57" customFormat="1"/>
    <row r="885" s="57" customFormat="1"/>
    <row r="886" s="57" customFormat="1"/>
    <row r="887" s="57" customFormat="1"/>
    <row r="888" s="57" customFormat="1"/>
    <row r="889" s="57" customFormat="1"/>
    <row r="890" s="57" customFormat="1"/>
    <row r="891" s="57" customFormat="1"/>
    <row r="892" s="57" customFormat="1"/>
    <row r="893" s="57" customFormat="1"/>
    <row r="894" s="57" customFormat="1"/>
    <row r="895" s="57" customFormat="1"/>
    <row r="896" s="57" customFormat="1"/>
    <row r="897" s="57" customFormat="1"/>
    <row r="898" s="57" customFormat="1"/>
    <row r="899" s="57" customFormat="1"/>
    <row r="900" s="57" customFormat="1"/>
    <row r="901" s="57" customFormat="1"/>
    <row r="902" s="57" customFormat="1"/>
    <row r="903" s="57" customFormat="1"/>
    <row r="904" s="57" customFormat="1"/>
    <row r="905" s="57" customFormat="1"/>
    <row r="906" s="57" customFormat="1"/>
    <row r="907" s="57" customFormat="1"/>
    <row r="908" s="57" customFormat="1"/>
    <row r="909" s="57" customFormat="1"/>
    <row r="910" s="57" customFormat="1"/>
    <row r="911" s="57" customFormat="1"/>
    <row r="912" s="57" customFormat="1"/>
    <row r="913" s="57" customFormat="1"/>
    <row r="914" s="57" customFormat="1"/>
    <row r="915" s="57" customFormat="1"/>
    <row r="916" s="57" customFormat="1"/>
    <row r="917" s="57" customFormat="1"/>
    <row r="918" s="57" customFormat="1"/>
    <row r="919" s="57" customFormat="1"/>
    <row r="920" s="57" customFormat="1"/>
    <row r="921" s="57" customFormat="1"/>
    <row r="922" s="57" customFormat="1"/>
    <row r="923" s="57" customFormat="1"/>
    <row r="924" s="57" customFormat="1"/>
    <row r="925" s="57" customFormat="1"/>
    <row r="926" s="57" customFormat="1"/>
    <row r="927" s="57" customFormat="1"/>
    <row r="928" s="57" customFormat="1"/>
    <row r="929" s="57" customFormat="1"/>
    <row r="930" s="57" customFormat="1"/>
    <row r="931" s="57" customFormat="1"/>
    <row r="932" s="57" customFormat="1"/>
    <row r="933" s="57" customFormat="1"/>
    <row r="934" s="57" customFormat="1"/>
    <row r="935" s="57" customFormat="1"/>
    <row r="936" s="57" customFormat="1"/>
    <row r="937" s="57" customFormat="1"/>
    <row r="938" s="57" customFormat="1"/>
    <row r="939" s="57" customFormat="1"/>
    <row r="940" s="57" customFormat="1"/>
    <row r="941" s="57" customFormat="1"/>
    <row r="942" s="57" customFormat="1"/>
    <row r="943" s="57" customFormat="1"/>
    <row r="944" s="57" customFormat="1"/>
    <row r="945" s="57" customFormat="1"/>
    <row r="946" s="57" customFormat="1"/>
    <row r="947" s="57" customFormat="1"/>
    <row r="948" s="57" customFormat="1"/>
    <row r="949" s="57" customFormat="1"/>
    <row r="950" s="57" customFormat="1"/>
    <row r="951" s="57" customFormat="1"/>
    <row r="952" s="57" customFormat="1"/>
    <row r="953" s="57" customFormat="1"/>
    <row r="954" s="57" customFormat="1"/>
    <row r="955" s="57" customFormat="1"/>
    <row r="956" s="57" customFormat="1"/>
    <row r="957" s="57" customFormat="1"/>
    <row r="958" s="57" customFormat="1"/>
    <row r="959" s="57" customFormat="1"/>
    <row r="960" s="57" customFormat="1"/>
    <row r="961" s="57" customFormat="1"/>
    <row r="962" s="57" customFormat="1"/>
    <row r="963" s="57" customFormat="1"/>
    <row r="964" s="57" customFormat="1"/>
    <row r="965" s="57" customFormat="1"/>
    <row r="966" s="57" customFormat="1"/>
    <row r="967" s="57" customFormat="1"/>
    <row r="968" s="57" customFormat="1"/>
    <row r="969" s="57" customFormat="1"/>
    <row r="970" s="57" customFormat="1"/>
    <row r="971" s="57" customFormat="1"/>
    <row r="972" s="57" customFormat="1"/>
    <row r="973" s="57" customFormat="1"/>
    <row r="974" s="57" customFormat="1"/>
    <row r="975" s="57" customFormat="1"/>
    <row r="976" s="57" customFormat="1"/>
    <row r="977" s="57" customFormat="1"/>
    <row r="978" s="57" customFormat="1"/>
    <row r="979" s="57" customFormat="1"/>
    <row r="980" s="57" customFormat="1"/>
    <row r="981" s="57" customFormat="1"/>
    <row r="982" s="57" customFormat="1"/>
    <row r="983" s="57" customFormat="1"/>
    <row r="984" s="57" customFormat="1"/>
    <row r="985" s="57" customFormat="1"/>
    <row r="986" s="57" customFormat="1"/>
    <row r="987" s="57" customFormat="1"/>
    <row r="988" s="57" customFormat="1"/>
    <row r="989" s="57" customFormat="1"/>
    <row r="990" s="57" customFormat="1"/>
    <row r="991" s="57" customFormat="1"/>
    <row r="992" s="57" customFormat="1"/>
    <row r="993" s="57" customFormat="1"/>
    <row r="994" s="57" customFormat="1"/>
    <row r="995" s="57" customFormat="1"/>
    <row r="996" s="57" customFormat="1"/>
    <row r="997" s="57" customFormat="1"/>
    <row r="998" s="57" customFormat="1"/>
    <row r="999" s="57" customFormat="1"/>
    <row r="1000" s="57" customFormat="1"/>
    <row r="1001" s="57" customFormat="1"/>
    <row r="1002" s="57" customFormat="1"/>
    <row r="1003" s="57" customFormat="1"/>
    <row r="1004" s="57" customFormat="1"/>
    <row r="1005" s="57" customFormat="1"/>
    <row r="1006" s="57" customFormat="1"/>
    <row r="1007" s="57" customFormat="1"/>
    <row r="1008" s="57" customFormat="1"/>
    <row r="1009" s="57" customFormat="1"/>
    <row r="1010" s="57" customFormat="1"/>
    <row r="1011" s="57" customFormat="1"/>
    <row r="1012" s="57" customFormat="1"/>
    <row r="1013" s="57" customFormat="1"/>
    <row r="1014" s="57" customFormat="1"/>
    <row r="1015" s="57" customFormat="1"/>
    <row r="1016" s="57" customFormat="1"/>
    <row r="1017" s="57" customFormat="1"/>
    <row r="1018" s="57" customFormat="1"/>
    <row r="1019" s="57" customFormat="1"/>
    <row r="1020" s="57" customFormat="1"/>
    <row r="1021" s="57" customFormat="1"/>
    <row r="1022" s="57" customFormat="1"/>
    <row r="1023" s="57" customFormat="1"/>
    <row r="1024" s="57" customFormat="1"/>
    <row r="1025" s="57" customFormat="1"/>
    <row r="1026" s="57" customFormat="1"/>
    <row r="1027" s="57" customFormat="1"/>
    <row r="1028" s="57" customFormat="1"/>
    <row r="1029" s="57" customFormat="1"/>
    <row r="1030" s="57" customFormat="1"/>
    <row r="1031" s="57" customFormat="1"/>
    <row r="1032" s="57" customFormat="1"/>
    <row r="1033" s="57" customFormat="1"/>
    <row r="1034" s="57" customFormat="1"/>
    <row r="1035" s="57" customFormat="1"/>
    <row r="1036" s="57" customFormat="1"/>
    <row r="1037" s="57" customFormat="1"/>
    <row r="1038" s="57" customFormat="1"/>
    <row r="1039" s="57" customFormat="1"/>
    <row r="1040" s="57" customFormat="1"/>
    <row r="1041" s="57" customFormat="1"/>
    <row r="1042" s="57" customFormat="1"/>
    <row r="1043" s="57" customFormat="1"/>
    <row r="1044" s="57" customFormat="1"/>
    <row r="1045" s="57" customFormat="1"/>
    <row r="1046" s="57" customFormat="1"/>
    <row r="1047" s="57" customFormat="1"/>
    <row r="1048" s="57" customFormat="1"/>
    <row r="1049" s="57" customFormat="1"/>
    <row r="1050" s="57" customFormat="1"/>
    <row r="1051" s="57" customFormat="1"/>
    <row r="1052" s="57" customFormat="1"/>
    <row r="1053" s="57" customFormat="1"/>
    <row r="1054" s="57" customFormat="1"/>
    <row r="1055" s="57" customFormat="1"/>
    <row r="1056" s="57" customFormat="1"/>
    <row r="1057" s="57" customFormat="1"/>
    <row r="1058" s="57" customFormat="1"/>
    <row r="1059" s="57" customFormat="1"/>
    <row r="1060" s="57" customFormat="1"/>
    <row r="1061" s="57" customFormat="1"/>
    <row r="1062" s="57" customFormat="1"/>
    <row r="1063" s="57" customFormat="1"/>
    <row r="1064" s="57" customFormat="1"/>
    <row r="1065" s="57" customFormat="1"/>
    <row r="1066" s="57" customFormat="1"/>
    <row r="1067" s="57" customFormat="1"/>
    <row r="1068" s="57" customFormat="1"/>
    <row r="1069" s="57" customFormat="1"/>
    <row r="1070" s="57" customFormat="1"/>
    <row r="1071" s="57" customFormat="1"/>
    <row r="1072" s="57" customFormat="1"/>
    <row r="1073" s="57" customFormat="1"/>
    <row r="1074" s="57" customFormat="1"/>
    <row r="1075" s="57" customFormat="1"/>
    <row r="1076" s="57" customFormat="1"/>
    <row r="1077" s="57" customFormat="1"/>
    <row r="1078" s="57" customFormat="1"/>
    <row r="1079" s="57" customFormat="1"/>
    <row r="1080" s="57" customFormat="1"/>
    <row r="1081" s="57" customFormat="1"/>
    <row r="1082" s="57" customFormat="1"/>
    <row r="1083" s="57" customFormat="1"/>
    <row r="1084" s="57" customFormat="1"/>
    <row r="1085" s="57" customFormat="1"/>
    <row r="1086" s="57" customFormat="1"/>
    <row r="1087" s="57" customFormat="1"/>
    <row r="1088" s="57" customFormat="1"/>
    <row r="1089" s="57" customFormat="1"/>
    <row r="1090" s="57" customFormat="1"/>
    <row r="1091" s="57" customFormat="1"/>
    <row r="1092" s="57" customFormat="1"/>
    <row r="1093" s="57" customFormat="1"/>
    <row r="1094" s="57" customFormat="1"/>
    <row r="1095" s="57" customFormat="1"/>
    <row r="1096" s="57" customFormat="1"/>
    <row r="1097" s="57" customFormat="1"/>
    <row r="1098" s="57" customFormat="1"/>
    <row r="1099" s="57" customFormat="1"/>
    <row r="1100" s="57" customFormat="1"/>
    <row r="1101" s="57" customFormat="1"/>
    <row r="1102" s="57" customFormat="1"/>
    <row r="1103" s="57" customFormat="1"/>
    <row r="1104" s="57" customFormat="1"/>
    <row r="1105" s="57" customFormat="1"/>
    <row r="1106" s="57" customFormat="1"/>
    <row r="1107" s="57" customFormat="1"/>
    <row r="1108" s="57" customFormat="1"/>
    <row r="1109" s="57" customFormat="1"/>
    <row r="1110" s="57" customFormat="1"/>
    <row r="1111" s="57" customFormat="1"/>
    <row r="1112" s="57" customFormat="1"/>
    <row r="1113" s="57" customFormat="1"/>
    <row r="1114" s="57" customFormat="1"/>
    <row r="1115" s="57" customFormat="1"/>
    <row r="1116" s="57" customFormat="1"/>
    <row r="1117" s="57" customFormat="1"/>
    <row r="1118" s="57" customFormat="1"/>
    <row r="1119" s="57" customFormat="1"/>
    <row r="1120" s="57" customFormat="1"/>
    <row r="1121" s="57" customFormat="1"/>
    <row r="1122" s="57" customFormat="1"/>
    <row r="1123" s="57" customFormat="1"/>
    <row r="1124" s="57" customFormat="1"/>
    <row r="1125" s="57" customFormat="1"/>
    <row r="1126" s="57" customFormat="1"/>
    <row r="1127" s="57" customFormat="1"/>
    <row r="1128" s="57" customFormat="1"/>
    <row r="1129" s="57" customFormat="1"/>
    <row r="1130" s="57" customFormat="1"/>
    <row r="1131" s="57" customFormat="1"/>
    <row r="1132" s="57" customFormat="1"/>
    <row r="1133" s="57" customFormat="1"/>
    <row r="1134" s="57" customFormat="1"/>
    <row r="1135" s="57" customFormat="1"/>
    <row r="1136" s="57" customFormat="1"/>
    <row r="1137" s="57" customFormat="1"/>
    <row r="1138" s="57" customFormat="1"/>
    <row r="1139" s="57" customFormat="1"/>
    <row r="1140" s="57" customFormat="1"/>
    <row r="1141" s="57" customFormat="1"/>
    <row r="1142" s="57" customFormat="1"/>
    <row r="1143" s="57" customFormat="1"/>
    <row r="1144" s="57" customFormat="1"/>
    <row r="1145" s="57" customFormat="1"/>
    <row r="1146" s="57" customFormat="1"/>
    <row r="1147" s="57" customFormat="1"/>
    <row r="1148" s="57" customFormat="1"/>
    <row r="1149" s="57" customFormat="1"/>
    <row r="1150" s="57" customFormat="1"/>
    <row r="1151" s="57" customFormat="1"/>
    <row r="1152" s="57" customFormat="1"/>
    <row r="1153" s="57" customFormat="1"/>
    <row r="1154" s="57" customFormat="1"/>
    <row r="1155" s="57" customFormat="1"/>
    <row r="1156" s="57" customFormat="1"/>
    <row r="1157" s="57" customFormat="1"/>
    <row r="1158" s="57" customFormat="1"/>
    <row r="1159" s="57" customFormat="1"/>
    <row r="1160" s="57" customFormat="1"/>
    <row r="1161" s="57" customFormat="1"/>
    <row r="1162" s="57" customFormat="1"/>
    <row r="1163" s="57" customFormat="1"/>
    <row r="1164" s="57" customFormat="1"/>
    <row r="1165" s="57" customFormat="1"/>
    <row r="1166" s="57" customFormat="1"/>
    <row r="1167" s="57" customFormat="1"/>
    <row r="1168" s="57" customFormat="1"/>
    <row r="1169" s="57" customFormat="1"/>
    <row r="1170" s="57" customFormat="1"/>
    <row r="1171" s="57" customFormat="1"/>
    <row r="1172" s="57" customFormat="1"/>
    <row r="1173" s="57" customFormat="1"/>
    <row r="1174" s="57" customFormat="1"/>
    <row r="1175" s="57" customFormat="1"/>
    <row r="1176" s="57" customFormat="1"/>
    <row r="1177" s="57" customFormat="1"/>
    <row r="1178" s="57" customFormat="1"/>
    <row r="1179" s="57" customFormat="1"/>
    <row r="1180" s="57" customFormat="1"/>
    <row r="1181" s="57" customFormat="1"/>
    <row r="1182" s="57" customFormat="1"/>
    <row r="1183" s="57" customFormat="1"/>
    <row r="1184" s="57" customFormat="1"/>
    <row r="1185" s="57" customFormat="1"/>
    <row r="1186" s="57" customFormat="1"/>
    <row r="1187" s="57" customFormat="1"/>
    <row r="1188" s="57" customFormat="1"/>
    <row r="1189" s="57" customFormat="1"/>
    <row r="1190" s="57" customFormat="1"/>
    <row r="1191" s="57" customFormat="1"/>
    <row r="1192" s="57" customFormat="1"/>
    <row r="1193" s="57" customFormat="1"/>
    <row r="1194" s="57" customFormat="1"/>
    <row r="1195" s="57" customFormat="1"/>
    <row r="1196" s="57" customFormat="1"/>
    <row r="1197" s="57" customFormat="1"/>
    <row r="1198" s="57" customFormat="1"/>
    <row r="1199" s="57" customFormat="1"/>
    <row r="1200" s="57" customFormat="1"/>
    <row r="1201" s="57" customFormat="1"/>
    <row r="1202" s="57" customFormat="1"/>
    <row r="1203" s="57" customFormat="1"/>
    <row r="1204" s="57" customFormat="1"/>
    <row r="1205" s="57" customFormat="1"/>
    <row r="1206" s="57" customFormat="1"/>
    <row r="1207" s="57" customFormat="1"/>
    <row r="1208" s="57" customFormat="1"/>
    <row r="1209" s="57" customFormat="1"/>
    <row r="1210" s="57" customFormat="1"/>
    <row r="1211" s="57" customFormat="1"/>
    <row r="1212" s="57" customFormat="1"/>
    <row r="1213" s="57" customFormat="1"/>
    <row r="1214" s="57" customFormat="1"/>
    <row r="1215" s="57" customFormat="1"/>
    <row r="1216" s="57" customFormat="1"/>
    <row r="1217" s="57" customFormat="1"/>
    <row r="1218" s="57" customFormat="1"/>
    <row r="1219" s="57" customFormat="1"/>
    <row r="1220" s="57" customFormat="1"/>
    <row r="1221" s="57" customFormat="1"/>
    <row r="1222" s="57" customFormat="1"/>
    <row r="1223" s="57" customFormat="1"/>
    <row r="1224" s="57" customFormat="1"/>
    <row r="1225" s="57" customFormat="1"/>
    <row r="1226" s="57" customFormat="1"/>
    <row r="1227" s="57" customFormat="1"/>
    <row r="1228" s="57" customFormat="1"/>
    <row r="1229" s="57" customFormat="1"/>
    <row r="1230" s="57" customFormat="1"/>
    <row r="1231" s="57" customFormat="1"/>
    <row r="1232" s="57" customFormat="1"/>
    <row r="1233" s="57" customFormat="1"/>
    <row r="1234" s="57" customFormat="1"/>
    <row r="1235" s="57" customFormat="1"/>
    <row r="1236" s="57" customFormat="1"/>
    <row r="1237" s="57" customFormat="1"/>
    <row r="1238" s="57" customFormat="1"/>
    <row r="1239" s="57" customFormat="1"/>
    <row r="1240" s="57" customFormat="1"/>
    <row r="1241" s="57" customFormat="1"/>
    <row r="1242" s="57" customFormat="1"/>
    <row r="1243" s="57" customFormat="1"/>
    <row r="1244" s="57" customFormat="1"/>
    <row r="1245" s="57" customFormat="1"/>
    <row r="1246" s="57" customFormat="1"/>
    <row r="1247" s="57" customFormat="1"/>
    <row r="1248" s="57" customFormat="1"/>
    <row r="1249" s="57" customFormat="1"/>
    <row r="1250" s="57" customFormat="1"/>
    <row r="1251" s="57" customFormat="1"/>
    <row r="1252" s="57" customFormat="1"/>
    <row r="1253" s="57" customFormat="1"/>
    <row r="1254" s="57" customFormat="1"/>
    <row r="1255" s="57" customFormat="1"/>
    <row r="1256" s="57" customFormat="1"/>
    <row r="1257" s="57" customFormat="1"/>
    <row r="1258" s="57" customFormat="1"/>
    <row r="1259" s="57" customFormat="1"/>
  </sheetData>
  <phoneticPr fontId="3" type="noConversion"/>
  <pageMargins left="0.70866141732283472" right="0.70866141732283472" top="0.74803149606299213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Sfusi di Vino</vt:lpstr>
      <vt:lpstr>Perigord</vt:lpstr>
      <vt:lpstr>M Voyage</vt:lpstr>
      <vt:lpstr>Cyprea Moneta</vt:lpstr>
      <vt:lpstr>Loctudy</vt:lpstr>
      <vt:lpstr>Loctudy!Print_Area</vt:lpstr>
      <vt:lpstr>'Cyprea Moneta'!TVA</vt:lpstr>
      <vt:lpstr>Loctudy!TVA</vt:lpstr>
      <vt:lpstr>'M Voyage'!TVA</vt:lpstr>
      <vt:lpstr>'Cyprea Moneta'!YVA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Gaalok KANG</dc:creator>
  <cp:lastModifiedBy>Gaalok KANG</cp:lastModifiedBy>
  <cp:lastPrinted>2024-06-18T06:39:42Z</cp:lastPrinted>
  <dcterms:created xsi:type="dcterms:W3CDTF">2024-06-12T21:23:54Z</dcterms:created>
  <dcterms:modified xsi:type="dcterms:W3CDTF">2024-06-18T06:40:41Z</dcterms:modified>
</cp:coreProperties>
</file>