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heri\Desktop\"/>
    </mc:Choice>
  </mc:AlternateContent>
  <xr:revisionPtr revIDLastSave="0" documentId="13_ncr:1_{F90594B4-1036-440A-9E7C-EE393CA0E77A}" xr6:coauthVersionLast="47" xr6:coauthVersionMax="47" xr10:uidLastSave="{00000000-0000-0000-0000-000000000000}"/>
  <bookViews>
    <workbookView xWindow="-120" yWindow="-120" windowWidth="20730" windowHeight="11160" xr2:uid="{9BC04F54-DC90-40C8-A3AA-75E10889ECBB}"/>
  </bookViews>
  <sheets>
    <sheet name="Sandbox" sheetId="1" r:id="rId1"/>
    <sheet name="Skills" sheetId="2" state="hidden" r:id="rId2"/>
    <sheet name="Adapt - Variable" sheetId="6" state="hidden" r:id="rId3"/>
    <sheet name="Skill dropdown" sheetId="4" state="hidden" r:id="rId4"/>
    <sheet name="Spells" sheetId="5" state="hidden" r:id="rId5"/>
  </sheets>
  <definedNames>
    <definedName name="_xlnm.Print_Area" localSheetId="0">Sandbox!$B$1:$J$60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 i="1" l="1"/>
  <c r="H58" i="1"/>
  <c r="G8" i="1"/>
  <c r="E18" i="1"/>
  <c r="E17" i="1"/>
  <c r="E14" i="1" a="1"/>
  <c r="E14" i="1"/>
  <c r="E15" i="1" a="1"/>
  <c r="E15" i="1"/>
  <c r="E16" i="1" a="1"/>
  <c r="E16" i="1" s="1"/>
  <c r="E11" i="1" a="1"/>
  <c r="E11" i="1" s="1"/>
  <c r="E10" i="1" a="1"/>
  <c r="E10" i="1" s="1"/>
  <c r="A10" i="1"/>
  <c r="A9" i="1"/>
  <c r="A8" i="1"/>
  <c r="A7" i="1"/>
  <c r="A6" i="1"/>
  <c r="A13" i="1" a="1"/>
  <c r="A13" i="1" s="1"/>
  <c r="B13" i="1" a="1"/>
  <c r="B13" i="1" s="1"/>
  <c r="D13" i="1" a="1"/>
  <c r="D13" i="1" s="1"/>
  <c r="J13" i="1" s="1"/>
  <c r="J19" i="1"/>
  <c r="E19" i="1" s="1"/>
  <c r="J56" i="1"/>
  <c r="E56" i="1" s="1"/>
  <c r="H56" i="1"/>
  <c r="C56" i="1"/>
  <c r="J55" i="1"/>
  <c r="E55" i="1" s="1"/>
  <c r="H55" i="1"/>
  <c r="C55" i="1"/>
  <c r="J54" i="1"/>
  <c r="E54" i="1" s="1"/>
  <c r="H54" i="1"/>
  <c r="C54" i="1"/>
  <c r="J53" i="1"/>
  <c r="E53" i="1" s="1"/>
  <c r="H53" i="1"/>
  <c r="C53" i="1"/>
  <c r="J52" i="1"/>
  <c r="E52" i="1" s="1"/>
  <c r="H52" i="1"/>
  <c r="C52" i="1"/>
  <c r="J51" i="1"/>
  <c r="E51" i="1" s="1"/>
  <c r="H51" i="1"/>
  <c r="C51" i="1"/>
  <c r="J50" i="1"/>
  <c r="E50" i="1" s="1"/>
  <c r="H50" i="1"/>
  <c r="C50" i="1"/>
  <c r="J49" i="1"/>
  <c r="E49" i="1" s="1"/>
  <c r="H49" i="1"/>
  <c r="C49" i="1"/>
  <c r="J48" i="1"/>
  <c r="E48" i="1" s="1"/>
  <c r="H48" i="1"/>
  <c r="C48" i="1"/>
  <c r="J47" i="1"/>
  <c r="E47" i="1" s="1"/>
  <c r="H47" i="1"/>
  <c r="C47" i="1"/>
  <c r="J46" i="1"/>
  <c r="E46" i="1" s="1"/>
  <c r="H46" i="1"/>
  <c r="C46" i="1"/>
  <c r="J45" i="1"/>
  <c r="E45" i="1" s="1"/>
  <c r="H45" i="1"/>
  <c r="C45" i="1"/>
  <c r="J44" i="1"/>
  <c r="E44" i="1" s="1"/>
  <c r="H44" i="1"/>
  <c r="C44" i="1"/>
  <c r="J43" i="1"/>
  <c r="E43" i="1" s="1"/>
  <c r="H43" i="1"/>
  <c r="C43" i="1"/>
  <c r="J42" i="1"/>
  <c r="E42" i="1" s="1"/>
  <c r="H42" i="1"/>
  <c r="C42" i="1"/>
  <c r="J41" i="1"/>
  <c r="E41" i="1" s="1"/>
  <c r="H41" i="1"/>
  <c r="C41" i="1"/>
  <c r="C19" i="1"/>
  <c r="C20" i="1"/>
  <c r="J57" i="1"/>
  <c r="E57" i="1" s="1"/>
  <c r="J40" i="1"/>
  <c r="E40" i="1" s="1"/>
  <c r="J39" i="1"/>
  <c r="E39" i="1" s="1"/>
  <c r="J38" i="1"/>
  <c r="E38" i="1" s="1"/>
  <c r="J37" i="1"/>
  <c r="E37" i="1" s="1"/>
  <c r="J36" i="1"/>
  <c r="E36" i="1" s="1"/>
  <c r="J35" i="1"/>
  <c r="E35" i="1" s="1"/>
  <c r="J34" i="1"/>
  <c r="E34" i="1" s="1"/>
  <c r="J33" i="1"/>
  <c r="E33" i="1" s="1"/>
  <c r="J32" i="1"/>
  <c r="E32" i="1" s="1"/>
  <c r="J31" i="1"/>
  <c r="E31" i="1" s="1"/>
  <c r="J30" i="1"/>
  <c r="E30" i="1" s="1"/>
  <c r="J29" i="1"/>
  <c r="E29" i="1" s="1"/>
  <c r="J28" i="1"/>
  <c r="E28" i="1" s="1"/>
  <c r="J27" i="1"/>
  <c r="E27" i="1" s="1"/>
  <c r="J26" i="1"/>
  <c r="E26" i="1" s="1"/>
  <c r="J25" i="1"/>
  <c r="E25" i="1" s="1"/>
  <c r="J24" i="1"/>
  <c r="E24" i="1" s="1"/>
  <c r="J23" i="1"/>
  <c r="E23" i="1" s="1"/>
  <c r="J22" i="1"/>
  <c r="E22" i="1" s="1"/>
  <c r="J21" i="1"/>
  <c r="E21" i="1" s="1"/>
  <c r="J20" i="1"/>
  <c r="E20" i="1" s="1"/>
  <c r="F174" i="2"/>
  <c r="F166" i="2"/>
  <c r="F108" i="2"/>
  <c r="F100" i="2"/>
  <c r="F78" i="2"/>
  <c r="F54" i="2"/>
  <c r="F48" i="2"/>
  <c r="F13" i="2"/>
  <c r="C21" i="1"/>
  <c r="C22" i="1"/>
  <c r="C23" i="1"/>
  <c r="C24" i="1"/>
  <c r="I58" i="1"/>
  <c r="B15" i="1"/>
  <c r="B16" i="1"/>
  <c r="B17" i="1"/>
  <c r="B18" i="1"/>
  <c r="C178" i="2"/>
  <c r="F178" i="2" s="1"/>
  <c r="C12" i="2"/>
  <c r="F12" i="2" s="1"/>
  <c r="C17" i="1"/>
  <c r="B14" i="1"/>
  <c r="C25" i="1"/>
  <c r="C26" i="1"/>
  <c r="C27" i="1"/>
  <c r="C28" i="1"/>
  <c r="C29" i="1"/>
  <c r="C30" i="1"/>
  <c r="C31" i="1"/>
  <c r="C32" i="1"/>
  <c r="C33" i="1"/>
  <c r="C34" i="1"/>
  <c r="C35" i="1"/>
  <c r="C36" i="1"/>
  <c r="C37" i="1"/>
  <c r="C38" i="1"/>
  <c r="C39" i="1"/>
  <c r="C40" i="1"/>
  <c r="C57" i="1"/>
  <c r="C152" i="2"/>
  <c r="F152" i="2" s="1"/>
  <c r="C58" i="2"/>
  <c r="F58" i="2" s="1"/>
  <c r="C26" i="2"/>
  <c r="F26" i="2" s="1"/>
  <c r="C16" i="1"/>
  <c r="C18" i="1"/>
  <c r="C15" i="1"/>
  <c r="C14" i="1"/>
  <c r="C5" i="5"/>
  <c r="H16" i="1"/>
  <c r="H17" i="1"/>
  <c r="H18" i="1"/>
  <c r="H19" i="1"/>
  <c r="H20" i="1"/>
  <c r="H21" i="1"/>
  <c r="H22" i="1"/>
  <c r="H23" i="1"/>
  <c r="H24" i="1"/>
  <c r="H25" i="1"/>
  <c r="H26" i="1"/>
  <c r="H27" i="1"/>
  <c r="H28" i="1"/>
  <c r="H29" i="1"/>
  <c r="H30" i="1"/>
  <c r="H31" i="1"/>
  <c r="H32" i="1"/>
  <c r="H33" i="1"/>
  <c r="H34" i="1"/>
  <c r="H35" i="1"/>
  <c r="H36" i="1"/>
  <c r="H37" i="1"/>
  <c r="H38" i="1"/>
  <c r="H39" i="1"/>
  <c r="H40" i="1"/>
  <c r="H57" i="1"/>
  <c r="H13" i="1"/>
  <c r="C9" i="5"/>
  <c r="H15" i="1" s="1"/>
  <c r="E3" i="5"/>
  <c r="E4" i="5"/>
  <c r="E6" i="5"/>
  <c r="E7" i="5"/>
  <c r="E8" i="5"/>
  <c r="E10" i="5"/>
  <c r="E11" i="5"/>
  <c r="E12" i="5"/>
  <c r="E13" i="5"/>
  <c r="E14" i="5"/>
  <c r="E15" i="5"/>
  <c r="E16" i="5"/>
  <c r="H14" i="1"/>
  <c r="F27" i="2"/>
  <c r="F61" i="2"/>
  <c r="F73" i="2"/>
  <c r="F86" i="2"/>
  <c r="F94" i="2"/>
  <c r="F2" i="2"/>
  <c r="F135" i="2"/>
  <c r="F138" i="2"/>
  <c r="F8" i="2"/>
  <c r="F57" i="2"/>
  <c r="F90" i="2"/>
  <c r="F95" i="2"/>
  <c r="F96" i="2"/>
  <c r="F102" i="2"/>
  <c r="F4" i="2"/>
  <c r="F128" i="2"/>
  <c r="F133" i="2"/>
  <c r="F139" i="2"/>
  <c r="F157" i="2"/>
  <c r="F16" i="2"/>
  <c r="F31" i="2"/>
  <c r="F51" i="2"/>
  <c r="F68" i="2"/>
  <c r="F75" i="2"/>
  <c r="F91" i="2"/>
  <c r="F129" i="2"/>
  <c r="F134" i="2"/>
  <c r="F153" i="2"/>
  <c r="F172" i="2"/>
  <c r="F14" i="2"/>
  <c r="F66" i="2"/>
  <c r="F99" i="2"/>
  <c r="F105" i="2"/>
  <c r="F141" i="2"/>
  <c r="F177" i="2"/>
  <c r="F17" i="2"/>
  <c r="F23" i="2"/>
  <c r="F34" i="2"/>
  <c r="F42" i="2"/>
  <c r="F92" i="2"/>
  <c r="F115" i="2"/>
  <c r="F136" i="2"/>
  <c r="F143" i="2"/>
  <c r="F173" i="2"/>
  <c r="F175" i="2"/>
  <c r="F28" i="2"/>
  <c r="F35" i="2"/>
  <c r="F50" i="2"/>
  <c r="F83" i="2"/>
  <c r="F93" i="2"/>
  <c r="F3" i="2"/>
  <c r="F124" i="2"/>
  <c r="F132" i="2"/>
  <c r="F137" i="2"/>
  <c r="F9" i="2"/>
  <c r="F7" i="2"/>
  <c r="F127" i="2"/>
  <c r="F147" i="2"/>
  <c r="F148" i="2"/>
  <c r="F149" i="2"/>
  <c r="F150" i="2"/>
  <c r="F170" i="2"/>
  <c r="F18" i="2"/>
  <c r="F29" i="2"/>
  <c r="F32" i="2"/>
  <c r="F62" i="2"/>
  <c r="F69" i="2"/>
  <c r="F5" i="2"/>
  <c r="F114" i="2"/>
  <c r="F116" i="2"/>
  <c r="F117" i="2"/>
  <c r="F118" i="2"/>
  <c r="F122" i="2"/>
  <c r="F123" i="2"/>
  <c r="F125" i="2"/>
  <c r="F144" i="2"/>
  <c r="F145" i="2"/>
  <c r="F146" i="2"/>
  <c r="F168" i="2"/>
  <c r="F10" i="2"/>
  <c r="F19" i="2"/>
  <c r="F22" i="2"/>
  <c r="F33" i="2"/>
  <c r="F38" i="2"/>
  <c r="F67" i="2"/>
  <c r="F70" i="2"/>
  <c r="F81" i="2"/>
  <c r="F6" i="2"/>
  <c r="F110" i="2"/>
  <c r="F111" i="2"/>
  <c r="F112" i="2"/>
  <c r="F126" i="2"/>
  <c r="F151" i="2"/>
  <c r="F169" i="2"/>
  <c r="F11" i="2"/>
  <c r="F176" i="2"/>
  <c r="F20" i="2"/>
  <c r="F25" i="2"/>
  <c r="F30" i="2"/>
  <c r="F63" i="2"/>
  <c r="F64" i="2"/>
  <c r="F65" i="2"/>
  <c r="F71" i="2"/>
  <c r="F77" i="2"/>
  <c r="F84" i="2"/>
  <c r="F97" i="2"/>
  <c r="F113" i="2"/>
  <c r="F158" i="2"/>
  <c r="F159" i="2"/>
  <c r="F160" i="2"/>
  <c r="F171" i="2"/>
  <c r="F24" i="2"/>
  <c r="F36" i="2"/>
  <c r="F43" i="2"/>
  <c r="F53" i="2"/>
  <c r="F55" i="2"/>
  <c r="F60" i="2"/>
  <c r="F119" i="2"/>
  <c r="F120" i="2"/>
  <c r="F121" i="2"/>
  <c r="F154" i="2"/>
  <c r="F155" i="2"/>
  <c r="F156" i="2"/>
  <c r="F167" i="2"/>
  <c r="F39" i="2"/>
  <c r="F52" i="2"/>
  <c r="F59" i="2"/>
  <c r="F76" i="2"/>
  <c r="F80" i="2"/>
  <c r="F87" i="2"/>
  <c r="F88" i="2"/>
  <c r="F89" i="2"/>
  <c r="F98" i="2"/>
  <c r="F109" i="2"/>
  <c r="F130" i="2"/>
  <c r="F161" i="2"/>
  <c r="F162" i="2"/>
  <c r="F163" i="2"/>
  <c r="F21" i="2"/>
  <c r="F37" i="2"/>
  <c r="F40" i="2"/>
  <c r="F49" i="2"/>
  <c r="F85" i="2"/>
  <c r="F101" i="2"/>
  <c r="F104" i="2"/>
  <c r="F106" i="2"/>
  <c r="F107" i="2"/>
  <c r="F131" i="2"/>
  <c r="F140" i="2"/>
  <c r="F142" i="2"/>
  <c r="F164" i="2"/>
  <c r="F15" i="2"/>
  <c r="F41" i="2"/>
  <c r="F44" i="2"/>
  <c r="F45" i="2"/>
  <c r="F46" i="2"/>
  <c r="F47" i="2"/>
  <c r="F56" i="2"/>
  <c r="F72" i="2"/>
  <c r="F74" i="2"/>
  <c r="F79" i="2"/>
  <c r="F82" i="2"/>
  <c r="F103" i="2"/>
  <c r="F165" i="2"/>
  <c r="G10" i="1" l="1" a="1"/>
  <c r="G10" i="1" s="1"/>
  <c r="D7" i="1"/>
  <c r="D9" i="1"/>
  <c r="E59" i="1"/>
  <c r="I9" i="1" s="1"/>
  <c r="H5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<sst xmlns="http://schemas.openxmlformats.org/spreadsheetml/2006/main" count="985" uniqueCount="347">
  <si>
    <t>Player Name:</t>
  </si>
  <si>
    <t>Character Name:</t>
  </si>
  <si>
    <t>Player Number:</t>
  </si>
  <si>
    <t>Energy</t>
  </si>
  <si>
    <t>Lineage</t>
  </si>
  <si>
    <t>Character Points (CP)</t>
  </si>
  <si>
    <t>Essence</t>
  </si>
  <si>
    <t>Body</t>
  </si>
  <si>
    <t>Armor</t>
  </si>
  <si>
    <t>Stamina</t>
  </si>
  <si>
    <t>Skill</t>
  </si>
  <si>
    <t>CP</t>
  </si>
  <si>
    <t>ST</t>
  </si>
  <si>
    <t>Skill Name</t>
  </si>
  <si>
    <t>Body +2</t>
  </si>
  <si>
    <t>Family Stockpile</t>
  </si>
  <si>
    <t>Forging</t>
  </si>
  <si>
    <t>Historical Research</t>
  </si>
  <si>
    <t>Immune Poison#</t>
  </si>
  <si>
    <t>1H Axes/ Hammers</t>
  </si>
  <si>
    <t>Resist Fear</t>
  </si>
  <si>
    <t>Resist Poison</t>
  </si>
  <si>
    <t>2H Axes/ Hammers</t>
  </si>
  <si>
    <t>Wear Armor*</t>
  </si>
  <si>
    <t>Dwarf</t>
  </si>
  <si>
    <t>Elf</t>
  </si>
  <si>
    <t>Enchanting</t>
  </si>
  <si>
    <t>Immune Charm#</t>
  </si>
  <si>
    <t>Immune Sleep#</t>
  </si>
  <si>
    <t>Innate Energy</t>
  </si>
  <si>
    <t>Magical Research</t>
  </si>
  <si>
    <t>1H Swords</t>
  </si>
  <si>
    <t>Ranged Weapon Bows</t>
  </si>
  <si>
    <t>Resist Charm</t>
  </si>
  <si>
    <t>Resist Sleep</t>
  </si>
  <si>
    <t>Stealth, Woodlands</t>
  </si>
  <si>
    <t>Alchemy</t>
  </si>
  <si>
    <t>Buckler</t>
  </si>
  <si>
    <t>Diplomacy</t>
  </si>
  <si>
    <t>Flesh Wound</t>
  </si>
  <si>
    <t>Gathering</t>
  </si>
  <si>
    <t>Immune Entangle#</t>
  </si>
  <si>
    <t>Remove Poison</t>
  </si>
  <si>
    <t>Resist Entangle</t>
  </si>
  <si>
    <t>Stamina +2</t>
  </si>
  <si>
    <t>Thrown Weapons</t>
  </si>
  <si>
    <t>Hauflin</t>
  </si>
  <si>
    <t>Adaptable</t>
  </si>
  <si>
    <t>Firearms</t>
  </si>
  <si>
    <t>Know-A-Guy</t>
  </si>
  <si>
    <t>Medical Training</t>
  </si>
  <si>
    <t>Scientific Research</t>
  </si>
  <si>
    <t>Weapon of Choice</t>
  </si>
  <si>
    <t>Human</t>
  </si>
  <si>
    <t>Kinfolk</t>
  </si>
  <si>
    <t>Berserk Aug</t>
  </si>
  <si>
    <t>Claws</t>
  </si>
  <si>
    <t>Cower</t>
  </si>
  <si>
    <t>Immune Knockback#</t>
  </si>
  <si>
    <t>Parry</t>
  </si>
  <si>
    <t>Resist Knockback</t>
  </si>
  <si>
    <t>Search Area</t>
  </si>
  <si>
    <t>Variable</t>
  </si>
  <si>
    <t>Orc</t>
  </si>
  <si>
    <t>Conceal Object</t>
  </si>
  <si>
    <t>Demand</t>
  </si>
  <si>
    <t>Harvesting</t>
  </si>
  <si>
    <t>Immune Knockdown#</t>
  </si>
  <si>
    <t>1H Bladed Weapons</t>
  </si>
  <si>
    <t>Rage</t>
  </si>
  <si>
    <t>Resist Bleed</t>
  </si>
  <si>
    <t>Resist Knockdown</t>
  </si>
  <si>
    <t>2H Bladed Weapons</t>
  </si>
  <si>
    <t>Lineage /Skill Type</t>
  </si>
  <si>
    <t>General Skill</t>
  </si>
  <si>
    <t xml:space="preserve">Wear Armor*    </t>
  </si>
  <si>
    <t xml:space="preserve">Body*  </t>
  </si>
  <si>
    <t xml:space="preserve">Stamina*   </t>
  </si>
  <si>
    <t>Magical Combat</t>
  </si>
  <si>
    <t>1H Weapon</t>
  </si>
  <si>
    <t>Ranged Weapon</t>
  </si>
  <si>
    <t>Specialization</t>
  </si>
  <si>
    <t>Specialization, Aug#</t>
  </si>
  <si>
    <t>Specialization, Ma#</t>
  </si>
  <si>
    <t>Staff</t>
  </si>
  <si>
    <t>Thrown Weapon</t>
  </si>
  <si>
    <t>Direct Combat</t>
  </si>
  <si>
    <t>Ambidextrous#</t>
  </si>
  <si>
    <t>Break Weapon</t>
  </si>
  <si>
    <t>Favored Target</t>
  </si>
  <si>
    <t>Florentine</t>
  </si>
  <si>
    <t>Physical Talent</t>
  </si>
  <si>
    <t>Physical Talent Aug#</t>
  </si>
  <si>
    <t>Physical Talent Ma#</t>
  </si>
  <si>
    <t>Quarry</t>
  </si>
  <si>
    <t>Shield</t>
  </si>
  <si>
    <t>Slam</t>
  </si>
  <si>
    <t>Slay</t>
  </si>
  <si>
    <t>2H Weapon</t>
  </si>
  <si>
    <t>Group Combat</t>
  </si>
  <si>
    <t>Assassinate</t>
  </si>
  <si>
    <t>Counter</t>
  </si>
  <si>
    <t>Hamstring</t>
  </si>
  <si>
    <t>Opportunist</t>
  </si>
  <si>
    <t>Opportunist Aug#</t>
  </si>
  <si>
    <t>Opportunist Ma#</t>
  </si>
  <si>
    <t>Stagger</t>
  </si>
  <si>
    <t>Waylay</t>
  </si>
  <si>
    <t>Unarmed Combat</t>
  </si>
  <si>
    <t>Block</t>
  </si>
  <si>
    <t>Breakthrough</t>
  </si>
  <si>
    <t>Fighting Prowess</t>
  </si>
  <si>
    <t>Fighting Prowess Aug#</t>
  </si>
  <si>
    <t>Fighting Prowess Ma#</t>
  </si>
  <si>
    <t>Grapple</t>
  </si>
  <si>
    <t>Haymaker</t>
  </si>
  <si>
    <t>Intimidate</t>
  </si>
  <si>
    <t>Pain Tolerance</t>
  </si>
  <si>
    <t>Strength</t>
  </si>
  <si>
    <t>Strength Aug#</t>
  </si>
  <si>
    <t>Strength Mas#</t>
  </si>
  <si>
    <t>Thievery</t>
  </si>
  <si>
    <t>Black Market#</t>
  </si>
  <si>
    <t>Disguise</t>
  </si>
  <si>
    <t>Escape Artist</t>
  </si>
  <si>
    <t>Pick Lock</t>
  </si>
  <si>
    <t>Pick Pocket</t>
  </si>
  <si>
    <t>Poison Use</t>
  </si>
  <si>
    <t>Stealth</t>
  </si>
  <si>
    <t>Stealth, Aug#</t>
  </si>
  <si>
    <t>Stealth, Ma#</t>
  </si>
  <si>
    <t>Thieves Guild Member#</t>
  </si>
  <si>
    <t>Equal Trade</t>
  </si>
  <si>
    <t>Going Rate</t>
  </si>
  <si>
    <t>Haggle</t>
  </si>
  <si>
    <t>Holdings</t>
  </si>
  <si>
    <t>Holdings Aug#</t>
  </si>
  <si>
    <t>Holdings Ma#</t>
  </si>
  <si>
    <t>Know A Guy</t>
  </si>
  <si>
    <t>Merchants Guild Member#</t>
  </si>
  <si>
    <t>Requisition#</t>
  </si>
  <si>
    <t xml:space="preserve">Supply </t>
  </si>
  <si>
    <t>Supply Aug#</t>
  </si>
  <si>
    <t>Supply Ma#</t>
  </si>
  <si>
    <t>Merchant</t>
  </si>
  <si>
    <t>Academic</t>
  </si>
  <si>
    <t>Analysis</t>
  </si>
  <si>
    <t>Consultation</t>
  </si>
  <si>
    <t>Deduction</t>
  </si>
  <si>
    <t>Medical Training Aug#</t>
  </si>
  <si>
    <t>Medical Training Ma#</t>
  </si>
  <si>
    <t>Research Guild Member#</t>
  </si>
  <si>
    <t>Surgery#</t>
  </si>
  <si>
    <t>Craftsman</t>
  </si>
  <si>
    <t>Craft Guild Member#</t>
  </si>
  <si>
    <t>Crafting Aug#</t>
  </si>
  <si>
    <t>Crafting Ma#</t>
  </si>
  <si>
    <t>Crafting Theory</t>
  </si>
  <si>
    <t>Guild Stockpile</t>
  </si>
  <si>
    <t>Maintenance#</t>
  </si>
  <si>
    <t>Technology Crafting#</t>
  </si>
  <si>
    <t xml:space="preserve">Energy* </t>
  </si>
  <si>
    <t>CP Total</t>
  </si>
  <si>
    <t>Skills</t>
  </si>
  <si>
    <t>CP Cost</t>
  </si>
  <si>
    <t>Lineage Bonus</t>
  </si>
  <si>
    <t>Lineage/Category</t>
  </si>
  <si>
    <t>Multi Purch</t>
  </si>
  <si>
    <t>Character Points Balance</t>
  </si>
  <si>
    <t>**</t>
  </si>
  <si>
    <t>******Direct Combat******</t>
  </si>
  <si>
    <t>******General Skill******</t>
  </si>
  <si>
    <t>******Thievery******</t>
  </si>
  <si>
    <t>****Unarmed Combat****</t>
  </si>
  <si>
    <t>*****Magical Combat*****</t>
  </si>
  <si>
    <t>********Merchant********</t>
  </si>
  <si>
    <t>********Kinfolk*********</t>
  </si>
  <si>
    <t>********Human********</t>
  </si>
  <si>
    <t>********Hauflin********</t>
  </si>
  <si>
    <t>*****Group Combat******</t>
  </si>
  <si>
    <t>**********Elf**********</t>
  </si>
  <si>
    <t>********Dwarf*********</t>
  </si>
  <si>
    <t>*******Craftsman*******</t>
  </si>
  <si>
    <t>*******Academic*******</t>
  </si>
  <si>
    <t>Stamina*</t>
  </si>
  <si>
    <t>Berserk/Remove Berserk</t>
  </si>
  <si>
    <t>This spell causes the target to gain or remove the Berserk Condition.</t>
  </si>
  <si>
    <t>Charm/Remove Charm</t>
  </si>
  <si>
    <t>This spell causes the target to gain or remove the Charm Condition.</t>
  </si>
  <si>
    <t>Elemental Bolt</t>
  </si>
  <si>
    <t>This spell causes the target to take 5 damage per Energy point used of the appropriate elemental damage.</t>
  </si>
  <si>
    <t>Entangle/Remove Entangle Foot</t>
  </si>
  <si>
    <t>This spell causes the target to gain or remove the Entangle Foot Condition.</t>
  </si>
  <si>
    <t>Entangle/Remove Entangle Arms</t>
  </si>
  <si>
    <t>This spell causes the target to gain or remove the Entangle Arms Condition.</t>
  </si>
  <si>
    <t>Entangle/Remove Entangle Body</t>
  </si>
  <si>
    <t>This spell causes the target to gain or remove the Entangle Body Condition.</t>
  </si>
  <si>
    <t>Healing/Harming Touch</t>
  </si>
  <si>
    <t>This spell causes the target to heal/harm 5 damage per Energy point used.</t>
  </si>
  <si>
    <t>Hex/Remove Hex</t>
  </si>
  <si>
    <t>This spell causes the target to gain or remove the Hex Condition.</t>
  </si>
  <si>
    <t>Natural Weapon</t>
  </si>
  <si>
    <t>Shatter</t>
  </si>
  <si>
    <t>Silence/Remove Silence</t>
  </si>
  <si>
    <t>This spell causes the target to gain or remove the Silence Condition.</t>
  </si>
  <si>
    <t>Sleep/Remove Sleep</t>
  </si>
  <si>
    <t>This spell causes the target to gain or remove the Sleep Condition.</t>
  </si>
  <si>
    <t>Slow/Remove Slow</t>
  </si>
  <si>
    <t>This spell causes the target to gain or remove the Slow Condition.</t>
  </si>
  <si>
    <t>Weakness/Remove Weakness</t>
  </si>
  <si>
    <t>This spell causes the target to gain or remove the Weakness Condition.</t>
  </si>
  <si>
    <t>Basic Spell List</t>
  </si>
  <si>
    <t>This spell causes the target to gain a claw. (green weapon physical representation) that they are proficient with and swings 2 damage. This claw may increase in damage with game skills that target Claws/Brawlers.</t>
  </si>
  <si>
    <t>This spell causes the target to gain the Broken Condition. If the target is a Basic Build Item, it is Destroyed instead.</t>
  </si>
  <si>
    <t>Energy Cost</t>
  </si>
  <si>
    <t>Description</t>
  </si>
  <si>
    <t>Spells</t>
  </si>
  <si>
    <t>Multiplier</t>
  </si>
  <si>
    <t>Healing/Harming Touch *</t>
  </si>
  <si>
    <t>Elemental Bolt *</t>
  </si>
  <si>
    <t>Total Energy</t>
  </si>
  <si>
    <t>Body*</t>
  </si>
  <si>
    <t>x</t>
  </si>
  <si>
    <t>A. Wear Armor*</t>
  </si>
  <si>
    <t>Supply</t>
  </si>
  <si>
    <t>****Orc****</t>
  </si>
  <si>
    <t>1H Bladed Weapons (Orc)</t>
  </si>
  <si>
    <t>2H Bladed Weapons (Orc)</t>
  </si>
  <si>
    <t>***Orc***</t>
  </si>
  <si>
    <t>Traveler/ Inspired</t>
  </si>
  <si>
    <t>Stamina (General)</t>
  </si>
  <si>
    <t>Body  (General)</t>
  </si>
  <si>
    <t xml:space="preserve">Wear Armor (General)    </t>
  </si>
  <si>
    <t>1H Axes/ Hammers (Dwarf)</t>
  </si>
  <si>
    <t>1H Swords (Elf)</t>
  </si>
  <si>
    <t>1H Weapon (DC)</t>
  </si>
  <si>
    <t>1H Weapon (GC)</t>
  </si>
  <si>
    <t>1H Weapon (MC)</t>
  </si>
  <si>
    <t>2H Axes/ Hammers (Dwarf)</t>
  </si>
  <si>
    <t>2H Weapon (DC)</t>
  </si>
  <si>
    <t>2H Weapon (GC)</t>
  </si>
  <si>
    <t>A. Wear Armor (Dwarf)</t>
  </si>
  <si>
    <t>Alchemy (Craftsman)</t>
  </si>
  <si>
    <t>Alchemy (Hauflin)</t>
  </si>
  <si>
    <t>Alchemy (Kinfolk)</t>
  </si>
  <si>
    <t>Ambidextrous# (DC)</t>
  </si>
  <si>
    <t>Ambidextrous# (GC)</t>
  </si>
  <si>
    <t>Ambidextrous# (UC)</t>
  </si>
  <si>
    <t>Body +2 (Dwarf)</t>
  </si>
  <si>
    <t>Body +2 (Orc)</t>
  </si>
  <si>
    <t>Buckler  (DC)</t>
  </si>
  <si>
    <t>Buckler (GC)</t>
  </si>
  <si>
    <t>Conceal Object  (Orc)</t>
  </si>
  <si>
    <t>Conceal Object (Thievery)</t>
  </si>
  <si>
    <t>Cower (Academic)</t>
  </si>
  <si>
    <t>Cower (Craftsman)</t>
  </si>
  <si>
    <t>Cower (Kinfolk)</t>
  </si>
  <si>
    <t>Cower  (Merchant)</t>
  </si>
  <si>
    <t>Cower (Thievery)</t>
  </si>
  <si>
    <t>Diplomacy (Hauflin)</t>
  </si>
  <si>
    <t>Diplomacy (Merchant)</t>
  </si>
  <si>
    <t>Diplomacy (Thievery)</t>
  </si>
  <si>
    <t>Enchanting (Craftsman)</t>
  </si>
  <si>
    <t>Enchanting (Elf)</t>
  </si>
  <si>
    <t>Flesh Wound (GC)</t>
  </si>
  <si>
    <t>Flesh Wound (Hauflin)</t>
  </si>
  <si>
    <t>Florentine (DC)</t>
  </si>
  <si>
    <t>Florentine (GC)</t>
  </si>
  <si>
    <t>Florentine (UC)</t>
  </si>
  <si>
    <t>Forging (Craftsman)</t>
  </si>
  <si>
    <t>Forging (Dwarf)</t>
  </si>
  <si>
    <t>Gathering (Craftsman)</t>
  </si>
  <si>
    <t>Gathering (Hauflin)</t>
  </si>
  <si>
    <t>Harvesting (Craftsman)</t>
  </si>
  <si>
    <t>Harvesting (Orc)</t>
  </si>
  <si>
    <t>Historical Research (Acad.)</t>
  </si>
  <si>
    <t>Historical Research (Dwarf)</t>
  </si>
  <si>
    <t>Immune Knockback# (Kinfolk)</t>
  </si>
  <si>
    <t>Immune Knockdown# (Orc)</t>
  </si>
  <si>
    <t>Know A Guy (Merchant)</t>
  </si>
  <si>
    <t>Know-A-Guy (Human)</t>
  </si>
  <si>
    <t>Magical Research (Acad.)</t>
  </si>
  <si>
    <t>Magical Research (Elf)</t>
  </si>
  <si>
    <t>Medical Training (Acad.)</t>
  </si>
  <si>
    <t>Medical Training (Human)</t>
  </si>
  <si>
    <t>Parry (DC)</t>
  </si>
  <si>
    <t>Parry (Kinfolk)</t>
  </si>
  <si>
    <t>Rage (DC)</t>
  </si>
  <si>
    <t>Rage (Orc)</t>
  </si>
  <si>
    <t>Ranged Weapon (DC)</t>
  </si>
  <si>
    <t>Ranged Weapon (GC)</t>
  </si>
  <si>
    <t>Ranged Weapon (MC)</t>
  </si>
  <si>
    <t>Scientific Research (Acad.)</t>
  </si>
  <si>
    <t>Scientific Research (Human)</t>
  </si>
  <si>
    <t>Search Area (Acad.)</t>
  </si>
  <si>
    <t>Search Area (Kinfolk)</t>
  </si>
  <si>
    <t>Berserk Augmentation</t>
  </si>
  <si>
    <t>Crafting Augmentation#</t>
  </si>
  <si>
    <t>Crafting Mastery#</t>
  </si>
  <si>
    <t>Energy*</t>
  </si>
  <si>
    <t>Fighting Prowess Augmentation#</t>
  </si>
  <si>
    <t>Fighting Prowess Mastery#</t>
  </si>
  <si>
    <t>Holdings, Augmentation#</t>
  </si>
  <si>
    <t>Holdings, Mastery#</t>
  </si>
  <si>
    <t>Medical Training Augmentation#</t>
  </si>
  <si>
    <t>Medical Training Mastery#</t>
  </si>
  <si>
    <t>One Handed Axes/Hammers</t>
  </si>
  <si>
    <t>One Handed Bladed Weapons</t>
  </si>
  <si>
    <t>One Handed Swords</t>
  </si>
  <si>
    <t>One Handed Weapons</t>
  </si>
  <si>
    <t>Opportunist Augmentation#</t>
  </si>
  <si>
    <t>Opportunist Mastery#</t>
  </si>
  <si>
    <t>Physical Talent Augmentation#</t>
  </si>
  <si>
    <t>Physical Talent Mastery#</t>
  </si>
  <si>
    <t>Specialization Augmentation#</t>
  </si>
  <si>
    <t>Specialization Mastery#</t>
  </si>
  <si>
    <t>Stealth Augmentation#</t>
  </si>
  <si>
    <t>Stealth Mastery#</t>
  </si>
  <si>
    <t>Stealth Woodlands</t>
  </si>
  <si>
    <t>Strength Augmentation#</t>
  </si>
  <si>
    <t>Strength Mastery#</t>
  </si>
  <si>
    <t>Supply Augmentation#</t>
  </si>
  <si>
    <t>Supply Mastery#</t>
  </si>
  <si>
    <t>Two Handed Axes/Hammers</t>
  </si>
  <si>
    <t>Two Handed Bladed Weapons</t>
  </si>
  <si>
    <t>Two Handed Weapon</t>
  </si>
  <si>
    <t>SKILL CATEGORIES</t>
  </si>
  <si>
    <t>SKILL LINKS</t>
  </si>
  <si>
    <t>SPELL LINKS</t>
  </si>
  <si>
    <r>
      <rPr>
        <sz val="11"/>
        <color theme="2" tint="-9.9978637043366805E-2"/>
        <rFont val="Calibri"/>
        <family val="2"/>
        <scheme val="minor"/>
      </rPr>
      <t>A.</t>
    </r>
    <r>
      <rPr>
        <sz val="11"/>
        <color theme="1"/>
        <rFont val="Calibri"/>
        <family val="2"/>
        <scheme val="minor"/>
      </rPr>
      <t xml:space="preserve"> Wear Armor (Dwarf)</t>
    </r>
  </si>
  <si>
    <t>Academic Skill*</t>
  </si>
  <si>
    <t>Craftsman Skill*</t>
  </si>
  <si>
    <t>Direct Combat Skill*</t>
  </si>
  <si>
    <t>Group Combat Skill*</t>
  </si>
  <si>
    <t>Magical Combat Skill*</t>
  </si>
  <si>
    <t>Merchant Skill*</t>
  </si>
  <si>
    <t>Thievery Skill*</t>
  </si>
  <si>
    <t>Unarmed Combat Skill*</t>
  </si>
  <si>
    <r>
      <rPr>
        <sz val="11"/>
        <color theme="0"/>
        <rFont val="Calibri"/>
        <family val="2"/>
        <scheme val="minor"/>
      </rPr>
      <t>1a</t>
    </r>
    <r>
      <rPr>
        <sz val="11"/>
        <color theme="1"/>
        <rFont val="Calibri"/>
        <family val="2"/>
        <scheme val="minor"/>
      </rPr>
      <t xml:space="preserve"> Group Combat Category</t>
    </r>
  </si>
  <si>
    <r>
      <rPr>
        <sz val="11"/>
        <color theme="0"/>
        <rFont val="Calibri"/>
        <family val="2"/>
        <scheme val="minor"/>
      </rPr>
      <t>1a</t>
    </r>
    <r>
      <rPr>
        <sz val="11"/>
        <color theme="1"/>
        <rFont val="Calibri"/>
        <family val="2"/>
        <scheme val="minor"/>
      </rPr>
      <t xml:space="preserve"> Academic Category </t>
    </r>
  </si>
  <si>
    <r>
      <rPr>
        <sz val="11"/>
        <color theme="0"/>
        <rFont val="Calibri"/>
        <family val="2"/>
        <scheme val="minor"/>
      </rPr>
      <t>1a</t>
    </r>
    <r>
      <rPr>
        <sz val="11"/>
        <color theme="1"/>
        <rFont val="Calibri"/>
        <family val="2"/>
        <scheme val="minor"/>
      </rPr>
      <t xml:space="preserve"> Craftsman Category</t>
    </r>
  </si>
  <si>
    <r>
      <rPr>
        <sz val="11"/>
        <color theme="0"/>
        <rFont val="Calibri"/>
        <family val="2"/>
        <scheme val="minor"/>
      </rPr>
      <t xml:space="preserve">1a </t>
    </r>
    <r>
      <rPr>
        <sz val="11"/>
        <color theme="1"/>
        <rFont val="Calibri"/>
        <family val="2"/>
        <scheme val="minor"/>
      </rPr>
      <t>Direct Combat Category</t>
    </r>
  </si>
  <si>
    <r>
      <rPr>
        <sz val="11"/>
        <color theme="0"/>
        <rFont val="Calibri"/>
        <family val="2"/>
        <scheme val="minor"/>
      </rPr>
      <t>1a</t>
    </r>
    <r>
      <rPr>
        <sz val="11"/>
        <color theme="1"/>
        <rFont val="Calibri"/>
        <family val="2"/>
        <scheme val="minor"/>
      </rPr>
      <t xml:space="preserve"> Magical Combat Category</t>
    </r>
  </si>
  <si>
    <r>
      <rPr>
        <sz val="11"/>
        <color theme="0"/>
        <rFont val="Calibri"/>
        <family val="2"/>
        <scheme val="minor"/>
      </rPr>
      <t xml:space="preserve">1a </t>
    </r>
    <r>
      <rPr>
        <sz val="11"/>
        <color theme="1"/>
        <rFont val="Calibri"/>
        <family val="2"/>
        <scheme val="minor"/>
      </rPr>
      <t>Merchant Category</t>
    </r>
  </si>
  <si>
    <r>
      <rPr>
        <sz val="11"/>
        <color theme="0"/>
        <rFont val="Calibri"/>
        <family val="2"/>
        <scheme val="minor"/>
      </rPr>
      <t>1a</t>
    </r>
    <r>
      <rPr>
        <sz val="11"/>
        <color theme="1"/>
        <rFont val="Calibri"/>
        <family val="2"/>
        <scheme val="minor"/>
      </rPr>
      <t xml:space="preserve"> Thievery Category</t>
    </r>
  </si>
  <si>
    <r>
      <rPr>
        <sz val="11"/>
        <color theme="0"/>
        <rFont val="Calibri"/>
        <family val="2"/>
        <scheme val="minor"/>
      </rPr>
      <t>1a</t>
    </r>
    <r>
      <rPr>
        <sz val="11"/>
        <color theme="1"/>
        <rFont val="Calibri"/>
        <family val="2"/>
        <scheme val="minor"/>
      </rPr>
      <t xml:space="preserve"> Unarmed Combat Category</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</si>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</sst>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16" x14ac:knownFonts="1">
    <font>
      <sz val="11"/>
      <color theme="1"/>
      <name val="Calibri"/>
      <family val="2"/>
      <scheme val="minor"/>
    </font>
    <font>
      <sz val="11"/>
      <color theme="0"/>
      <name val="Calibri"/>
      <family val="2"/>
      <scheme val="minor"/>
    </font>
    <font>
      <u/>
      <sz val="11"/>
      <color theme="1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4"/>
      <color theme="1"/>
      <name val="Calibri"/>
      <family val="2"/>
      <scheme val="minor"/>
    </font>
    <font>
      <sz val="12"/>
      <name val="Calibri"/>
      <family val="2"/>
      <scheme val="minor"/>
    </font>
    <font>
      <b/>
      <sz val="24"/>
      <color theme="1"/>
      <name val="Calibri"/>
      <family val="2"/>
      <scheme val="minor"/>
    </font>
    <font>
      <sz val="18"/>
      <color theme="1"/>
      <name val="Calibri"/>
      <family val="2"/>
      <scheme val="minor"/>
    </font>
    <font>
      <sz val="11"/>
      <color theme="2" tint="-9.9978637043366805E-2"/>
      <name val="Calibri"/>
      <family val="2"/>
      <scheme val="minor"/>
    </font>
    <font>
      <sz val="8"/>
      <color theme="2" tint="-9.9978637043366805E-2"/>
      <name val="Calibri"/>
      <family val="2"/>
      <scheme val="minor"/>
    </font>
    <font>
      <b/>
      <sz val="20"/>
      <color theme="1"/>
      <name val="Calibri"/>
      <family val="2"/>
      <scheme val="minor"/>
    </font>
    <font>
      <b/>
      <sz val="16"/>
      <color theme="1"/>
      <name val="Calibri"/>
      <family val="2"/>
    </font>
    <font>
      <sz val="11"/>
      <name val="Calibri"/>
      <family val="2"/>
      <scheme val="minor"/>
    </font>
    <font>
      <sz val="1"/>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1"/>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0" tint="-4.9989318521683403E-2"/>
        <bgColor indexed="64"/>
      </patternFill>
    </fill>
    <fill>
      <gradientFill>
        <stop position="0">
          <color theme="0"/>
        </stop>
        <stop position="0.5">
          <color theme="2" tint="-0.25098422193060094"/>
        </stop>
        <stop position="1">
          <color theme="0"/>
        </stop>
      </gradientFill>
    </fill>
  </fills>
  <borders count="3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medium">
        <color rgb="FF000000"/>
      </top>
      <bottom style="medium">
        <color rgb="FF000000"/>
      </bottom>
      <diagonal/>
    </border>
    <border>
      <left/>
      <right/>
      <top/>
      <bottom style="medium">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bottom style="medium">
        <color rgb="FF000000"/>
      </bottom>
      <diagonal/>
    </border>
    <border>
      <left/>
      <right style="medium">
        <color indexed="64"/>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right/>
      <top style="thin">
        <color indexed="64"/>
      </top>
      <bottom/>
      <diagonal/>
    </border>
    <border>
      <left style="double">
        <color indexed="64"/>
      </left>
      <right style="medium">
        <color indexed="64"/>
      </right>
      <top style="medium">
        <color indexed="64"/>
      </top>
      <bottom style="thin">
        <color indexed="64"/>
      </bottom>
      <diagonal/>
    </border>
    <border>
      <left style="double">
        <color indexed="64"/>
      </left>
      <right style="medium">
        <color indexed="64"/>
      </right>
      <top style="thin">
        <color indexed="64"/>
      </top>
      <bottom style="thin">
        <color indexed="64"/>
      </bottom>
      <diagonal/>
    </border>
    <border>
      <left style="double">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00">
    <xf numFmtId="0" fontId="0" fillId="0" borderId="0" xfId="0"/>
    <xf numFmtId="0" fontId="0" fillId="0" borderId="0" xfId="0" applyAlignment="1">
      <alignment vertical="top"/>
    </xf>
    <xf numFmtId="0" fontId="0" fillId="3" borderId="0" xfId="0" applyFill="1"/>
    <xf numFmtId="0" fontId="0" fillId="4" borderId="5" xfId="0" applyFill="1" applyBorder="1" applyAlignment="1">
      <alignment horizontal="center" vertical="top"/>
    </xf>
    <xf numFmtId="0" fontId="0" fillId="4" borderId="5" xfId="0" applyFill="1" applyBorder="1" applyAlignment="1">
      <alignment horizontal="center" vertical="top" wrapText="1"/>
    </xf>
    <xf numFmtId="0" fontId="0" fillId="0" borderId="0" xfId="0" applyAlignment="1">
      <alignment horizontal="left"/>
    </xf>
    <xf numFmtId="0" fontId="1" fillId="0" borderId="0" xfId="0" applyFont="1"/>
    <xf numFmtId="0" fontId="0" fillId="0" borderId="0" xfId="0" applyAlignment="1">
      <alignment wrapText="1"/>
    </xf>
    <xf numFmtId="0" fontId="1" fillId="0" borderId="0" xfId="0" applyFont="1" applyAlignment="1">
      <alignment horizontal="left"/>
    </xf>
    <xf numFmtId="0" fontId="0" fillId="0" borderId="18" xfId="0" applyBorder="1"/>
    <xf numFmtId="0" fontId="0" fillId="0" borderId="6" xfId="0" applyBorder="1"/>
    <xf numFmtId="0" fontId="0" fillId="0" borderId="19" xfId="0" applyBorder="1"/>
    <xf numFmtId="0" fontId="0" fillId="5" borderId="0" xfId="0" applyFill="1"/>
    <xf numFmtId="0" fontId="0" fillId="5" borderId="0" xfId="0" applyFill="1" applyAlignment="1">
      <alignment vertical="top"/>
    </xf>
    <xf numFmtId="0" fontId="5" fillId="5" borderId="0" xfId="0" applyFont="1" applyFill="1" applyAlignment="1">
      <alignment horizontal="center" vertical="center" wrapText="1"/>
    </xf>
    <xf numFmtId="164" fontId="4" fillId="5" borderId="0" xfId="0" applyNumberFormat="1" applyFont="1" applyFill="1" applyAlignment="1">
      <alignment horizontal="center" vertical="top" wrapText="1"/>
    </xf>
    <xf numFmtId="0" fontId="3" fillId="5" borderId="0" xfId="0" applyFont="1" applyFill="1" applyAlignment="1">
      <alignment horizontal="center"/>
    </xf>
    <xf numFmtId="0" fontId="0" fillId="5" borderId="0" xfId="0" applyFill="1" applyAlignment="1">
      <alignment horizontal="center"/>
    </xf>
    <xf numFmtId="0" fontId="0" fillId="0" borderId="0" xfId="0" applyAlignment="1">
      <alignment horizontal="center"/>
    </xf>
    <xf numFmtId="0" fontId="0" fillId="5" borderId="0" xfId="0" applyFill="1" applyAlignment="1">
      <alignment horizontal="left"/>
    </xf>
    <xf numFmtId="0" fontId="6" fillId="2" borderId="1" xfId="0" applyFont="1" applyFill="1" applyBorder="1" applyAlignment="1">
      <alignment vertical="center" wrapText="1"/>
    </xf>
    <xf numFmtId="0" fontId="6" fillId="2" borderId="14"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vertical="center" wrapText="1"/>
    </xf>
    <xf numFmtId="0" fontId="6" fillId="0" borderId="8" xfId="0" applyFont="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0" borderId="13" xfId="0" applyFont="1" applyBorder="1" applyAlignment="1">
      <alignment horizontal="center" vertical="center" wrapText="1"/>
    </xf>
    <xf numFmtId="0" fontId="6" fillId="2" borderId="4" xfId="0" applyFont="1" applyFill="1" applyBorder="1" applyAlignment="1">
      <alignment horizontal="center" vertical="center" wrapText="1"/>
    </xf>
    <xf numFmtId="0" fontId="6" fillId="2" borderId="3" xfId="0" applyFont="1" applyFill="1" applyBorder="1" applyAlignment="1">
      <alignment vertical="top" wrapText="1"/>
    </xf>
    <xf numFmtId="0" fontId="6" fillId="2" borderId="11"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4" fillId="4" borderId="20" xfId="0" applyFont="1" applyFill="1" applyBorder="1" applyAlignment="1">
      <alignment horizontal="left"/>
    </xf>
    <xf numFmtId="0" fontId="5" fillId="0" borderId="0" xfId="0" applyFont="1" applyAlignment="1">
      <alignment horizontal="left"/>
    </xf>
    <xf numFmtId="0" fontId="5" fillId="6" borderId="0" xfId="0" applyFont="1" applyFill="1" applyAlignment="1">
      <alignment horizontal="left"/>
    </xf>
    <xf numFmtId="0" fontId="5" fillId="0" borderId="22" xfId="0" applyFont="1" applyBorder="1" applyAlignment="1">
      <alignment horizontal="left"/>
    </xf>
    <xf numFmtId="0" fontId="4" fillId="4" borderId="23" xfId="0" applyFont="1" applyFill="1" applyBorder="1"/>
    <xf numFmtId="0" fontId="4" fillId="4" borderId="25" xfId="0" applyFont="1" applyFill="1" applyBorder="1" applyAlignment="1">
      <alignment horizontal="center"/>
    </xf>
    <xf numFmtId="0" fontId="2" fillId="0" borderId="0" xfId="1" applyAlignment="1">
      <alignment horizontal="left" vertical="center" indent="1"/>
    </xf>
    <xf numFmtId="0" fontId="8" fillId="0" borderId="0" xfId="0" applyFont="1" applyAlignment="1">
      <alignment vertical="center"/>
    </xf>
    <xf numFmtId="0" fontId="9" fillId="7" borderId="0" xfId="0" applyFont="1" applyFill="1" applyAlignment="1">
      <alignment horizontal="center"/>
    </xf>
    <xf numFmtId="0" fontId="1" fillId="0" borderId="0" xfId="0" applyFont="1" applyAlignment="1">
      <alignment horizontal="center"/>
    </xf>
    <xf numFmtId="0" fontId="5" fillId="0" borderId="26" xfId="0" applyFont="1" applyBorder="1" applyAlignment="1">
      <alignment horizontal="left"/>
    </xf>
    <xf numFmtId="0" fontId="0" fillId="6" borderId="0" xfId="0" applyFill="1"/>
    <xf numFmtId="0" fontId="5" fillId="6" borderId="21" xfId="0" applyFont="1" applyFill="1" applyBorder="1" applyAlignment="1">
      <alignment horizontal="left"/>
    </xf>
    <xf numFmtId="0" fontId="5" fillId="0" borderId="21" xfId="0" applyFont="1" applyBorder="1" applyAlignment="1">
      <alignment horizontal="left"/>
    </xf>
    <xf numFmtId="0" fontId="4" fillId="4" borderId="30" xfId="0" applyFont="1" applyFill="1" applyBorder="1"/>
    <xf numFmtId="0" fontId="4" fillId="4" borderId="31" xfId="0" applyFont="1" applyFill="1" applyBorder="1"/>
    <xf numFmtId="0" fontId="4" fillId="4" borderId="32" xfId="0" applyFont="1" applyFill="1" applyBorder="1" applyAlignment="1">
      <alignment horizontal="left"/>
    </xf>
    <xf numFmtId="0" fontId="4" fillId="4" borderId="31" xfId="0" applyFont="1" applyFill="1" applyBorder="1" applyAlignment="1">
      <alignment horizontal="center"/>
    </xf>
    <xf numFmtId="0" fontId="5" fillId="4" borderId="10" xfId="0" applyFont="1" applyFill="1" applyBorder="1"/>
    <xf numFmtId="0" fontId="5" fillId="4" borderId="33" xfId="0" applyFont="1" applyFill="1" applyBorder="1"/>
    <xf numFmtId="0" fontId="5" fillId="4" borderId="33" xfId="0" applyFont="1" applyFill="1" applyBorder="1" applyAlignment="1">
      <alignment horizontal="left"/>
    </xf>
    <xf numFmtId="0" fontId="5" fillId="4" borderId="21" xfId="0" applyFont="1" applyFill="1" applyBorder="1" applyAlignment="1">
      <alignment horizontal="left"/>
    </xf>
    <xf numFmtId="0" fontId="5" fillId="4" borderId="0" xfId="0" applyFont="1" applyFill="1"/>
    <xf numFmtId="0" fontId="5" fillId="4" borderId="0" xfId="0" applyFont="1" applyFill="1" applyAlignment="1">
      <alignment horizontal="left"/>
    </xf>
    <xf numFmtId="0" fontId="5" fillId="4" borderId="11" xfId="0" applyFont="1" applyFill="1" applyBorder="1" applyAlignment="1">
      <alignment horizontal="left"/>
    </xf>
    <xf numFmtId="0" fontId="5" fillId="4" borderId="22" xfId="0" applyFont="1" applyFill="1" applyBorder="1"/>
    <xf numFmtId="0" fontId="5" fillId="4" borderId="22" xfId="0" applyFont="1" applyFill="1" applyBorder="1" applyAlignment="1">
      <alignment horizontal="left"/>
    </xf>
    <xf numFmtId="0" fontId="10" fillId="5" borderId="0" xfId="0" applyFont="1" applyFill="1" applyAlignment="1">
      <alignment horizontal="center"/>
    </xf>
    <xf numFmtId="164" fontId="6" fillId="0" borderId="2" xfId="0" applyNumberFormat="1" applyFont="1" applyBorder="1" applyAlignment="1">
      <alignment horizontal="center" vertical="center" wrapText="1"/>
    </xf>
    <xf numFmtId="0" fontId="11" fillId="5" borderId="0" xfId="0" applyFont="1" applyFill="1"/>
    <xf numFmtId="0" fontId="10" fillId="5" borderId="0" xfId="0" applyFont="1" applyFill="1"/>
    <xf numFmtId="0" fontId="10" fillId="5" borderId="0" xfId="0" quotePrefix="1" applyFont="1" applyFill="1"/>
    <xf numFmtId="0" fontId="5" fillId="6" borderId="11" xfId="0" applyFont="1" applyFill="1" applyBorder="1" applyAlignment="1">
      <alignment horizontal="left"/>
    </xf>
    <xf numFmtId="0" fontId="5" fillId="6" borderId="37" xfId="0" applyFont="1" applyFill="1" applyBorder="1" applyAlignment="1">
      <alignment horizontal="left"/>
    </xf>
    <xf numFmtId="0" fontId="5" fillId="6" borderId="0" xfId="0" applyFont="1" applyFill="1" applyProtection="1">
      <protection locked="0"/>
    </xf>
    <xf numFmtId="0" fontId="5" fillId="0" borderId="0" xfId="0" applyFont="1" applyProtection="1">
      <protection locked="0"/>
    </xf>
    <xf numFmtId="0" fontId="5" fillId="6" borderId="22" xfId="0" applyFont="1" applyFill="1" applyBorder="1" applyProtection="1">
      <protection locked="0"/>
    </xf>
    <xf numFmtId="0" fontId="7" fillId="0" borderId="34" xfId="0" applyFont="1" applyBorder="1" applyAlignment="1" applyProtection="1">
      <alignment horizontal="center"/>
      <protection locked="0"/>
    </xf>
    <xf numFmtId="0" fontId="7" fillId="6" borderId="35" xfId="0" applyFont="1" applyFill="1" applyBorder="1" applyAlignment="1" applyProtection="1">
      <alignment horizontal="center"/>
      <protection locked="0"/>
    </xf>
    <xf numFmtId="0" fontId="7" fillId="0" borderId="35" xfId="0" applyFont="1" applyBorder="1" applyAlignment="1" applyProtection="1">
      <alignment horizontal="center"/>
      <protection locked="0"/>
    </xf>
    <xf numFmtId="0" fontId="7" fillId="6" borderId="36" xfId="0" applyFont="1" applyFill="1" applyBorder="1" applyAlignment="1" applyProtection="1">
      <alignment horizontal="center"/>
      <protection locked="0"/>
    </xf>
    <xf numFmtId="0" fontId="7" fillId="0" borderId="19" xfId="0" applyFont="1" applyBorder="1" applyAlignment="1" applyProtection="1">
      <alignment horizontal="center"/>
      <protection locked="0"/>
    </xf>
    <xf numFmtId="0" fontId="7" fillId="6" borderId="5" xfId="0" applyFont="1" applyFill="1" applyBorder="1" applyAlignment="1" applyProtection="1">
      <alignment horizontal="center"/>
      <protection locked="0"/>
    </xf>
    <xf numFmtId="0" fontId="7" fillId="0" borderId="5" xfId="0" applyFont="1" applyBorder="1" applyAlignment="1" applyProtection="1">
      <alignment horizontal="center"/>
      <protection locked="0"/>
    </xf>
    <xf numFmtId="0" fontId="7" fillId="0" borderId="24" xfId="0" applyFont="1" applyBorder="1" applyAlignment="1" applyProtection="1">
      <alignment horizontal="center"/>
      <protection locked="0"/>
    </xf>
    <xf numFmtId="0" fontId="5" fillId="0" borderId="22" xfId="0" applyFont="1" applyBorder="1" applyProtection="1">
      <protection locked="0"/>
    </xf>
    <xf numFmtId="0" fontId="5" fillId="0" borderId="27" xfId="0" applyFont="1" applyBorder="1" applyAlignment="1" applyProtection="1">
      <alignment horizontal="center"/>
      <protection locked="0"/>
    </xf>
    <xf numFmtId="0" fontId="5" fillId="6" borderId="28" xfId="0" applyFont="1" applyFill="1" applyBorder="1" applyAlignment="1" applyProtection="1">
      <alignment horizontal="center"/>
      <protection locked="0"/>
    </xf>
    <xf numFmtId="0" fontId="5" fillId="0" borderId="28" xfId="0" applyFont="1" applyBorder="1" applyAlignment="1" applyProtection="1">
      <alignment horizontal="center"/>
      <protection locked="0"/>
    </xf>
    <xf numFmtId="0" fontId="5" fillId="0" borderId="29" xfId="0" applyFont="1" applyBorder="1" applyAlignment="1" applyProtection="1">
      <alignment horizontal="center"/>
      <protection locked="0"/>
    </xf>
    <xf numFmtId="0" fontId="6" fillId="0" borderId="7" xfId="0" applyFont="1" applyBorder="1" applyAlignment="1" applyProtection="1">
      <alignment horizontal="center" vertical="center" wrapText="1"/>
      <protection locked="0"/>
    </xf>
    <xf numFmtId="0" fontId="6" fillId="0" borderId="12"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9" xfId="0" applyFont="1" applyBorder="1" applyAlignment="1" applyProtection="1">
      <alignment horizontal="center" vertical="center" wrapText="1"/>
      <protection locked="0"/>
    </xf>
    <xf numFmtId="0" fontId="0" fillId="0" borderId="0" xfId="0" applyProtection="1">
      <protection locked="0"/>
    </xf>
    <xf numFmtId="0" fontId="2" fillId="0" borderId="0" xfId="1" applyAlignment="1" applyProtection="1">
      <alignment horizontal="left" vertical="center" indent="1"/>
      <protection locked="0"/>
    </xf>
    <xf numFmtId="0" fontId="0" fillId="0" borderId="0" xfId="0" applyAlignment="1" applyProtection="1">
      <alignment horizontal="left" vertical="center" indent="1"/>
      <protection locked="0"/>
    </xf>
    <xf numFmtId="0" fontId="6" fillId="0" borderId="4" xfId="0" applyFont="1" applyBorder="1" applyAlignment="1" applyProtection="1">
      <alignment horizontal="center" vertical="center" wrapText="1"/>
      <protection locked="0"/>
    </xf>
    <xf numFmtId="164" fontId="12" fillId="0" borderId="4" xfId="0" applyNumberFormat="1" applyFont="1" applyBorder="1" applyAlignment="1">
      <alignment horizontal="center" vertical="center" wrapText="1"/>
    </xf>
    <xf numFmtId="0" fontId="13" fillId="0" borderId="0" xfId="0" applyFont="1" applyAlignment="1">
      <alignment horizontal="right" indent="1"/>
    </xf>
    <xf numFmtId="0" fontId="14" fillId="0" borderId="0" xfId="0" applyFont="1" applyAlignment="1">
      <alignment horizontal="center"/>
    </xf>
    <xf numFmtId="0" fontId="14" fillId="0" borderId="22" xfId="0" applyFont="1" applyBorder="1" applyAlignment="1">
      <alignment horizontal="center"/>
    </xf>
    <xf numFmtId="0" fontId="14" fillId="0" borderId="0" xfId="0" applyFont="1"/>
    <xf numFmtId="0" fontId="15" fillId="3" borderId="0" xfId="0" applyFont="1" applyFill="1"/>
    <xf numFmtId="0" fontId="15" fillId="0" borderId="0" xfId="0" applyFont="1"/>
    <xf numFmtId="0" fontId="9" fillId="7" borderId="0" xfId="0" applyFont="1" applyFill="1" applyAlignment="1">
      <alignment horizontal="center"/>
    </xf>
    <xf numFmtId="0" fontId="10" fillId="5" borderId="0" xfId="0" applyFont="1" applyFill="1" applyAlignment="1">
      <alignment horizontal="left"/>
    </xf>
  </cellXfs>
  <cellStyles count="2">
    <cellStyle name="Hyperlink" xfId="1" builtinId="8"/>
    <cellStyle name="Normal" xfId="0" builtinId="0"/>
  </cellStyles>
  <dxfs count="14">
    <dxf>
      <fill>
        <patternFill>
          <bgColor theme="1"/>
        </patternFill>
      </fill>
    </dxf>
    <dxf>
      <fill>
        <patternFill>
          <bgColor theme="1"/>
        </patternFill>
      </fill>
    </dxf>
    <dxf>
      <fill>
        <patternFill>
          <bgColor theme="1"/>
        </patternFill>
      </fill>
    </dxf>
    <dxf>
      <fill>
        <patternFill patternType="none">
          <bgColor auto="1"/>
        </patternFill>
      </fill>
    </dxf>
    <dxf>
      <fill>
        <patternFill>
          <bgColor rgb="FFFF0000"/>
        </patternFill>
      </fill>
    </dxf>
    <dxf>
      <font>
        <b/>
        <i val="0"/>
        <color theme="5"/>
      </font>
    </dxf>
    <dxf>
      <font>
        <b/>
        <i val="0"/>
        <color theme="9" tint="-0.24994659260841701"/>
      </font>
    </dxf>
    <dxf>
      <font>
        <b/>
        <i val="0"/>
        <color theme="5"/>
      </font>
    </dxf>
    <dxf>
      <font>
        <b/>
        <i val="0"/>
        <color theme="9" tint="-0.24994659260841701"/>
      </font>
    </dxf>
    <dxf>
      <font>
        <color auto="1"/>
      </font>
      <fill>
        <patternFill>
          <bgColor theme="7" tint="0.59996337778862885"/>
        </patternFill>
      </fill>
    </dxf>
    <dxf>
      <font>
        <color rgb="FF9C0006"/>
      </font>
      <fill>
        <patternFill>
          <bgColor rgb="FFFFC7CE"/>
        </patternFill>
      </fill>
    </dxf>
    <dxf>
      <font>
        <b/>
        <i val="0"/>
        <color rgb="FFFF0000"/>
      </font>
      <fill>
        <patternFill patternType="none">
          <bgColor auto="1"/>
        </patternFill>
      </fill>
    </dxf>
    <dxf>
      <font>
        <color theme="1" tint="0.24994659260841701"/>
      </font>
      <fill>
        <patternFill>
          <bgColor theme="1" tint="0.24994659260841701"/>
        </patternFill>
      </fill>
    </dxf>
    <dxf>
      <font>
        <color theme="1" tint="0.34998626667073579"/>
      </font>
      <fill>
        <patternFill>
          <bgColor theme="1" tint="0.34998626667073579"/>
        </patternFill>
      </fill>
    </dxf>
  </dxfs>
  <tableStyles count="0" defaultTableStyle="TableStyleMedium2" defaultPivotStyle="PivotStyleLight16"/>
  <colors>
    <mruColors>
      <color rgb="FFFF0000"/>
      <color rgb="FFF590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430161</xdr:colOff>
      <xdr:row>5</xdr:row>
      <xdr:rowOff>445525</xdr:rowOff>
    </xdr:from>
    <xdr:to>
      <xdr:col>3</xdr:col>
      <xdr:colOff>706694</xdr:colOff>
      <xdr:row>6</xdr:row>
      <xdr:rowOff>307259</xdr:rowOff>
    </xdr:to>
    <xdr:sp macro="" textlink="">
      <xdr:nvSpPr>
        <xdr:cNvPr id="4" name="TextBox 3">
          <a:extLst>
            <a:ext uri="{FF2B5EF4-FFF2-40B4-BE49-F238E27FC236}">
              <a16:creationId xmlns:a16="http://schemas.microsoft.com/office/drawing/2014/main" id="{D6818774-6383-4825-B996-021938EA63CB}"/>
            </a:ext>
          </a:extLst>
        </xdr:cNvPr>
        <xdr:cNvSpPr txBox="1"/>
      </xdr:nvSpPr>
      <xdr:spPr>
        <a:xfrm>
          <a:off x="1689919" y="553065"/>
          <a:ext cx="276533" cy="322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a:t>
          </a:r>
        </a:p>
      </xdr:txBody>
    </xdr:sp>
    <xdr:clientData/>
  </xdr:twoCellAnchor>
  <xdr:twoCellAnchor>
    <xdr:from>
      <xdr:col>3</xdr:col>
      <xdr:colOff>414799</xdr:colOff>
      <xdr:row>8</xdr:row>
      <xdr:rowOff>46089</xdr:rowOff>
    </xdr:from>
    <xdr:to>
      <xdr:col>3</xdr:col>
      <xdr:colOff>722057</xdr:colOff>
      <xdr:row>8</xdr:row>
      <xdr:rowOff>399436</xdr:rowOff>
    </xdr:to>
    <xdr:sp macro="" textlink="">
      <xdr:nvSpPr>
        <xdr:cNvPr id="5" name="TextBox 4">
          <a:extLst>
            <a:ext uri="{FF2B5EF4-FFF2-40B4-BE49-F238E27FC236}">
              <a16:creationId xmlns:a16="http://schemas.microsoft.com/office/drawing/2014/main" id="{2C370255-DFBC-4B1B-A512-7D9936141AD4}"/>
            </a:ext>
          </a:extLst>
        </xdr:cNvPr>
        <xdr:cNvSpPr txBox="1"/>
      </xdr:nvSpPr>
      <xdr:spPr>
        <a:xfrm>
          <a:off x="1674557" y="1520928"/>
          <a:ext cx="307258" cy="353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a:t>
          </a:r>
        </a:p>
      </xdr:txBody>
    </xdr:sp>
    <xdr:clientData/>
  </xdr:twoCellAnchor>
  <xdr:twoCellAnchor>
    <xdr:from>
      <xdr:col>6</xdr:col>
      <xdr:colOff>261169</xdr:colOff>
      <xdr:row>7</xdr:row>
      <xdr:rowOff>122904</xdr:rowOff>
    </xdr:from>
    <xdr:to>
      <xdr:col>6</xdr:col>
      <xdr:colOff>568427</xdr:colOff>
      <xdr:row>7</xdr:row>
      <xdr:rowOff>476251</xdr:rowOff>
    </xdr:to>
    <xdr:sp macro="" textlink="">
      <xdr:nvSpPr>
        <xdr:cNvPr id="6" name="TextBox 5">
          <a:extLst>
            <a:ext uri="{FF2B5EF4-FFF2-40B4-BE49-F238E27FC236}">
              <a16:creationId xmlns:a16="http://schemas.microsoft.com/office/drawing/2014/main" id="{5F56BDB8-80BC-4ABB-B04D-4B3ADAC894DD}"/>
            </a:ext>
          </a:extLst>
        </xdr:cNvPr>
        <xdr:cNvSpPr txBox="1"/>
      </xdr:nvSpPr>
      <xdr:spPr>
        <a:xfrm>
          <a:off x="4716411" y="1029315"/>
          <a:ext cx="307258" cy="353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a:t>
          </a:r>
        </a:p>
      </xdr:txBody>
    </xdr:sp>
    <xdr:clientData/>
  </xdr:twoCellAnchor>
  <xdr:twoCellAnchor editAs="oneCell">
    <xdr:from>
      <xdr:col>3</xdr:col>
      <xdr:colOff>706950</xdr:colOff>
      <xdr:row>60</xdr:row>
      <xdr:rowOff>28575</xdr:rowOff>
    </xdr:from>
    <xdr:to>
      <xdr:col>6</xdr:col>
      <xdr:colOff>1600200</xdr:colOff>
      <xdr:row>81</xdr:row>
      <xdr:rowOff>9524</xdr:rowOff>
    </xdr:to>
    <xdr:pic>
      <xdr:nvPicPr>
        <xdr:cNvPr id="8" name="Picture 7">
          <a:extLst>
            <a:ext uri="{FF2B5EF4-FFF2-40B4-BE49-F238E27FC236}">
              <a16:creationId xmlns:a16="http://schemas.microsoft.com/office/drawing/2014/main" id="{1E4FCD90-6113-FA5A-0EF0-F55540C7C5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40500" y="12896850"/>
          <a:ext cx="4074600" cy="39814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0</xdr:colOff>
      <xdr:row>0</xdr:row>
      <xdr:rowOff>1</xdr:rowOff>
    </xdr:from>
    <xdr:ext cx="8705850" cy="742950"/>
    <xdr:sp macro="" textlink="">
      <xdr:nvSpPr>
        <xdr:cNvPr id="9" name="Rectangle 8">
          <a:extLst>
            <a:ext uri="{FF2B5EF4-FFF2-40B4-BE49-F238E27FC236}">
              <a16:creationId xmlns:a16="http://schemas.microsoft.com/office/drawing/2014/main" id="{EAAC6EA5-93EE-57E2-72D4-643D347F16A7}"/>
            </a:ext>
          </a:extLst>
        </xdr:cNvPr>
        <xdr:cNvSpPr/>
      </xdr:nvSpPr>
      <xdr:spPr>
        <a:xfrm>
          <a:off x="0" y="1"/>
          <a:ext cx="8705850" cy="742950"/>
        </a:xfrm>
        <a:prstGeom prst="rect">
          <a:avLst/>
        </a:prstGeom>
        <a:noFill/>
      </xdr:spPr>
      <xdr:txBody>
        <a:bodyPr wrap="square" lIns="91440" tIns="45720" rIns="91440" bIns="45720">
          <a:noAutofit/>
        </a:bodyPr>
        <a:lstStyle/>
        <a:p>
          <a:pPr algn="ctr"/>
          <a:r>
            <a:rPr lang="en-US" sz="40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Crestfallen LARP Character Sandbox</a:t>
          </a:r>
        </a:p>
      </xdr:txBody>
    </xdr:sp>
    <xdr:clientData/>
  </xdr:oneCellAnchor>
  <xdr:twoCellAnchor>
    <xdr:from>
      <xdr:col>11</xdr:col>
      <xdr:colOff>114300</xdr:colOff>
      <xdr:row>3</xdr:row>
      <xdr:rowOff>38100</xdr:rowOff>
    </xdr:from>
    <xdr:to>
      <xdr:col>19</xdr:col>
      <xdr:colOff>2276475</xdr:colOff>
      <xdr:row>8</xdr:row>
      <xdr:rowOff>13607</xdr:rowOff>
    </xdr:to>
    <xdr:sp macro="" textlink="">
      <xdr:nvSpPr>
        <xdr:cNvPr id="10" name="TextBox 9">
          <a:extLst>
            <a:ext uri="{FF2B5EF4-FFF2-40B4-BE49-F238E27FC236}">
              <a16:creationId xmlns:a16="http://schemas.microsoft.com/office/drawing/2014/main" id="{AA7C3E5D-04CB-3D1B-BA43-C54F69DE09DD}"/>
            </a:ext>
          </a:extLst>
        </xdr:cNvPr>
        <xdr:cNvSpPr txBox="1"/>
      </xdr:nvSpPr>
      <xdr:spPr>
        <a:xfrm>
          <a:off x="9693729" y="609600"/>
          <a:ext cx="10666639" cy="16491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Skill Categories and Skills –  Character points are used to buy Categories and Skills.  A skill Category must be purchased before buying skills within it (General and Lineage cost 0 CP).   </a:t>
          </a:r>
          <a:r>
            <a:rPr lang="en-US" sz="1100" b="1">
              <a:solidFill>
                <a:schemeClr val="dk1"/>
              </a:solidFill>
              <a:effectLst/>
              <a:latin typeface="+mn-lt"/>
              <a:ea typeface="+mn-ea"/>
              <a:cs typeface="+mn-cs"/>
            </a:rPr>
            <a:t>Skill Categories increase in CP cost, each costing 5 more CP than the last. 1</a:t>
          </a:r>
          <a:r>
            <a:rPr lang="en-US" sz="1100" b="1" baseline="30000">
              <a:solidFill>
                <a:schemeClr val="dk1"/>
              </a:solidFill>
              <a:effectLst/>
              <a:latin typeface="+mn-lt"/>
              <a:ea typeface="+mn-ea"/>
              <a:cs typeface="+mn-cs"/>
            </a:rPr>
            <a:t>st</a:t>
          </a:r>
          <a:r>
            <a:rPr lang="en-US" sz="1100" b="1">
              <a:solidFill>
                <a:schemeClr val="dk1"/>
              </a:solidFill>
              <a:effectLst/>
              <a:latin typeface="+mn-lt"/>
              <a:ea typeface="+mn-ea"/>
              <a:cs typeface="+mn-cs"/>
            </a:rPr>
            <a:t> is 5CP, 2</a:t>
          </a:r>
          <a:r>
            <a:rPr lang="en-US" sz="1100" b="1" baseline="30000">
              <a:solidFill>
                <a:schemeClr val="dk1"/>
              </a:solidFill>
              <a:effectLst/>
              <a:latin typeface="+mn-lt"/>
              <a:ea typeface="+mn-ea"/>
              <a:cs typeface="+mn-cs"/>
            </a:rPr>
            <a:t>nd</a:t>
          </a:r>
          <a:r>
            <a:rPr lang="en-US" sz="1100" b="1">
              <a:solidFill>
                <a:schemeClr val="dk1"/>
              </a:solidFill>
              <a:effectLst/>
              <a:latin typeface="+mn-lt"/>
              <a:ea typeface="+mn-ea"/>
              <a:cs typeface="+mn-cs"/>
            </a:rPr>
            <a:t> is 10CP, 3</a:t>
          </a:r>
          <a:r>
            <a:rPr lang="en-US" sz="1100" b="1" baseline="30000">
              <a:solidFill>
                <a:schemeClr val="dk1"/>
              </a:solidFill>
              <a:effectLst/>
              <a:latin typeface="+mn-lt"/>
              <a:ea typeface="+mn-ea"/>
              <a:cs typeface="+mn-cs"/>
            </a:rPr>
            <a:t>rd</a:t>
          </a:r>
          <a:r>
            <a:rPr lang="en-US" sz="1100" b="1">
              <a:solidFill>
                <a:schemeClr val="dk1"/>
              </a:solidFill>
              <a:effectLst/>
              <a:latin typeface="+mn-lt"/>
              <a:ea typeface="+mn-ea"/>
              <a:cs typeface="+mn-cs"/>
            </a:rPr>
            <a:t> is 15CP, etc.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If you are playing Human</a:t>
          </a:r>
          <a:r>
            <a:rPr lang="en-US" sz="1100" b="1" baseline="0">
              <a:solidFill>
                <a:schemeClr val="dk1"/>
              </a:solidFill>
              <a:effectLst/>
              <a:latin typeface="+mn-lt"/>
              <a:ea typeface="+mn-ea"/>
              <a:cs typeface="+mn-cs"/>
            </a:rPr>
            <a:t> or Kinfolk Lineages, choose your lineage bonus by clicking on either "Adaptable' for humans or "Variable" for kinfolk in the dropdown list that appears above the skills table. If you change lineages,, make sure you change the skill back to Adaptable or Variable respectively.</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For skills that may be purchased multiple times, please type how many times purchased to the right of the skill  in the "x" column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and the CP total will automatically tally.</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 change build only delete the items in the skills category.</a:t>
          </a:r>
          <a:r>
            <a:rPr lang="en-US" sz="1100" baseline="0">
              <a:solidFill>
                <a:schemeClr val="dk1"/>
              </a:solidFill>
              <a:effectLst/>
              <a:latin typeface="+mn-lt"/>
              <a:ea typeface="+mn-ea"/>
              <a:cs typeface="+mn-cs"/>
            </a:rPr>
            <a:t> </a:t>
          </a:r>
          <a:r>
            <a:rPr lang="en-US" sz="1100" b="1" u="sng" baseline="0">
              <a:solidFill>
                <a:schemeClr val="dk1"/>
              </a:solidFill>
              <a:effectLst/>
              <a:latin typeface="+mn-lt"/>
              <a:ea typeface="+mn-ea"/>
              <a:cs typeface="+mn-cs"/>
            </a:rPr>
            <a:t>Do not delete the grey areas as they are formula dependent.</a:t>
          </a:r>
        </a:p>
        <a:p>
          <a:endParaRPr lang="en-US" sz="1100"/>
        </a:p>
      </xdr:txBody>
    </xdr:sp>
    <xdr:clientData/>
  </xdr:twoCellAnchor>
  <xdr:twoCellAnchor>
    <xdr:from>
      <xdr:col>11</xdr:col>
      <xdr:colOff>190500</xdr:colOff>
      <xdr:row>4</xdr:row>
      <xdr:rowOff>76200</xdr:rowOff>
    </xdr:from>
    <xdr:to>
      <xdr:col>18</xdr:col>
      <xdr:colOff>447675</xdr:colOff>
      <xdr:row>5</xdr:row>
      <xdr:rowOff>161925</xdr:rowOff>
    </xdr:to>
    <xdr:sp macro="" textlink="">
      <xdr:nvSpPr>
        <xdr:cNvPr id="2" name="Rectangle 1">
          <a:extLst>
            <a:ext uri="{FF2B5EF4-FFF2-40B4-BE49-F238E27FC236}">
              <a16:creationId xmlns:a16="http://schemas.microsoft.com/office/drawing/2014/main" id="{1F9E5191-D1CA-A149-20D2-484D6DD89C51}"/>
            </a:ext>
          </a:extLst>
        </xdr:cNvPr>
        <xdr:cNvSpPr/>
      </xdr:nvSpPr>
      <xdr:spPr>
        <a:xfrm>
          <a:off x="9477375" y="838200"/>
          <a:ext cx="6372225" cy="190500"/>
        </a:xfrm>
        <a:prstGeom prst="rect">
          <a:avLst/>
        </a:prstGeom>
        <a:solidFill>
          <a:schemeClr val="accent4">
            <a:lumMod val="40000"/>
            <a:lumOff val="60000"/>
            <a:alpha val="39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10</xdr:col>
      <xdr:colOff>603649</xdr:colOff>
      <xdr:row>0</xdr:row>
      <xdr:rowOff>0</xdr:rowOff>
    </xdr:from>
    <xdr:ext cx="1913674" cy="593304"/>
    <xdr:sp macro="" textlink="">
      <xdr:nvSpPr>
        <xdr:cNvPr id="3" name="Rectangle 2">
          <a:extLst>
            <a:ext uri="{FF2B5EF4-FFF2-40B4-BE49-F238E27FC236}">
              <a16:creationId xmlns:a16="http://schemas.microsoft.com/office/drawing/2014/main" id="{F70A2641-862B-8DD1-CAC3-004A202B3C3D}"/>
            </a:ext>
          </a:extLst>
        </xdr:cNvPr>
        <xdr:cNvSpPr/>
      </xdr:nvSpPr>
      <xdr:spPr>
        <a:xfrm>
          <a:off x="9285006" y="0"/>
          <a:ext cx="1913674" cy="593304"/>
        </a:xfrm>
        <a:prstGeom prst="rect">
          <a:avLst/>
        </a:prstGeom>
        <a:noFill/>
      </xdr:spPr>
      <xdr:txBody>
        <a:bodyPr wrap="square" lIns="91440" tIns="45720" rIns="91440" bIns="45720">
          <a:spAutoFit/>
        </a:bodyPr>
        <a:lstStyle/>
        <a:p>
          <a:pPr algn="ctr"/>
          <a:r>
            <a:rPr lang="en-US" sz="32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Directions</a:t>
          </a:r>
          <a:endParaRPr lang="en-US" sz="54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oneCellAnchor>
  <xdr:twoCellAnchor>
    <xdr:from>
      <xdr:col>2</xdr:col>
      <xdr:colOff>27215</xdr:colOff>
      <xdr:row>8</xdr:row>
      <xdr:rowOff>421821</xdr:rowOff>
    </xdr:from>
    <xdr:to>
      <xdr:col>2</xdr:col>
      <xdr:colOff>1292679</xdr:colOff>
      <xdr:row>11</xdr:row>
      <xdr:rowOff>40821</xdr:rowOff>
    </xdr:to>
    <xdr:sp macro="" textlink="">
      <xdr:nvSpPr>
        <xdr:cNvPr id="7" name="TextBox 6">
          <a:extLst>
            <a:ext uri="{FF2B5EF4-FFF2-40B4-BE49-F238E27FC236}">
              <a16:creationId xmlns:a16="http://schemas.microsoft.com/office/drawing/2014/main" id="{27515F26-A80D-20DD-69C4-D347515C39CE}"/>
            </a:ext>
          </a:extLst>
        </xdr:cNvPr>
        <xdr:cNvSpPr txBox="1"/>
      </xdr:nvSpPr>
      <xdr:spPr>
        <a:xfrm>
          <a:off x="176894" y="2667000"/>
          <a:ext cx="1265464" cy="59871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solidFill>
            </a:rPr>
            <a:t>Only one of these arrows should be orange at any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restfallenlarp.com/rules/skills/" TargetMode="External"/><Relationship Id="rId21" Type="http://schemas.openxmlformats.org/officeDocument/2006/relationships/hyperlink" Target="https://crestfallenlarp.com/rules/skills/" TargetMode="External"/><Relationship Id="rId42" Type="http://schemas.openxmlformats.org/officeDocument/2006/relationships/hyperlink" Target="https://crestfallenlarp.com/rules/skills/" TargetMode="External"/><Relationship Id="rId63" Type="http://schemas.openxmlformats.org/officeDocument/2006/relationships/hyperlink" Target="https://crestfallenlarp.com/rules/skills/" TargetMode="External"/><Relationship Id="rId84" Type="http://schemas.openxmlformats.org/officeDocument/2006/relationships/hyperlink" Target="https://crestfallenlarp.com/rules/skills/" TargetMode="External"/><Relationship Id="rId138" Type="http://schemas.openxmlformats.org/officeDocument/2006/relationships/hyperlink" Target="https://crestfallenlarp.com/rules/spells/" TargetMode="External"/><Relationship Id="rId107" Type="http://schemas.openxmlformats.org/officeDocument/2006/relationships/hyperlink" Target="https://crestfallenlarp.com/rules/skills/" TargetMode="External"/><Relationship Id="rId11" Type="http://schemas.openxmlformats.org/officeDocument/2006/relationships/hyperlink" Target="https://crestfallenlarp.com/rules/skills/" TargetMode="External"/><Relationship Id="rId32" Type="http://schemas.openxmlformats.org/officeDocument/2006/relationships/hyperlink" Target="https://crestfallenlarp.com/rules/skills/" TargetMode="External"/><Relationship Id="rId53" Type="http://schemas.openxmlformats.org/officeDocument/2006/relationships/hyperlink" Target="https://crestfallenlarp.com/rules/skills/" TargetMode="External"/><Relationship Id="rId74" Type="http://schemas.openxmlformats.org/officeDocument/2006/relationships/hyperlink" Target="https://crestfallenlarp.com/rules/skills/" TargetMode="External"/><Relationship Id="rId128" Type="http://schemas.openxmlformats.org/officeDocument/2006/relationships/hyperlink" Target="https://crestfallenlarp.com/rules/skills/" TargetMode="External"/><Relationship Id="rId5" Type="http://schemas.openxmlformats.org/officeDocument/2006/relationships/hyperlink" Target="https://crestfallenlarp.com/rules/skills/" TargetMode="External"/><Relationship Id="rId90" Type="http://schemas.openxmlformats.org/officeDocument/2006/relationships/hyperlink" Target="https://crestfallenlarp.com/rules/skills/" TargetMode="External"/><Relationship Id="rId95" Type="http://schemas.openxmlformats.org/officeDocument/2006/relationships/hyperlink" Target="https://crestfallenlarp.com/rules/skills/" TargetMode="External"/><Relationship Id="rId22" Type="http://schemas.openxmlformats.org/officeDocument/2006/relationships/hyperlink" Target="https://crestfallenlarp.com/rules/skills/" TargetMode="External"/><Relationship Id="rId27" Type="http://schemas.openxmlformats.org/officeDocument/2006/relationships/hyperlink" Target="https://crestfallenlarp.com/rules/skills/" TargetMode="External"/><Relationship Id="rId43" Type="http://schemas.openxmlformats.org/officeDocument/2006/relationships/hyperlink" Target="https://crestfallenlarp.com/rules/skills/" TargetMode="External"/><Relationship Id="rId48" Type="http://schemas.openxmlformats.org/officeDocument/2006/relationships/hyperlink" Target="https://crestfallenlarp.com/rules/skills/" TargetMode="External"/><Relationship Id="rId64" Type="http://schemas.openxmlformats.org/officeDocument/2006/relationships/hyperlink" Target="https://crestfallenlarp.com/rules/skills/" TargetMode="External"/><Relationship Id="rId69" Type="http://schemas.openxmlformats.org/officeDocument/2006/relationships/hyperlink" Target="https://crestfallenlarp.com/rules/skills/" TargetMode="External"/><Relationship Id="rId113" Type="http://schemas.openxmlformats.org/officeDocument/2006/relationships/hyperlink" Target="https://crestfallenlarp.com/rules/skills/" TargetMode="External"/><Relationship Id="rId118" Type="http://schemas.openxmlformats.org/officeDocument/2006/relationships/hyperlink" Target="https://crestfallenlarp.com/rules/skills/" TargetMode="External"/><Relationship Id="rId134" Type="http://schemas.openxmlformats.org/officeDocument/2006/relationships/hyperlink" Target="https://crestfallenlarp.com/rules/spells/" TargetMode="External"/><Relationship Id="rId139" Type="http://schemas.openxmlformats.org/officeDocument/2006/relationships/hyperlink" Target="https://crestfallenlarp.com/rules/spells/" TargetMode="External"/><Relationship Id="rId80" Type="http://schemas.openxmlformats.org/officeDocument/2006/relationships/hyperlink" Target="https://crestfallenlarp.com/rules/skills/" TargetMode="External"/><Relationship Id="rId85" Type="http://schemas.openxmlformats.org/officeDocument/2006/relationships/hyperlink" Target="https://crestfallenlarp.com/rules/skills/" TargetMode="External"/><Relationship Id="rId12" Type="http://schemas.openxmlformats.org/officeDocument/2006/relationships/hyperlink" Target="https://crestfallenlarp.com/rules/skills/" TargetMode="External"/><Relationship Id="rId17" Type="http://schemas.openxmlformats.org/officeDocument/2006/relationships/hyperlink" Target="https://crestfallenlarp.com/rules/skills/" TargetMode="External"/><Relationship Id="rId33" Type="http://schemas.openxmlformats.org/officeDocument/2006/relationships/hyperlink" Target="https://crestfallenlarp.com/rules/skills/" TargetMode="External"/><Relationship Id="rId38" Type="http://schemas.openxmlformats.org/officeDocument/2006/relationships/hyperlink" Target="https://crestfallenlarp.com/rules/skills/" TargetMode="External"/><Relationship Id="rId59" Type="http://schemas.openxmlformats.org/officeDocument/2006/relationships/hyperlink" Target="https://crestfallenlarp.com/rules/skills/" TargetMode="External"/><Relationship Id="rId103" Type="http://schemas.openxmlformats.org/officeDocument/2006/relationships/hyperlink" Target="https://crestfallenlarp.com/rules/skills/" TargetMode="External"/><Relationship Id="rId108" Type="http://schemas.openxmlformats.org/officeDocument/2006/relationships/hyperlink" Target="https://crestfallenlarp.com/rules/skills/" TargetMode="External"/><Relationship Id="rId124" Type="http://schemas.openxmlformats.org/officeDocument/2006/relationships/hyperlink" Target="https://crestfallenlarp.com/rules/skills/" TargetMode="External"/><Relationship Id="rId129" Type="http://schemas.openxmlformats.org/officeDocument/2006/relationships/hyperlink" Target="https://crestfallenlarp.com/rules/skills/" TargetMode="External"/><Relationship Id="rId54" Type="http://schemas.openxmlformats.org/officeDocument/2006/relationships/hyperlink" Target="https://crestfallenlarp.com/rules/skills/" TargetMode="External"/><Relationship Id="rId70" Type="http://schemas.openxmlformats.org/officeDocument/2006/relationships/hyperlink" Target="https://crestfallenlarp.com/rules/skills/" TargetMode="External"/><Relationship Id="rId75" Type="http://schemas.openxmlformats.org/officeDocument/2006/relationships/hyperlink" Target="https://crestfallenlarp.com/rules/skills/" TargetMode="External"/><Relationship Id="rId91" Type="http://schemas.openxmlformats.org/officeDocument/2006/relationships/hyperlink" Target="https://crestfallenlarp.com/rules/skills/" TargetMode="External"/><Relationship Id="rId96" Type="http://schemas.openxmlformats.org/officeDocument/2006/relationships/hyperlink" Target="https://crestfallenlarp.com/rules/skills/" TargetMode="External"/><Relationship Id="rId140" Type="http://schemas.openxmlformats.org/officeDocument/2006/relationships/hyperlink" Target="https://crestfallenlarp.com/rules/spells/" TargetMode="External"/><Relationship Id="rId145" Type="http://schemas.openxmlformats.org/officeDocument/2006/relationships/drawing" Target="../drawings/drawing1.xml"/><Relationship Id="rId1" Type="http://schemas.openxmlformats.org/officeDocument/2006/relationships/hyperlink" Target="https://crestfallenlarp.com/rules/skills/" TargetMode="External"/><Relationship Id="rId6" Type="http://schemas.openxmlformats.org/officeDocument/2006/relationships/hyperlink" Target="https://crestfallenlarp.com/rules/skills/" TargetMode="External"/><Relationship Id="rId23" Type="http://schemas.openxmlformats.org/officeDocument/2006/relationships/hyperlink" Target="https://crestfallenlarp.com/rules/skills/" TargetMode="External"/><Relationship Id="rId28" Type="http://schemas.openxmlformats.org/officeDocument/2006/relationships/hyperlink" Target="https://crestfallenlarp.com/rules/skills/" TargetMode="External"/><Relationship Id="rId49" Type="http://schemas.openxmlformats.org/officeDocument/2006/relationships/hyperlink" Target="https://crestfallenlarp.com/rules/skills/" TargetMode="External"/><Relationship Id="rId114" Type="http://schemas.openxmlformats.org/officeDocument/2006/relationships/hyperlink" Target="https://crestfallenlarp.com/rules/skills/" TargetMode="External"/><Relationship Id="rId119" Type="http://schemas.openxmlformats.org/officeDocument/2006/relationships/hyperlink" Target="https://crestfallenlarp.com/rules/skills/" TargetMode="External"/><Relationship Id="rId44" Type="http://schemas.openxmlformats.org/officeDocument/2006/relationships/hyperlink" Target="https://crestfallenlarp.com/rules/skills/" TargetMode="External"/><Relationship Id="rId60" Type="http://schemas.openxmlformats.org/officeDocument/2006/relationships/hyperlink" Target="https://crestfallenlarp.com/rules/skills/" TargetMode="External"/><Relationship Id="rId65" Type="http://schemas.openxmlformats.org/officeDocument/2006/relationships/hyperlink" Target="https://crestfallenlarp.com/rules/skills/" TargetMode="External"/><Relationship Id="rId81" Type="http://schemas.openxmlformats.org/officeDocument/2006/relationships/hyperlink" Target="https://crestfallenlarp.com/rules/skills/" TargetMode="External"/><Relationship Id="rId86" Type="http://schemas.openxmlformats.org/officeDocument/2006/relationships/hyperlink" Target="https://crestfallenlarp.com/rules/skills/" TargetMode="External"/><Relationship Id="rId130" Type="http://schemas.openxmlformats.org/officeDocument/2006/relationships/hyperlink" Target="https://crestfallenlarp.com/rules/spells/" TargetMode="External"/><Relationship Id="rId135" Type="http://schemas.openxmlformats.org/officeDocument/2006/relationships/hyperlink" Target="https://crestfallenlarp.com/rules/spells/" TargetMode="External"/><Relationship Id="rId13" Type="http://schemas.openxmlformats.org/officeDocument/2006/relationships/hyperlink" Target="https://crestfallenlarp.com/rules/skills/" TargetMode="External"/><Relationship Id="rId18" Type="http://schemas.openxmlformats.org/officeDocument/2006/relationships/hyperlink" Target="https://crestfallenlarp.com/rules/skills/" TargetMode="External"/><Relationship Id="rId39" Type="http://schemas.openxmlformats.org/officeDocument/2006/relationships/hyperlink" Target="https://crestfallenlarp.com/rules/skills/" TargetMode="External"/><Relationship Id="rId109" Type="http://schemas.openxmlformats.org/officeDocument/2006/relationships/hyperlink" Target="https://crestfallenlarp.com/rules/skills/" TargetMode="External"/><Relationship Id="rId34" Type="http://schemas.openxmlformats.org/officeDocument/2006/relationships/hyperlink" Target="https://crestfallenlarp.com/rules/skills/" TargetMode="External"/><Relationship Id="rId50" Type="http://schemas.openxmlformats.org/officeDocument/2006/relationships/hyperlink" Target="https://crestfallenlarp.com/rules/skills/" TargetMode="External"/><Relationship Id="rId55" Type="http://schemas.openxmlformats.org/officeDocument/2006/relationships/hyperlink" Target="https://crestfallenlarp.com/rules/skills/" TargetMode="External"/><Relationship Id="rId76" Type="http://schemas.openxmlformats.org/officeDocument/2006/relationships/hyperlink" Target="https://crestfallenlarp.com/rules/skills/" TargetMode="External"/><Relationship Id="rId97" Type="http://schemas.openxmlformats.org/officeDocument/2006/relationships/hyperlink" Target="https://crestfallenlarp.com/rules/skills/" TargetMode="External"/><Relationship Id="rId104" Type="http://schemas.openxmlformats.org/officeDocument/2006/relationships/hyperlink" Target="https://crestfallenlarp.com/rules/skills/" TargetMode="External"/><Relationship Id="rId120" Type="http://schemas.openxmlformats.org/officeDocument/2006/relationships/hyperlink" Target="https://crestfallenlarp.com/rules/skills/" TargetMode="External"/><Relationship Id="rId125" Type="http://schemas.openxmlformats.org/officeDocument/2006/relationships/hyperlink" Target="https://crestfallenlarp.com/rules/skills/" TargetMode="External"/><Relationship Id="rId141" Type="http://schemas.openxmlformats.org/officeDocument/2006/relationships/hyperlink" Target="https://crestfallenlarp.com/rules/spells/" TargetMode="External"/><Relationship Id="rId7" Type="http://schemas.openxmlformats.org/officeDocument/2006/relationships/hyperlink" Target="https://crestfallenlarp.com/rules/skills/" TargetMode="External"/><Relationship Id="rId71" Type="http://schemas.openxmlformats.org/officeDocument/2006/relationships/hyperlink" Target="https://crestfallenlarp.com/rules/skills/" TargetMode="External"/><Relationship Id="rId92" Type="http://schemas.openxmlformats.org/officeDocument/2006/relationships/hyperlink" Target="https://crestfallenlarp.com/rules/skills/" TargetMode="External"/><Relationship Id="rId2" Type="http://schemas.openxmlformats.org/officeDocument/2006/relationships/hyperlink" Target="https://crestfallenlarp.com/rules/skills/" TargetMode="External"/><Relationship Id="rId29" Type="http://schemas.openxmlformats.org/officeDocument/2006/relationships/hyperlink" Target="https://crestfallenlarp.com/rules/skills/" TargetMode="External"/><Relationship Id="rId24" Type="http://schemas.openxmlformats.org/officeDocument/2006/relationships/hyperlink" Target="https://crestfallenlarp.com/rules/skills/" TargetMode="External"/><Relationship Id="rId40" Type="http://schemas.openxmlformats.org/officeDocument/2006/relationships/hyperlink" Target="https://crestfallenlarp.com/rules/skills/" TargetMode="External"/><Relationship Id="rId45" Type="http://schemas.openxmlformats.org/officeDocument/2006/relationships/hyperlink" Target="https://crestfallenlarp.com/rules/skills/" TargetMode="External"/><Relationship Id="rId66" Type="http://schemas.openxmlformats.org/officeDocument/2006/relationships/hyperlink" Target="https://crestfallenlarp.com/rules/skills/" TargetMode="External"/><Relationship Id="rId87" Type="http://schemas.openxmlformats.org/officeDocument/2006/relationships/hyperlink" Target="https://crestfallenlarp.com/rules/skills/" TargetMode="External"/><Relationship Id="rId110" Type="http://schemas.openxmlformats.org/officeDocument/2006/relationships/hyperlink" Target="https://crestfallenlarp.com/rules/skills/" TargetMode="External"/><Relationship Id="rId115" Type="http://schemas.openxmlformats.org/officeDocument/2006/relationships/hyperlink" Target="https://crestfallenlarp.com/rules/skills/" TargetMode="External"/><Relationship Id="rId131" Type="http://schemas.openxmlformats.org/officeDocument/2006/relationships/hyperlink" Target="https://crestfallenlarp.com/rules/spells/" TargetMode="External"/><Relationship Id="rId136" Type="http://schemas.openxmlformats.org/officeDocument/2006/relationships/hyperlink" Target="https://crestfallenlarp.com/rules/spells/" TargetMode="External"/><Relationship Id="rId61" Type="http://schemas.openxmlformats.org/officeDocument/2006/relationships/hyperlink" Target="https://crestfallenlarp.com/rules/skills/" TargetMode="External"/><Relationship Id="rId82" Type="http://schemas.openxmlformats.org/officeDocument/2006/relationships/hyperlink" Target="https://crestfallenlarp.com/rules/skills/" TargetMode="External"/><Relationship Id="rId19" Type="http://schemas.openxmlformats.org/officeDocument/2006/relationships/hyperlink" Target="https://crestfallenlarp.com/rules/skills/" TargetMode="External"/><Relationship Id="rId14" Type="http://schemas.openxmlformats.org/officeDocument/2006/relationships/hyperlink" Target="https://crestfallenlarp.com/rules/skills/" TargetMode="External"/><Relationship Id="rId30" Type="http://schemas.openxmlformats.org/officeDocument/2006/relationships/hyperlink" Target="https://crestfallenlarp.com/rules/skills/" TargetMode="External"/><Relationship Id="rId35" Type="http://schemas.openxmlformats.org/officeDocument/2006/relationships/hyperlink" Target="https://crestfallenlarp.com/rules/skills/" TargetMode="External"/><Relationship Id="rId56" Type="http://schemas.openxmlformats.org/officeDocument/2006/relationships/hyperlink" Target="https://crestfallenlarp.com/rules/skills/" TargetMode="External"/><Relationship Id="rId77" Type="http://schemas.openxmlformats.org/officeDocument/2006/relationships/hyperlink" Target="https://crestfallenlarp.com/rules/skills/" TargetMode="External"/><Relationship Id="rId100" Type="http://schemas.openxmlformats.org/officeDocument/2006/relationships/hyperlink" Target="https://crestfallenlarp.com/rules/skills/" TargetMode="External"/><Relationship Id="rId105" Type="http://schemas.openxmlformats.org/officeDocument/2006/relationships/hyperlink" Target="https://crestfallenlarp.com/rules/skills/" TargetMode="External"/><Relationship Id="rId126" Type="http://schemas.openxmlformats.org/officeDocument/2006/relationships/hyperlink" Target="https://crestfallenlarp.com/rules/skills/" TargetMode="External"/><Relationship Id="rId8" Type="http://schemas.openxmlformats.org/officeDocument/2006/relationships/hyperlink" Target="https://crestfallenlarp.com/rules/skills/" TargetMode="External"/><Relationship Id="rId51" Type="http://schemas.openxmlformats.org/officeDocument/2006/relationships/hyperlink" Target="https://crestfallenlarp.com/rules/skills/" TargetMode="External"/><Relationship Id="rId72" Type="http://schemas.openxmlformats.org/officeDocument/2006/relationships/hyperlink" Target="https://crestfallenlarp.com/rules/skills/" TargetMode="External"/><Relationship Id="rId93" Type="http://schemas.openxmlformats.org/officeDocument/2006/relationships/hyperlink" Target="https://crestfallenlarp.com/rules/skills/" TargetMode="External"/><Relationship Id="rId98" Type="http://schemas.openxmlformats.org/officeDocument/2006/relationships/hyperlink" Target="https://crestfallenlarp.com/rules/skills/" TargetMode="External"/><Relationship Id="rId121" Type="http://schemas.openxmlformats.org/officeDocument/2006/relationships/hyperlink" Target="https://crestfallenlarp.com/rules/skills/" TargetMode="External"/><Relationship Id="rId142" Type="http://schemas.openxmlformats.org/officeDocument/2006/relationships/hyperlink" Target="https://crestfallenlarp.com/rules/spells/" TargetMode="External"/><Relationship Id="rId3" Type="http://schemas.openxmlformats.org/officeDocument/2006/relationships/hyperlink" Target="https://crestfallenlarp.com/rules/skills/" TargetMode="External"/><Relationship Id="rId25" Type="http://schemas.openxmlformats.org/officeDocument/2006/relationships/hyperlink" Target="https://crestfallenlarp.com/rules/skills/" TargetMode="External"/><Relationship Id="rId46" Type="http://schemas.openxmlformats.org/officeDocument/2006/relationships/hyperlink" Target="https://crestfallenlarp.com/rules/skills/" TargetMode="External"/><Relationship Id="rId67" Type="http://schemas.openxmlformats.org/officeDocument/2006/relationships/hyperlink" Target="https://crestfallenlarp.com/rules/skills/" TargetMode="External"/><Relationship Id="rId116" Type="http://schemas.openxmlformats.org/officeDocument/2006/relationships/hyperlink" Target="https://crestfallenlarp.com/rules/skills/" TargetMode="External"/><Relationship Id="rId137" Type="http://schemas.openxmlformats.org/officeDocument/2006/relationships/hyperlink" Target="https://crestfallenlarp.com/rules/spells/" TargetMode="External"/><Relationship Id="rId20" Type="http://schemas.openxmlformats.org/officeDocument/2006/relationships/hyperlink" Target="https://crestfallenlarp.com/rules/skills/" TargetMode="External"/><Relationship Id="rId41" Type="http://schemas.openxmlformats.org/officeDocument/2006/relationships/hyperlink" Target="https://crestfallenlarp.com/rules/skills/" TargetMode="External"/><Relationship Id="rId62" Type="http://schemas.openxmlformats.org/officeDocument/2006/relationships/hyperlink" Target="https://crestfallenlarp.com/rules/skills/" TargetMode="External"/><Relationship Id="rId83" Type="http://schemas.openxmlformats.org/officeDocument/2006/relationships/hyperlink" Target="https://crestfallenlarp.com/rules/skills/" TargetMode="External"/><Relationship Id="rId88" Type="http://schemas.openxmlformats.org/officeDocument/2006/relationships/hyperlink" Target="https://crestfallenlarp.com/rules/skills/" TargetMode="External"/><Relationship Id="rId111" Type="http://schemas.openxmlformats.org/officeDocument/2006/relationships/hyperlink" Target="https://crestfallenlarp.com/rules/skills/" TargetMode="External"/><Relationship Id="rId132" Type="http://schemas.openxmlformats.org/officeDocument/2006/relationships/hyperlink" Target="https://crestfallenlarp.com/rules/spells/" TargetMode="External"/><Relationship Id="rId15" Type="http://schemas.openxmlformats.org/officeDocument/2006/relationships/hyperlink" Target="https://crestfallenlarp.com/rules/skills/" TargetMode="External"/><Relationship Id="rId36" Type="http://schemas.openxmlformats.org/officeDocument/2006/relationships/hyperlink" Target="https://crestfallenlarp.com/rules/skills/" TargetMode="External"/><Relationship Id="rId57" Type="http://schemas.openxmlformats.org/officeDocument/2006/relationships/hyperlink" Target="https://crestfallenlarp.com/rules/skills/" TargetMode="External"/><Relationship Id="rId106" Type="http://schemas.openxmlformats.org/officeDocument/2006/relationships/hyperlink" Target="https://crestfallenlarp.com/rules/skills/" TargetMode="External"/><Relationship Id="rId127" Type="http://schemas.openxmlformats.org/officeDocument/2006/relationships/hyperlink" Target="https://crestfallenlarp.com/rules/skills/" TargetMode="External"/><Relationship Id="rId10" Type="http://schemas.openxmlformats.org/officeDocument/2006/relationships/hyperlink" Target="https://crestfallenlarp.com/rules/skills/" TargetMode="External"/><Relationship Id="rId31" Type="http://schemas.openxmlformats.org/officeDocument/2006/relationships/hyperlink" Target="https://crestfallenlarp.com/rules/skills/" TargetMode="External"/><Relationship Id="rId52" Type="http://schemas.openxmlformats.org/officeDocument/2006/relationships/hyperlink" Target="https://crestfallenlarp.com/rules/skills/" TargetMode="External"/><Relationship Id="rId73" Type="http://schemas.openxmlformats.org/officeDocument/2006/relationships/hyperlink" Target="https://crestfallenlarp.com/rules/skills/" TargetMode="External"/><Relationship Id="rId78" Type="http://schemas.openxmlformats.org/officeDocument/2006/relationships/hyperlink" Target="https://crestfallenlarp.com/rules/skills/" TargetMode="External"/><Relationship Id="rId94" Type="http://schemas.openxmlformats.org/officeDocument/2006/relationships/hyperlink" Target="https://crestfallenlarp.com/rules/skills/" TargetMode="External"/><Relationship Id="rId99" Type="http://schemas.openxmlformats.org/officeDocument/2006/relationships/hyperlink" Target="https://crestfallenlarp.com/rules/skills/" TargetMode="External"/><Relationship Id="rId101" Type="http://schemas.openxmlformats.org/officeDocument/2006/relationships/hyperlink" Target="https://crestfallenlarp.com/rules/skills/" TargetMode="External"/><Relationship Id="rId122" Type="http://schemas.openxmlformats.org/officeDocument/2006/relationships/hyperlink" Target="https://crestfallenlarp.com/rules/skills/" TargetMode="External"/><Relationship Id="rId143" Type="http://schemas.openxmlformats.org/officeDocument/2006/relationships/hyperlink" Target="https://crestfallenlarp.com/rules/spells/" TargetMode="External"/><Relationship Id="rId4" Type="http://schemas.openxmlformats.org/officeDocument/2006/relationships/hyperlink" Target="https://crestfallenlarp.com/rules/skills/" TargetMode="External"/><Relationship Id="rId9" Type="http://schemas.openxmlformats.org/officeDocument/2006/relationships/hyperlink" Target="https://crestfallenlarp.com/rules/skills/" TargetMode="External"/><Relationship Id="rId26" Type="http://schemas.openxmlformats.org/officeDocument/2006/relationships/hyperlink" Target="https://crestfallenlarp.com/rules/skills/" TargetMode="External"/><Relationship Id="rId47" Type="http://schemas.openxmlformats.org/officeDocument/2006/relationships/hyperlink" Target="https://crestfallenlarp.com/rules/skills/" TargetMode="External"/><Relationship Id="rId68" Type="http://schemas.openxmlformats.org/officeDocument/2006/relationships/hyperlink" Target="https://crestfallenlarp.com/rules/skills/" TargetMode="External"/><Relationship Id="rId89" Type="http://schemas.openxmlformats.org/officeDocument/2006/relationships/hyperlink" Target="https://crestfallenlarp.com/rules/skills/" TargetMode="External"/><Relationship Id="rId112" Type="http://schemas.openxmlformats.org/officeDocument/2006/relationships/hyperlink" Target="https://crestfallenlarp.com/rules/skills/" TargetMode="External"/><Relationship Id="rId133" Type="http://schemas.openxmlformats.org/officeDocument/2006/relationships/hyperlink" Target="https://crestfallenlarp.com/rules/spells/" TargetMode="External"/><Relationship Id="rId16" Type="http://schemas.openxmlformats.org/officeDocument/2006/relationships/hyperlink" Target="https://crestfallenlarp.com/rules/skills/" TargetMode="External"/><Relationship Id="rId37" Type="http://schemas.openxmlformats.org/officeDocument/2006/relationships/hyperlink" Target="https://crestfallenlarp.com/rules/skills/" TargetMode="External"/><Relationship Id="rId58" Type="http://schemas.openxmlformats.org/officeDocument/2006/relationships/hyperlink" Target="https://crestfallenlarp.com/rules/skills/" TargetMode="External"/><Relationship Id="rId79" Type="http://schemas.openxmlformats.org/officeDocument/2006/relationships/hyperlink" Target="https://crestfallenlarp.com/rules/skills/" TargetMode="External"/><Relationship Id="rId102" Type="http://schemas.openxmlformats.org/officeDocument/2006/relationships/hyperlink" Target="https://crestfallenlarp.com/rules/skills/" TargetMode="External"/><Relationship Id="rId123" Type="http://schemas.openxmlformats.org/officeDocument/2006/relationships/hyperlink" Target="https://crestfallenlarp.com/rules/skills/" TargetMode="External"/><Relationship Id="rId14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7F381-F677-4515-B0CC-0DAB48B638E2}">
  <sheetPr>
    <pageSetUpPr fitToPage="1"/>
  </sheetPr>
  <dimension ref="A5:AB144"/>
  <sheetViews>
    <sheetView showGridLines="0" tabSelected="1" topLeftCell="B2" zoomScale="70" zoomScaleNormal="70" zoomScalePageLayoutView="59" workbookViewId="0">
      <selection activeCell="I8" sqref="I8"/>
    </sheetView>
  </sheetViews>
  <sheetFormatPr defaultRowHeight="15" x14ac:dyDescent="0.25"/>
  <cols>
    <col min="1" max="1" width="3.28515625" hidden="1" customWidth="1"/>
    <col min="2" max="2" width="2.140625" customWidth="1"/>
    <col min="3" max="3" width="23.85546875" customWidth="1"/>
    <col min="4" max="4" width="26.85546875" customWidth="1"/>
    <col min="5" max="5" width="15.140625" customWidth="1"/>
    <col min="6" max="6" width="5.7109375" style="18" customWidth="1"/>
    <col min="7" max="7" width="27.7109375" customWidth="1"/>
    <col min="8" max="8" width="19.85546875" style="5" customWidth="1"/>
    <col min="9" max="9" width="10.7109375" style="18" customWidth="1"/>
    <col min="10" max="10" width="2.28515625" customWidth="1"/>
    <col min="12" max="12" width="25" customWidth="1"/>
    <col min="13" max="13" width="4.7109375" customWidth="1"/>
    <col min="14" max="14" width="26.7109375" customWidth="1"/>
    <col min="15" max="15" width="2.85546875" customWidth="1"/>
    <col min="16" max="16" width="28.140625" customWidth="1"/>
    <col min="17" max="18" width="2.140625" customWidth="1"/>
    <col min="19" max="19" width="35.5703125" customWidth="1"/>
    <col min="20" max="20" width="34.85546875" customWidth="1"/>
    <col min="21" max="23" width="2.140625" customWidth="1"/>
    <col min="25" max="25" width="10.85546875" customWidth="1"/>
    <col min="26" max="26" width="4.140625" customWidth="1"/>
    <col min="27" max="27" width="18.5703125" customWidth="1"/>
  </cols>
  <sheetData>
    <row r="5" spans="1:28" ht="8.25" customHeight="1" thickBot="1" x14ac:dyDescent="0.3">
      <c r="B5" s="12"/>
      <c r="C5" s="12"/>
      <c r="D5" s="12"/>
      <c r="E5" s="12"/>
      <c r="F5" s="17"/>
      <c r="G5" s="12"/>
      <c r="H5" s="19"/>
      <c r="I5" s="17"/>
      <c r="J5" s="12"/>
    </row>
    <row r="6" spans="1:28" ht="36" customHeight="1" thickBot="1" x14ac:dyDescent="0.3">
      <c r="A6">
        <f>IF(D10="Body",2,0)</f>
        <v>0</v>
      </c>
      <c r="B6" s="12"/>
      <c r="C6" s="20" t="s">
        <v>0</v>
      </c>
      <c r="D6" s="83"/>
      <c r="E6" s="21" t="s">
        <v>1</v>
      </c>
      <c r="F6" s="22"/>
      <c r="G6" s="84"/>
      <c r="H6" s="23" t="s">
        <v>2</v>
      </c>
      <c r="I6" s="85"/>
      <c r="J6" s="14"/>
    </row>
    <row r="7" spans="1:28" ht="27" customHeight="1" thickBot="1" x14ac:dyDescent="0.3">
      <c r="A7">
        <f>IF(D10="Energy",2,0)</f>
        <v>0</v>
      </c>
      <c r="B7" s="12"/>
      <c r="C7" s="24" t="s">
        <v>7</v>
      </c>
      <c r="D7" s="25">
        <f>B13+F14+5+A6+A9</f>
        <v>7</v>
      </c>
      <c r="E7" s="26" t="s">
        <v>4</v>
      </c>
      <c r="F7" s="27"/>
      <c r="G7" s="86" t="s">
        <v>24</v>
      </c>
      <c r="H7" s="23" t="s">
        <v>3</v>
      </c>
      <c r="I7" s="61">
        <f>F15+J13+A7-H58</f>
        <v>0</v>
      </c>
      <c r="J7" s="14"/>
      <c r="Z7" s="5"/>
    </row>
    <row r="8" spans="1:28" ht="45" customHeight="1" thickBot="1" x14ac:dyDescent="0.3">
      <c r="A8">
        <f>IF(D10="Stamina",2,0)</f>
        <v>0</v>
      </c>
      <c r="B8" s="12"/>
      <c r="C8" s="24" t="s">
        <v>6</v>
      </c>
      <c r="D8" s="25">
        <v>5</v>
      </c>
      <c r="E8" s="26" t="s">
        <v>8</v>
      </c>
      <c r="F8" s="27"/>
      <c r="G8" s="28">
        <f>(F17*5)+(F18*5)</f>
        <v>0</v>
      </c>
      <c r="H8" s="29" t="s">
        <v>5</v>
      </c>
      <c r="I8" s="90">
        <v>5</v>
      </c>
      <c r="J8" s="14"/>
      <c r="Z8" s="5"/>
    </row>
    <row r="9" spans="1:28" s="1" customFormat="1" ht="34.5" customHeight="1" thickBot="1" x14ac:dyDescent="0.4">
      <c r="A9" s="1">
        <f>IF(D11="Body",2,0)</f>
        <v>0</v>
      </c>
      <c r="B9" s="13"/>
      <c r="C9" s="30" t="s">
        <v>9</v>
      </c>
      <c r="D9" s="25">
        <f>A13+A8+A10+F16+5</f>
        <v>5</v>
      </c>
      <c r="E9" s="31" t="s">
        <v>229</v>
      </c>
      <c r="F9" s="32"/>
      <c r="G9" s="86"/>
      <c r="H9" s="29" t="s">
        <v>168</v>
      </c>
      <c r="I9" s="91">
        <f>I8-E59</f>
        <v>5</v>
      </c>
      <c r="J9" s="15"/>
      <c r="L9" s="98" t="s">
        <v>326</v>
      </c>
      <c r="M9" s="98"/>
      <c r="N9" s="98"/>
      <c r="O9" s="98"/>
      <c r="P9" s="98"/>
      <c r="Q9"/>
      <c r="R9"/>
      <c r="S9" s="41" t="s">
        <v>327</v>
      </c>
      <c r="T9" s="41" t="s">
        <v>328</v>
      </c>
      <c r="Z9" s="5"/>
      <c r="AA9"/>
    </row>
    <row r="10" spans="1:28" ht="21" x14ac:dyDescent="0.35">
      <c r="A10">
        <f>IF(D11="Stamina",2,0)</f>
        <v>0</v>
      </c>
      <c r="B10" s="12"/>
      <c r="C10" s="92" t="s">
        <v>346</v>
      </c>
      <c r="D10" s="87" t="s">
        <v>47</v>
      </c>
      <c r="E10" s="96" cm="1">
        <f t="array" ref="E10">_xlfn.IFS(D10="Adaptable",1,D10&lt;&gt;"Adaptable",0)</f>
        <v>1</v>
      </c>
      <c r="F10" s="93"/>
      <c r="G10" s="97" cm="1">
        <f t="array" ref="G10">_xlfn.IFS(D13="Adaptable",1,D13="Variable",1,D13="Body +2 (Dwarf)",0,D13="Innate Energy",0,D13="Stamina +2",0,D13="Body +2 (Orc)",0)</f>
        <v>0</v>
      </c>
      <c r="J10" s="12"/>
      <c r="S10" s="87"/>
      <c r="T10" s="87"/>
      <c r="Z10" s="5"/>
    </row>
    <row r="11" spans="1:28" ht="21.75" thickBot="1" x14ac:dyDescent="0.4">
      <c r="B11" s="12"/>
      <c r="C11" s="92" t="s">
        <v>346</v>
      </c>
      <c r="D11" s="87" t="s">
        <v>62</v>
      </c>
      <c r="E11" s="96" cm="1">
        <f t="array" ref="E11">_xlfn.IFS(D11="Variable",1,D11&lt;&gt;"Variable",0)</f>
        <v>1</v>
      </c>
      <c r="F11" s="94"/>
      <c r="G11" s="95"/>
      <c r="J11" s="12"/>
      <c r="S11" s="88" t="s">
        <v>47</v>
      </c>
      <c r="T11" s="88" t="s">
        <v>185</v>
      </c>
      <c r="X11" s="6"/>
      <c r="Y11" s="6" t="s">
        <v>4</v>
      </c>
      <c r="Z11" s="8"/>
      <c r="AA11" s="6" t="s">
        <v>10</v>
      </c>
      <c r="AB11" s="6"/>
    </row>
    <row r="12" spans="1:28" ht="16.5" thickBot="1" x14ac:dyDescent="0.3">
      <c r="B12" s="12"/>
      <c r="C12" s="47" t="s">
        <v>166</v>
      </c>
      <c r="D12" s="48" t="s">
        <v>163</v>
      </c>
      <c r="E12" s="49" t="s">
        <v>164</v>
      </c>
      <c r="F12" s="50" t="s">
        <v>222</v>
      </c>
      <c r="G12" s="37" t="s">
        <v>216</v>
      </c>
      <c r="H12" s="33" t="s">
        <v>214</v>
      </c>
      <c r="I12" s="38" t="s">
        <v>222</v>
      </c>
      <c r="J12" s="16"/>
      <c r="L12" s="9" t="s">
        <v>183</v>
      </c>
      <c r="N12" s="9" t="s">
        <v>182</v>
      </c>
      <c r="P12" s="9" t="s">
        <v>170</v>
      </c>
      <c r="S12" s="88" t="s">
        <v>36</v>
      </c>
      <c r="T12" s="88" t="s">
        <v>187</v>
      </c>
      <c r="X12" s="6"/>
      <c r="Y12" s="6"/>
      <c r="Z12" s="8"/>
      <c r="AA12" s="6"/>
      <c r="AB12" s="6"/>
    </row>
    <row r="13" spans="1:28" ht="15.75" x14ac:dyDescent="0.25">
      <c r="A13" cm="1">
        <f t="array" ref="A13">_xlfn.IFS(G7="Kinfolk",0,G7="Dwarf",0,G7="Orc",0,G7="Elf",0,G7="Human",0,G7="Hauflin",2)</f>
        <v>0</v>
      </c>
      <c r="B13" s="63" cm="1">
        <f t="array" ref="B13">_xlfn.IFS(G7="Kinfolk",0,G7="Dwarf",2,G7="Orc",2,G7="Elf",0,G7="Human",0,G7="Hauflin",0)</f>
        <v>2</v>
      </c>
      <c r="C13" s="51" t="s">
        <v>165</v>
      </c>
      <c r="D13" s="52" t="str" cm="1">
        <f t="array" ref="D13">_xlfn.IFS(G7="Dwarf",Skills!B27,G7="Elf",Skills!B96,G7="Hauflin",Skills!B153,G7="Human",Skills!B14,G7="Kinfolk",Skills!B175,G7="Orc",Skills!B28,G7="","")</f>
        <v>Body +2 (Dwarf)</v>
      </c>
      <c r="E13" s="53">
        <v>0</v>
      </c>
      <c r="F13" s="70"/>
      <c r="G13" s="68"/>
      <c r="H13" s="43">
        <f>_xlfn.XLOOKUP(G13,Spells!A:A,Spells!E:E)</f>
        <v>0</v>
      </c>
      <c r="I13" s="79"/>
      <c r="J13" s="63">
        <f>IF(D13="Innate Energy",2,0)</f>
        <v>0</v>
      </c>
      <c r="L13" s="10" t="s">
        <v>146</v>
      </c>
      <c r="N13" s="10" t="s">
        <v>36</v>
      </c>
      <c r="P13" s="10" t="s">
        <v>88</v>
      </c>
      <c r="S13" s="88" t="s">
        <v>87</v>
      </c>
      <c r="T13" s="88" t="s">
        <v>189</v>
      </c>
      <c r="X13" s="6"/>
      <c r="Y13" s="6" t="s">
        <v>24</v>
      </c>
      <c r="Z13" s="8"/>
      <c r="AA13" s="6" t="s">
        <v>145</v>
      </c>
      <c r="AB13" s="6"/>
    </row>
    <row r="14" spans="1:28" ht="15.75" x14ac:dyDescent="0.25">
      <c r="B14" s="63">
        <f>F14</f>
        <v>0</v>
      </c>
      <c r="C14" s="54" t="str">
        <f>_xlfn.XLOOKUP(D14,Skills!B:B,Skills!A:A,"")</f>
        <v>General Skill</v>
      </c>
      <c r="D14" s="55" t="s">
        <v>231</v>
      </c>
      <c r="E14" s="56" cm="1">
        <f t="array" ref="E14">_xlfn.IFS(F14=1,1,F14=2,3,F14=3,6,F14=4,10,F14=0,0,F14=5,15,F14=6,21,F14=7,28,F14=8,36,F14=9,45,F14=10,55,F14=12,78,F14=13,91,F14=14,105,F14=15,120)</f>
        <v>0</v>
      </c>
      <c r="F14" s="71"/>
      <c r="G14" s="67"/>
      <c r="H14" s="35">
        <f>_xlfn.XLOOKUP(G14,Spells!A:A,Spells!E:E)</f>
        <v>0</v>
      </c>
      <c r="I14" s="80"/>
      <c r="J14" s="12"/>
      <c r="L14" s="10" t="s">
        <v>147</v>
      </c>
      <c r="N14" s="10" t="s">
        <v>57</v>
      </c>
      <c r="P14" s="10" t="s">
        <v>37</v>
      </c>
      <c r="S14" s="88" t="s">
        <v>146</v>
      </c>
      <c r="T14" s="88" t="s">
        <v>191</v>
      </c>
      <c r="X14" s="6"/>
      <c r="Y14" s="6" t="s">
        <v>25</v>
      </c>
      <c r="Z14" s="8"/>
      <c r="AA14" s="6" t="s">
        <v>153</v>
      </c>
      <c r="AB14" s="6"/>
    </row>
    <row r="15" spans="1:28" ht="15.75" x14ac:dyDescent="0.25">
      <c r="B15" s="63">
        <f t="shared" ref="B15:B18" si="0">F15</f>
        <v>0</v>
      </c>
      <c r="C15" s="54" t="str">
        <f>_xlfn.XLOOKUP(D15,Skills!B:B,Skills!A:A,"")</f>
        <v>Magical Combat</v>
      </c>
      <c r="D15" s="55" t="s">
        <v>161</v>
      </c>
      <c r="E15" s="56" cm="1">
        <f t="array" ref="E15">_xlfn.IFS(F15=1,1,F15=2,3,F15=3,6,F15=4,10,F15=0,0,F15=5,15,F15=6,21,F15=7,28,F15=8,36,F15=9,45,F15=10,55,F15=12,78,F15=13,91,F15=14,105,F15=15,120)</f>
        <v>0</v>
      </c>
      <c r="F15" s="72"/>
      <c r="G15" s="68"/>
      <c r="H15" s="34">
        <f>_xlfn.XLOOKUP(G15,Spells!A:A,Spells!E:E)</f>
        <v>0</v>
      </c>
      <c r="I15" s="81"/>
      <c r="J15" s="12"/>
      <c r="L15" s="10" t="s">
        <v>57</v>
      </c>
      <c r="N15" s="10" t="s">
        <v>154</v>
      </c>
      <c r="P15" s="10" t="s">
        <v>89</v>
      </c>
      <c r="S15" s="88" t="s">
        <v>100</v>
      </c>
      <c r="T15" s="88" t="s">
        <v>193</v>
      </c>
      <c r="X15" s="6"/>
      <c r="Y15" s="6" t="s">
        <v>46</v>
      </c>
      <c r="Z15" s="8"/>
      <c r="AA15" s="6" t="s">
        <v>86</v>
      </c>
      <c r="AB15" s="6"/>
    </row>
    <row r="16" spans="1:28" ht="15.75" x14ac:dyDescent="0.25">
      <c r="B16" s="63">
        <f t="shared" si="0"/>
        <v>0</v>
      </c>
      <c r="C16" s="54" t="str">
        <f>_xlfn.XLOOKUP(D16,Skills!B:B,Skills!A:A,"")</f>
        <v>General Skill</v>
      </c>
      <c r="D16" s="55" t="s">
        <v>230</v>
      </c>
      <c r="E16" s="56" cm="1">
        <f t="array" ref="E16">_xlfn.IFS(F16=1,1,F16=2,3,F16=3,6,F16=4,10,F16=0,0,F16=5,15,F16=6,21,F16=7,28,F16=8,36,F16=9,45,F16=10,55,F16=12,78,F16=13,91,F16=14,105,F16=15,120)</f>
        <v>0</v>
      </c>
      <c r="F16" s="71"/>
      <c r="G16" s="67"/>
      <c r="H16" s="35">
        <f>_xlfn.XLOOKUP(G16,Spells!A:A,Spells!E:E)</f>
        <v>0</v>
      </c>
      <c r="I16" s="80"/>
      <c r="J16" s="12"/>
      <c r="L16" s="10" t="s">
        <v>148</v>
      </c>
      <c r="N16" s="10" t="s">
        <v>155</v>
      </c>
      <c r="P16" s="10" t="s">
        <v>90</v>
      </c>
      <c r="S16" s="88" t="s">
        <v>296</v>
      </c>
      <c r="T16" s="88" t="s">
        <v>195</v>
      </c>
      <c r="X16" s="6"/>
      <c r="Y16" s="6" t="s">
        <v>53</v>
      </c>
      <c r="Z16" s="8"/>
      <c r="AA16" s="6" t="s">
        <v>74</v>
      </c>
      <c r="AB16" s="6"/>
    </row>
    <row r="17" spans="2:28" ht="15.75" x14ac:dyDescent="0.25">
      <c r="B17" s="63">
        <f t="shared" si="0"/>
        <v>0</v>
      </c>
      <c r="C17" s="54" t="str">
        <f>_xlfn.XLOOKUP(D17,Skills!B:B,Skills!A:A,"")</f>
        <v>Dwarf</v>
      </c>
      <c r="D17" s="55" t="s">
        <v>241</v>
      </c>
      <c r="E17" s="56">
        <f>F17*3</f>
        <v>0</v>
      </c>
      <c r="F17" s="72"/>
      <c r="G17" s="68"/>
      <c r="H17" s="34">
        <f>_xlfn.XLOOKUP(G17,Spells!A:A,Spells!E:E)</f>
        <v>0</v>
      </c>
      <c r="I17" s="81"/>
      <c r="J17" s="62"/>
      <c r="L17" s="10" t="s">
        <v>17</v>
      </c>
      <c r="N17" s="10" t="s">
        <v>156</v>
      </c>
      <c r="P17" s="10" t="s">
        <v>79</v>
      </c>
      <c r="S17" s="88" t="s">
        <v>122</v>
      </c>
      <c r="T17" s="88" t="s">
        <v>197</v>
      </c>
      <c r="X17" s="6"/>
      <c r="Y17" s="6" t="s">
        <v>54</v>
      </c>
      <c r="Z17" s="8"/>
      <c r="AA17" s="6" t="s">
        <v>99</v>
      </c>
      <c r="AB17" s="6"/>
    </row>
    <row r="18" spans="2:28" ht="16.5" thickBot="1" x14ac:dyDescent="0.3">
      <c r="B18" s="63">
        <f t="shared" si="0"/>
        <v>0</v>
      </c>
      <c r="C18" s="57" t="str">
        <f>_xlfn.XLOOKUP(D18,Skills!B:B,Skills!A:A,"")</f>
        <v>General Skill</v>
      </c>
      <c r="D18" s="58" t="s">
        <v>232</v>
      </c>
      <c r="E18" s="59">
        <f>F18*4</f>
        <v>0</v>
      </c>
      <c r="F18" s="73">
        <v>0</v>
      </c>
      <c r="G18" s="67"/>
      <c r="H18" s="35">
        <f>_xlfn.XLOOKUP(G18,Spells!A:A,Spells!E:E)</f>
        <v>0</v>
      </c>
      <c r="I18" s="80"/>
      <c r="J18" s="62"/>
      <c r="L18" s="10" t="s">
        <v>30</v>
      </c>
      <c r="N18" s="10" t="s">
        <v>157</v>
      </c>
      <c r="P18" s="10" t="s">
        <v>59</v>
      </c>
      <c r="S18" s="88" t="s">
        <v>109</v>
      </c>
      <c r="T18" s="88" t="s">
        <v>199</v>
      </c>
      <c r="X18" s="6"/>
      <c r="Y18" s="6" t="s">
        <v>63</v>
      </c>
      <c r="Z18" s="8"/>
      <c r="AA18" s="6" t="s">
        <v>78</v>
      </c>
      <c r="AB18" s="6"/>
    </row>
    <row r="19" spans="2:28" ht="15.75" x14ac:dyDescent="0.25">
      <c r="B19" s="64"/>
      <c r="C19" s="45">
        <f>_xlfn.XLOOKUP(D19,Skills!B:B,Skills!A:A,"")</f>
        <v>0</v>
      </c>
      <c r="D19" s="67"/>
      <c r="E19" s="35">
        <f>J19*F19</f>
        <v>0</v>
      </c>
      <c r="F19" s="74"/>
      <c r="G19" s="68"/>
      <c r="H19" s="34">
        <f>_xlfn.XLOOKUP(G19,Spells!A:A,Spells!E:E)</f>
        <v>0</v>
      </c>
      <c r="I19" s="81"/>
      <c r="J19" s="63">
        <f>_xlfn.XLOOKUP(D19,Skills!B:B,Skills!D:D,"ERR")</f>
        <v>0</v>
      </c>
      <c r="L19" s="10" t="s">
        <v>50</v>
      </c>
      <c r="N19" s="10" t="s">
        <v>26</v>
      </c>
      <c r="P19" s="10" t="s">
        <v>91</v>
      </c>
      <c r="S19" s="88" t="s">
        <v>221</v>
      </c>
      <c r="T19" s="88" t="s">
        <v>201</v>
      </c>
      <c r="X19" s="6"/>
      <c r="Y19" s="6" t="s">
        <v>145</v>
      </c>
      <c r="Z19" s="6"/>
      <c r="AA19" s="6" t="s">
        <v>144</v>
      </c>
      <c r="AB19" s="6"/>
    </row>
    <row r="20" spans="2:28" ht="15.75" x14ac:dyDescent="0.25">
      <c r="B20" s="12"/>
      <c r="C20" s="46">
        <f>_xlfn.XLOOKUP(D20,Skills!B:B,Skills!A:A,"")</f>
        <v>0</v>
      </c>
      <c r="D20" s="68"/>
      <c r="E20" s="34">
        <f t="shared" ref="E20:E57" si="1">J20*F20</f>
        <v>0</v>
      </c>
      <c r="F20" s="75"/>
      <c r="G20" s="67"/>
      <c r="H20" s="35">
        <f>_xlfn.XLOOKUP(G20,Spells!A:A,Spells!E:E)</f>
        <v>0</v>
      </c>
      <c r="I20" s="80"/>
      <c r="J20" s="63">
        <f>_xlfn.XLOOKUP(D20,Skills!B:B,Skills!F:F,"ERR")</f>
        <v>0</v>
      </c>
      <c r="L20" s="10" t="s">
        <v>149</v>
      </c>
      <c r="N20" s="10" t="s">
        <v>16</v>
      </c>
      <c r="P20" s="10" t="s">
        <v>92</v>
      </c>
      <c r="S20" s="88" t="s">
        <v>14</v>
      </c>
      <c r="T20" s="88" t="s">
        <v>202</v>
      </c>
      <c r="X20" s="6"/>
      <c r="Y20" s="6" t="s">
        <v>153</v>
      </c>
      <c r="Z20" s="8"/>
      <c r="AA20" s="6" t="s">
        <v>121</v>
      </c>
      <c r="AB20" s="6"/>
    </row>
    <row r="21" spans="2:28" ht="15.75" x14ac:dyDescent="0.25">
      <c r="B21" s="12"/>
      <c r="C21" s="45">
        <f>_xlfn.XLOOKUP(D21,Skills!B:B,Skills!A:A,"")</f>
        <v>0</v>
      </c>
      <c r="D21" s="67"/>
      <c r="E21" s="35">
        <f t="shared" si="1"/>
        <v>0</v>
      </c>
      <c r="F21" s="76"/>
      <c r="G21" s="68"/>
      <c r="H21" s="34">
        <f>_xlfn.XLOOKUP(G21,Spells!A:A,Spells!E:E)</f>
        <v>0</v>
      </c>
      <c r="I21" s="81"/>
      <c r="J21" s="63">
        <f>_xlfn.XLOOKUP(D21,Skills!B:B,Skills!F:F,"ERR")</f>
        <v>0</v>
      </c>
      <c r="L21" s="10" t="s">
        <v>150</v>
      </c>
      <c r="N21" s="10" t="s">
        <v>40</v>
      </c>
      <c r="P21" s="10" t="s">
        <v>93</v>
      </c>
      <c r="S21" s="88" t="s">
        <v>110</v>
      </c>
      <c r="T21" s="88" t="s">
        <v>203</v>
      </c>
      <c r="X21" s="6"/>
      <c r="Y21" s="6" t="s">
        <v>86</v>
      </c>
      <c r="Z21" s="8"/>
      <c r="AA21" s="6" t="s">
        <v>108</v>
      </c>
      <c r="AB21" s="6"/>
    </row>
    <row r="22" spans="2:28" ht="15.75" x14ac:dyDescent="0.25">
      <c r="B22" s="12"/>
      <c r="C22" s="46">
        <f>_xlfn.XLOOKUP(D22,Skills!B:B,Skills!A:A,"")</f>
        <v>0</v>
      </c>
      <c r="D22" s="68"/>
      <c r="E22" s="34">
        <f t="shared" si="1"/>
        <v>0</v>
      </c>
      <c r="F22" s="75"/>
      <c r="G22" s="67"/>
      <c r="H22" s="35">
        <f>_xlfn.XLOOKUP(G22,Spells!A:A,Spells!E:E)</f>
        <v>0</v>
      </c>
      <c r="I22" s="80"/>
      <c r="J22" s="63">
        <f>_xlfn.XLOOKUP(D22,Skills!B:B,Skills!F:F,"ERR")</f>
        <v>0</v>
      </c>
      <c r="L22" s="10" t="s">
        <v>151</v>
      </c>
      <c r="N22" s="10" t="s">
        <v>158</v>
      </c>
      <c r="P22" s="10" t="s">
        <v>94</v>
      </c>
      <c r="S22" s="88" t="s">
        <v>88</v>
      </c>
      <c r="T22" s="88" t="s">
        <v>205</v>
      </c>
      <c r="X22" s="6"/>
      <c r="Y22" s="6" t="s">
        <v>74</v>
      </c>
      <c r="Z22" s="8"/>
      <c r="AA22" s="6"/>
      <c r="AB22" s="6"/>
    </row>
    <row r="23" spans="2:28" ht="15.75" x14ac:dyDescent="0.25">
      <c r="B23" s="12"/>
      <c r="C23" s="45">
        <f>_xlfn.XLOOKUP(D23,Skills!B:B,Skills!A:A,"")</f>
        <v>0</v>
      </c>
      <c r="D23" s="67"/>
      <c r="E23" s="35">
        <f t="shared" si="1"/>
        <v>0</v>
      </c>
      <c r="F23" s="76"/>
      <c r="G23" s="68"/>
      <c r="H23" s="34">
        <f>_xlfn.XLOOKUP(G23,Spells!A:A,Spells!E:E)</f>
        <v>0</v>
      </c>
      <c r="I23" s="81"/>
      <c r="J23" s="63">
        <f>_xlfn.XLOOKUP(D23,Skills!B:B,Skills!F:F,"ERR")</f>
        <v>0</v>
      </c>
      <c r="L23" s="10" t="s">
        <v>51</v>
      </c>
      <c r="N23" s="10" t="s">
        <v>66</v>
      </c>
      <c r="P23" s="10" t="s">
        <v>69</v>
      </c>
      <c r="S23" s="88" t="s">
        <v>37</v>
      </c>
      <c r="T23" s="88" t="s">
        <v>207</v>
      </c>
      <c r="Y23" s="6" t="s">
        <v>99</v>
      </c>
    </row>
    <row r="24" spans="2:28" ht="15.75" x14ac:dyDescent="0.25">
      <c r="B24" s="12"/>
      <c r="C24" s="46">
        <f>_xlfn.XLOOKUP(D24,Skills!B:B,Skills!A:A,"")</f>
        <v>0</v>
      </c>
      <c r="D24" s="68"/>
      <c r="E24" s="34">
        <f t="shared" si="1"/>
        <v>0</v>
      </c>
      <c r="F24" s="75"/>
      <c r="G24" s="67"/>
      <c r="H24" s="35">
        <f>_xlfn.XLOOKUP(G24,Spells!A:A,Spells!E:E)</f>
        <v>0</v>
      </c>
      <c r="I24" s="80"/>
      <c r="J24" s="63">
        <f>_xlfn.XLOOKUP(D24,Skills!B:B,Skills!F:F,"ERR")</f>
        <v>0</v>
      </c>
      <c r="L24" s="10" t="s">
        <v>61</v>
      </c>
      <c r="N24" s="10" t="s">
        <v>159</v>
      </c>
      <c r="P24" s="10" t="s">
        <v>80</v>
      </c>
      <c r="S24" s="88" t="s">
        <v>56</v>
      </c>
      <c r="T24" s="88" t="s">
        <v>209</v>
      </c>
      <c r="Y24" s="6" t="s">
        <v>78</v>
      </c>
    </row>
    <row r="25" spans="2:28" ht="15.75" x14ac:dyDescent="0.25">
      <c r="B25" s="12"/>
      <c r="C25" s="45">
        <f>_xlfn.XLOOKUP(D25,Skills!B:B,Skills!A:A,"")</f>
        <v>0</v>
      </c>
      <c r="D25" s="67"/>
      <c r="E25" s="35">
        <f t="shared" si="1"/>
        <v>0</v>
      </c>
      <c r="F25" s="76"/>
      <c r="G25" s="68"/>
      <c r="H25" s="34">
        <f>_xlfn.XLOOKUP(G25,Spells!A:A,Spells!E:E)</f>
        <v>0</v>
      </c>
      <c r="I25" s="81"/>
      <c r="J25" s="63">
        <f>_xlfn.XLOOKUP(D25,Skills!B:B,Skills!F:F,"ERR")</f>
        <v>0</v>
      </c>
      <c r="L25" s="10" t="s">
        <v>152</v>
      </c>
      <c r="N25" s="10" t="s">
        <v>160</v>
      </c>
      <c r="P25" s="10" t="s">
        <v>95</v>
      </c>
      <c r="S25" s="88" t="s">
        <v>64</v>
      </c>
      <c r="T25" s="89"/>
      <c r="Y25" s="6" t="s">
        <v>144</v>
      </c>
      <c r="Z25" s="5"/>
    </row>
    <row r="26" spans="2:28" ht="15.75" x14ac:dyDescent="0.25">
      <c r="B26" s="12"/>
      <c r="C26" s="46">
        <f>_xlfn.XLOOKUP(D26,Skills!B:B,Skills!A:A,"")</f>
        <v>0</v>
      </c>
      <c r="D26" s="68"/>
      <c r="E26" s="34">
        <f t="shared" si="1"/>
        <v>0</v>
      </c>
      <c r="F26" s="75"/>
      <c r="G26" s="67"/>
      <c r="H26" s="35">
        <f>_xlfn.XLOOKUP(G26,Spells!A:A,Spells!E:E)</f>
        <v>0</v>
      </c>
      <c r="I26" s="80"/>
      <c r="J26" s="63">
        <f>_xlfn.XLOOKUP(D26,Skills!B:B,Skills!F:F,"ERR")</f>
        <v>0</v>
      </c>
      <c r="L26" s="10"/>
      <c r="N26" s="10"/>
      <c r="P26" s="10" t="s">
        <v>96</v>
      </c>
      <c r="S26" s="88" t="s">
        <v>147</v>
      </c>
      <c r="T26" s="88"/>
      <c r="Y26" s="6" t="s">
        <v>121</v>
      </c>
      <c r="Z26" s="5"/>
    </row>
    <row r="27" spans="2:28" ht="15.75" x14ac:dyDescent="0.25">
      <c r="B27" s="12"/>
      <c r="C27" s="45">
        <f>_xlfn.XLOOKUP(D27,Skills!B:B,Skills!A:A,"")</f>
        <v>0</v>
      </c>
      <c r="D27" s="67"/>
      <c r="E27" s="35">
        <f t="shared" si="1"/>
        <v>0</v>
      </c>
      <c r="F27" s="76"/>
      <c r="G27" s="68"/>
      <c r="H27" s="34">
        <f>_xlfn.XLOOKUP(G27,Spells!A:A,Spells!E:E)</f>
        <v>0</v>
      </c>
      <c r="I27" s="81"/>
      <c r="J27" s="63">
        <f>_xlfn.XLOOKUP(D27,Skills!B:B,Skills!F:F,"ERR")</f>
        <v>0</v>
      </c>
      <c r="L27" s="10"/>
      <c r="N27" s="10"/>
      <c r="P27" s="10" t="s">
        <v>97</v>
      </c>
      <c r="S27" s="88" t="s">
        <v>101</v>
      </c>
      <c r="T27" s="88"/>
      <c r="Y27" s="6" t="s">
        <v>108</v>
      </c>
    </row>
    <row r="28" spans="2:28" ht="15.75" x14ac:dyDescent="0.25">
      <c r="B28" s="12"/>
      <c r="C28" s="46">
        <f>_xlfn.XLOOKUP(D28,Skills!B:B,Skills!A:A,"")</f>
        <v>0</v>
      </c>
      <c r="D28" s="68"/>
      <c r="E28" s="34">
        <f t="shared" si="1"/>
        <v>0</v>
      </c>
      <c r="F28" s="75"/>
      <c r="G28" s="67"/>
      <c r="H28" s="35">
        <f>_xlfn.XLOOKUP(G28,Spells!A:A,Spells!E:E)</f>
        <v>0</v>
      </c>
      <c r="I28" s="80"/>
      <c r="J28" s="63">
        <f>_xlfn.XLOOKUP(D28,Skills!B:B,Skills!F:F,"ERR")</f>
        <v>0</v>
      </c>
      <c r="L28" s="10"/>
      <c r="N28" s="10"/>
      <c r="P28" s="10" t="s">
        <v>85</v>
      </c>
      <c r="S28" s="88" t="s">
        <v>57</v>
      </c>
      <c r="T28" s="87"/>
      <c r="Y28" s="6" t="s">
        <v>169</v>
      </c>
    </row>
    <row r="29" spans="2:28" ht="15.75" x14ac:dyDescent="0.25">
      <c r="B29" s="12"/>
      <c r="C29" s="45">
        <f>_xlfn.XLOOKUP(D29,Skills!B:B,Skills!A:A,"")</f>
        <v>0</v>
      </c>
      <c r="D29" s="67"/>
      <c r="E29" s="35">
        <f t="shared" si="1"/>
        <v>0</v>
      </c>
      <c r="F29" s="76"/>
      <c r="G29" s="68"/>
      <c r="H29" s="34">
        <f>_xlfn.XLOOKUP(G29,Spells!A:A,Spells!E:E)</f>
        <v>0</v>
      </c>
      <c r="I29" s="81"/>
      <c r="J29" s="63">
        <f>_xlfn.XLOOKUP(D29,Skills!B:B,Skills!F:F,"ERR")</f>
        <v>0</v>
      </c>
      <c r="L29" s="11"/>
      <c r="N29" s="11"/>
      <c r="P29" s="11" t="s">
        <v>98</v>
      </c>
      <c r="S29" s="88" t="s">
        <v>154</v>
      </c>
      <c r="T29" s="87"/>
    </row>
    <row r="30" spans="2:28" ht="15.75" x14ac:dyDescent="0.25">
      <c r="B30" s="12"/>
      <c r="C30" s="46">
        <f>_xlfn.XLOOKUP(D30,Skills!B:B,Skills!A:A,"")</f>
        <v>0</v>
      </c>
      <c r="D30" s="68"/>
      <c r="E30" s="34">
        <f t="shared" si="1"/>
        <v>0</v>
      </c>
      <c r="F30" s="75"/>
      <c r="G30" s="67"/>
      <c r="H30" s="35">
        <f>_xlfn.XLOOKUP(G30,Spells!A:A,Spells!E:E)</f>
        <v>0</v>
      </c>
      <c r="I30" s="80"/>
      <c r="J30" s="63">
        <f>_xlfn.XLOOKUP(D30,Skills!B:B,Skills!F:F,"ERR")</f>
        <v>0</v>
      </c>
      <c r="S30" s="88" t="s">
        <v>297</v>
      </c>
      <c r="T30" s="87"/>
      <c r="Z30" s="5"/>
    </row>
    <row r="31" spans="2:28" ht="15.75" x14ac:dyDescent="0.25">
      <c r="B31" s="12"/>
      <c r="C31" s="45">
        <f>_xlfn.XLOOKUP(D31,Skills!B:B,Skills!A:A,"")</f>
        <v>0</v>
      </c>
      <c r="D31" s="67"/>
      <c r="E31" s="35">
        <f t="shared" si="1"/>
        <v>0</v>
      </c>
      <c r="F31" s="76"/>
      <c r="G31" s="68"/>
      <c r="H31" s="34">
        <f>_xlfn.XLOOKUP(G31,Spells!A:A,Spells!E:E)</f>
        <v>0</v>
      </c>
      <c r="I31" s="81"/>
      <c r="J31" s="63">
        <f>_xlfn.XLOOKUP(D31,Skills!B:B,Skills!F:F,"ERR")</f>
        <v>0</v>
      </c>
      <c r="L31" s="9" t="s">
        <v>181</v>
      </c>
      <c r="N31" s="9" t="s">
        <v>180</v>
      </c>
      <c r="P31" s="9" t="s">
        <v>171</v>
      </c>
      <c r="S31" s="88" t="s">
        <v>298</v>
      </c>
      <c r="T31" s="87"/>
      <c r="Z31" s="5"/>
    </row>
    <row r="32" spans="2:28" ht="15.75" x14ac:dyDescent="0.25">
      <c r="B32" s="12"/>
      <c r="C32" s="46">
        <f>_xlfn.XLOOKUP(D32,Skills!B:B,Skills!A:A,"")</f>
        <v>0</v>
      </c>
      <c r="D32" s="68"/>
      <c r="E32" s="34">
        <f t="shared" si="1"/>
        <v>0</v>
      </c>
      <c r="F32" s="75"/>
      <c r="G32" s="67"/>
      <c r="H32" s="35">
        <f>_xlfn.XLOOKUP(G32,Spells!A:A,Spells!E:E)</f>
        <v>0</v>
      </c>
      <c r="I32" s="80"/>
      <c r="J32" s="63">
        <f>_xlfn.XLOOKUP(D32,Skills!B:B,Skills!F:F,"ERR")</f>
        <v>0</v>
      </c>
      <c r="L32" s="10" t="s">
        <v>223</v>
      </c>
      <c r="N32" s="10" t="s">
        <v>28</v>
      </c>
      <c r="P32" s="10" t="s">
        <v>76</v>
      </c>
      <c r="S32" s="88" t="s">
        <v>157</v>
      </c>
      <c r="T32" s="87"/>
    </row>
    <row r="33" spans="2:26" ht="15.75" x14ac:dyDescent="0.25">
      <c r="B33" s="12"/>
      <c r="C33" s="45">
        <f>_xlfn.XLOOKUP(D33,Skills!B:B,Skills!A:A,"")</f>
        <v>0</v>
      </c>
      <c r="D33" s="67"/>
      <c r="E33" s="35">
        <f t="shared" si="1"/>
        <v>0</v>
      </c>
      <c r="F33" s="76"/>
      <c r="G33" s="68"/>
      <c r="H33" s="34">
        <f>_xlfn.XLOOKUP(G33,Spells!A:A,Spells!E:E)</f>
        <v>0</v>
      </c>
      <c r="I33" s="81"/>
      <c r="J33" s="63">
        <f>_xlfn.XLOOKUP(D33,Skills!B:B,Skills!F:F,"ERR")</f>
        <v>0</v>
      </c>
      <c r="L33" s="10" t="s">
        <v>15</v>
      </c>
      <c r="N33" s="10" t="s">
        <v>29</v>
      </c>
      <c r="P33" s="10" t="s">
        <v>77</v>
      </c>
      <c r="S33" s="88" t="s">
        <v>148</v>
      </c>
      <c r="T33" s="87"/>
      <c r="Z33" s="5"/>
    </row>
    <row r="34" spans="2:26" ht="15.75" x14ac:dyDescent="0.25">
      <c r="B34" s="12"/>
      <c r="C34" s="46">
        <f>_xlfn.XLOOKUP(D34,Skills!B:B,Skills!A:A,"")</f>
        <v>0</v>
      </c>
      <c r="D34" s="68"/>
      <c r="E34" s="34">
        <f t="shared" si="1"/>
        <v>0</v>
      </c>
      <c r="F34" s="75"/>
      <c r="G34" s="67"/>
      <c r="H34" s="35">
        <f>_xlfn.XLOOKUP(G34,Spells!A:A,Spells!E:E)</f>
        <v>0</v>
      </c>
      <c r="I34" s="80"/>
      <c r="J34" s="63">
        <f>_xlfn.XLOOKUP(D34,Skills!B:B,Skills!F:F,"ERR")</f>
        <v>0</v>
      </c>
      <c r="L34" s="10" t="s">
        <v>16</v>
      </c>
      <c r="N34" s="10" t="s">
        <v>30</v>
      </c>
      <c r="P34" s="10" t="s">
        <v>75</v>
      </c>
      <c r="S34" s="88" t="s">
        <v>65</v>
      </c>
      <c r="T34" s="87"/>
      <c r="Z34" s="5"/>
    </row>
    <row r="35" spans="2:26" ht="15.75" x14ac:dyDescent="0.25">
      <c r="B35" s="12"/>
      <c r="C35" s="45">
        <f>_xlfn.XLOOKUP(D35,Skills!B:B,Skills!A:A,"")</f>
        <v>0</v>
      </c>
      <c r="D35" s="67"/>
      <c r="E35" s="35">
        <f t="shared" si="1"/>
        <v>0</v>
      </c>
      <c r="F35" s="76"/>
      <c r="G35" s="68"/>
      <c r="H35" s="34">
        <f>_xlfn.XLOOKUP(G35,Spells!A:A,Spells!E:E)</f>
        <v>0</v>
      </c>
      <c r="I35" s="81"/>
      <c r="J35" s="63">
        <f>_xlfn.XLOOKUP(D35,Skills!B:B,Skills!F:F,"ERR")</f>
        <v>0</v>
      </c>
      <c r="L35" s="10" t="s">
        <v>17</v>
      </c>
      <c r="N35" s="10" t="s">
        <v>31</v>
      </c>
      <c r="P35" s="10"/>
      <c r="S35" s="88" t="s">
        <v>38</v>
      </c>
      <c r="T35" s="87"/>
    </row>
    <row r="36" spans="2:26" ht="15.75" x14ac:dyDescent="0.25">
      <c r="B36" s="12"/>
      <c r="C36" s="46">
        <f>_xlfn.XLOOKUP(D36,Skills!B:B,Skills!A:A,"")</f>
        <v>0</v>
      </c>
      <c r="D36" s="68"/>
      <c r="E36" s="34">
        <f t="shared" si="1"/>
        <v>0</v>
      </c>
      <c r="F36" s="75"/>
      <c r="G36" s="67"/>
      <c r="H36" s="35">
        <f>_xlfn.XLOOKUP(G36,Spells!A:A,Spells!E:E)</f>
        <v>0</v>
      </c>
      <c r="I36" s="80"/>
      <c r="J36" s="63">
        <f>_xlfn.XLOOKUP(D36,Skills!B:B,Skills!F:F,"ERR")</f>
        <v>0</v>
      </c>
      <c r="L36" s="10" t="s">
        <v>18</v>
      </c>
      <c r="N36" s="10" t="s">
        <v>32</v>
      </c>
      <c r="P36" s="10"/>
      <c r="S36" s="88" t="s">
        <v>123</v>
      </c>
      <c r="T36" s="87"/>
    </row>
    <row r="37" spans="2:26" ht="15.75" x14ac:dyDescent="0.25">
      <c r="B37" s="12"/>
      <c r="C37" s="45">
        <f>_xlfn.XLOOKUP(D37,Skills!B:B,Skills!A:A,"")</f>
        <v>0</v>
      </c>
      <c r="D37" s="67"/>
      <c r="E37" s="35">
        <f t="shared" si="1"/>
        <v>0</v>
      </c>
      <c r="F37" s="76"/>
      <c r="G37" s="68"/>
      <c r="H37" s="34">
        <f>_xlfn.XLOOKUP(G37,Spells!A:A,Spells!E:E)</f>
        <v>0</v>
      </c>
      <c r="I37" s="81"/>
      <c r="J37" s="63">
        <f>_xlfn.XLOOKUP(D37,Skills!B:B,Skills!F:F,"ERR")</f>
        <v>0</v>
      </c>
      <c r="L37" s="10" t="s">
        <v>19</v>
      </c>
      <c r="N37" s="10" t="s">
        <v>33</v>
      </c>
      <c r="P37" s="10"/>
      <c r="S37" s="88" t="s">
        <v>299</v>
      </c>
      <c r="T37" s="87"/>
    </row>
    <row r="38" spans="2:26" ht="15.75" x14ac:dyDescent="0.25">
      <c r="B38" s="12"/>
      <c r="C38" s="46">
        <f>_xlfn.XLOOKUP(D38,Skills!B:B,Skills!A:A,"")</f>
        <v>0</v>
      </c>
      <c r="D38" s="68"/>
      <c r="E38" s="34">
        <f t="shared" si="1"/>
        <v>0</v>
      </c>
      <c r="F38" s="75"/>
      <c r="G38" s="67"/>
      <c r="H38" s="35">
        <f>_xlfn.XLOOKUP(G38,Spells!A:A,Spells!E:E)</f>
        <v>0</v>
      </c>
      <c r="I38" s="80"/>
      <c r="J38" s="63">
        <f>_xlfn.XLOOKUP(D38,Skills!B:B,Skills!F:F,"ERR")</f>
        <v>0</v>
      </c>
      <c r="L38" s="10" t="s">
        <v>20</v>
      </c>
      <c r="N38" s="10" t="s">
        <v>34</v>
      </c>
      <c r="P38" s="10"/>
      <c r="S38" s="88" t="s">
        <v>26</v>
      </c>
      <c r="T38" s="87"/>
    </row>
    <row r="39" spans="2:26" ht="15.75" x14ac:dyDescent="0.25">
      <c r="B39" s="12"/>
      <c r="C39" s="45">
        <f>_xlfn.XLOOKUP(D39,Skills!B:B,Skills!A:A,"")</f>
        <v>0</v>
      </c>
      <c r="D39" s="67"/>
      <c r="E39" s="35">
        <f t="shared" si="1"/>
        <v>0</v>
      </c>
      <c r="F39" s="76"/>
      <c r="G39" s="68"/>
      <c r="H39" s="34">
        <f>_xlfn.XLOOKUP(G39,Spells!A:A,Spells!E:E)</f>
        <v>0</v>
      </c>
      <c r="I39" s="81"/>
      <c r="J39" s="63">
        <f>_xlfn.XLOOKUP(D39,Skills!B:B,Skills!F:F,"ERR")</f>
        <v>0</v>
      </c>
      <c r="L39" s="10" t="s">
        <v>21</v>
      </c>
      <c r="N39" s="10" t="s">
        <v>35</v>
      </c>
      <c r="P39" s="10"/>
      <c r="S39" s="88" t="s">
        <v>132</v>
      </c>
      <c r="T39" s="87"/>
    </row>
    <row r="40" spans="2:26" ht="15.75" x14ac:dyDescent="0.25">
      <c r="B40" s="12"/>
      <c r="C40" s="46">
        <f>_xlfn.XLOOKUP(D40,Skills!B:B,Skills!A:A,"")</f>
        <v>0</v>
      </c>
      <c r="D40" s="68"/>
      <c r="E40" s="34">
        <f t="shared" si="1"/>
        <v>0</v>
      </c>
      <c r="F40" s="75"/>
      <c r="G40" s="67"/>
      <c r="H40" s="35">
        <f>_xlfn.XLOOKUP(G40,Spells!A:A,Spells!E:E)</f>
        <v>0</v>
      </c>
      <c r="I40" s="80"/>
      <c r="J40" s="63">
        <f>_xlfn.XLOOKUP(D40,Skills!B:B,Skills!F:F,"ERR")</f>
        <v>0</v>
      </c>
      <c r="L40" s="11" t="s">
        <v>22</v>
      </c>
      <c r="N40" s="11"/>
      <c r="P40" s="11"/>
      <c r="S40" s="88" t="s">
        <v>124</v>
      </c>
      <c r="T40" s="87"/>
    </row>
    <row r="41" spans="2:26" ht="15.75" x14ac:dyDescent="0.25">
      <c r="B41" s="12"/>
      <c r="C41" s="45">
        <f>_xlfn.XLOOKUP(D41,Skills!B:B,Skills!A:A,"")</f>
        <v>0</v>
      </c>
      <c r="D41" s="67"/>
      <c r="E41" s="35">
        <f t="shared" ref="E41:E56" si="2">J41*F41</f>
        <v>0</v>
      </c>
      <c r="F41" s="76"/>
      <c r="G41" s="68"/>
      <c r="H41" s="34">
        <f>_xlfn.XLOOKUP(G41,Spells!A:A,Spells!E:E)</f>
        <v>0</v>
      </c>
      <c r="I41" s="81"/>
      <c r="J41" s="63">
        <f>_xlfn.XLOOKUP(D41,Skills!B:B,Skills!F:F,"ERR")</f>
        <v>0</v>
      </c>
      <c r="S41" s="88" t="s">
        <v>15</v>
      </c>
      <c r="T41" s="87"/>
    </row>
    <row r="42" spans="2:26" ht="15.75" x14ac:dyDescent="0.25">
      <c r="B42" s="12"/>
      <c r="C42" s="46">
        <f>_xlfn.XLOOKUP(D42,Skills!B:B,Skills!A:A,"")</f>
        <v>0</v>
      </c>
      <c r="D42" s="68"/>
      <c r="E42" s="34">
        <f t="shared" si="2"/>
        <v>0</v>
      </c>
      <c r="F42" s="75"/>
      <c r="G42" s="67"/>
      <c r="H42" s="35">
        <f>_xlfn.XLOOKUP(G42,Spells!A:A,Spells!E:E)</f>
        <v>0</v>
      </c>
      <c r="I42" s="80"/>
      <c r="J42" s="63">
        <f>_xlfn.XLOOKUP(D42,Skills!B:B,Skills!F:F,"ERR")</f>
        <v>0</v>
      </c>
      <c r="L42" s="9" t="s">
        <v>179</v>
      </c>
      <c r="N42" s="9" t="s">
        <v>178</v>
      </c>
      <c r="P42" s="9" t="s">
        <v>177</v>
      </c>
      <c r="S42" s="88" t="s">
        <v>89</v>
      </c>
      <c r="T42" s="87"/>
    </row>
    <row r="43" spans="2:26" ht="15.75" x14ac:dyDescent="0.25">
      <c r="B43" s="12"/>
      <c r="C43" s="45">
        <f>_xlfn.XLOOKUP(D43,Skills!B:B,Skills!A:A,"")</f>
        <v>0</v>
      </c>
      <c r="D43" s="67"/>
      <c r="E43" s="35">
        <f t="shared" si="2"/>
        <v>0</v>
      </c>
      <c r="F43" s="76"/>
      <c r="G43" s="68"/>
      <c r="H43" s="34">
        <f>_xlfn.XLOOKUP(G43,Spells!A:A,Spells!E:E)</f>
        <v>0</v>
      </c>
      <c r="I43" s="81"/>
      <c r="J43" s="63">
        <f>_xlfn.XLOOKUP(D43,Skills!B:B,Skills!F:F,"ERR")</f>
        <v>0</v>
      </c>
      <c r="L43" s="10" t="s">
        <v>37</v>
      </c>
      <c r="N43" s="10" t="s">
        <v>38</v>
      </c>
      <c r="P43" s="10" t="s">
        <v>49</v>
      </c>
      <c r="S43" s="88" t="s">
        <v>111</v>
      </c>
      <c r="T43" s="87"/>
    </row>
    <row r="44" spans="2:26" ht="15.75" x14ac:dyDescent="0.25">
      <c r="B44" s="12"/>
      <c r="C44" s="46">
        <f>_xlfn.XLOOKUP(D44,Skills!B:B,Skills!A:A,"")</f>
        <v>0</v>
      </c>
      <c r="D44" s="68"/>
      <c r="E44" s="34">
        <f t="shared" si="2"/>
        <v>0</v>
      </c>
      <c r="F44" s="75"/>
      <c r="G44" s="67"/>
      <c r="H44" s="35">
        <f>_xlfn.XLOOKUP(G44,Spells!A:A,Spells!E:E)</f>
        <v>0</v>
      </c>
      <c r="I44" s="80"/>
      <c r="J44" s="63">
        <f>_xlfn.XLOOKUP(D44,Skills!B:B,Skills!F:F,"ERR")</f>
        <v>0</v>
      </c>
      <c r="L44" s="10" t="s">
        <v>101</v>
      </c>
      <c r="N44" s="10" t="s">
        <v>39</v>
      </c>
      <c r="P44" s="10" t="s">
        <v>50</v>
      </c>
      <c r="S44" s="88" t="s">
        <v>300</v>
      </c>
      <c r="T44" s="87"/>
    </row>
    <row r="45" spans="2:26" ht="15.75" x14ac:dyDescent="0.25">
      <c r="B45" s="12"/>
      <c r="C45" s="45">
        <f>_xlfn.XLOOKUP(D45,Skills!B:B,Skills!A:A,"")</f>
        <v>0</v>
      </c>
      <c r="D45" s="67"/>
      <c r="E45" s="35">
        <f t="shared" si="2"/>
        <v>0</v>
      </c>
      <c r="F45" s="76"/>
      <c r="G45" s="68"/>
      <c r="H45" s="34">
        <f>_xlfn.XLOOKUP(G45,Spells!A:A,Spells!E:E)</f>
        <v>0</v>
      </c>
      <c r="I45" s="81"/>
      <c r="J45" s="63">
        <f>_xlfn.XLOOKUP(D45,Skills!B:B,Skills!F:F,"ERR")</f>
        <v>0</v>
      </c>
      <c r="L45" s="10" t="s">
        <v>39</v>
      </c>
      <c r="N45" s="10" t="s">
        <v>40</v>
      </c>
      <c r="P45" s="10" t="s">
        <v>51</v>
      </c>
      <c r="S45" s="88" t="s">
        <v>301</v>
      </c>
      <c r="T45" s="87"/>
    </row>
    <row r="46" spans="2:26" ht="15.75" x14ac:dyDescent="0.25">
      <c r="B46" s="12"/>
      <c r="C46" s="46">
        <f>_xlfn.XLOOKUP(D46,Skills!B:B,Skills!A:A,"")</f>
        <v>0</v>
      </c>
      <c r="D46" s="68"/>
      <c r="E46" s="34">
        <f t="shared" si="2"/>
        <v>0</v>
      </c>
      <c r="F46" s="75"/>
      <c r="G46" s="67"/>
      <c r="H46" s="35">
        <f>_xlfn.XLOOKUP(G46,Spells!A:A,Spells!E:E)</f>
        <v>0</v>
      </c>
      <c r="I46" s="80"/>
      <c r="J46" s="63">
        <f>_xlfn.XLOOKUP(D46,Skills!B:B,Skills!F:F,"ERR")</f>
        <v>0</v>
      </c>
      <c r="L46" s="10" t="s">
        <v>90</v>
      </c>
      <c r="N46" s="10" t="s">
        <v>41</v>
      </c>
      <c r="P46" s="10" t="s">
        <v>52</v>
      </c>
      <c r="S46" s="88" t="s">
        <v>48</v>
      </c>
      <c r="T46" s="87"/>
    </row>
    <row r="47" spans="2:26" ht="15.75" x14ac:dyDescent="0.25">
      <c r="B47" s="12"/>
      <c r="C47" s="45">
        <f>_xlfn.XLOOKUP(D47,Skills!B:B,Skills!A:A,"")</f>
        <v>0</v>
      </c>
      <c r="D47" s="67"/>
      <c r="E47" s="35">
        <f t="shared" si="2"/>
        <v>0</v>
      </c>
      <c r="F47" s="76"/>
      <c r="G47" s="68"/>
      <c r="H47" s="34">
        <f>_xlfn.XLOOKUP(G47,Spells!A:A,Spells!E:E)</f>
        <v>0</v>
      </c>
      <c r="I47" s="81"/>
      <c r="J47" s="63">
        <f>_xlfn.XLOOKUP(D47,Skills!B:B,Skills!F:F,"ERR")</f>
        <v>0</v>
      </c>
      <c r="L47" s="10" t="s">
        <v>102</v>
      </c>
      <c r="N47" s="10" t="s">
        <v>42</v>
      </c>
      <c r="P47" s="10"/>
      <c r="S47" s="88" t="s">
        <v>39</v>
      </c>
      <c r="T47" s="87"/>
    </row>
    <row r="48" spans="2:26" ht="15.75" x14ac:dyDescent="0.25">
      <c r="B48" s="12"/>
      <c r="C48" s="46">
        <f>_xlfn.XLOOKUP(D48,Skills!B:B,Skills!A:A,"")</f>
        <v>0</v>
      </c>
      <c r="D48" s="68"/>
      <c r="E48" s="34">
        <f t="shared" si="2"/>
        <v>0</v>
      </c>
      <c r="F48" s="75"/>
      <c r="G48" s="67"/>
      <c r="H48" s="35">
        <f>_xlfn.XLOOKUP(G48,Spells!A:A,Spells!E:E)</f>
        <v>0</v>
      </c>
      <c r="I48" s="80"/>
      <c r="J48" s="63">
        <f>_xlfn.XLOOKUP(D48,Skills!B:B,Skills!F:F,"ERR")</f>
        <v>0</v>
      </c>
      <c r="L48" s="10" t="s">
        <v>79</v>
      </c>
      <c r="N48" s="10" t="s">
        <v>43</v>
      </c>
      <c r="P48" s="10"/>
      <c r="S48" s="88" t="s">
        <v>90</v>
      </c>
      <c r="T48" s="87"/>
    </row>
    <row r="49" spans="2:20" ht="15.75" x14ac:dyDescent="0.25">
      <c r="B49" s="12"/>
      <c r="C49" s="45">
        <f>_xlfn.XLOOKUP(D49,Skills!B:B,Skills!A:A,"")</f>
        <v>0</v>
      </c>
      <c r="D49" s="67"/>
      <c r="E49" s="35">
        <f t="shared" si="2"/>
        <v>0</v>
      </c>
      <c r="F49" s="76"/>
      <c r="G49" s="68"/>
      <c r="H49" s="34">
        <f>_xlfn.XLOOKUP(G49,Spells!A:A,Spells!E:E)</f>
        <v>0</v>
      </c>
      <c r="I49" s="81"/>
      <c r="J49" s="63">
        <f>_xlfn.XLOOKUP(D49,Skills!B:B,Skills!F:F,"ERR")</f>
        <v>0</v>
      </c>
      <c r="L49" s="10" t="s">
        <v>103</v>
      </c>
      <c r="N49" s="10" t="s">
        <v>44</v>
      </c>
      <c r="P49" s="10"/>
      <c r="S49" s="88" t="s">
        <v>16</v>
      </c>
      <c r="T49" s="87"/>
    </row>
    <row r="50" spans="2:20" ht="15.75" x14ac:dyDescent="0.25">
      <c r="B50" s="12"/>
      <c r="C50" s="46">
        <f>_xlfn.XLOOKUP(D50,Skills!B:B,Skills!A:A,"")</f>
        <v>0</v>
      </c>
      <c r="D50" s="68"/>
      <c r="E50" s="34">
        <f t="shared" si="2"/>
        <v>0</v>
      </c>
      <c r="F50" s="75"/>
      <c r="G50" s="67"/>
      <c r="H50" s="35">
        <f>_xlfn.XLOOKUP(G50,Spells!A:A,Spells!E:E)</f>
        <v>0</v>
      </c>
      <c r="I50" s="80"/>
      <c r="J50" s="63">
        <f>_xlfn.XLOOKUP(D50,Skills!B:B,Skills!F:F,"ERR")</f>
        <v>0</v>
      </c>
      <c r="L50" s="10" t="s">
        <v>104</v>
      </c>
      <c r="N50" s="10" t="s">
        <v>45</v>
      </c>
      <c r="P50" s="10"/>
      <c r="S50" s="88" t="s">
        <v>40</v>
      </c>
      <c r="T50" s="87"/>
    </row>
    <row r="51" spans="2:20" ht="15.75" x14ac:dyDescent="0.25">
      <c r="B51" s="12"/>
      <c r="C51" s="45">
        <f>_xlfn.XLOOKUP(D51,Skills!B:B,Skills!A:A,"")</f>
        <v>0</v>
      </c>
      <c r="D51" s="67"/>
      <c r="E51" s="35">
        <f t="shared" si="2"/>
        <v>0</v>
      </c>
      <c r="F51" s="76"/>
      <c r="G51" s="68"/>
      <c r="H51" s="34">
        <f>_xlfn.XLOOKUP(G51,Spells!A:A,Spells!E:E)</f>
        <v>0</v>
      </c>
      <c r="I51" s="81"/>
      <c r="J51" s="63">
        <f>_xlfn.XLOOKUP(D51,Skills!B:B,Skills!F:F,"ERR")</f>
        <v>0</v>
      </c>
      <c r="L51" s="10" t="s">
        <v>105</v>
      </c>
      <c r="N51" s="10"/>
      <c r="P51" s="10"/>
      <c r="S51" s="88" t="s">
        <v>133</v>
      </c>
      <c r="T51" s="87"/>
    </row>
    <row r="52" spans="2:20" ht="15.75" x14ac:dyDescent="0.25">
      <c r="B52" s="12"/>
      <c r="C52" s="46">
        <f>_xlfn.XLOOKUP(D52,Skills!B:B,Skills!A:A,"")</f>
        <v>0</v>
      </c>
      <c r="D52" s="68"/>
      <c r="E52" s="34">
        <f t="shared" si="2"/>
        <v>0</v>
      </c>
      <c r="F52" s="75"/>
      <c r="G52" s="67"/>
      <c r="H52" s="35">
        <f>_xlfn.XLOOKUP(G52,Spells!A:A,Spells!E:E)</f>
        <v>0</v>
      </c>
      <c r="I52" s="80"/>
      <c r="J52" s="63">
        <f>_xlfn.XLOOKUP(D52,Skills!B:B,Skills!F:F,"ERR")</f>
        <v>0</v>
      </c>
      <c r="L52" s="10" t="s">
        <v>80</v>
      </c>
      <c r="N52" s="10"/>
      <c r="P52" s="10"/>
      <c r="S52" s="88" t="s">
        <v>114</v>
      </c>
      <c r="T52" s="87"/>
    </row>
    <row r="53" spans="2:20" ht="15.75" x14ac:dyDescent="0.25">
      <c r="B53" s="12"/>
      <c r="C53" s="45">
        <f>_xlfn.XLOOKUP(D53,Skills!B:B,Skills!A:A,"")</f>
        <v>0</v>
      </c>
      <c r="D53" s="67"/>
      <c r="E53" s="35">
        <f t="shared" si="2"/>
        <v>0</v>
      </c>
      <c r="F53" s="76"/>
      <c r="G53" s="68"/>
      <c r="H53" s="34">
        <f>_xlfn.XLOOKUP(G53,Spells!A:A,Spells!E:E)</f>
        <v>0</v>
      </c>
      <c r="I53" s="81"/>
      <c r="J53" s="63">
        <f>_xlfn.XLOOKUP(D53,Skills!B:B,Skills!F:F,"ERR")</f>
        <v>0</v>
      </c>
      <c r="L53" s="10" t="s">
        <v>106</v>
      </c>
      <c r="N53" s="10"/>
      <c r="P53" s="10"/>
      <c r="S53" s="88" t="s">
        <v>158</v>
      </c>
      <c r="T53" s="87"/>
    </row>
    <row r="54" spans="2:20" ht="15.75" x14ac:dyDescent="0.25">
      <c r="B54" s="12"/>
      <c r="C54" s="46">
        <f>_xlfn.XLOOKUP(D54,Skills!B:B,Skills!A:A,"")</f>
        <v>0</v>
      </c>
      <c r="D54" s="68"/>
      <c r="E54" s="34">
        <f t="shared" si="2"/>
        <v>0</v>
      </c>
      <c r="F54" s="75"/>
      <c r="G54" s="67"/>
      <c r="H54" s="35">
        <f>_xlfn.XLOOKUP(G54,Spells!A:A,Spells!E:E)</f>
        <v>0</v>
      </c>
      <c r="I54" s="80"/>
      <c r="J54" s="63">
        <f>_xlfn.XLOOKUP(D54,Skills!B:B,Skills!F:F,"ERR")</f>
        <v>0</v>
      </c>
      <c r="L54" s="10" t="s">
        <v>85</v>
      </c>
      <c r="N54" s="10"/>
      <c r="P54" s="10"/>
      <c r="S54" s="88" t="s">
        <v>134</v>
      </c>
      <c r="T54" s="87"/>
    </row>
    <row r="55" spans="2:20" ht="15.75" x14ac:dyDescent="0.25">
      <c r="B55" s="12"/>
      <c r="C55" s="45">
        <f>_xlfn.XLOOKUP(D55,Skills!B:B,Skills!A:A,"")</f>
        <v>0</v>
      </c>
      <c r="D55" s="67"/>
      <c r="E55" s="35">
        <f t="shared" si="2"/>
        <v>0</v>
      </c>
      <c r="F55" s="76"/>
      <c r="G55" s="68"/>
      <c r="H55" s="34">
        <f>_xlfn.XLOOKUP(G55,Spells!A:A,Spells!E:E)</f>
        <v>0</v>
      </c>
      <c r="I55" s="81"/>
      <c r="J55" s="63">
        <f>_xlfn.XLOOKUP(D55,Skills!B:B,Skills!F:F,"ERR")</f>
        <v>0</v>
      </c>
      <c r="L55" s="10" t="s">
        <v>98</v>
      </c>
      <c r="N55" s="10"/>
      <c r="P55" s="10"/>
      <c r="S55" s="88" t="s">
        <v>102</v>
      </c>
      <c r="T55" s="87"/>
    </row>
    <row r="56" spans="2:20" ht="15.75" x14ac:dyDescent="0.25">
      <c r="B56" s="12"/>
      <c r="C56" s="46">
        <f>_xlfn.XLOOKUP(D56,Skills!B:B,Skills!A:A,"")</f>
        <v>0</v>
      </c>
      <c r="D56" s="68"/>
      <c r="E56" s="34">
        <f t="shared" si="2"/>
        <v>0</v>
      </c>
      <c r="F56" s="75"/>
      <c r="G56" s="67"/>
      <c r="H56" s="35">
        <f>_xlfn.XLOOKUP(G56,Spells!A:A,Spells!E:E)</f>
        <v>0</v>
      </c>
      <c r="I56" s="80"/>
      <c r="J56" s="63">
        <f>_xlfn.XLOOKUP(D56,Skills!B:B,Skills!F:F,"ERR")</f>
        <v>0</v>
      </c>
      <c r="L56" s="11" t="s">
        <v>107</v>
      </c>
      <c r="N56" s="11"/>
      <c r="P56" s="11"/>
      <c r="S56" s="88" t="s">
        <v>66</v>
      </c>
      <c r="T56" s="87"/>
    </row>
    <row r="57" spans="2:20" ht="16.5" thickBot="1" x14ac:dyDescent="0.3">
      <c r="B57" s="12"/>
      <c r="C57" s="65">
        <f>_xlfn.XLOOKUP(D57,Skills!B:B,Skills!A:A,"")</f>
        <v>0</v>
      </c>
      <c r="D57" s="69"/>
      <c r="E57" s="66">
        <f t="shared" si="1"/>
        <v>0</v>
      </c>
      <c r="F57" s="77"/>
      <c r="G57" s="78"/>
      <c r="H57" s="36">
        <f>_xlfn.XLOOKUP(G57,Spells!A:A,Spells!E:E)</f>
        <v>0</v>
      </c>
      <c r="I57" s="82"/>
      <c r="J57" s="63">
        <f>_xlfn.XLOOKUP(D57,Skills!B:B,Skills!F:F,"ERR")</f>
        <v>0</v>
      </c>
      <c r="S57" s="88" t="s">
        <v>115</v>
      </c>
      <c r="T57" s="87"/>
    </row>
    <row r="58" spans="2:20" x14ac:dyDescent="0.25">
      <c r="B58" s="12"/>
      <c r="C58" s="12"/>
      <c r="D58" s="12"/>
      <c r="E58" s="12"/>
      <c r="F58" s="17"/>
      <c r="G58" s="12"/>
      <c r="H58" s="99">
        <f>SUM(H13:H57)</f>
        <v>0</v>
      </c>
      <c r="I58" s="60">
        <f>SUM(I13:I57)</f>
        <v>0</v>
      </c>
      <c r="J58" s="12"/>
      <c r="L58" s="9" t="s">
        <v>176</v>
      </c>
      <c r="N58" s="9" t="s">
        <v>174</v>
      </c>
      <c r="P58" s="9" t="s">
        <v>175</v>
      </c>
      <c r="S58" s="88" t="s">
        <v>17</v>
      </c>
      <c r="T58" s="87"/>
    </row>
    <row r="59" spans="2:20" x14ac:dyDescent="0.25">
      <c r="E59" s="6">
        <f>SUM(E13:E58)</f>
        <v>0</v>
      </c>
      <c r="F59" s="42"/>
      <c r="G59" s="6"/>
      <c r="H59" s="8">
        <f>SUM(H13:H58)</f>
        <v>0</v>
      </c>
      <c r="L59" s="10" t="s">
        <v>56</v>
      </c>
      <c r="N59" s="10" t="s">
        <v>161</v>
      </c>
      <c r="P59" s="10" t="s">
        <v>132</v>
      </c>
      <c r="S59" s="88" t="s">
        <v>135</v>
      </c>
      <c r="T59" s="87"/>
    </row>
    <row r="60" spans="2:20" x14ac:dyDescent="0.25">
      <c r="L60" s="10" t="s">
        <v>57</v>
      </c>
      <c r="N60" s="10" t="s">
        <v>79</v>
      </c>
      <c r="P60" s="10" t="s">
        <v>133</v>
      </c>
      <c r="S60" s="88" t="s">
        <v>302</v>
      </c>
      <c r="T60" s="87"/>
    </row>
    <row r="61" spans="2:20" x14ac:dyDescent="0.25">
      <c r="L61" s="10" t="s">
        <v>58</v>
      </c>
      <c r="N61" s="10" t="s">
        <v>80</v>
      </c>
      <c r="P61" s="10" t="s">
        <v>134</v>
      </c>
      <c r="S61" s="88" t="s">
        <v>303</v>
      </c>
      <c r="T61" s="87"/>
    </row>
    <row r="62" spans="2:20" x14ac:dyDescent="0.25">
      <c r="L62" s="10" t="s">
        <v>59</v>
      </c>
      <c r="N62" s="10" t="s">
        <v>81</v>
      </c>
      <c r="P62" s="10" t="s">
        <v>135</v>
      </c>
      <c r="S62" s="88" t="s">
        <v>27</v>
      </c>
      <c r="T62" s="87"/>
    </row>
    <row r="63" spans="2:20" x14ac:dyDescent="0.25">
      <c r="L63" s="10" t="s">
        <v>60</v>
      </c>
      <c r="N63" s="10" t="s">
        <v>82</v>
      </c>
      <c r="P63" s="10" t="s">
        <v>136</v>
      </c>
      <c r="S63" s="88" t="s">
        <v>41</v>
      </c>
      <c r="T63" s="87"/>
    </row>
    <row r="64" spans="2:20" x14ac:dyDescent="0.25">
      <c r="L64" s="10" t="s">
        <v>61</v>
      </c>
      <c r="N64" s="10" t="s">
        <v>83</v>
      </c>
      <c r="P64" s="10" t="s">
        <v>137</v>
      </c>
      <c r="S64" s="88" t="s">
        <v>58</v>
      </c>
      <c r="T64" s="87"/>
    </row>
    <row r="65" spans="12:20" x14ac:dyDescent="0.25">
      <c r="L65" s="10" t="s">
        <v>45</v>
      </c>
      <c r="N65" s="10" t="s">
        <v>84</v>
      </c>
      <c r="P65" s="10" t="s">
        <v>138</v>
      </c>
      <c r="S65" s="88" t="s">
        <v>67</v>
      </c>
      <c r="T65" s="87"/>
    </row>
    <row r="66" spans="12:20" x14ac:dyDescent="0.25">
      <c r="L66" s="10" t="s">
        <v>62</v>
      </c>
      <c r="N66" s="10" t="s">
        <v>85</v>
      </c>
      <c r="P66" s="10" t="s">
        <v>139</v>
      </c>
      <c r="S66" s="88" t="s">
        <v>18</v>
      </c>
      <c r="T66" s="87"/>
    </row>
    <row r="67" spans="12:20" x14ac:dyDescent="0.25">
      <c r="L67" s="10"/>
      <c r="N67" s="10"/>
      <c r="P67" s="10" t="s">
        <v>140</v>
      </c>
      <c r="S67" s="88" t="s">
        <v>28</v>
      </c>
      <c r="T67" s="87"/>
    </row>
    <row r="68" spans="12:20" x14ac:dyDescent="0.25">
      <c r="L68" s="10"/>
      <c r="N68" s="10"/>
      <c r="P68" s="10" t="s">
        <v>141</v>
      </c>
      <c r="S68" s="88" t="s">
        <v>29</v>
      </c>
      <c r="T68" s="87"/>
    </row>
    <row r="69" spans="12:20" x14ac:dyDescent="0.25">
      <c r="L69" s="10"/>
      <c r="N69" s="10"/>
      <c r="P69" s="10" t="s">
        <v>142</v>
      </c>
      <c r="S69" s="88" t="s">
        <v>116</v>
      </c>
      <c r="T69" s="87"/>
    </row>
    <row r="70" spans="12:20" x14ac:dyDescent="0.25">
      <c r="L70" s="11"/>
      <c r="N70" s="11"/>
      <c r="P70" s="11" t="s">
        <v>143</v>
      </c>
      <c r="S70" s="88" t="s">
        <v>49</v>
      </c>
      <c r="T70" s="87"/>
    </row>
    <row r="71" spans="12:20" x14ac:dyDescent="0.25">
      <c r="S71" s="88" t="s">
        <v>30</v>
      </c>
      <c r="T71" s="87"/>
    </row>
    <row r="72" spans="12:20" x14ac:dyDescent="0.25">
      <c r="L72" s="9" t="s">
        <v>228</v>
      </c>
      <c r="N72" s="9" t="s">
        <v>172</v>
      </c>
      <c r="P72" s="9" t="s">
        <v>173</v>
      </c>
      <c r="S72" s="88" t="s">
        <v>159</v>
      </c>
      <c r="T72" s="87"/>
    </row>
    <row r="73" spans="12:20" x14ac:dyDescent="0.25">
      <c r="L73" s="10" t="s">
        <v>65</v>
      </c>
      <c r="N73" s="10" t="s">
        <v>122</v>
      </c>
      <c r="P73" s="10" t="s">
        <v>87</v>
      </c>
      <c r="S73" s="88" t="s">
        <v>50</v>
      </c>
      <c r="T73" s="87"/>
    </row>
    <row r="74" spans="12:20" x14ac:dyDescent="0.25">
      <c r="L74" s="10" t="s">
        <v>66</v>
      </c>
      <c r="N74" s="10" t="s">
        <v>64</v>
      </c>
      <c r="P74" s="10" t="s">
        <v>109</v>
      </c>
      <c r="S74" s="88" t="s">
        <v>304</v>
      </c>
      <c r="T74" s="87"/>
    </row>
    <row r="75" spans="12:20" x14ac:dyDescent="0.25">
      <c r="L75" s="10" t="s">
        <v>67</v>
      </c>
      <c r="N75" s="10" t="s">
        <v>57</v>
      </c>
      <c r="P75" s="10" t="s">
        <v>110</v>
      </c>
      <c r="S75" s="88" t="s">
        <v>305</v>
      </c>
      <c r="T75" s="87"/>
    </row>
    <row r="76" spans="12:20" x14ac:dyDescent="0.25">
      <c r="L76" s="10" t="s">
        <v>68</v>
      </c>
      <c r="N76" s="10" t="s">
        <v>38</v>
      </c>
      <c r="P76" s="10" t="s">
        <v>111</v>
      </c>
      <c r="S76" s="88" t="s">
        <v>139</v>
      </c>
      <c r="T76" s="87"/>
    </row>
    <row r="77" spans="12:20" x14ac:dyDescent="0.25">
      <c r="L77" s="10" t="s">
        <v>69</v>
      </c>
      <c r="N77" s="10" t="s">
        <v>123</v>
      </c>
      <c r="P77" s="10" t="s">
        <v>112</v>
      </c>
      <c r="S77" s="88" t="s">
        <v>306</v>
      </c>
      <c r="T77" s="87"/>
    </row>
    <row r="78" spans="12:20" x14ac:dyDescent="0.25">
      <c r="L78" s="10" t="s">
        <v>70</v>
      </c>
      <c r="N78" s="10" t="s">
        <v>124</v>
      </c>
      <c r="P78" s="10" t="s">
        <v>113</v>
      </c>
      <c r="S78" s="88" t="s">
        <v>307</v>
      </c>
      <c r="T78" s="87"/>
    </row>
    <row r="79" spans="12:20" x14ac:dyDescent="0.25">
      <c r="L79" s="10" t="s">
        <v>71</v>
      </c>
      <c r="N79" s="10" t="s">
        <v>125</v>
      </c>
      <c r="P79" s="10" t="s">
        <v>90</v>
      </c>
      <c r="S79" s="88" t="s">
        <v>308</v>
      </c>
      <c r="T79" s="87"/>
    </row>
    <row r="80" spans="12:20" x14ac:dyDescent="0.25">
      <c r="L80" s="10" t="s">
        <v>72</v>
      </c>
      <c r="N80" s="10" t="s">
        <v>126</v>
      </c>
      <c r="P80" s="10" t="s">
        <v>114</v>
      </c>
      <c r="S80" s="88" t="s">
        <v>309</v>
      </c>
      <c r="T80" s="87"/>
    </row>
    <row r="81" spans="12:20" x14ac:dyDescent="0.25">
      <c r="L81" s="10"/>
      <c r="N81" s="10" t="s">
        <v>127</v>
      </c>
      <c r="P81" s="10" t="s">
        <v>115</v>
      </c>
      <c r="S81" s="88" t="s">
        <v>103</v>
      </c>
      <c r="T81" s="87"/>
    </row>
    <row r="82" spans="12:20" x14ac:dyDescent="0.25">
      <c r="L82" s="10"/>
      <c r="N82" s="10" t="s">
        <v>128</v>
      </c>
      <c r="P82" s="10" t="s">
        <v>116</v>
      </c>
      <c r="S82" s="88" t="s">
        <v>310</v>
      </c>
      <c r="T82" s="87"/>
    </row>
    <row r="83" spans="12:20" x14ac:dyDescent="0.25">
      <c r="L83" s="10"/>
      <c r="N83" s="10" t="s">
        <v>129</v>
      </c>
      <c r="P83" s="10" t="s">
        <v>117</v>
      </c>
      <c r="S83" s="88" t="s">
        <v>311</v>
      </c>
      <c r="T83" s="87"/>
    </row>
    <row r="84" spans="12:20" x14ac:dyDescent="0.25">
      <c r="L84" s="10"/>
      <c r="N84" s="10" t="s">
        <v>130</v>
      </c>
      <c r="P84" s="10" t="s">
        <v>118</v>
      </c>
      <c r="S84" s="88" t="s">
        <v>117</v>
      </c>
      <c r="T84" s="87"/>
    </row>
    <row r="85" spans="12:20" x14ac:dyDescent="0.25">
      <c r="L85" s="10"/>
      <c r="N85" s="10" t="s">
        <v>131</v>
      </c>
      <c r="P85" s="10" t="s">
        <v>119</v>
      </c>
      <c r="S85" s="88" t="s">
        <v>59</v>
      </c>
      <c r="T85" s="87"/>
    </row>
    <row r="86" spans="12:20" x14ac:dyDescent="0.25">
      <c r="L86" s="10"/>
      <c r="N86" s="10"/>
      <c r="P86" s="10" t="s">
        <v>120</v>
      </c>
      <c r="S86" s="88" t="s">
        <v>91</v>
      </c>
      <c r="T86" s="87"/>
    </row>
    <row r="87" spans="12:20" x14ac:dyDescent="0.25">
      <c r="L87" s="11"/>
      <c r="N87" s="11"/>
      <c r="P87" s="11" t="s">
        <v>85</v>
      </c>
      <c r="S87" s="88" t="s">
        <v>312</v>
      </c>
      <c r="T87" s="87"/>
    </row>
    <row r="88" spans="12:20" x14ac:dyDescent="0.25">
      <c r="S88" s="88" t="s">
        <v>313</v>
      </c>
      <c r="T88" s="87"/>
    </row>
    <row r="89" spans="12:20" x14ac:dyDescent="0.25">
      <c r="S89" s="88" t="s">
        <v>125</v>
      </c>
      <c r="T89" s="87"/>
    </row>
    <row r="90" spans="12:20" x14ac:dyDescent="0.25">
      <c r="S90" s="88" t="s">
        <v>126</v>
      </c>
      <c r="T90" s="87"/>
    </row>
    <row r="91" spans="12:20" x14ac:dyDescent="0.25">
      <c r="S91" s="88" t="s">
        <v>127</v>
      </c>
      <c r="T91" s="87"/>
    </row>
    <row r="92" spans="12:20" x14ac:dyDescent="0.25">
      <c r="S92" s="88" t="s">
        <v>94</v>
      </c>
      <c r="T92" s="87"/>
    </row>
    <row r="93" spans="12:20" x14ac:dyDescent="0.25">
      <c r="S93" s="88" t="s">
        <v>69</v>
      </c>
      <c r="T93" s="87"/>
    </row>
    <row r="94" spans="12:20" x14ac:dyDescent="0.25">
      <c r="S94" s="88" t="s">
        <v>80</v>
      </c>
      <c r="T94" s="87"/>
    </row>
    <row r="95" spans="12:20" x14ac:dyDescent="0.25">
      <c r="S95" s="88" t="s">
        <v>32</v>
      </c>
      <c r="T95" s="87"/>
    </row>
    <row r="96" spans="12:20" x14ac:dyDescent="0.25">
      <c r="S96" s="88" t="s">
        <v>42</v>
      </c>
      <c r="T96" s="87"/>
    </row>
    <row r="97" spans="19:20" x14ac:dyDescent="0.25">
      <c r="S97" s="88" t="s">
        <v>140</v>
      </c>
      <c r="T97" s="87"/>
    </row>
    <row r="98" spans="19:20" x14ac:dyDescent="0.25">
      <c r="S98" s="88" t="s">
        <v>151</v>
      </c>
      <c r="T98" s="87"/>
    </row>
    <row r="99" spans="19:20" x14ac:dyDescent="0.25">
      <c r="S99" s="88" t="s">
        <v>70</v>
      </c>
      <c r="T99" s="87"/>
    </row>
    <row r="100" spans="19:20" x14ac:dyDescent="0.25">
      <c r="S100" s="88" t="s">
        <v>33</v>
      </c>
      <c r="T100" s="87"/>
    </row>
    <row r="101" spans="19:20" x14ac:dyDescent="0.25">
      <c r="S101" s="88" t="s">
        <v>43</v>
      </c>
      <c r="T101" s="87"/>
    </row>
    <row r="102" spans="19:20" x14ac:dyDescent="0.25">
      <c r="S102" s="88" t="s">
        <v>20</v>
      </c>
      <c r="T102" s="87"/>
    </row>
    <row r="103" spans="19:20" x14ac:dyDescent="0.25">
      <c r="S103" s="88" t="s">
        <v>60</v>
      </c>
      <c r="T103" s="87"/>
    </row>
    <row r="104" spans="19:20" x14ac:dyDescent="0.25">
      <c r="S104" s="88" t="s">
        <v>71</v>
      </c>
      <c r="T104" s="87"/>
    </row>
    <row r="105" spans="19:20" x14ac:dyDescent="0.25">
      <c r="S105" s="88" t="s">
        <v>21</v>
      </c>
      <c r="T105" s="87"/>
    </row>
    <row r="106" spans="19:20" x14ac:dyDescent="0.25">
      <c r="S106" s="88" t="s">
        <v>34</v>
      </c>
      <c r="T106" s="87"/>
    </row>
    <row r="107" spans="19:20" x14ac:dyDescent="0.25">
      <c r="S107" s="88" t="s">
        <v>51</v>
      </c>
      <c r="T107" s="87"/>
    </row>
    <row r="108" spans="19:20" x14ac:dyDescent="0.25">
      <c r="S108" s="88" t="s">
        <v>61</v>
      </c>
      <c r="T108" s="87"/>
    </row>
    <row r="109" spans="19:20" x14ac:dyDescent="0.25">
      <c r="S109" s="88" t="s">
        <v>95</v>
      </c>
      <c r="T109" s="87"/>
    </row>
    <row r="110" spans="19:20" x14ac:dyDescent="0.25">
      <c r="S110" s="88" t="s">
        <v>96</v>
      </c>
      <c r="T110" s="87"/>
    </row>
    <row r="111" spans="19:20" x14ac:dyDescent="0.25">
      <c r="S111" s="88" t="s">
        <v>97</v>
      </c>
      <c r="T111" s="87"/>
    </row>
    <row r="112" spans="19:20" x14ac:dyDescent="0.25">
      <c r="S112" s="88" t="s">
        <v>81</v>
      </c>
      <c r="T112" s="87"/>
    </row>
    <row r="113" spans="19:20" x14ac:dyDescent="0.25">
      <c r="S113" s="88" t="s">
        <v>314</v>
      </c>
      <c r="T113" s="87"/>
    </row>
    <row r="114" spans="19:20" x14ac:dyDescent="0.25">
      <c r="S114" s="88" t="s">
        <v>315</v>
      </c>
      <c r="T114" s="87"/>
    </row>
    <row r="115" spans="19:20" x14ac:dyDescent="0.25">
      <c r="S115" s="88" t="s">
        <v>84</v>
      </c>
      <c r="T115" s="87"/>
    </row>
    <row r="116" spans="19:20" x14ac:dyDescent="0.25">
      <c r="S116" s="88" t="s">
        <v>106</v>
      </c>
      <c r="T116" s="87"/>
    </row>
    <row r="117" spans="19:20" x14ac:dyDescent="0.25">
      <c r="S117" s="88" t="s">
        <v>184</v>
      </c>
      <c r="T117" s="87"/>
    </row>
    <row r="118" spans="19:20" x14ac:dyDescent="0.25">
      <c r="S118" s="88" t="s">
        <v>44</v>
      </c>
      <c r="T118" s="87"/>
    </row>
    <row r="119" spans="19:20" x14ac:dyDescent="0.25">
      <c r="S119" s="88" t="s">
        <v>128</v>
      </c>
      <c r="T119" s="87"/>
    </row>
    <row r="120" spans="19:20" x14ac:dyDescent="0.25">
      <c r="S120" s="88" t="s">
        <v>316</v>
      </c>
      <c r="T120" s="87"/>
    </row>
    <row r="121" spans="19:20" x14ac:dyDescent="0.25">
      <c r="S121" s="88" t="s">
        <v>317</v>
      </c>
      <c r="T121" s="87"/>
    </row>
    <row r="122" spans="19:20" x14ac:dyDescent="0.25">
      <c r="S122" s="88" t="s">
        <v>318</v>
      </c>
      <c r="T122" s="87"/>
    </row>
    <row r="123" spans="19:20" x14ac:dyDescent="0.25">
      <c r="S123" s="88" t="s">
        <v>118</v>
      </c>
      <c r="T123" s="87"/>
    </row>
    <row r="124" spans="19:20" x14ac:dyDescent="0.25">
      <c r="S124" s="88" t="s">
        <v>319</v>
      </c>
      <c r="T124" s="87"/>
    </row>
    <row r="125" spans="19:20" x14ac:dyDescent="0.25">
      <c r="S125" s="88" t="s">
        <v>320</v>
      </c>
      <c r="T125" s="87"/>
    </row>
    <row r="126" spans="19:20" x14ac:dyDescent="0.25">
      <c r="S126" s="88" t="s">
        <v>224</v>
      </c>
      <c r="T126" s="87"/>
    </row>
    <row r="127" spans="19:20" x14ac:dyDescent="0.25">
      <c r="S127" s="88" t="s">
        <v>321</v>
      </c>
      <c r="T127" s="87"/>
    </row>
    <row r="128" spans="19:20" x14ac:dyDescent="0.25">
      <c r="S128" s="88" t="s">
        <v>322</v>
      </c>
      <c r="T128" s="87"/>
    </row>
    <row r="129" spans="19:20" x14ac:dyDescent="0.25">
      <c r="S129" s="88" t="s">
        <v>152</v>
      </c>
      <c r="T129" s="87"/>
    </row>
    <row r="130" spans="19:20" x14ac:dyDescent="0.25">
      <c r="S130" s="88" t="s">
        <v>160</v>
      </c>
      <c r="T130" s="87"/>
    </row>
    <row r="131" spans="19:20" x14ac:dyDescent="0.25">
      <c r="S131" s="88" t="s">
        <v>131</v>
      </c>
      <c r="T131" s="87"/>
    </row>
    <row r="132" spans="19:20" x14ac:dyDescent="0.25">
      <c r="S132" s="88" t="s">
        <v>45</v>
      </c>
      <c r="T132" s="87"/>
    </row>
    <row r="133" spans="19:20" x14ac:dyDescent="0.25">
      <c r="S133" s="88" t="s">
        <v>323</v>
      </c>
      <c r="T133" s="87"/>
    </row>
    <row r="134" spans="19:20" x14ac:dyDescent="0.25">
      <c r="S134" s="88" t="s">
        <v>324</v>
      </c>
      <c r="T134" s="87"/>
    </row>
    <row r="135" spans="19:20" x14ac:dyDescent="0.25">
      <c r="S135" s="88" t="s">
        <v>325</v>
      </c>
      <c r="T135" s="87"/>
    </row>
    <row r="136" spans="19:20" x14ac:dyDescent="0.25">
      <c r="S136" s="88" t="s">
        <v>62</v>
      </c>
      <c r="T136" s="87"/>
    </row>
    <row r="137" spans="19:20" x14ac:dyDescent="0.25">
      <c r="S137" s="88" t="s">
        <v>107</v>
      </c>
      <c r="T137" s="87"/>
    </row>
    <row r="138" spans="19:20" x14ac:dyDescent="0.25">
      <c r="S138" s="88" t="s">
        <v>52</v>
      </c>
      <c r="T138" s="87"/>
    </row>
    <row r="139" spans="19:20" x14ac:dyDescent="0.25">
      <c r="S139" s="88" t="s">
        <v>23</v>
      </c>
      <c r="T139" s="87"/>
    </row>
    <row r="140" spans="19:20" x14ac:dyDescent="0.25">
      <c r="S140" s="89"/>
      <c r="T140" s="87"/>
    </row>
    <row r="141" spans="19:20" x14ac:dyDescent="0.25">
      <c r="S141" s="39"/>
    </row>
    <row r="142" spans="19:20" x14ac:dyDescent="0.25">
      <c r="S142" s="39"/>
    </row>
    <row r="144" spans="19:20" ht="31.5" x14ac:dyDescent="0.25">
      <c r="S144" s="40"/>
    </row>
  </sheetData>
  <sheetProtection algorithmName="SHA-512" hashValue="1AlsmHm5/lWmjV69nuJy6v9vZ+pCn7QEgjbcGC3rKPDS0rOrEi3EzAKTD/VlZ/kOLpB6VN4doGVJr61tvtwAow==" saltValue="TxHBsYwJ9E1aA3xQ8X5EUg==" spinCount="100000" sheet="1" objects="1" scenarios="1" selectLockedCells="1"/>
  <protectedRanges>
    <protectedRange sqref="I13:I57" name="Multiples2"/>
    <protectedRange sqref="F13:F57" name="Multiples1"/>
    <protectedRange algorithmName="SHA-512" hashValue="/rCJ+ecnYt8CYf+iQ4WEpEyxcYS5UFQN5WhXdukNW2Etfyy7E9yM27zdwRXBI2ZQEE2jZ3M1P/pH01ek5nBUFw==" saltValue="Jdh1STsK9nWKyNpNpHQ7LQ==" spinCount="100000" sqref="C19:D57" name="Skills"/>
    <protectedRange sqref="G13:G57" name="Spells"/>
  </protectedRanges>
  <sortState xmlns:xlrd2="http://schemas.microsoft.com/office/spreadsheetml/2017/richdata2" ref="AA7:AA21">
    <sortCondition ref="AA7:AA21"/>
  </sortState>
  <mergeCells count="1">
    <mergeCell ref="L9:P9"/>
  </mergeCells>
  <conditionalFormatting sqref="C17:F17">
    <cfRule type="expression" dxfId="13" priority="24">
      <formula>$G$7&lt;&gt;"Dwarf"</formula>
    </cfRule>
  </conditionalFormatting>
  <conditionalFormatting sqref="C18:F18">
    <cfRule type="expression" dxfId="12" priority="23">
      <formula>$G$7="Dwarf"</formula>
    </cfRule>
  </conditionalFormatting>
  <conditionalFormatting sqref="I7">
    <cfRule type="expression" dxfId="11" priority="25">
      <formula>$I$58&gt;$I$7</formula>
    </cfRule>
  </conditionalFormatting>
  <conditionalFormatting sqref="D13:D57">
    <cfRule type="duplicateValues" dxfId="10" priority="26"/>
  </conditionalFormatting>
  <conditionalFormatting sqref="C19:D57">
    <cfRule type="containsText" dxfId="9" priority="16" operator="containsText" text="1a">
      <formula>NOT(ISERROR(SEARCH("1a",C19)))</formula>
    </cfRule>
  </conditionalFormatting>
  <conditionalFormatting sqref="C10">
    <cfRule type="expression" dxfId="8" priority="13">
      <formula>$D$10="Adaptable"</formula>
    </cfRule>
    <cfRule type="expression" dxfId="7" priority="11">
      <formula>$D$10&lt;&gt;"Adaptable"</formula>
    </cfRule>
  </conditionalFormatting>
  <conditionalFormatting sqref="C11">
    <cfRule type="expression" dxfId="6" priority="10">
      <formula>$D$11="Variable"</formula>
    </cfRule>
    <cfRule type="expression" dxfId="5" priority="9">
      <formula>$D$11&lt;&gt;"Variable"</formula>
    </cfRule>
  </conditionalFormatting>
  <conditionalFormatting sqref="C10:C11">
    <cfRule type="expression" dxfId="4" priority="7">
      <formula>$E$10+$E$11=0</formula>
    </cfRule>
  </conditionalFormatting>
  <conditionalFormatting sqref="D10:I11">
    <cfRule type="expression" dxfId="3" priority="4">
      <formula>$G$10=1</formula>
    </cfRule>
    <cfRule type="expression" dxfId="2" priority="3">
      <formula>$G$10=0</formula>
    </cfRule>
  </conditionalFormatting>
  <conditionalFormatting sqref="D11:I11">
    <cfRule type="expression" dxfId="1" priority="2">
      <formula>$G$7="Human"</formula>
    </cfRule>
  </conditionalFormatting>
  <conditionalFormatting sqref="D10:I10">
    <cfRule type="expression" dxfId="0" priority="1">
      <formula>$G$7="Kinfolk"</formula>
    </cfRule>
  </conditionalFormatting>
  <dataValidations count="1">
    <dataValidation type="list" allowBlank="1" showInputMessage="1" showErrorMessage="1" sqref="G7" xr:uid="{27DC25A0-8B78-4196-95C9-527E693A44FB}">
      <formula1>$Y$13:$Y$18</formula1>
    </dataValidation>
  </dataValidations>
  <hyperlinks>
    <hyperlink ref="S11" r:id="rId1" location="adaptable" display="https://crestfallenlarp.com/rules/skills/ - adaptable" xr:uid="{75D02B2E-E89B-4D4B-B04C-84152DA37563}"/>
    <hyperlink ref="S12" r:id="rId2" location="alchemy" display="https://crestfallenlarp.com/rules/skills/ - alchemy" xr:uid="{93CA644B-A0AC-471A-B674-984E173C8D7E}"/>
    <hyperlink ref="S13" r:id="rId3" location="ambidextrous" display="https://crestfallenlarp.com/rules/skills/ - ambidextrous" xr:uid="{80A43F6C-34EF-404A-9A64-3A5B4DB1673A}"/>
    <hyperlink ref="S14" r:id="rId4" location="analysis" display="https://crestfallenlarp.com/rules/skills/ - analysis" xr:uid="{2BAFE3F0-A088-4050-9730-4F927FC0E490}"/>
    <hyperlink ref="S15" r:id="rId5" location="assassinate" display="https://crestfallenlarp.com/rules/skills/ - assassinate" xr:uid="{3E6C1A9B-4EDC-48D5-B237-65A29D669065}"/>
    <hyperlink ref="S16" r:id="rId6" location="berserk-augmentation" display="https://crestfallenlarp.com/rules/skills/ - berserk-augmentation" xr:uid="{11370D4F-118B-495A-93E3-1D8D5C18A463}"/>
    <hyperlink ref="S17" r:id="rId7" location="black-market" display="https://crestfallenlarp.com/rules/skills/ - black-market" xr:uid="{43737BB3-3789-4130-BE4A-E0A01E20218B}"/>
    <hyperlink ref="S18" r:id="rId8" location="block" display="https://crestfallenlarp.com/rules/skills/ - block" xr:uid="{18C3F610-7946-4AA9-B970-3EA6CBA76603}"/>
    <hyperlink ref="S19" r:id="rId9" location="body" display="https://crestfallenlarp.com/rules/skills/ - body" xr:uid="{E0885BE4-ED5D-4B96-B80E-617FE61C33D6}"/>
    <hyperlink ref="S20" r:id="rId10" location="body-2" display="https://crestfallenlarp.com/rules/skills/ - body-2" xr:uid="{3D954634-6C9F-46CD-82AD-8548A499B322}"/>
    <hyperlink ref="S21" r:id="rId11" location="breakthrough" display="https://crestfallenlarp.com/rules/skills/ - breakthrough" xr:uid="{D6831E31-D9E3-4B8B-B0CF-0EBC3C70B5A2}"/>
    <hyperlink ref="S22" r:id="rId12" location="break-weapon" display="https://crestfallenlarp.com/rules/skills/ - break-weapon" xr:uid="{89CF82F7-BA88-46F3-A523-87B6939C10C3}"/>
    <hyperlink ref="S23" r:id="rId13" location="buckler" display="https://crestfallenlarp.com/rules/skills/ - buckler" xr:uid="{A9FA2833-DD0D-4D9A-9DE6-C5C5EF44C24D}"/>
    <hyperlink ref="S24" r:id="rId14" location="claws" display="https://crestfallenlarp.com/rules/skills/ - claws" xr:uid="{438D205C-2996-4DB6-8CB3-32D8DBFAA651}"/>
    <hyperlink ref="S25" r:id="rId15" location="conceal-object" display="https://crestfallenlarp.com/rules/skills/ - conceal-object" xr:uid="{45A79B1C-315D-464F-8321-FA18FF44B7D9}"/>
    <hyperlink ref="S26" r:id="rId16" location="consultation" display="https://crestfallenlarp.com/rules/skills/ - consultation" xr:uid="{0B094BE3-1287-4251-A072-37910D63A3C2}"/>
    <hyperlink ref="S27" r:id="rId17" location="counter" display="https://crestfallenlarp.com/rules/skills/ - counter" xr:uid="{44B24601-2F9E-4DCC-98AC-AF638C940705}"/>
    <hyperlink ref="S28" r:id="rId18" location="cower" display="https://crestfallenlarp.com/rules/skills/ - cower" xr:uid="{8803F6C3-D9D6-4F8D-9F2B-21306EDC5621}"/>
    <hyperlink ref="S29" r:id="rId19" location="craft-guild-member" display="https://crestfallenlarp.com/rules/skills/ - craft-guild-member" xr:uid="{99B3811C-196C-44C9-BA35-4C42B34996F8}"/>
    <hyperlink ref="S30" r:id="rId20" location="crafting-augmentation" display="https://crestfallenlarp.com/rules/skills/ - crafting-augmentation" xr:uid="{E10773AD-969C-49C5-BC9B-04964342CC29}"/>
    <hyperlink ref="S31" r:id="rId21" location="crafting-mastery" display="https://crestfallenlarp.com/rules/skills/ - crafting-mastery" xr:uid="{47970098-7B06-474D-B853-C6FF542DAB81}"/>
    <hyperlink ref="S32" r:id="rId22" location="crafting-theory" display="https://crestfallenlarp.com/rules/skills/ - crafting-theory" xr:uid="{50766BB9-E311-4D0E-986F-6F56EE20CD79}"/>
    <hyperlink ref="S33" r:id="rId23" location="deduction" display="https://crestfallenlarp.com/rules/skills/ - deduction" xr:uid="{858BE071-F7AE-4FD5-AF2B-8CA222AB2FE8}"/>
    <hyperlink ref="S34" r:id="rId24" location="demand" display="https://crestfallenlarp.com/rules/skills/ - demand" xr:uid="{208D1B68-A249-4496-BCFF-BBF8A813A43E}"/>
    <hyperlink ref="S35" r:id="rId25" location="diplomacy" display="https://crestfallenlarp.com/rules/skills/ - diplomacy" xr:uid="{C97FC198-2EE1-480F-B619-B65FD424B199}"/>
    <hyperlink ref="S36" r:id="rId26" location="disguise" display="https://crestfallenlarp.com/rules/skills/ - disguise" xr:uid="{13006D58-11AB-409C-A58A-879E2D18BFE6}"/>
    <hyperlink ref="S37" r:id="rId27" location="energy" display="https://crestfallenlarp.com/rules/skills/ - energy" xr:uid="{4C40F5FF-964C-4EEA-B901-9165BBB1BBBC}"/>
    <hyperlink ref="S38" r:id="rId28" location="enchanting" display="https://crestfallenlarp.com/rules/skills/ - enchanting" xr:uid="{C3FFFBAA-D33E-4CE7-BD3C-9EAF1D516FFA}"/>
    <hyperlink ref="S39" r:id="rId29" location="equal-trade" display="https://crestfallenlarp.com/rules/skills/ - equal-trade" xr:uid="{1E1B1D66-2C41-4B19-889C-1CC672FCE5BD}"/>
    <hyperlink ref="S40" r:id="rId30" location="escape-artist" display="https://crestfallenlarp.com/rules/skills/ - escape-artist" xr:uid="{C9E8DD1E-B230-481C-A7B5-FC2FC64E0B48}"/>
    <hyperlink ref="S41" r:id="rId31" location="family-stockpile" display="https://crestfallenlarp.com/rules/skills/ - family-stockpile" xr:uid="{C9F2DCD6-0556-4915-8A01-781935E231AF}"/>
    <hyperlink ref="S42" r:id="rId32" location="favored-target" display="https://crestfallenlarp.com/rules/skills/ - favored-target" xr:uid="{5788248A-1A3A-403C-AC3B-7328B2A46A87}"/>
    <hyperlink ref="S43" r:id="rId33" location="fighting-prowess" display="https://crestfallenlarp.com/rules/skills/ - fighting-prowess" xr:uid="{2E211F01-6B16-42CE-9234-2763BA4C54E6}"/>
    <hyperlink ref="S44" r:id="rId34" location="fighting-prowess-augmentation" display="https://crestfallenlarp.com/rules/skills/ - fighting-prowess-augmentation" xr:uid="{1769AFEC-01EA-4816-BE20-27A92A9A1F8A}"/>
    <hyperlink ref="S45" r:id="rId35" location="fighting-prowess-mastery" display="https://crestfallenlarp.com/rules/skills/ - fighting-prowess-mastery" xr:uid="{5978F0C3-9C83-47C6-B953-91F6064976D5}"/>
    <hyperlink ref="S46" r:id="rId36" location="firearms" display="https://crestfallenlarp.com/rules/skills/ - firearms" xr:uid="{E9615FCD-9E95-4CBB-8B92-625CB652955E}"/>
    <hyperlink ref="S47" r:id="rId37" location="flesh-wound" display="https://crestfallenlarp.com/rules/skills/ - flesh-wound" xr:uid="{A3A78745-FFCA-4E47-97DE-A1C0A9B1CC1B}"/>
    <hyperlink ref="S48" r:id="rId38" location="florentine" display="https://crestfallenlarp.com/rules/skills/ - florentine" xr:uid="{23F2D8DE-EC87-40E9-814C-9BC740460F37}"/>
    <hyperlink ref="S49" r:id="rId39" location="forging" display="https://crestfallenlarp.com/rules/skills/ - forging" xr:uid="{2DF3F1C9-5913-4BB1-8A7A-1AF71E11FF7E}"/>
    <hyperlink ref="S50" r:id="rId40" location="gathering" display="https://crestfallenlarp.com/rules/skills/ - gathering" xr:uid="{C2F51AC2-DEAD-4FE5-ACEB-D3A97B23719A}"/>
    <hyperlink ref="S51" r:id="rId41" location="going-rate" display="https://crestfallenlarp.com/rules/skills/ - going-rate" xr:uid="{23DBE197-C04A-44C3-A061-55162BB596AA}"/>
    <hyperlink ref="S52" r:id="rId42" location="grapple" display="https://crestfallenlarp.com/rules/skills/ - grapple" xr:uid="{25DEF0D0-F0A2-4A8A-B627-86CB71D80010}"/>
    <hyperlink ref="S53" r:id="rId43" location="guild-stockpile" display="https://crestfallenlarp.com/rules/skills/ - guild-stockpile" xr:uid="{B23A33E4-4775-4868-B1BD-A59BD312615E}"/>
    <hyperlink ref="S54" r:id="rId44" location="haggle" display="https://crestfallenlarp.com/rules/skills/ - haggle" xr:uid="{4CEE6A16-31A4-45DC-967C-707457144337}"/>
    <hyperlink ref="S55" r:id="rId45" location="hamstring" display="https://crestfallenlarp.com/rules/skills/ - hamstring" xr:uid="{ED5C7E35-9F55-412E-A15E-A68DED30D22E}"/>
    <hyperlink ref="S56" r:id="rId46" location="harvesting" display="https://crestfallenlarp.com/rules/skills/ - harvesting" xr:uid="{CE3936A3-634B-4396-82A3-F49849DF1126}"/>
    <hyperlink ref="S57" r:id="rId47" location="haymaker" display="https://crestfallenlarp.com/rules/skills/ - haymaker" xr:uid="{EA900CC7-ADEE-4F32-8592-05591A7BCF1F}"/>
    <hyperlink ref="S58" r:id="rId48" location="historical-research" display="https://crestfallenlarp.com/rules/skills/ - historical-research" xr:uid="{9CAAF582-F15C-4799-9A00-39EA88BB4C69}"/>
    <hyperlink ref="S59" r:id="rId49" location="holdings" display="https://crestfallenlarp.com/rules/skills/ - holdings" xr:uid="{1C13EE42-D161-4A4F-8B57-C983EB0FEE24}"/>
    <hyperlink ref="S60" r:id="rId50" location="holdings-augmentation" display="https://crestfallenlarp.com/rules/skills/ - holdings-augmentation" xr:uid="{8B20F278-B7EF-43CF-8FE0-2A356B2B59ED}"/>
    <hyperlink ref="S61" r:id="rId51" location="holdings-mastery" display="https://crestfallenlarp.com/rules/skills/ - holdings-mastery" xr:uid="{C1BA8F5B-2CE8-4BB5-A8DE-0D14AF7D1245}"/>
    <hyperlink ref="S62" r:id="rId52" location="immune-charm" display="https://crestfallenlarp.com/rules/skills/ - immune-charm" xr:uid="{6C397125-DE97-4AC8-9CDC-27973C435A77}"/>
    <hyperlink ref="S63" r:id="rId53" location="immune-entangle" display="https://crestfallenlarp.com/rules/skills/ - immune-entangle" xr:uid="{82EC09DF-9650-4BB1-AB71-4419E6141B4C}"/>
    <hyperlink ref="S64" r:id="rId54" location="immune-knockback" display="https://crestfallenlarp.com/rules/skills/ - immune-knockback" xr:uid="{948DD79D-0AF3-4E8F-BBC8-EF86FC1E4A71}"/>
    <hyperlink ref="S65" r:id="rId55" location="immune-knockdown" display="https://crestfallenlarp.com/rules/skills/ - immune-knockdown" xr:uid="{6B10E37E-66C6-4585-8A36-E7594BE53F40}"/>
    <hyperlink ref="S66" r:id="rId56" location="immune-poison" display="https://crestfallenlarp.com/rules/skills/ - immune-poison" xr:uid="{A8A9B918-C225-462E-B1A7-ECD10440D649}"/>
    <hyperlink ref="S67" r:id="rId57" location="immune-sleep" display="https://crestfallenlarp.com/rules/skills/ - immune-sleep" xr:uid="{FB5F62BA-AE84-4427-AC71-F61904C4213F}"/>
    <hyperlink ref="S68" r:id="rId58" location="innate-energy" display="https://crestfallenlarp.com/rules/skills/ - innate-energy" xr:uid="{F880FC0E-8C96-4574-9380-17919077797A}"/>
    <hyperlink ref="S69" r:id="rId59" location="intimidate" display="https://crestfallenlarp.com/rules/skills/ - intimidate" xr:uid="{DD8A8C08-0359-4246-B7B8-18E147FD954E}"/>
    <hyperlink ref="S70" r:id="rId60" location="know-a-guy" display="https://crestfallenlarp.com/rules/skills/ - know-a-guy" xr:uid="{61A82899-AAC4-4872-BE6B-52CA268254F7}"/>
    <hyperlink ref="S71" r:id="rId61" location="magical-research" display="https://crestfallenlarp.com/rules/skills/ - magical-research" xr:uid="{BACA9A3E-40D9-4DBC-AE17-B1B1377888E5}"/>
    <hyperlink ref="S72" r:id="rId62" location="maintenance" display="https://crestfallenlarp.com/rules/skills/ - maintenance" xr:uid="{67E59383-072D-4B6C-BBEA-7E25E3A27F94}"/>
    <hyperlink ref="S73" r:id="rId63" location="medical-training" display="https://crestfallenlarp.com/rules/skills/ - medical-training" xr:uid="{10EAD51A-E19D-41CA-8A6C-AA50E0D1CD53}"/>
    <hyperlink ref="S74" r:id="rId64" location="medical-training-augmentation" display="https://crestfallenlarp.com/rules/skills/ - medical-training-augmentation" xr:uid="{34D91557-3530-4F78-AE52-853791B725EB}"/>
    <hyperlink ref="S75" r:id="rId65" location="medical-training-mastery" display="https://crestfallenlarp.com/rules/skills/ - medical-training-mastery" xr:uid="{E3F74B59-2CC4-4740-9BE5-9D4353792224}"/>
    <hyperlink ref="S76" r:id="rId66" location="merchants-guild-member" display="https://crestfallenlarp.com/rules/skills/ - merchants-guild-member" xr:uid="{E9123815-69DD-4688-AD4C-ECDDB3DB1F14}"/>
    <hyperlink ref="S77" r:id="rId67" location="one-handed-axeshammers" display="https://crestfallenlarp.com/rules/skills/ - one-handed-axeshammers" xr:uid="{DFB774EA-E4CD-4CBB-9ED7-1D3386414CC9}"/>
    <hyperlink ref="S78" r:id="rId68" location="one-handed-bladed-weapons" display="https://crestfallenlarp.com/rules/skills/ - one-handed-bladed-weapons" xr:uid="{90B3BE79-791A-45DE-A5E9-0B40B3EA6E45}"/>
    <hyperlink ref="S79" r:id="rId69" location="one-handed-swords" display="https://crestfallenlarp.com/rules/skills/ - one-handed-swords" xr:uid="{CD5008C7-3C34-4039-8A36-BFCB9E815E8C}"/>
    <hyperlink ref="S80" r:id="rId70" location="one-handed-weapons" display="https://crestfallenlarp.com/rules/skills/ - one-handed-weapons" xr:uid="{60CFC244-B0AA-44BB-A22E-8CE87961E56E}"/>
    <hyperlink ref="S81" r:id="rId71" location="opportunist" display="https://crestfallenlarp.com/rules/skills/ - opportunist" xr:uid="{640C9902-CA24-4509-8CCE-73A158ACEDB6}"/>
    <hyperlink ref="S82" r:id="rId72" location="opportunist-augmentation" display="https://crestfallenlarp.com/rules/skills/ - opportunist-augmentation" xr:uid="{6C635FA5-940C-406E-9300-C0A66637896F}"/>
    <hyperlink ref="S83" r:id="rId73" location="opportunist-mastery" display="https://crestfallenlarp.com/rules/skills/ - opportunist-mastery" xr:uid="{31947970-F0D2-41D9-B267-8772CA982ACE}"/>
    <hyperlink ref="S84" r:id="rId74" location="pain-tolerance" display="https://crestfallenlarp.com/rules/skills/ - pain-tolerance" xr:uid="{59FB6808-2D8F-4AC7-9869-D817B2601F86}"/>
    <hyperlink ref="S85" r:id="rId75" location="parry" display="https://crestfallenlarp.com/rules/skills/ - parry" xr:uid="{6B1EB583-4DDB-44B4-87A4-E1DF880D3883}"/>
    <hyperlink ref="S86" r:id="rId76" location="physical-talent" display="https://crestfallenlarp.com/rules/skills/ - physical-talent" xr:uid="{709905EE-383A-47B5-A921-907141CA1FA9}"/>
    <hyperlink ref="S87" r:id="rId77" location="physical-talent-augmentation" display="https://crestfallenlarp.com/rules/skills/ - physical-talent-augmentation" xr:uid="{ED1E37C6-C923-49FC-A5A9-8EC4D0018069}"/>
    <hyperlink ref="S88" r:id="rId78" location="physical-talent-mastery" display="https://crestfallenlarp.com/rules/skills/ - physical-talent-mastery" xr:uid="{F87F4707-46E5-4DCF-9934-BCAB422F2273}"/>
    <hyperlink ref="S89" r:id="rId79" location="pick-lock" display="https://crestfallenlarp.com/rules/skills/ - pick-lock" xr:uid="{DB7428B5-64D1-4676-8356-B6255AE9B9E1}"/>
    <hyperlink ref="S90" r:id="rId80" location="pick-pocket" display="https://crestfallenlarp.com/rules/skills/ - pick-pocket" xr:uid="{93D5B54C-2CCA-482A-9CB4-9B3E02EB107E}"/>
    <hyperlink ref="S91" r:id="rId81" location="poison-use" display="https://crestfallenlarp.com/rules/skills/ - poison-use" xr:uid="{288252B1-B502-4E86-B43A-72A4D0BCD507}"/>
    <hyperlink ref="S92" r:id="rId82" location="quarry" display="https://crestfallenlarp.com/rules/skills/ - quarry" xr:uid="{8207307E-6BD7-43E2-991D-350D0191CEF0}"/>
    <hyperlink ref="S93" r:id="rId83" location="rage" display="https://crestfallenlarp.com/rules/skills/ - rage" xr:uid="{908CF0A7-A2E5-4D31-A97F-39C6F0525134}"/>
    <hyperlink ref="S94" r:id="rId84" location="ranged-weapon" display="https://crestfallenlarp.com/rules/skills/ - ranged-weapon" xr:uid="{EE19A28E-DAE9-445B-81A4-4BD8C9E95FDE}"/>
    <hyperlink ref="S95" r:id="rId85" location="ranged-weapon-bows" display="https://crestfallenlarp.com/rules/skills/ - ranged-weapon-bows" xr:uid="{65F95BBC-D5B8-410A-BC7B-87DBC0942425}"/>
    <hyperlink ref="S96" r:id="rId86" location="remove-poison" display="https://crestfallenlarp.com/rules/skills/ - remove-poison" xr:uid="{F97CE85E-C3C7-4986-B45E-ACA08528734B}"/>
    <hyperlink ref="S97" r:id="rId87" location="requisition" display="https://crestfallenlarp.com/rules/skills/ - requisition" xr:uid="{215797F6-19AD-4079-BEBD-1B5B73EF1111}"/>
    <hyperlink ref="S98" r:id="rId88" location="research-guild-member" display="https://crestfallenlarp.com/rules/skills/ - research-guild-member" xr:uid="{2DC13F63-3B75-489B-8555-654490AA0179}"/>
    <hyperlink ref="S99" r:id="rId89" location="resist-bleed" display="https://crestfallenlarp.com/rules/skills/ - resist-bleed" xr:uid="{5CCEF0C2-AC51-45B2-90C2-51CF91E99DD8}"/>
    <hyperlink ref="S100" r:id="rId90" location="resist-charm" display="https://crestfallenlarp.com/rules/skills/ - resist-charm" xr:uid="{58E6DD4C-CC69-42E9-903B-B90A21D98506}"/>
    <hyperlink ref="S101" r:id="rId91" location="resist-entangle" display="https://crestfallenlarp.com/rules/skills/ - resist-entangle" xr:uid="{16FDEA82-5958-46EC-B971-5A481A5D5CD8}"/>
    <hyperlink ref="S102" r:id="rId92" location="resist-fear" display="https://crestfallenlarp.com/rules/skills/ - resist-fear" xr:uid="{5C5BD288-F4AC-470E-A2B0-7C9EB1352E3D}"/>
    <hyperlink ref="S103" r:id="rId93" location="resist-knockback" display="https://crestfallenlarp.com/rules/skills/ - resist-knockback" xr:uid="{6823E807-8F14-4854-9F4E-F6A4DFC3A9F1}"/>
    <hyperlink ref="S104" r:id="rId94" location="resist-knockdown" display="https://crestfallenlarp.com/rules/skills/ - resist-knockdown" xr:uid="{33459EB1-560F-42F7-9199-3FF718599126}"/>
    <hyperlink ref="S105" r:id="rId95" location="resist-poison" display="https://crestfallenlarp.com/rules/skills/ - resist-poison" xr:uid="{262957C4-2FC0-49AD-AF95-943A3D38A3A2}"/>
    <hyperlink ref="S106" r:id="rId96" location="resist-sleep" display="https://crestfallenlarp.com/rules/skills/ - resist-sleep" xr:uid="{2740E441-BF05-47A3-8031-EDA7F8C23C21}"/>
    <hyperlink ref="S107" r:id="rId97" location="scientific-research" display="https://crestfallenlarp.com/rules/skills/ - scientific-research" xr:uid="{189B107C-E47B-4FA8-B3DC-E4237055437B}"/>
    <hyperlink ref="S108" r:id="rId98" location="search-area" display="https://crestfallenlarp.com/rules/skills/ - search-area" xr:uid="{BB4EA81A-BA20-43F2-8648-1C38C670073B}"/>
    <hyperlink ref="S109" r:id="rId99" location="shield" display="https://crestfallenlarp.com/rules/skills/ - shield" xr:uid="{DF433A53-0268-4F2F-9C86-B39AC231647D}"/>
    <hyperlink ref="S110" r:id="rId100" location="slam" display="https://crestfallenlarp.com/rules/skills/ - slam" xr:uid="{FEF0F2D1-63DD-40AB-8E80-E10D73D1AD0D}"/>
    <hyperlink ref="S111" r:id="rId101" location="slay" display="https://crestfallenlarp.com/rules/skills/ - slay" xr:uid="{DDDB0A74-7564-4FDB-9421-EB8BAD36C6E8}"/>
    <hyperlink ref="S112" r:id="rId102" location="specialization" display="https://crestfallenlarp.com/rules/skills/ - specialization" xr:uid="{42D25E9D-D772-4046-8511-B4F778E33694}"/>
    <hyperlink ref="S113" r:id="rId103" location="specialization-augmentation" display="https://crestfallenlarp.com/rules/skills/ - specialization-augmentation" xr:uid="{1A178D35-FF8A-4B95-99CC-9FE683143074}"/>
    <hyperlink ref="S114" r:id="rId104" location="specialization-mastery" display="https://crestfallenlarp.com/rules/skills/ - specialization-mastery" xr:uid="{D4AEA820-CF0A-4A85-A604-1D31348FC0C0}"/>
    <hyperlink ref="S115" r:id="rId105" location="staff" display="https://crestfallenlarp.com/rules/skills/ - staff" xr:uid="{47E75264-8A64-45B1-BE38-7228B3A63AC6}"/>
    <hyperlink ref="S116" r:id="rId106" location="stagger" display="https://crestfallenlarp.com/rules/skills/ - stagger" xr:uid="{FF7D50FA-0273-4C9B-A684-F8A3DFE1A1C6}"/>
    <hyperlink ref="S117" r:id="rId107" location="stamina" display="https://crestfallenlarp.com/rules/skills/ - stamina" xr:uid="{740CA62B-E3DE-4543-A64C-B6FBF58604C6}"/>
    <hyperlink ref="S118" r:id="rId108" location="stamina-2" display="https://crestfallenlarp.com/rules/skills/ - stamina-2" xr:uid="{3A456880-839D-4A43-9CA7-277858B72D6D}"/>
    <hyperlink ref="S119" r:id="rId109" location="stealth" display="https://crestfallenlarp.com/rules/skills/ - stealth" xr:uid="{8BDEDFB2-BD9A-4642-856F-968290811A41}"/>
    <hyperlink ref="S120" r:id="rId110" location="stealth-augmentation" display="https://crestfallenlarp.com/rules/skills/ - stealth-augmentation" xr:uid="{7FB6BCC2-9E4F-4452-8EE1-61D18E3B4DE8}"/>
    <hyperlink ref="S121" r:id="rId111" location="stealth-mastery" display="https://crestfallenlarp.com/rules/skills/ - stealth-mastery" xr:uid="{607F461A-81BC-4E0E-B3FB-2BD75F17C326}"/>
    <hyperlink ref="S122" r:id="rId112" location="stealth-woodlands" display="https://crestfallenlarp.com/rules/skills/ - stealth-woodlands" xr:uid="{6FAB4BD4-52E1-4B9F-AC05-59B711699AFC}"/>
    <hyperlink ref="S123" r:id="rId113" location="strength" display="https://crestfallenlarp.com/rules/skills/ - strength" xr:uid="{8A4B156B-2761-4B46-9E05-1D15DB4D95FF}"/>
    <hyperlink ref="S124" r:id="rId114" location="strength-augmentation" display="https://crestfallenlarp.com/rules/skills/ - strength-augmentation" xr:uid="{88AD51B4-76E3-4850-AEDC-0E2B80AFADB2}"/>
    <hyperlink ref="S125" r:id="rId115" location="strength-mastery" display="https://crestfallenlarp.com/rules/skills/ - strength-mastery" xr:uid="{93E70650-675C-4A81-A1F4-47DC18FC42A0}"/>
    <hyperlink ref="S126" r:id="rId116" location="supply" display="https://crestfallenlarp.com/rules/skills/ - supply" xr:uid="{EB74D5EF-A80A-43F9-BC67-943ED829C053}"/>
    <hyperlink ref="S127" r:id="rId117" location="supply-augmentation" display="https://crestfallenlarp.com/rules/skills/ - supply-augmentation" xr:uid="{81FDD15B-30A8-4095-AF78-E1AE6843279F}"/>
    <hyperlink ref="S128" r:id="rId118" location="supply-mastery" display="https://crestfallenlarp.com/rules/skills/ - supply-mastery" xr:uid="{5E639276-9588-4818-8794-9111C7C6E3FC}"/>
    <hyperlink ref="S129" r:id="rId119" location="surgery" display="https://crestfallenlarp.com/rules/skills/ - surgery" xr:uid="{08286197-E720-4DC0-99AD-19F94D68C166}"/>
    <hyperlink ref="S130" r:id="rId120" location="technology-crafting" display="https://crestfallenlarp.com/rules/skills/ - technology-crafting" xr:uid="{2F293EED-08E4-4A84-B6A7-DA0B1594A03C}"/>
    <hyperlink ref="S131" r:id="rId121" location="thieves-guild-member" display="https://crestfallenlarp.com/rules/skills/ - thieves-guild-member" xr:uid="{F3416D93-3389-4F4A-880E-1B02C6707CA6}"/>
    <hyperlink ref="S132" r:id="rId122" location="thrown-weapons" display="https://crestfallenlarp.com/rules/skills/ - thrown-weapons" xr:uid="{E76FF442-071A-486F-933E-F37499DD7E09}"/>
    <hyperlink ref="S133" r:id="rId123" location="two-handed-axeshammers" display="https://crestfallenlarp.com/rules/skills/ - two-handed-axeshammers" xr:uid="{AD242F3E-EF74-4B8E-BCF5-21E4E083CD5A}"/>
    <hyperlink ref="S134" r:id="rId124" location="two-handed-bladed-weapons" display="https://crestfallenlarp.com/rules/skills/ - two-handed-bladed-weapons" xr:uid="{558DC1FC-B6DB-472C-B4D3-7BF53D7DB3F2}"/>
    <hyperlink ref="S135" r:id="rId125" location="two-handed-weapon" display="https://crestfallenlarp.com/rules/skills/ - two-handed-weapon" xr:uid="{F1E05B59-EB00-47FD-9A95-2B421CFE2075}"/>
    <hyperlink ref="S136" r:id="rId126" location="variable" display="https://crestfallenlarp.com/rules/skills/ - variable" xr:uid="{618F3AEC-FF95-4EBF-8E7F-434C790D6B0B}"/>
    <hyperlink ref="S137" r:id="rId127" location="waylay" display="https://crestfallenlarp.com/rules/skills/ - waylay" xr:uid="{A701FBCD-F824-4D72-B37E-AA9FD0016C9A}"/>
    <hyperlink ref="S138" r:id="rId128" location="weapon-of-choice" display="https://crestfallenlarp.com/rules/skills/ - weapon-of-choice" xr:uid="{0FA4D24E-DE16-443A-9A05-06315E194239}"/>
    <hyperlink ref="S139" r:id="rId129" location="wear-armor" display="https://crestfallenlarp.com/rules/skills/ - wear-armor" xr:uid="{7E776C9F-EB52-49B1-B9E2-15C452FD35FC}"/>
    <hyperlink ref="T11" r:id="rId130" location="berserkremove-berserk" display="https://crestfallenlarp.com/rules/spells/ - berserkremove-berserk" xr:uid="{64DA797F-BE21-4C3F-85EC-D4BF5CABBD19}"/>
    <hyperlink ref="T12" r:id="rId131" location="charmremove-charm" display="https://crestfallenlarp.com/rules/spells/ - charmremove-charm" xr:uid="{A6138362-F0E0-460F-841B-E6F7BEC28047}"/>
    <hyperlink ref="T13" r:id="rId132" location="elemental-bolt" display="https://crestfallenlarp.com/rules/spells/ - elemental-bolt" xr:uid="{42C66564-0B5A-41FE-BBEF-F58C6C87574D}"/>
    <hyperlink ref="T14" r:id="rId133" location="entangleremove-entangle-foot" display="https://crestfallenlarp.com/rules/spells/ - entangleremove-entangle-foot" xr:uid="{B401BFB0-43B0-4F50-9E11-F900FC3DA5A5}"/>
    <hyperlink ref="T15" r:id="rId134" location="entangleremove-entangle-arms" display="https://crestfallenlarp.com/rules/spells/ - entangleremove-entangle-arms" xr:uid="{366E1C0A-38BC-4E39-8873-215AF6AA185C}"/>
    <hyperlink ref="T16" r:id="rId135" location="entangleremove-entangle-body" display="https://crestfallenlarp.com/rules/spells/ - entangleremove-entangle-body" xr:uid="{1AD6A576-F2C0-4F77-885C-170DC2A9B621}"/>
    <hyperlink ref="T17" r:id="rId136" location="healingharming-touch" display="https://crestfallenlarp.com/rules/spells/ - healingharming-touch" xr:uid="{43699D33-5BE5-4F44-94C1-A0D16BD349C1}"/>
    <hyperlink ref="T18" r:id="rId137" location="hexremove-hex" display="https://crestfallenlarp.com/rules/spells/ - hexremove-hex" xr:uid="{F948B327-4B34-4BBF-9A4C-D4655AF1D85B}"/>
    <hyperlink ref="T19" r:id="rId138" location="natural-weapon" display="https://crestfallenlarp.com/rules/spells/ - natural-weapon" xr:uid="{D53BCDF8-27F8-49F5-AB34-DFCE7BCE6B10}"/>
    <hyperlink ref="T20" r:id="rId139" location="shatter" display="https://crestfallenlarp.com/rules/spells/ - shatter" xr:uid="{2A628204-D99A-4C36-AA29-9C5B8D584EF5}"/>
    <hyperlink ref="T21" r:id="rId140" location="silenceremove-silence" display="https://crestfallenlarp.com/rules/spells/ - silenceremove-silence" xr:uid="{C650B312-3145-48C4-BE32-D763346512E2}"/>
    <hyperlink ref="T22" r:id="rId141" location="sleepremove-sleep" display="https://crestfallenlarp.com/rules/spells/ - sleepremove-sleep" xr:uid="{57C50D66-D311-4720-9312-56BCCB95CC6D}"/>
    <hyperlink ref="T23" r:id="rId142" location="slowremove-slow" display="https://crestfallenlarp.com/rules/spells/ - slowremove-slow" xr:uid="{0BDB467F-ACA3-4DB9-8E5B-19C8C5F60743}"/>
    <hyperlink ref="T24" r:id="rId143" location="weaknessremove-weakness" display="https://crestfallenlarp.com/rules/spells/ - weaknessremove-weakness" xr:uid="{4C01C8BA-CA36-4EA8-B701-2CDE75A81698}"/>
  </hyperlinks>
  <pageMargins left="0.7" right="0.7" top="0.75" bottom="0.75" header="0.3" footer="0.3"/>
  <pageSetup scale="69" orientation="portrait" verticalDpi="300" r:id="rId144"/>
  <ignoredErrors>
    <ignoredError sqref="E16" formula="1"/>
  </ignoredErrors>
  <drawing r:id="rId145"/>
  <extLst>
    <ext xmlns:x14="http://schemas.microsoft.com/office/spreadsheetml/2009/9/main" uri="{CCE6A557-97BC-4b89-ADB6-D9C93CAAB3DF}">
      <x14:dataValidations xmlns:xm="http://schemas.microsoft.com/office/excel/2006/main" count="4">
        <x14:dataValidation type="list" allowBlank="1" showInputMessage="1" showErrorMessage="1" xr:uid="{858938F1-9860-41EC-8F21-EA6B9EB8C69F}">
          <x14:formula1>
            <xm:f>Spells!$A$3:$A$16</xm:f>
          </x14:formula1>
          <xm:sqref>G13:G35 G41:G51</xm:sqref>
        </x14:dataValidation>
        <x14:dataValidation type="list" allowBlank="1" showInputMessage="1" showErrorMessage="1" xr:uid="{106F68F7-E871-4E4E-B476-5B264E0EAE65}">
          <x14:formula1>
            <xm:f>'Skill dropdown'!$A$2:$A$193</xm:f>
          </x14:formula1>
          <xm:sqref>D14:D57</xm:sqref>
        </x14:dataValidation>
        <x14:dataValidation type="list" allowBlank="1" showInputMessage="1" showErrorMessage="1" xr:uid="{9EEA9A58-6865-4BB4-97A4-37E09A365730}">
          <x14:formula1>
            <xm:f>'Adapt - Variable'!$A$1:$A$4</xm:f>
          </x14:formula1>
          <xm:sqref>D10</xm:sqref>
        </x14:dataValidation>
        <x14:dataValidation type="list" allowBlank="1" showInputMessage="1" showErrorMessage="1" xr:uid="{ADD8228C-1342-4179-A9ED-CC3550745D9C}">
          <x14:formula1>
            <xm:f>'Adapt - Variable'!$D$1:$D$3</xm:f>
          </x14:formula1>
          <xm:sqref>D11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2AD0B-C572-43A8-BF5B-512A37C27472}">
  <dimension ref="A1:F178"/>
  <sheetViews>
    <sheetView workbookViewId="0">
      <pane ySplit="1" topLeftCell="A11" activePane="bottomLeft" state="frozen"/>
      <selection activeCell="D12" sqref="D12"/>
      <selection pane="bottomLeft" activeCell="D12" sqref="D12"/>
    </sheetView>
  </sheetViews>
  <sheetFormatPr defaultColWidth="16.5703125" defaultRowHeight="15" x14ac:dyDescent="0.25"/>
  <cols>
    <col min="1" max="1" width="23" customWidth="1"/>
    <col min="2" max="2" width="25.42578125" customWidth="1"/>
    <col min="3" max="3" width="14.42578125" customWidth="1"/>
  </cols>
  <sheetData>
    <row r="1" spans="1:6" s="1" customFormat="1" ht="39" customHeight="1" x14ac:dyDescent="0.25">
      <c r="A1" s="3" t="s">
        <v>73</v>
      </c>
      <c r="B1" s="3" t="s">
        <v>13</v>
      </c>
      <c r="C1" s="4" t="s">
        <v>167</v>
      </c>
      <c r="D1" s="3" t="s">
        <v>11</v>
      </c>
      <c r="E1" s="3" t="s">
        <v>12</v>
      </c>
      <c r="F1" s="3" t="s">
        <v>162</v>
      </c>
    </row>
    <row r="2" spans="1:6" x14ac:dyDescent="0.25">
      <c r="A2" t="s">
        <v>24</v>
      </c>
      <c r="B2" t="s">
        <v>233</v>
      </c>
      <c r="C2" s="2">
        <v>1</v>
      </c>
      <c r="D2">
        <v>3</v>
      </c>
      <c r="E2">
        <v>0</v>
      </c>
      <c r="F2">
        <f t="shared" ref="F2:F33" si="0">D2*C2</f>
        <v>3</v>
      </c>
    </row>
    <row r="3" spans="1:6" x14ac:dyDescent="0.25">
      <c r="A3" t="s">
        <v>63</v>
      </c>
      <c r="B3" t="s">
        <v>226</v>
      </c>
      <c r="C3" s="2">
        <v>1</v>
      </c>
      <c r="D3">
        <v>3</v>
      </c>
      <c r="E3">
        <v>0</v>
      </c>
      <c r="F3">
        <f t="shared" si="0"/>
        <v>3</v>
      </c>
    </row>
    <row r="4" spans="1:6" x14ac:dyDescent="0.25">
      <c r="A4" t="s">
        <v>25</v>
      </c>
      <c r="B4" t="s">
        <v>234</v>
      </c>
      <c r="C4" s="2">
        <v>1</v>
      </c>
      <c r="D4">
        <v>3</v>
      </c>
      <c r="E4">
        <v>0</v>
      </c>
      <c r="F4">
        <f t="shared" si="0"/>
        <v>3</v>
      </c>
    </row>
    <row r="5" spans="1:6" x14ac:dyDescent="0.25">
      <c r="A5" t="s">
        <v>86</v>
      </c>
      <c r="B5" t="s">
        <v>235</v>
      </c>
      <c r="C5" s="2">
        <v>1</v>
      </c>
      <c r="D5">
        <v>4</v>
      </c>
      <c r="E5">
        <v>0</v>
      </c>
      <c r="F5">
        <f t="shared" si="0"/>
        <v>4</v>
      </c>
    </row>
    <row r="6" spans="1:6" x14ac:dyDescent="0.25">
      <c r="A6" t="s">
        <v>99</v>
      </c>
      <c r="B6" t="s">
        <v>236</v>
      </c>
      <c r="C6" s="2">
        <v>1</v>
      </c>
      <c r="D6">
        <v>4</v>
      </c>
      <c r="E6">
        <v>0</v>
      </c>
      <c r="F6">
        <f t="shared" si="0"/>
        <v>4</v>
      </c>
    </row>
    <row r="7" spans="1:6" x14ac:dyDescent="0.25">
      <c r="A7" t="s">
        <v>78</v>
      </c>
      <c r="B7" t="s">
        <v>237</v>
      </c>
      <c r="C7" s="2">
        <v>1</v>
      </c>
      <c r="D7">
        <v>4</v>
      </c>
      <c r="E7">
        <v>0</v>
      </c>
      <c r="F7">
        <f t="shared" si="0"/>
        <v>4</v>
      </c>
    </row>
    <row r="8" spans="1:6" x14ac:dyDescent="0.25">
      <c r="A8" t="s">
        <v>24</v>
      </c>
      <c r="B8" t="s">
        <v>238</v>
      </c>
      <c r="C8" s="2">
        <v>1</v>
      </c>
      <c r="D8">
        <v>4</v>
      </c>
      <c r="E8">
        <v>0</v>
      </c>
      <c r="F8">
        <f t="shared" si="0"/>
        <v>4</v>
      </c>
    </row>
    <row r="9" spans="1:6" x14ac:dyDescent="0.25">
      <c r="A9" t="s">
        <v>63</v>
      </c>
      <c r="B9" t="s">
        <v>227</v>
      </c>
      <c r="C9" s="2">
        <v>1</v>
      </c>
      <c r="D9">
        <v>4</v>
      </c>
      <c r="E9">
        <v>0</v>
      </c>
      <c r="F9">
        <f t="shared" si="0"/>
        <v>4</v>
      </c>
    </row>
    <row r="10" spans="1:6" x14ac:dyDescent="0.25">
      <c r="A10" t="s">
        <v>86</v>
      </c>
      <c r="B10" t="s">
        <v>239</v>
      </c>
      <c r="C10" s="2">
        <v>1</v>
      </c>
      <c r="D10">
        <v>6</v>
      </c>
      <c r="E10">
        <v>0</v>
      </c>
      <c r="F10">
        <f t="shared" si="0"/>
        <v>6</v>
      </c>
    </row>
    <row r="11" spans="1:6" x14ac:dyDescent="0.25">
      <c r="A11" t="s">
        <v>99</v>
      </c>
      <c r="B11" t="s">
        <v>240</v>
      </c>
      <c r="C11" s="2">
        <v>1</v>
      </c>
      <c r="D11">
        <v>6</v>
      </c>
      <c r="E11">
        <v>0</v>
      </c>
      <c r="F11">
        <f t="shared" si="0"/>
        <v>6</v>
      </c>
    </row>
    <row r="12" spans="1:6" x14ac:dyDescent="0.25">
      <c r="A12" t="s">
        <v>24</v>
      </c>
      <c r="B12" t="s">
        <v>241</v>
      </c>
      <c r="C12" s="2">
        <f>Sandbox!F17</f>
        <v>0</v>
      </c>
      <c r="D12">
        <v>3</v>
      </c>
      <c r="E12">
        <v>0</v>
      </c>
      <c r="F12">
        <f t="shared" si="0"/>
        <v>0</v>
      </c>
    </row>
    <row r="13" spans="1:6" x14ac:dyDescent="0.25">
      <c r="A13" t="s">
        <v>339</v>
      </c>
      <c r="B13" t="s">
        <v>330</v>
      </c>
      <c r="C13" s="2">
        <v>1</v>
      </c>
      <c r="D13">
        <v>5</v>
      </c>
      <c r="E13">
        <v>0</v>
      </c>
      <c r="F13">
        <f t="shared" si="0"/>
        <v>5</v>
      </c>
    </row>
    <row r="14" spans="1:6" x14ac:dyDescent="0.25">
      <c r="A14" t="s">
        <v>53</v>
      </c>
      <c r="B14" t="s">
        <v>47</v>
      </c>
      <c r="C14" s="2">
        <v>1</v>
      </c>
      <c r="D14">
        <v>0</v>
      </c>
      <c r="E14">
        <v>0</v>
      </c>
      <c r="F14">
        <f t="shared" si="0"/>
        <v>0</v>
      </c>
    </row>
    <row r="15" spans="1:6" x14ac:dyDescent="0.25">
      <c r="A15" t="s">
        <v>153</v>
      </c>
      <c r="B15" t="s">
        <v>242</v>
      </c>
      <c r="C15" s="2">
        <v>1</v>
      </c>
      <c r="D15">
        <v>10</v>
      </c>
      <c r="E15">
        <v>1</v>
      </c>
      <c r="F15">
        <f t="shared" si="0"/>
        <v>10</v>
      </c>
    </row>
    <row r="16" spans="1:6" x14ac:dyDescent="0.25">
      <c r="A16" t="s">
        <v>46</v>
      </c>
      <c r="B16" t="s">
        <v>243</v>
      </c>
      <c r="C16" s="2">
        <v>1</v>
      </c>
      <c r="D16">
        <v>8</v>
      </c>
      <c r="E16">
        <v>1</v>
      </c>
      <c r="F16">
        <f t="shared" si="0"/>
        <v>8</v>
      </c>
    </row>
    <row r="17" spans="1:6" x14ac:dyDescent="0.25">
      <c r="A17" t="s">
        <v>54</v>
      </c>
      <c r="B17" t="s">
        <v>244</v>
      </c>
      <c r="C17" s="2">
        <v>1</v>
      </c>
      <c r="D17">
        <v>8</v>
      </c>
      <c r="E17">
        <v>1</v>
      </c>
      <c r="F17">
        <f t="shared" si="0"/>
        <v>8</v>
      </c>
    </row>
    <row r="18" spans="1:6" x14ac:dyDescent="0.25">
      <c r="A18" t="s">
        <v>86</v>
      </c>
      <c r="B18" t="s">
        <v>245</v>
      </c>
      <c r="C18" s="2">
        <v>1</v>
      </c>
      <c r="D18">
        <v>4</v>
      </c>
      <c r="E18">
        <v>0</v>
      </c>
      <c r="F18">
        <f t="shared" si="0"/>
        <v>4</v>
      </c>
    </row>
    <row r="19" spans="1:6" x14ac:dyDescent="0.25">
      <c r="A19" t="s">
        <v>99</v>
      </c>
      <c r="B19" t="s">
        <v>246</v>
      </c>
      <c r="C19" s="2">
        <v>1</v>
      </c>
      <c r="D19">
        <v>4</v>
      </c>
      <c r="E19">
        <v>0</v>
      </c>
      <c r="F19">
        <f t="shared" si="0"/>
        <v>4</v>
      </c>
    </row>
    <row r="20" spans="1:6" x14ac:dyDescent="0.25">
      <c r="A20" t="s">
        <v>108</v>
      </c>
      <c r="B20" t="s">
        <v>247</v>
      </c>
      <c r="C20" s="2">
        <v>1</v>
      </c>
      <c r="D20">
        <v>4</v>
      </c>
      <c r="E20">
        <v>0</v>
      </c>
      <c r="F20">
        <f t="shared" si="0"/>
        <v>4</v>
      </c>
    </row>
    <row r="21" spans="1:6" x14ac:dyDescent="0.25">
      <c r="A21" t="s">
        <v>145</v>
      </c>
      <c r="B21" t="s">
        <v>146</v>
      </c>
      <c r="C21" s="2">
        <v>1</v>
      </c>
      <c r="D21">
        <v>10</v>
      </c>
      <c r="E21">
        <v>1</v>
      </c>
      <c r="F21">
        <f t="shared" si="0"/>
        <v>10</v>
      </c>
    </row>
    <row r="22" spans="1:6" x14ac:dyDescent="0.25">
      <c r="A22" t="s">
        <v>99</v>
      </c>
      <c r="B22" t="s">
        <v>100</v>
      </c>
      <c r="C22" s="2">
        <v>1</v>
      </c>
      <c r="D22">
        <v>10</v>
      </c>
      <c r="E22">
        <v>2</v>
      </c>
      <c r="F22">
        <f t="shared" si="0"/>
        <v>10</v>
      </c>
    </row>
    <row r="23" spans="1:6" x14ac:dyDescent="0.25">
      <c r="A23" t="s">
        <v>54</v>
      </c>
      <c r="B23" t="s">
        <v>55</v>
      </c>
      <c r="C23" s="2">
        <v>1</v>
      </c>
      <c r="D23">
        <v>10</v>
      </c>
      <c r="E23">
        <v>1</v>
      </c>
      <c r="F23">
        <f t="shared" si="0"/>
        <v>10</v>
      </c>
    </row>
    <row r="24" spans="1:6" x14ac:dyDescent="0.25">
      <c r="A24" t="s">
        <v>121</v>
      </c>
      <c r="B24" t="s">
        <v>122</v>
      </c>
      <c r="C24" s="2">
        <v>1</v>
      </c>
      <c r="D24">
        <v>15</v>
      </c>
      <c r="E24">
        <v>1</v>
      </c>
      <c r="F24">
        <f t="shared" si="0"/>
        <v>15</v>
      </c>
    </row>
    <row r="25" spans="1:6" x14ac:dyDescent="0.25">
      <c r="A25" t="s">
        <v>108</v>
      </c>
      <c r="B25" t="s">
        <v>109</v>
      </c>
      <c r="C25" s="2">
        <v>1</v>
      </c>
      <c r="D25">
        <v>15</v>
      </c>
      <c r="E25">
        <v>4</v>
      </c>
      <c r="F25">
        <f t="shared" si="0"/>
        <v>15</v>
      </c>
    </row>
    <row r="26" spans="1:6" x14ac:dyDescent="0.25">
      <c r="A26" t="s">
        <v>74</v>
      </c>
      <c r="B26" t="s">
        <v>231</v>
      </c>
      <c r="C26" s="44">
        <f>Sandbox!F14</f>
        <v>0</v>
      </c>
      <c r="D26">
        <v>1</v>
      </c>
      <c r="E26">
        <v>0</v>
      </c>
      <c r="F26">
        <f t="shared" si="0"/>
        <v>0</v>
      </c>
    </row>
    <row r="27" spans="1:6" x14ac:dyDescent="0.25">
      <c r="A27" t="s">
        <v>24</v>
      </c>
      <c r="B27" t="s">
        <v>248</v>
      </c>
      <c r="C27" s="2">
        <v>1</v>
      </c>
      <c r="D27">
        <v>0</v>
      </c>
      <c r="E27">
        <v>0</v>
      </c>
      <c r="F27">
        <f t="shared" si="0"/>
        <v>0</v>
      </c>
    </row>
    <row r="28" spans="1:6" x14ac:dyDescent="0.25">
      <c r="A28" t="s">
        <v>63</v>
      </c>
      <c r="B28" t="s">
        <v>249</v>
      </c>
      <c r="C28" s="2">
        <v>1</v>
      </c>
      <c r="D28">
        <v>0</v>
      </c>
      <c r="E28">
        <v>0</v>
      </c>
      <c r="F28">
        <f t="shared" si="0"/>
        <v>0</v>
      </c>
    </row>
    <row r="29" spans="1:6" x14ac:dyDescent="0.25">
      <c r="A29" t="s">
        <v>86</v>
      </c>
      <c r="B29" t="s">
        <v>88</v>
      </c>
      <c r="C29" s="2">
        <v>1</v>
      </c>
      <c r="D29">
        <v>15</v>
      </c>
      <c r="E29">
        <v>4</v>
      </c>
      <c r="F29">
        <f t="shared" si="0"/>
        <v>15</v>
      </c>
    </row>
    <row r="30" spans="1:6" x14ac:dyDescent="0.25">
      <c r="A30" t="s">
        <v>108</v>
      </c>
      <c r="B30" t="s">
        <v>110</v>
      </c>
      <c r="C30" s="2">
        <v>1</v>
      </c>
      <c r="D30">
        <v>5</v>
      </c>
      <c r="E30">
        <v>1</v>
      </c>
      <c r="F30">
        <f t="shared" si="0"/>
        <v>5</v>
      </c>
    </row>
    <row r="31" spans="1:6" x14ac:dyDescent="0.25">
      <c r="A31" t="s">
        <v>46</v>
      </c>
      <c r="B31" t="s">
        <v>37</v>
      </c>
      <c r="C31" s="2">
        <v>1</v>
      </c>
      <c r="D31">
        <v>4</v>
      </c>
      <c r="E31">
        <v>0</v>
      </c>
      <c r="F31">
        <f t="shared" si="0"/>
        <v>4</v>
      </c>
    </row>
    <row r="32" spans="1:6" x14ac:dyDescent="0.25">
      <c r="A32" t="s">
        <v>86</v>
      </c>
      <c r="B32" t="s">
        <v>250</v>
      </c>
      <c r="C32" s="2">
        <v>1</v>
      </c>
      <c r="D32">
        <v>6</v>
      </c>
      <c r="E32">
        <v>0</v>
      </c>
      <c r="F32">
        <f t="shared" si="0"/>
        <v>6</v>
      </c>
    </row>
    <row r="33" spans="1:6" x14ac:dyDescent="0.25">
      <c r="A33" t="s">
        <v>99</v>
      </c>
      <c r="B33" t="s">
        <v>251</v>
      </c>
      <c r="C33" s="2">
        <v>1</v>
      </c>
      <c r="D33">
        <v>6</v>
      </c>
      <c r="E33">
        <v>0</v>
      </c>
      <c r="F33">
        <f t="shared" si="0"/>
        <v>6</v>
      </c>
    </row>
    <row r="34" spans="1:6" x14ac:dyDescent="0.25">
      <c r="A34" t="s">
        <v>54</v>
      </c>
      <c r="B34" t="s">
        <v>56</v>
      </c>
      <c r="C34" s="2">
        <v>1</v>
      </c>
      <c r="D34">
        <v>4</v>
      </c>
      <c r="E34">
        <v>0</v>
      </c>
      <c r="F34">
        <f t="shared" ref="F34:F65" si="1">D34*C34</f>
        <v>4</v>
      </c>
    </row>
    <row r="35" spans="1:6" x14ac:dyDescent="0.25">
      <c r="A35" t="s">
        <v>63</v>
      </c>
      <c r="B35" t="s">
        <v>252</v>
      </c>
      <c r="C35" s="2">
        <v>1</v>
      </c>
      <c r="D35">
        <v>2</v>
      </c>
      <c r="E35">
        <v>0</v>
      </c>
      <c r="F35">
        <f t="shared" si="1"/>
        <v>2</v>
      </c>
    </row>
    <row r="36" spans="1:6" x14ac:dyDescent="0.25">
      <c r="A36" t="s">
        <v>121</v>
      </c>
      <c r="B36" t="s">
        <v>253</v>
      </c>
      <c r="C36" s="2">
        <v>1</v>
      </c>
      <c r="D36">
        <v>5</v>
      </c>
      <c r="E36">
        <v>0</v>
      </c>
      <c r="F36">
        <f t="shared" si="1"/>
        <v>5</v>
      </c>
    </row>
    <row r="37" spans="1:6" x14ac:dyDescent="0.25">
      <c r="A37" t="s">
        <v>145</v>
      </c>
      <c r="B37" t="s">
        <v>147</v>
      </c>
      <c r="C37" s="2">
        <v>1</v>
      </c>
      <c r="D37">
        <v>10</v>
      </c>
      <c r="E37">
        <v>1</v>
      </c>
      <c r="F37">
        <f t="shared" si="1"/>
        <v>10</v>
      </c>
    </row>
    <row r="38" spans="1:6" x14ac:dyDescent="0.25">
      <c r="A38" t="s">
        <v>99</v>
      </c>
      <c r="B38" t="s">
        <v>101</v>
      </c>
      <c r="C38" s="2">
        <v>1</v>
      </c>
      <c r="D38">
        <v>15</v>
      </c>
      <c r="E38">
        <v>4</v>
      </c>
      <c r="F38">
        <f t="shared" si="1"/>
        <v>15</v>
      </c>
    </row>
    <row r="39" spans="1:6" x14ac:dyDescent="0.25">
      <c r="A39" t="s">
        <v>144</v>
      </c>
      <c r="B39" t="s">
        <v>257</v>
      </c>
      <c r="C39" s="2">
        <v>1</v>
      </c>
      <c r="D39">
        <v>5</v>
      </c>
      <c r="E39">
        <v>1</v>
      </c>
      <c r="F39">
        <f t="shared" si="1"/>
        <v>5</v>
      </c>
    </row>
    <row r="40" spans="1:6" x14ac:dyDescent="0.25">
      <c r="A40" t="s">
        <v>145</v>
      </c>
      <c r="B40" t="s">
        <v>254</v>
      </c>
      <c r="C40" s="2">
        <v>1</v>
      </c>
      <c r="D40">
        <v>5</v>
      </c>
      <c r="E40">
        <v>1</v>
      </c>
      <c r="F40">
        <f t="shared" si="1"/>
        <v>5</v>
      </c>
    </row>
    <row r="41" spans="1:6" x14ac:dyDescent="0.25">
      <c r="A41" t="s">
        <v>153</v>
      </c>
      <c r="B41" t="s">
        <v>255</v>
      </c>
      <c r="C41" s="2">
        <v>1</v>
      </c>
      <c r="D41">
        <v>5</v>
      </c>
      <c r="E41">
        <v>1</v>
      </c>
      <c r="F41">
        <f t="shared" si="1"/>
        <v>5</v>
      </c>
    </row>
    <row r="42" spans="1:6" x14ac:dyDescent="0.25">
      <c r="A42" t="s">
        <v>54</v>
      </c>
      <c r="B42" t="s">
        <v>256</v>
      </c>
      <c r="C42" s="2">
        <v>1</v>
      </c>
      <c r="D42">
        <v>4</v>
      </c>
      <c r="E42">
        <v>1</v>
      </c>
      <c r="F42">
        <f t="shared" si="1"/>
        <v>4</v>
      </c>
    </row>
    <row r="43" spans="1:6" x14ac:dyDescent="0.25">
      <c r="A43" t="s">
        <v>121</v>
      </c>
      <c r="B43" t="s">
        <v>258</v>
      </c>
      <c r="C43" s="2">
        <v>1</v>
      </c>
      <c r="D43">
        <v>5</v>
      </c>
      <c r="E43">
        <v>1</v>
      </c>
      <c r="F43">
        <f t="shared" si="1"/>
        <v>5</v>
      </c>
    </row>
    <row r="44" spans="1:6" x14ac:dyDescent="0.25">
      <c r="A44" t="s">
        <v>153</v>
      </c>
      <c r="B44" t="s">
        <v>154</v>
      </c>
      <c r="C44" s="2">
        <v>1</v>
      </c>
      <c r="D44">
        <v>10</v>
      </c>
      <c r="E44">
        <v>0</v>
      </c>
      <c r="F44">
        <f t="shared" si="1"/>
        <v>10</v>
      </c>
    </row>
    <row r="45" spans="1:6" x14ac:dyDescent="0.25">
      <c r="A45" t="s">
        <v>153</v>
      </c>
      <c r="B45" t="s">
        <v>155</v>
      </c>
      <c r="C45" s="2">
        <v>1</v>
      </c>
      <c r="D45">
        <v>15</v>
      </c>
      <c r="E45">
        <v>0</v>
      </c>
      <c r="F45">
        <f t="shared" si="1"/>
        <v>15</v>
      </c>
    </row>
    <row r="46" spans="1:6" x14ac:dyDescent="0.25">
      <c r="A46" t="s">
        <v>153</v>
      </c>
      <c r="B46" t="s">
        <v>156</v>
      </c>
      <c r="C46" s="2">
        <v>1</v>
      </c>
      <c r="D46">
        <v>20</v>
      </c>
      <c r="E46">
        <v>0</v>
      </c>
      <c r="F46">
        <f t="shared" si="1"/>
        <v>20</v>
      </c>
    </row>
    <row r="47" spans="1:6" x14ac:dyDescent="0.25">
      <c r="A47" t="s">
        <v>153</v>
      </c>
      <c r="B47" t="s">
        <v>157</v>
      </c>
      <c r="C47" s="2">
        <v>1</v>
      </c>
      <c r="D47">
        <v>10</v>
      </c>
      <c r="E47">
        <v>1</v>
      </c>
      <c r="F47">
        <f t="shared" si="1"/>
        <v>10</v>
      </c>
    </row>
    <row r="48" spans="1:6" x14ac:dyDescent="0.25">
      <c r="A48" t="s">
        <v>340</v>
      </c>
      <c r="B48" t="s">
        <v>331</v>
      </c>
      <c r="C48" s="2">
        <v>1</v>
      </c>
      <c r="D48">
        <v>5</v>
      </c>
      <c r="E48">
        <v>0</v>
      </c>
      <c r="F48">
        <f t="shared" si="1"/>
        <v>5</v>
      </c>
    </row>
    <row r="49" spans="1:6" x14ac:dyDescent="0.25">
      <c r="A49" t="s">
        <v>145</v>
      </c>
      <c r="B49" t="s">
        <v>148</v>
      </c>
      <c r="C49" s="2">
        <v>1</v>
      </c>
      <c r="D49">
        <v>10</v>
      </c>
      <c r="E49">
        <v>1</v>
      </c>
      <c r="F49">
        <f t="shared" si="1"/>
        <v>10</v>
      </c>
    </row>
    <row r="50" spans="1:6" x14ac:dyDescent="0.25">
      <c r="A50" t="s">
        <v>63</v>
      </c>
      <c r="B50" t="s">
        <v>65</v>
      </c>
      <c r="C50" s="2">
        <v>1</v>
      </c>
      <c r="D50">
        <v>5</v>
      </c>
      <c r="E50">
        <v>2</v>
      </c>
      <c r="F50">
        <f t="shared" si="1"/>
        <v>5</v>
      </c>
    </row>
    <row r="51" spans="1:6" x14ac:dyDescent="0.25">
      <c r="A51" t="s">
        <v>46</v>
      </c>
      <c r="B51" t="s">
        <v>259</v>
      </c>
      <c r="C51" s="2">
        <v>1</v>
      </c>
      <c r="D51">
        <v>8</v>
      </c>
      <c r="E51">
        <v>2</v>
      </c>
      <c r="F51">
        <f t="shared" si="1"/>
        <v>8</v>
      </c>
    </row>
    <row r="52" spans="1:6" x14ac:dyDescent="0.25">
      <c r="A52" t="s">
        <v>144</v>
      </c>
      <c r="B52" t="s">
        <v>260</v>
      </c>
      <c r="C52" s="2">
        <v>1</v>
      </c>
      <c r="D52">
        <v>10</v>
      </c>
      <c r="E52">
        <v>2</v>
      </c>
      <c r="F52">
        <f t="shared" si="1"/>
        <v>10</v>
      </c>
    </row>
    <row r="53" spans="1:6" x14ac:dyDescent="0.25">
      <c r="A53" t="s">
        <v>121</v>
      </c>
      <c r="B53" t="s">
        <v>261</v>
      </c>
      <c r="C53" s="2">
        <v>1</v>
      </c>
      <c r="D53">
        <v>10</v>
      </c>
      <c r="E53">
        <v>2</v>
      </c>
      <c r="F53">
        <f t="shared" si="1"/>
        <v>10</v>
      </c>
    </row>
    <row r="54" spans="1:6" x14ac:dyDescent="0.25">
      <c r="A54" t="s">
        <v>341</v>
      </c>
      <c r="B54" t="s">
        <v>332</v>
      </c>
      <c r="C54" s="2">
        <v>1</v>
      </c>
      <c r="D54">
        <v>5</v>
      </c>
      <c r="E54">
        <v>0</v>
      </c>
      <c r="F54">
        <f t="shared" si="1"/>
        <v>5</v>
      </c>
    </row>
    <row r="55" spans="1:6" x14ac:dyDescent="0.25">
      <c r="A55" t="s">
        <v>121</v>
      </c>
      <c r="B55" t="s">
        <v>123</v>
      </c>
      <c r="C55" s="2">
        <v>1</v>
      </c>
      <c r="D55">
        <v>15</v>
      </c>
      <c r="E55">
        <v>0</v>
      </c>
      <c r="F55">
        <f t="shared" si="1"/>
        <v>15</v>
      </c>
    </row>
    <row r="56" spans="1:6" x14ac:dyDescent="0.25">
      <c r="A56" t="s">
        <v>153</v>
      </c>
      <c r="B56" t="s">
        <v>262</v>
      </c>
      <c r="C56" s="2">
        <v>1</v>
      </c>
      <c r="D56">
        <v>10</v>
      </c>
      <c r="E56">
        <v>1</v>
      </c>
      <c r="F56">
        <f t="shared" si="1"/>
        <v>10</v>
      </c>
    </row>
    <row r="57" spans="1:6" x14ac:dyDescent="0.25">
      <c r="A57" t="s">
        <v>25</v>
      </c>
      <c r="B57" t="s">
        <v>263</v>
      </c>
      <c r="C57" s="2">
        <v>1</v>
      </c>
      <c r="D57">
        <v>8</v>
      </c>
      <c r="E57">
        <v>1</v>
      </c>
      <c r="F57">
        <f t="shared" si="1"/>
        <v>8</v>
      </c>
    </row>
    <row r="58" spans="1:6" x14ac:dyDescent="0.25">
      <c r="A58" t="s">
        <v>78</v>
      </c>
      <c r="B58" t="s">
        <v>161</v>
      </c>
      <c r="C58" s="44">
        <f>Sandbox!F15</f>
        <v>0</v>
      </c>
      <c r="D58">
        <v>1</v>
      </c>
      <c r="E58">
        <v>0</v>
      </c>
      <c r="F58">
        <f t="shared" si="1"/>
        <v>0</v>
      </c>
    </row>
    <row r="59" spans="1:6" x14ac:dyDescent="0.25">
      <c r="A59" t="s">
        <v>144</v>
      </c>
      <c r="B59" t="s">
        <v>132</v>
      </c>
      <c r="C59" s="2">
        <v>1</v>
      </c>
      <c r="D59">
        <v>10</v>
      </c>
      <c r="E59">
        <v>1</v>
      </c>
      <c r="F59">
        <f t="shared" si="1"/>
        <v>10</v>
      </c>
    </row>
    <row r="60" spans="1:6" x14ac:dyDescent="0.25">
      <c r="A60" t="s">
        <v>121</v>
      </c>
      <c r="B60" t="s">
        <v>124</v>
      </c>
      <c r="C60" s="2">
        <v>1</v>
      </c>
      <c r="D60">
        <v>10</v>
      </c>
      <c r="E60">
        <v>2</v>
      </c>
      <c r="F60">
        <f t="shared" si="1"/>
        <v>10</v>
      </c>
    </row>
    <row r="61" spans="1:6" x14ac:dyDescent="0.25">
      <c r="A61" t="s">
        <v>24</v>
      </c>
      <c r="B61" t="s">
        <v>15</v>
      </c>
      <c r="C61" s="2">
        <v>1</v>
      </c>
      <c r="D61">
        <v>8</v>
      </c>
      <c r="E61">
        <v>0</v>
      </c>
      <c r="F61">
        <f t="shared" si="1"/>
        <v>8</v>
      </c>
    </row>
    <row r="62" spans="1:6" x14ac:dyDescent="0.25">
      <c r="A62" t="s">
        <v>86</v>
      </c>
      <c r="B62" t="s">
        <v>89</v>
      </c>
      <c r="C62" s="2">
        <v>1</v>
      </c>
      <c r="D62">
        <v>5</v>
      </c>
      <c r="E62">
        <v>2</v>
      </c>
      <c r="F62">
        <f t="shared" si="1"/>
        <v>5</v>
      </c>
    </row>
    <row r="63" spans="1:6" x14ac:dyDescent="0.25">
      <c r="A63" t="s">
        <v>108</v>
      </c>
      <c r="B63" t="s">
        <v>111</v>
      </c>
      <c r="C63" s="2">
        <v>1</v>
      </c>
      <c r="D63">
        <v>10</v>
      </c>
      <c r="E63">
        <v>0</v>
      </c>
      <c r="F63">
        <f t="shared" si="1"/>
        <v>10</v>
      </c>
    </row>
    <row r="64" spans="1:6" x14ac:dyDescent="0.25">
      <c r="A64" t="s">
        <v>108</v>
      </c>
      <c r="B64" t="s">
        <v>112</v>
      </c>
      <c r="C64" s="2">
        <v>1</v>
      </c>
      <c r="D64">
        <v>15</v>
      </c>
      <c r="E64">
        <v>0</v>
      </c>
      <c r="F64">
        <f t="shared" si="1"/>
        <v>15</v>
      </c>
    </row>
    <row r="65" spans="1:6" x14ac:dyDescent="0.25">
      <c r="A65" t="s">
        <v>108</v>
      </c>
      <c r="B65" t="s">
        <v>113</v>
      </c>
      <c r="C65" s="2">
        <v>1</v>
      </c>
      <c r="D65">
        <v>20</v>
      </c>
      <c r="E65">
        <v>0</v>
      </c>
      <c r="F65">
        <f t="shared" si="1"/>
        <v>20</v>
      </c>
    </row>
    <row r="66" spans="1:6" x14ac:dyDescent="0.25">
      <c r="A66" t="s">
        <v>53</v>
      </c>
      <c r="B66" t="s">
        <v>48</v>
      </c>
      <c r="C66" s="2">
        <v>1</v>
      </c>
      <c r="D66">
        <v>10</v>
      </c>
      <c r="E66">
        <v>0</v>
      </c>
      <c r="F66">
        <f t="shared" ref="F66:F97" si="2">D66*C66</f>
        <v>10</v>
      </c>
    </row>
    <row r="67" spans="1:6" x14ac:dyDescent="0.25">
      <c r="A67" t="s">
        <v>99</v>
      </c>
      <c r="B67" t="s">
        <v>264</v>
      </c>
      <c r="C67" s="2">
        <v>1</v>
      </c>
      <c r="D67">
        <v>15</v>
      </c>
      <c r="E67">
        <v>4</v>
      </c>
      <c r="F67">
        <f t="shared" si="2"/>
        <v>15</v>
      </c>
    </row>
    <row r="68" spans="1:6" x14ac:dyDescent="0.25">
      <c r="A68" t="s">
        <v>46</v>
      </c>
      <c r="B68" t="s">
        <v>265</v>
      </c>
      <c r="C68" s="2">
        <v>1</v>
      </c>
      <c r="D68">
        <v>12</v>
      </c>
      <c r="E68">
        <v>4</v>
      </c>
      <c r="F68">
        <f t="shared" si="2"/>
        <v>12</v>
      </c>
    </row>
    <row r="69" spans="1:6" x14ac:dyDescent="0.25">
      <c r="A69" t="s">
        <v>86</v>
      </c>
      <c r="B69" t="s">
        <v>266</v>
      </c>
      <c r="C69" s="2">
        <v>1</v>
      </c>
      <c r="D69">
        <v>2</v>
      </c>
      <c r="E69">
        <v>0</v>
      </c>
      <c r="F69">
        <f t="shared" si="2"/>
        <v>2</v>
      </c>
    </row>
    <row r="70" spans="1:6" x14ac:dyDescent="0.25">
      <c r="A70" t="s">
        <v>99</v>
      </c>
      <c r="B70" t="s">
        <v>267</v>
      </c>
      <c r="C70" s="2">
        <v>1</v>
      </c>
      <c r="D70">
        <v>2</v>
      </c>
      <c r="E70">
        <v>0</v>
      </c>
      <c r="F70">
        <f t="shared" si="2"/>
        <v>2</v>
      </c>
    </row>
    <row r="71" spans="1:6" x14ac:dyDescent="0.25">
      <c r="A71" t="s">
        <v>108</v>
      </c>
      <c r="B71" t="s">
        <v>268</v>
      </c>
      <c r="C71" s="2">
        <v>1</v>
      </c>
      <c r="D71">
        <v>2</v>
      </c>
      <c r="E71">
        <v>0</v>
      </c>
      <c r="F71">
        <f t="shared" si="2"/>
        <v>2</v>
      </c>
    </row>
    <row r="72" spans="1:6" x14ac:dyDescent="0.25">
      <c r="A72" t="s">
        <v>153</v>
      </c>
      <c r="B72" t="s">
        <v>269</v>
      </c>
      <c r="C72" s="2">
        <v>1</v>
      </c>
      <c r="D72">
        <v>10</v>
      </c>
      <c r="E72">
        <v>1</v>
      </c>
      <c r="F72">
        <f t="shared" si="2"/>
        <v>10</v>
      </c>
    </row>
    <row r="73" spans="1:6" x14ac:dyDescent="0.25">
      <c r="A73" t="s">
        <v>24</v>
      </c>
      <c r="B73" t="s">
        <v>270</v>
      </c>
      <c r="C73" s="2">
        <v>1</v>
      </c>
      <c r="D73">
        <v>8</v>
      </c>
      <c r="E73">
        <v>1</v>
      </c>
      <c r="F73">
        <f t="shared" si="2"/>
        <v>8</v>
      </c>
    </row>
    <row r="74" spans="1:6" x14ac:dyDescent="0.25">
      <c r="A74" t="s">
        <v>153</v>
      </c>
      <c r="B74" t="s">
        <v>271</v>
      </c>
      <c r="C74" s="2">
        <v>1</v>
      </c>
      <c r="D74">
        <v>10</v>
      </c>
      <c r="E74">
        <v>1</v>
      </c>
      <c r="F74">
        <f t="shared" si="2"/>
        <v>10</v>
      </c>
    </row>
    <row r="75" spans="1:6" x14ac:dyDescent="0.25">
      <c r="A75" t="s">
        <v>46</v>
      </c>
      <c r="B75" t="s">
        <v>272</v>
      </c>
      <c r="C75" s="2">
        <v>1</v>
      </c>
      <c r="D75">
        <v>8</v>
      </c>
      <c r="E75">
        <v>1</v>
      </c>
      <c r="F75">
        <f t="shared" si="2"/>
        <v>8</v>
      </c>
    </row>
    <row r="76" spans="1:6" x14ac:dyDescent="0.25">
      <c r="A76" t="s">
        <v>144</v>
      </c>
      <c r="B76" t="s">
        <v>133</v>
      </c>
      <c r="C76" s="2">
        <v>1</v>
      </c>
      <c r="D76">
        <v>5</v>
      </c>
      <c r="E76">
        <v>0</v>
      </c>
      <c r="F76">
        <f t="shared" si="2"/>
        <v>5</v>
      </c>
    </row>
    <row r="77" spans="1:6" x14ac:dyDescent="0.25">
      <c r="A77" t="s">
        <v>108</v>
      </c>
      <c r="B77" t="s">
        <v>114</v>
      </c>
      <c r="C77" s="2">
        <v>1</v>
      </c>
      <c r="D77">
        <v>10</v>
      </c>
      <c r="E77">
        <v>2</v>
      </c>
      <c r="F77">
        <f t="shared" si="2"/>
        <v>10</v>
      </c>
    </row>
    <row r="78" spans="1:6" x14ac:dyDescent="0.25">
      <c r="A78" t="s">
        <v>338</v>
      </c>
      <c r="B78" t="s">
        <v>333</v>
      </c>
      <c r="C78" s="2">
        <v>1</v>
      </c>
      <c r="D78">
        <v>5</v>
      </c>
      <c r="E78">
        <v>0</v>
      </c>
      <c r="F78">
        <f t="shared" si="2"/>
        <v>5</v>
      </c>
    </row>
    <row r="79" spans="1:6" x14ac:dyDescent="0.25">
      <c r="A79" t="s">
        <v>153</v>
      </c>
      <c r="B79" t="s">
        <v>158</v>
      </c>
      <c r="C79" s="2">
        <v>1</v>
      </c>
      <c r="D79">
        <v>15</v>
      </c>
      <c r="E79">
        <v>0</v>
      </c>
      <c r="F79">
        <f t="shared" si="2"/>
        <v>15</v>
      </c>
    </row>
    <row r="80" spans="1:6" x14ac:dyDescent="0.25">
      <c r="A80" t="s">
        <v>144</v>
      </c>
      <c r="B80" t="s">
        <v>134</v>
      </c>
      <c r="C80" s="2">
        <v>1</v>
      </c>
      <c r="D80">
        <v>10</v>
      </c>
      <c r="E80">
        <v>1</v>
      </c>
      <c r="F80">
        <f t="shared" si="2"/>
        <v>10</v>
      </c>
    </row>
    <row r="81" spans="1:6" x14ac:dyDescent="0.25">
      <c r="A81" t="s">
        <v>99</v>
      </c>
      <c r="B81" t="s">
        <v>102</v>
      </c>
      <c r="C81" s="2">
        <v>1</v>
      </c>
      <c r="D81">
        <v>10</v>
      </c>
      <c r="E81">
        <v>1</v>
      </c>
      <c r="F81">
        <f t="shared" si="2"/>
        <v>10</v>
      </c>
    </row>
    <row r="82" spans="1:6" x14ac:dyDescent="0.25">
      <c r="A82" t="s">
        <v>153</v>
      </c>
      <c r="B82" t="s">
        <v>273</v>
      </c>
      <c r="C82" s="2">
        <v>1</v>
      </c>
      <c r="D82">
        <v>10</v>
      </c>
      <c r="E82">
        <v>1</v>
      </c>
      <c r="F82">
        <f t="shared" si="2"/>
        <v>10</v>
      </c>
    </row>
    <row r="83" spans="1:6" x14ac:dyDescent="0.25">
      <c r="A83" t="s">
        <v>63</v>
      </c>
      <c r="B83" t="s">
        <v>274</v>
      </c>
      <c r="C83" s="2">
        <v>1</v>
      </c>
      <c r="D83">
        <v>8</v>
      </c>
      <c r="E83">
        <v>1</v>
      </c>
      <c r="F83">
        <f t="shared" si="2"/>
        <v>8</v>
      </c>
    </row>
    <row r="84" spans="1:6" x14ac:dyDescent="0.25">
      <c r="A84" t="s">
        <v>108</v>
      </c>
      <c r="B84" t="s">
        <v>115</v>
      </c>
      <c r="C84" s="2">
        <v>1</v>
      </c>
      <c r="D84">
        <v>10</v>
      </c>
      <c r="E84">
        <v>2</v>
      </c>
      <c r="F84">
        <f t="shared" si="2"/>
        <v>10</v>
      </c>
    </row>
    <row r="85" spans="1:6" x14ac:dyDescent="0.25">
      <c r="A85" t="s">
        <v>145</v>
      </c>
      <c r="B85" t="s">
        <v>275</v>
      </c>
      <c r="C85" s="2">
        <v>1</v>
      </c>
      <c r="D85">
        <v>10</v>
      </c>
      <c r="E85">
        <v>1</v>
      </c>
      <c r="F85">
        <f t="shared" si="2"/>
        <v>10</v>
      </c>
    </row>
    <row r="86" spans="1:6" x14ac:dyDescent="0.25">
      <c r="A86" t="s">
        <v>24</v>
      </c>
      <c r="B86" t="s">
        <v>276</v>
      </c>
      <c r="C86" s="2">
        <v>1</v>
      </c>
      <c r="D86">
        <v>8</v>
      </c>
      <c r="E86">
        <v>1</v>
      </c>
      <c r="F86">
        <f t="shared" si="2"/>
        <v>8</v>
      </c>
    </row>
    <row r="87" spans="1:6" x14ac:dyDescent="0.25">
      <c r="A87" t="s">
        <v>144</v>
      </c>
      <c r="B87" t="s">
        <v>135</v>
      </c>
      <c r="C87" s="2">
        <v>1</v>
      </c>
      <c r="D87">
        <v>10</v>
      </c>
      <c r="E87">
        <v>0</v>
      </c>
      <c r="F87">
        <f t="shared" si="2"/>
        <v>10</v>
      </c>
    </row>
    <row r="88" spans="1:6" x14ac:dyDescent="0.25">
      <c r="A88" t="s">
        <v>144</v>
      </c>
      <c r="B88" t="s">
        <v>136</v>
      </c>
      <c r="C88" s="2">
        <v>1</v>
      </c>
      <c r="D88">
        <v>15</v>
      </c>
      <c r="E88">
        <v>0</v>
      </c>
      <c r="F88">
        <f t="shared" si="2"/>
        <v>15</v>
      </c>
    </row>
    <row r="89" spans="1:6" x14ac:dyDescent="0.25">
      <c r="A89" t="s">
        <v>144</v>
      </c>
      <c r="B89" t="s">
        <v>137</v>
      </c>
      <c r="C89" s="2">
        <v>1</v>
      </c>
      <c r="D89">
        <v>20</v>
      </c>
      <c r="E89">
        <v>0</v>
      </c>
      <c r="F89">
        <f t="shared" si="2"/>
        <v>20</v>
      </c>
    </row>
    <row r="90" spans="1:6" x14ac:dyDescent="0.25">
      <c r="A90" t="s">
        <v>25</v>
      </c>
      <c r="B90" t="s">
        <v>27</v>
      </c>
      <c r="C90" s="2">
        <v>1</v>
      </c>
      <c r="D90">
        <v>15</v>
      </c>
      <c r="E90">
        <v>0</v>
      </c>
      <c r="F90">
        <f t="shared" si="2"/>
        <v>15</v>
      </c>
    </row>
    <row r="91" spans="1:6" x14ac:dyDescent="0.25">
      <c r="A91" t="s">
        <v>46</v>
      </c>
      <c r="B91" t="s">
        <v>41</v>
      </c>
      <c r="C91" s="2">
        <v>1</v>
      </c>
      <c r="D91">
        <v>15</v>
      </c>
      <c r="E91">
        <v>0</v>
      </c>
      <c r="F91">
        <f t="shared" si="2"/>
        <v>15</v>
      </c>
    </row>
    <row r="92" spans="1:6" x14ac:dyDescent="0.25">
      <c r="A92" t="s">
        <v>54</v>
      </c>
      <c r="B92" t="s">
        <v>277</v>
      </c>
      <c r="C92" s="2">
        <v>1</v>
      </c>
      <c r="D92">
        <v>15</v>
      </c>
      <c r="E92">
        <v>0</v>
      </c>
      <c r="F92">
        <f t="shared" si="2"/>
        <v>15</v>
      </c>
    </row>
    <row r="93" spans="1:6" x14ac:dyDescent="0.25">
      <c r="A93" t="s">
        <v>63</v>
      </c>
      <c r="B93" t="s">
        <v>278</v>
      </c>
      <c r="C93" s="2">
        <v>1</v>
      </c>
      <c r="D93">
        <v>15</v>
      </c>
      <c r="E93">
        <v>0</v>
      </c>
      <c r="F93">
        <f t="shared" si="2"/>
        <v>15</v>
      </c>
    </row>
    <row r="94" spans="1:6" x14ac:dyDescent="0.25">
      <c r="A94" t="s">
        <v>24</v>
      </c>
      <c r="B94" t="s">
        <v>18</v>
      </c>
      <c r="C94" s="2">
        <v>1</v>
      </c>
      <c r="D94">
        <v>15</v>
      </c>
      <c r="E94">
        <v>0</v>
      </c>
      <c r="F94">
        <f t="shared" si="2"/>
        <v>15</v>
      </c>
    </row>
    <row r="95" spans="1:6" x14ac:dyDescent="0.25">
      <c r="A95" t="s">
        <v>25</v>
      </c>
      <c r="B95" t="s">
        <v>28</v>
      </c>
      <c r="C95" s="2">
        <v>1</v>
      </c>
      <c r="D95">
        <v>15</v>
      </c>
      <c r="E95">
        <v>0</v>
      </c>
      <c r="F95">
        <f t="shared" si="2"/>
        <v>15</v>
      </c>
    </row>
    <row r="96" spans="1:6" x14ac:dyDescent="0.25">
      <c r="A96" t="s">
        <v>25</v>
      </c>
      <c r="B96" t="s">
        <v>29</v>
      </c>
      <c r="C96" s="2">
        <v>1</v>
      </c>
      <c r="D96">
        <v>0</v>
      </c>
      <c r="E96">
        <v>0</v>
      </c>
      <c r="F96">
        <f t="shared" si="2"/>
        <v>0</v>
      </c>
    </row>
    <row r="97" spans="1:6" x14ac:dyDescent="0.25">
      <c r="A97" t="s">
        <v>108</v>
      </c>
      <c r="B97" t="s">
        <v>116</v>
      </c>
      <c r="C97" s="2">
        <v>1</v>
      </c>
      <c r="D97">
        <v>10</v>
      </c>
      <c r="E97">
        <v>2</v>
      </c>
      <c r="F97">
        <f t="shared" si="2"/>
        <v>10</v>
      </c>
    </row>
    <row r="98" spans="1:6" x14ac:dyDescent="0.25">
      <c r="A98" t="s">
        <v>144</v>
      </c>
      <c r="B98" t="s">
        <v>279</v>
      </c>
      <c r="C98" s="2">
        <v>1</v>
      </c>
      <c r="D98">
        <v>15</v>
      </c>
      <c r="E98">
        <v>4</v>
      </c>
      <c r="F98">
        <f t="shared" ref="F98:F129" si="3">D98*C98</f>
        <v>15</v>
      </c>
    </row>
    <row r="99" spans="1:6" x14ac:dyDescent="0.25">
      <c r="A99" t="s">
        <v>53</v>
      </c>
      <c r="B99" t="s">
        <v>280</v>
      </c>
      <c r="C99" s="2">
        <v>1</v>
      </c>
      <c r="D99">
        <v>12</v>
      </c>
      <c r="E99">
        <v>4</v>
      </c>
      <c r="F99">
        <f t="shared" si="3"/>
        <v>12</v>
      </c>
    </row>
    <row r="100" spans="1:6" x14ac:dyDescent="0.25">
      <c r="A100" t="s">
        <v>342</v>
      </c>
      <c r="B100" t="s">
        <v>334</v>
      </c>
      <c r="C100" s="2">
        <v>1</v>
      </c>
      <c r="D100">
        <v>5</v>
      </c>
      <c r="E100">
        <v>0</v>
      </c>
      <c r="F100">
        <f t="shared" si="3"/>
        <v>5</v>
      </c>
    </row>
    <row r="101" spans="1:6" x14ac:dyDescent="0.25">
      <c r="A101" t="s">
        <v>145</v>
      </c>
      <c r="B101" t="s">
        <v>281</v>
      </c>
      <c r="C101" s="2">
        <v>1</v>
      </c>
      <c r="D101">
        <v>10</v>
      </c>
      <c r="E101">
        <v>1</v>
      </c>
      <c r="F101">
        <f t="shared" si="3"/>
        <v>10</v>
      </c>
    </row>
    <row r="102" spans="1:6" x14ac:dyDescent="0.25">
      <c r="A102" t="s">
        <v>25</v>
      </c>
      <c r="B102" t="s">
        <v>282</v>
      </c>
      <c r="C102" s="2">
        <v>1</v>
      </c>
      <c r="D102">
        <v>8</v>
      </c>
      <c r="E102">
        <v>1</v>
      </c>
      <c r="F102">
        <f t="shared" si="3"/>
        <v>8</v>
      </c>
    </row>
    <row r="103" spans="1:6" x14ac:dyDescent="0.25">
      <c r="A103" t="s">
        <v>153</v>
      </c>
      <c r="B103" t="s">
        <v>159</v>
      </c>
      <c r="C103" s="2">
        <v>1</v>
      </c>
      <c r="D103">
        <v>10</v>
      </c>
      <c r="E103">
        <v>2</v>
      </c>
      <c r="F103">
        <f t="shared" si="3"/>
        <v>10</v>
      </c>
    </row>
    <row r="104" spans="1:6" x14ac:dyDescent="0.25">
      <c r="A104" t="s">
        <v>145</v>
      </c>
      <c r="B104" t="s">
        <v>283</v>
      </c>
      <c r="C104" s="2">
        <v>1</v>
      </c>
      <c r="D104">
        <v>10</v>
      </c>
      <c r="E104">
        <v>1</v>
      </c>
      <c r="F104">
        <f t="shared" si="3"/>
        <v>10</v>
      </c>
    </row>
    <row r="105" spans="1:6" x14ac:dyDescent="0.25">
      <c r="A105" t="s">
        <v>53</v>
      </c>
      <c r="B105" t="s">
        <v>284</v>
      </c>
      <c r="C105" s="2">
        <v>1</v>
      </c>
      <c r="D105">
        <v>8</v>
      </c>
      <c r="E105">
        <v>1</v>
      </c>
      <c r="F105">
        <f t="shared" si="3"/>
        <v>8</v>
      </c>
    </row>
    <row r="106" spans="1:6" x14ac:dyDescent="0.25">
      <c r="A106" t="s">
        <v>145</v>
      </c>
      <c r="B106" t="s">
        <v>149</v>
      </c>
      <c r="C106" s="2">
        <v>1</v>
      </c>
      <c r="D106">
        <v>15</v>
      </c>
      <c r="E106">
        <v>1</v>
      </c>
      <c r="F106">
        <f t="shared" si="3"/>
        <v>15</v>
      </c>
    </row>
    <row r="107" spans="1:6" x14ac:dyDescent="0.25">
      <c r="A107" t="s">
        <v>145</v>
      </c>
      <c r="B107" t="s">
        <v>150</v>
      </c>
      <c r="C107" s="2">
        <v>1</v>
      </c>
      <c r="D107">
        <v>20</v>
      </c>
      <c r="E107">
        <v>1</v>
      </c>
      <c r="F107">
        <f t="shared" si="3"/>
        <v>20</v>
      </c>
    </row>
    <row r="108" spans="1:6" x14ac:dyDescent="0.25">
      <c r="A108" t="s">
        <v>343</v>
      </c>
      <c r="B108" t="s">
        <v>335</v>
      </c>
      <c r="C108" s="2">
        <v>1</v>
      </c>
      <c r="D108">
        <v>5</v>
      </c>
      <c r="E108">
        <v>0</v>
      </c>
      <c r="F108">
        <f t="shared" si="3"/>
        <v>5</v>
      </c>
    </row>
    <row r="109" spans="1:6" x14ac:dyDescent="0.25">
      <c r="A109" t="s">
        <v>144</v>
      </c>
      <c r="B109" t="s">
        <v>139</v>
      </c>
      <c r="C109" s="2">
        <v>1</v>
      </c>
      <c r="D109">
        <v>10</v>
      </c>
      <c r="E109">
        <v>0</v>
      </c>
      <c r="F109">
        <f t="shared" si="3"/>
        <v>10</v>
      </c>
    </row>
    <row r="110" spans="1:6" x14ac:dyDescent="0.25">
      <c r="A110" t="s">
        <v>99</v>
      </c>
      <c r="B110" t="s">
        <v>103</v>
      </c>
      <c r="C110" s="2">
        <v>1</v>
      </c>
      <c r="D110">
        <v>10</v>
      </c>
      <c r="E110">
        <v>0</v>
      </c>
      <c r="F110">
        <f t="shared" si="3"/>
        <v>10</v>
      </c>
    </row>
    <row r="111" spans="1:6" x14ac:dyDescent="0.25">
      <c r="A111" t="s">
        <v>99</v>
      </c>
      <c r="B111" t="s">
        <v>104</v>
      </c>
      <c r="C111" s="2">
        <v>1</v>
      </c>
      <c r="D111">
        <v>15</v>
      </c>
      <c r="E111">
        <v>0</v>
      </c>
      <c r="F111">
        <f t="shared" si="3"/>
        <v>15</v>
      </c>
    </row>
    <row r="112" spans="1:6" x14ac:dyDescent="0.25">
      <c r="A112" t="s">
        <v>99</v>
      </c>
      <c r="B112" t="s">
        <v>105</v>
      </c>
      <c r="C112" s="2">
        <v>1</v>
      </c>
      <c r="D112">
        <v>20</v>
      </c>
      <c r="E112">
        <v>0</v>
      </c>
      <c r="F112">
        <f t="shared" si="3"/>
        <v>20</v>
      </c>
    </row>
    <row r="113" spans="1:6" x14ac:dyDescent="0.25">
      <c r="A113" t="s">
        <v>108</v>
      </c>
      <c r="B113" t="s">
        <v>117</v>
      </c>
      <c r="C113" s="2">
        <v>1</v>
      </c>
      <c r="D113">
        <v>15</v>
      </c>
      <c r="E113">
        <v>4</v>
      </c>
      <c r="F113">
        <f t="shared" si="3"/>
        <v>15</v>
      </c>
    </row>
    <row r="114" spans="1:6" x14ac:dyDescent="0.25">
      <c r="A114" t="s">
        <v>86</v>
      </c>
      <c r="B114" t="s">
        <v>285</v>
      </c>
      <c r="C114" s="2">
        <v>1</v>
      </c>
      <c r="D114">
        <v>15</v>
      </c>
      <c r="E114">
        <v>4</v>
      </c>
      <c r="F114">
        <f t="shared" si="3"/>
        <v>15</v>
      </c>
    </row>
    <row r="115" spans="1:6" x14ac:dyDescent="0.25">
      <c r="A115" t="s">
        <v>54</v>
      </c>
      <c r="B115" t="s">
        <v>286</v>
      </c>
      <c r="C115" s="2">
        <v>1</v>
      </c>
      <c r="D115">
        <v>12</v>
      </c>
      <c r="E115">
        <v>4</v>
      </c>
      <c r="F115">
        <f t="shared" si="3"/>
        <v>12</v>
      </c>
    </row>
    <row r="116" spans="1:6" x14ac:dyDescent="0.25">
      <c r="A116" t="s">
        <v>86</v>
      </c>
      <c r="B116" t="s">
        <v>91</v>
      </c>
      <c r="C116" s="2">
        <v>1</v>
      </c>
      <c r="D116">
        <v>10</v>
      </c>
      <c r="E116">
        <v>0</v>
      </c>
      <c r="F116">
        <f t="shared" si="3"/>
        <v>10</v>
      </c>
    </row>
    <row r="117" spans="1:6" x14ac:dyDescent="0.25">
      <c r="A117" t="s">
        <v>86</v>
      </c>
      <c r="B117" t="s">
        <v>92</v>
      </c>
      <c r="C117" s="2">
        <v>1</v>
      </c>
      <c r="D117">
        <v>15</v>
      </c>
      <c r="E117">
        <v>0</v>
      </c>
      <c r="F117">
        <f t="shared" si="3"/>
        <v>15</v>
      </c>
    </row>
    <row r="118" spans="1:6" x14ac:dyDescent="0.25">
      <c r="A118" t="s">
        <v>86</v>
      </c>
      <c r="B118" t="s">
        <v>93</v>
      </c>
      <c r="C118" s="2">
        <v>1</v>
      </c>
      <c r="D118">
        <v>20</v>
      </c>
      <c r="E118">
        <v>0</v>
      </c>
      <c r="F118">
        <f t="shared" si="3"/>
        <v>20</v>
      </c>
    </row>
    <row r="119" spans="1:6" x14ac:dyDescent="0.25">
      <c r="A119" t="s">
        <v>121</v>
      </c>
      <c r="B119" t="s">
        <v>125</v>
      </c>
      <c r="C119" s="2">
        <v>1</v>
      </c>
      <c r="D119">
        <v>10</v>
      </c>
      <c r="E119">
        <v>1</v>
      </c>
      <c r="F119">
        <f t="shared" si="3"/>
        <v>10</v>
      </c>
    </row>
    <row r="120" spans="1:6" x14ac:dyDescent="0.25">
      <c r="A120" t="s">
        <v>121</v>
      </c>
      <c r="B120" t="s">
        <v>126</v>
      </c>
      <c r="C120" s="2">
        <v>1</v>
      </c>
      <c r="D120">
        <v>10</v>
      </c>
      <c r="E120">
        <v>2</v>
      </c>
      <c r="F120">
        <f t="shared" si="3"/>
        <v>10</v>
      </c>
    </row>
    <row r="121" spans="1:6" x14ac:dyDescent="0.25">
      <c r="A121" t="s">
        <v>121</v>
      </c>
      <c r="B121" t="s">
        <v>127</v>
      </c>
      <c r="C121" s="2">
        <v>1</v>
      </c>
      <c r="D121">
        <v>15</v>
      </c>
      <c r="E121">
        <v>0</v>
      </c>
      <c r="F121">
        <f t="shared" si="3"/>
        <v>15</v>
      </c>
    </row>
    <row r="122" spans="1:6" x14ac:dyDescent="0.25">
      <c r="A122" t="s">
        <v>86</v>
      </c>
      <c r="B122" t="s">
        <v>94</v>
      </c>
      <c r="C122" s="2">
        <v>1</v>
      </c>
      <c r="D122">
        <v>5</v>
      </c>
      <c r="E122">
        <v>1</v>
      </c>
      <c r="F122">
        <f t="shared" si="3"/>
        <v>5</v>
      </c>
    </row>
    <row r="123" spans="1:6" x14ac:dyDescent="0.25">
      <c r="A123" t="s">
        <v>86</v>
      </c>
      <c r="B123" t="s">
        <v>287</v>
      </c>
      <c r="C123" s="2">
        <v>1</v>
      </c>
      <c r="D123">
        <v>5</v>
      </c>
      <c r="E123">
        <v>2</v>
      </c>
      <c r="F123">
        <f t="shared" si="3"/>
        <v>5</v>
      </c>
    </row>
    <row r="124" spans="1:6" x14ac:dyDescent="0.25">
      <c r="A124" t="s">
        <v>63</v>
      </c>
      <c r="B124" t="s">
        <v>288</v>
      </c>
      <c r="C124" s="2">
        <v>1</v>
      </c>
      <c r="D124">
        <v>2</v>
      </c>
      <c r="E124">
        <v>2</v>
      </c>
      <c r="F124">
        <f t="shared" si="3"/>
        <v>2</v>
      </c>
    </row>
    <row r="125" spans="1:6" x14ac:dyDescent="0.25">
      <c r="A125" t="s">
        <v>86</v>
      </c>
      <c r="B125" t="s">
        <v>289</v>
      </c>
      <c r="C125" s="2">
        <v>1</v>
      </c>
      <c r="D125">
        <v>4</v>
      </c>
      <c r="E125">
        <v>0</v>
      </c>
      <c r="F125">
        <f t="shared" si="3"/>
        <v>4</v>
      </c>
    </row>
    <row r="126" spans="1:6" x14ac:dyDescent="0.25">
      <c r="A126" t="s">
        <v>99</v>
      </c>
      <c r="B126" t="s">
        <v>290</v>
      </c>
      <c r="C126" s="2">
        <v>1</v>
      </c>
      <c r="D126">
        <v>4</v>
      </c>
      <c r="E126">
        <v>0</v>
      </c>
      <c r="F126">
        <f t="shared" si="3"/>
        <v>4</v>
      </c>
    </row>
    <row r="127" spans="1:6" x14ac:dyDescent="0.25">
      <c r="A127" t="s">
        <v>78</v>
      </c>
      <c r="B127" t="s">
        <v>291</v>
      </c>
      <c r="C127" s="2">
        <v>1</v>
      </c>
      <c r="D127">
        <v>4</v>
      </c>
      <c r="E127">
        <v>0</v>
      </c>
      <c r="F127">
        <f t="shared" si="3"/>
        <v>4</v>
      </c>
    </row>
    <row r="128" spans="1:6" x14ac:dyDescent="0.25">
      <c r="A128" t="s">
        <v>25</v>
      </c>
      <c r="B128" t="s">
        <v>32</v>
      </c>
      <c r="C128" s="2">
        <v>1</v>
      </c>
      <c r="D128">
        <v>3</v>
      </c>
      <c r="E128">
        <v>0</v>
      </c>
      <c r="F128">
        <f t="shared" si="3"/>
        <v>3</v>
      </c>
    </row>
    <row r="129" spans="1:6" x14ac:dyDescent="0.25">
      <c r="A129" t="s">
        <v>46</v>
      </c>
      <c r="B129" t="s">
        <v>42</v>
      </c>
      <c r="C129" s="2">
        <v>1</v>
      </c>
      <c r="D129">
        <v>10</v>
      </c>
      <c r="E129">
        <v>1</v>
      </c>
      <c r="F129">
        <f t="shared" si="3"/>
        <v>10</v>
      </c>
    </row>
    <row r="130" spans="1:6" x14ac:dyDescent="0.25">
      <c r="A130" t="s">
        <v>144</v>
      </c>
      <c r="B130" t="s">
        <v>140</v>
      </c>
      <c r="C130" s="2">
        <v>1</v>
      </c>
      <c r="D130">
        <v>15</v>
      </c>
      <c r="E130">
        <v>4</v>
      </c>
      <c r="F130">
        <f t="shared" ref="F130:F161" si="4">D130*C130</f>
        <v>15</v>
      </c>
    </row>
    <row r="131" spans="1:6" x14ac:dyDescent="0.25">
      <c r="A131" t="s">
        <v>145</v>
      </c>
      <c r="B131" t="s">
        <v>151</v>
      </c>
      <c r="C131" s="2">
        <v>1</v>
      </c>
      <c r="D131">
        <v>10</v>
      </c>
      <c r="E131">
        <v>0</v>
      </c>
      <c r="F131">
        <f t="shared" si="4"/>
        <v>10</v>
      </c>
    </row>
    <row r="132" spans="1:6" x14ac:dyDescent="0.25">
      <c r="A132" t="s">
        <v>63</v>
      </c>
      <c r="B132" t="s">
        <v>70</v>
      </c>
      <c r="C132" s="2">
        <v>1</v>
      </c>
      <c r="D132">
        <v>10</v>
      </c>
      <c r="E132">
        <v>2</v>
      </c>
      <c r="F132">
        <f t="shared" si="4"/>
        <v>10</v>
      </c>
    </row>
    <row r="133" spans="1:6" x14ac:dyDescent="0.25">
      <c r="A133" t="s">
        <v>25</v>
      </c>
      <c r="B133" t="s">
        <v>33</v>
      </c>
      <c r="C133" s="2">
        <v>1</v>
      </c>
      <c r="D133">
        <v>10</v>
      </c>
      <c r="E133">
        <v>2</v>
      </c>
      <c r="F133">
        <f t="shared" si="4"/>
        <v>10</v>
      </c>
    </row>
    <row r="134" spans="1:6" x14ac:dyDescent="0.25">
      <c r="A134" t="s">
        <v>46</v>
      </c>
      <c r="B134" t="s">
        <v>43</v>
      </c>
      <c r="C134" s="2">
        <v>1</v>
      </c>
      <c r="D134">
        <v>10</v>
      </c>
      <c r="E134">
        <v>2</v>
      </c>
      <c r="F134">
        <f t="shared" si="4"/>
        <v>10</v>
      </c>
    </row>
    <row r="135" spans="1:6" x14ac:dyDescent="0.25">
      <c r="A135" t="s">
        <v>24</v>
      </c>
      <c r="B135" t="s">
        <v>20</v>
      </c>
      <c r="C135" s="2">
        <v>1</v>
      </c>
      <c r="D135">
        <v>10</v>
      </c>
      <c r="E135">
        <v>2</v>
      </c>
      <c r="F135">
        <f t="shared" si="4"/>
        <v>10</v>
      </c>
    </row>
    <row r="136" spans="1:6" x14ac:dyDescent="0.25">
      <c r="A136" t="s">
        <v>54</v>
      </c>
      <c r="B136" t="s">
        <v>60</v>
      </c>
      <c r="C136" s="2">
        <v>1</v>
      </c>
      <c r="D136">
        <v>10</v>
      </c>
      <c r="E136">
        <v>2</v>
      </c>
      <c r="F136">
        <f t="shared" si="4"/>
        <v>10</v>
      </c>
    </row>
    <row r="137" spans="1:6" x14ac:dyDescent="0.25">
      <c r="A137" t="s">
        <v>63</v>
      </c>
      <c r="B137" t="s">
        <v>71</v>
      </c>
      <c r="C137" s="2">
        <v>1</v>
      </c>
      <c r="D137">
        <v>10</v>
      </c>
      <c r="E137">
        <v>2</v>
      </c>
      <c r="F137">
        <f t="shared" si="4"/>
        <v>10</v>
      </c>
    </row>
    <row r="138" spans="1:6" x14ac:dyDescent="0.25">
      <c r="A138" t="s">
        <v>24</v>
      </c>
      <c r="B138" t="s">
        <v>21</v>
      </c>
      <c r="C138" s="2">
        <v>1</v>
      </c>
      <c r="D138">
        <v>10</v>
      </c>
      <c r="E138">
        <v>2</v>
      </c>
      <c r="F138">
        <f t="shared" si="4"/>
        <v>10</v>
      </c>
    </row>
    <row r="139" spans="1:6" x14ac:dyDescent="0.25">
      <c r="A139" t="s">
        <v>25</v>
      </c>
      <c r="B139" t="s">
        <v>34</v>
      </c>
      <c r="C139" s="2">
        <v>1</v>
      </c>
      <c r="D139">
        <v>10</v>
      </c>
      <c r="E139">
        <v>2</v>
      </c>
      <c r="F139">
        <f t="shared" si="4"/>
        <v>10</v>
      </c>
    </row>
    <row r="140" spans="1:6" x14ac:dyDescent="0.25">
      <c r="A140" t="s">
        <v>145</v>
      </c>
      <c r="B140" t="s">
        <v>292</v>
      </c>
      <c r="C140" s="2">
        <v>1</v>
      </c>
      <c r="D140">
        <v>10</v>
      </c>
      <c r="E140">
        <v>1</v>
      </c>
      <c r="F140">
        <f t="shared" si="4"/>
        <v>10</v>
      </c>
    </row>
    <row r="141" spans="1:6" x14ac:dyDescent="0.25">
      <c r="A141" t="s">
        <v>53</v>
      </c>
      <c r="B141" t="s">
        <v>293</v>
      </c>
      <c r="C141" s="2">
        <v>1</v>
      </c>
      <c r="D141">
        <v>8</v>
      </c>
      <c r="E141">
        <v>1</v>
      </c>
      <c r="F141">
        <f t="shared" si="4"/>
        <v>8</v>
      </c>
    </row>
    <row r="142" spans="1:6" x14ac:dyDescent="0.25">
      <c r="A142" t="s">
        <v>145</v>
      </c>
      <c r="B142" t="s">
        <v>294</v>
      </c>
      <c r="C142" s="2">
        <v>1</v>
      </c>
      <c r="D142">
        <v>10</v>
      </c>
      <c r="E142">
        <v>1</v>
      </c>
      <c r="F142">
        <f t="shared" si="4"/>
        <v>10</v>
      </c>
    </row>
    <row r="143" spans="1:6" x14ac:dyDescent="0.25">
      <c r="A143" t="s">
        <v>54</v>
      </c>
      <c r="B143" t="s">
        <v>295</v>
      </c>
      <c r="C143" s="2">
        <v>1</v>
      </c>
      <c r="D143">
        <v>8</v>
      </c>
      <c r="E143">
        <v>1</v>
      </c>
      <c r="F143">
        <f t="shared" si="4"/>
        <v>8</v>
      </c>
    </row>
    <row r="144" spans="1:6" x14ac:dyDescent="0.25">
      <c r="A144" t="s">
        <v>86</v>
      </c>
      <c r="B144" t="s">
        <v>95</v>
      </c>
      <c r="C144" s="2">
        <v>1</v>
      </c>
      <c r="D144">
        <v>10</v>
      </c>
      <c r="E144">
        <v>0</v>
      </c>
      <c r="F144">
        <f t="shared" si="4"/>
        <v>10</v>
      </c>
    </row>
    <row r="145" spans="1:6" x14ac:dyDescent="0.25">
      <c r="A145" t="s">
        <v>86</v>
      </c>
      <c r="B145" t="s">
        <v>96</v>
      </c>
      <c r="C145" s="2">
        <v>1</v>
      </c>
      <c r="D145">
        <v>10</v>
      </c>
      <c r="E145">
        <v>2</v>
      </c>
      <c r="F145">
        <f t="shared" si="4"/>
        <v>10</v>
      </c>
    </row>
    <row r="146" spans="1:6" x14ac:dyDescent="0.25">
      <c r="A146" t="s">
        <v>86</v>
      </c>
      <c r="B146" t="s">
        <v>97</v>
      </c>
      <c r="C146" s="2">
        <v>1</v>
      </c>
      <c r="D146">
        <v>10</v>
      </c>
      <c r="E146">
        <v>2</v>
      </c>
      <c r="F146">
        <f t="shared" si="4"/>
        <v>10</v>
      </c>
    </row>
    <row r="147" spans="1:6" x14ac:dyDescent="0.25">
      <c r="A147" t="s">
        <v>78</v>
      </c>
      <c r="B147" t="s">
        <v>81</v>
      </c>
      <c r="C147" s="2">
        <v>1</v>
      </c>
      <c r="D147">
        <v>10</v>
      </c>
      <c r="E147">
        <v>0</v>
      </c>
      <c r="F147">
        <f t="shared" si="4"/>
        <v>10</v>
      </c>
    </row>
    <row r="148" spans="1:6" x14ac:dyDescent="0.25">
      <c r="A148" t="s">
        <v>78</v>
      </c>
      <c r="B148" t="s">
        <v>82</v>
      </c>
      <c r="C148" s="2">
        <v>1</v>
      </c>
      <c r="D148">
        <v>15</v>
      </c>
      <c r="E148">
        <v>0</v>
      </c>
      <c r="F148">
        <f t="shared" si="4"/>
        <v>15</v>
      </c>
    </row>
    <row r="149" spans="1:6" x14ac:dyDescent="0.25">
      <c r="A149" t="s">
        <v>78</v>
      </c>
      <c r="B149" t="s">
        <v>83</v>
      </c>
      <c r="C149" s="2">
        <v>1</v>
      </c>
      <c r="D149">
        <v>20</v>
      </c>
      <c r="E149">
        <v>0</v>
      </c>
      <c r="F149">
        <f t="shared" si="4"/>
        <v>20</v>
      </c>
    </row>
    <row r="150" spans="1:6" x14ac:dyDescent="0.25">
      <c r="A150" t="s">
        <v>78</v>
      </c>
      <c r="B150" t="s">
        <v>84</v>
      </c>
      <c r="C150" s="2">
        <v>1</v>
      </c>
      <c r="D150">
        <v>6</v>
      </c>
      <c r="E150">
        <v>0</v>
      </c>
      <c r="F150">
        <f t="shared" si="4"/>
        <v>6</v>
      </c>
    </row>
    <row r="151" spans="1:6" x14ac:dyDescent="0.25">
      <c r="A151" t="s">
        <v>99</v>
      </c>
      <c r="B151" t="s">
        <v>106</v>
      </c>
      <c r="C151" s="2">
        <v>1</v>
      </c>
      <c r="D151">
        <v>10</v>
      </c>
      <c r="E151">
        <v>2</v>
      </c>
      <c r="F151">
        <f t="shared" si="4"/>
        <v>10</v>
      </c>
    </row>
    <row r="152" spans="1:6" x14ac:dyDescent="0.25">
      <c r="A152" t="s">
        <v>74</v>
      </c>
      <c r="B152" t="s">
        <v>230</v>
      </c>
      <c r="C152" s="44">
        <f>Sandbox!F16</f>
        <v>0</v>
      </c>
      <c r="D152">
        <v>1</v>
      </c>
      <c r="E152">
        <v>0</v>
      </c>
      <c r="F152">
        <f t="shared" si="4"/>
        <v>0</v>
      </c>
    </row>
    <row r="153" spans="1:6" x14ac:dyDescent="0.25">
      <c r="A153" t="s">
        <v>46</v>
      </c>
      <c r="B153" t="s">
        <v>44</v>
      </c>
      <c r="C153" s="2">
        <v>1</v>
      </c>
      <c r="D153">
        <v>0</v>
      </c>
      <c r="E153">
        <v>0</v>
      </c>
      <c r="F153">
        <f t="shared" si="4"/>
        <v>0</v>
      </c>
    </row>
    <row r="154" spans="1:6" x14ac:dyDescent="0.25">
      <c r="A154" t="s">
        <v>121</v>
      </c>
      <c r="B154" t="s">
        <v>128</v>
      </c>
      <c r="C154" s="2">
        <v>1</v>
      </c>
      <c r="D154">
        <v>10</v>
      </c>
      <c r="E154">
        <v>2</v>
      </c>
      <c r="F154">
        <f t="shared" si="4"/>
        <v>10</v>
      </c>
    </row>
    <row r="155" spans="1:6" x14ac:dyDescent="0.25">
      <c r="A155" t="s">
        <v>121</v>
      </c>
      <c r="B155" t="s">
        <v>129</v>
      </c>
      <c r="C155" s="2">
        <v>1</v>
      </c>
      <c r="D155">
        <v>15</v>
      </c>
      <c r="E155">
        <v>4</v>
      </c>
      <c r="F155">
        <f t="shared" si="4"/>
        <v>15</v>
      </c>
    </row>
    <row r="156" spans="1:6" x14ac:dyDescent="0.25">
      <c r="A156" t="s">
        <v>121</v>
      </c>
      <c r="B156" t="s">
        <v>130</v>
      </c>
      <c r="C156" s="2">
        <v>1</v>
      </c>
      <c r="D156">
        <v>20</v>
      </c>
      <c r="E156">
        <v>6</v>
      </c>
      <c r="F156">
        <f t="shared" si="4"/>
        <v>20</v>
      </c>
    </row>
    <row r="157" spans="1:6" x14ac:dyDescent="0.25">
      <c r="A157" t="s">
        <v>25</v>
      </c>
      <c r="B157" t="s">
        <v>35</v>
      </c>
      <c r="C157" s="2">
        <v>1</v>
      </c>
      <c r="D157">
        <v>8</v>
      </c>
      <c r="E157">
        <v>2</v>
      </c>
      <c r="F157">
        <f t="shared" si="4"/>
        <v>8</v>
      </c>
    </row>
    <row r="158" spans="1:6" x14ac:dyDescent="0.25">
      <c r="A158" t="s">
        <v>108</v>
      </c>
      <c r="B158" t="s">
        <v>118</v>
      </c>
      <c r="C158" s="2">
        <v>1</v>
      </c>
      <c r="D158">
        <v>10</v>
      </c>
      <c r="E158">
        <v>0</v>
      </c>
      <c r="F158">
        <f t="shared" si="4"/>
        <v>10</v>
      </c>
    </row>
    <row r="159" spans="1:6" x14ac:dyDescent="0.25">
      <c r="A159" t="s">
        <v>108</v>
      </c>
      <c r="B159" t="s">
        <v>119</v>
      </c>
      <c r="C159" s="2">
        <v>1</v>
      </c>
      <c r="D159">
        <v>15</v>
      </c>
      <c r="E159">
        <v>0</v>
      </c>
      <c r="F159">
        <f t="shared" si="4"/>
        <v>15</v>
      </c>
    </row>
    <row r="160" spans="1:6" x14ac:dyDescent="0.25">
      <c r="A160" t="s">
        <v>108</v>
      </c>
      <c r="B160" t="s">
        <v>120</v>
      </c>
      <c r="C160" s="2">
        <v>1</v>
      </c>
      <c r="D160">
        <v>20</v>
      </c>
      <c r="E160">
        <v>0</v>
      </c>
      <c r="F160">
        <f t="shared" si="4"/>
        <v>20</v>
      </c>
    </row>
    <row r="161" spans="1:6" x14ac:dyDescent="0.25">
      <c r="A161" t="s">
        <v>144</v>
      </c>
      <c r="B161" t="s">
        <v>141</v>
      </c>
      <c r="C161" s="2">
        <v>1</v>
      </c>
      <c r="D161">
        <v>10</v>
      </c>
      <c r="E161">
        <v>0</v>
      </c>
      <c r="F161">
        <f t="shared" si="4"/>
        <v>10</v>
      </c>
    </row>
    <row r="162" spans="1:6" x14ac:dyDescent="0.25">
      <c r="A162" t="s">
        <v>144</v>
      </c>
      <c r="B162" t="s">
        <v>142</v>
      </c>
      <c r="C162" s="2">
        <v>1</v>
      </c>
      <c r="D162">
        <v>15</v>
      </c>
      <c r="E162">
        <v>0</v>
      </c>
      <c r="F162">
        <f t="shared" ref="F162:F178" si="5">D162*C162</f>
        <v>15</v>
      </c>
    </row>
    <row r="163" spans="1:6" x14ac:dyDescent="0.25">
      <c r="A163" t="s">
        <v>144</v>
      </c>
      <c r="B163" t="s">
        <v>143</v>
      </c>
      <c r="C163" s="2">
        <v>1</v>
      </c>
      <c r="D163">
        <v>20</v>
      </c>
      <c r="E163">
        <v>0</v>
      </c>
      <c r="F163">
        <f t="shared" si="5"/>
        <v>20</v>
      </c>
    </row>
    <row r="164" spans="1:6" x14ac:dyDescent="0.25">
      <c r="A164" t="s">
        <v>145</v>
      </c>
      <c r="B164" t="s">
        <v>152</v>
      </c>
      <c r="C164" s="2">
        <v>1</v>
      </c>
      <c r="D164">
        <v>15</v>
      </c>
      <c r="E164">
        <v>4</v>
      </c>
      <c r="F164">
        <f t="shared" si="5"/>
        <v>15</v>
      </c>
    </row>
    <row r="165" spans="1:6" x14ac:dyDescent="0.25">
      <c r="A165" t="s">
        <v>153</v>
      </c>
      <c r="B165" t="s">
        <v>160</v>
      </c>
      <c r="C165" s="2">
        <v>1</v>
      </c>
      <c r="D165">
        <v>20</v>
      </c>
      <c r="E165">
        <v>4</v>
      </c>
      <c r="F165">
        <f t="shared" si="5"/>
        <v>20</v>
      </c>
    </row>
    <row r="166" spans="1:6" x14ac:dyDescent="0.25">
      <c r="A166" t="s">
        <v>344</v>
      </c>
      <c r="B166" t="s">
        <v>336</v>
      </c>
      <c r="C166" s="2">
        <v>1</v>
      </c>
      <c r="D166">
        <v>5</v>
      </c>
      <c r="E166">
        <v>0</v>
      </c>
      <c r="F166">
        <f t="shared" si="5"/>
        <v>5</v>
      </c>
    </row>
    <row r="167" spans="1:6" x14ac:dyDescent="0.25">
      <c r="A167" t="s">
        <v>121</v>
      </c>
      <c r="B167" t="s">
        <v>131</v>
      </c>
      <c r="C167" s="2">
        <v>1</v>
      </c>
      <c r="D167">
        <v>10</v>
      </c>
      <c r="E167">
        <v>0</v>
      </c>
      <c r="F167">
        <f t="shared" si="5"/>
        <v>10</v>
      </c>
    </row>
    <row r="168" spans="1:6" x14ac:dyDescent="0.25">
      <c r="A168" t="s">
        <v>86</v>
      </c>
      <c r="B168" t="s">
        <v>85</v>
      </c>
      <c r="C168" s="2">
        <v>1</v>
      </c>
      <c r="D168">
        <v>2</v>
      </c>
      <c r="E168">
        <v>0</v>
      </c>
      <c r="F168">
        <f t="shared" si="5"/>
        <v>2</v>
      </c>
    </row>
    <row r="169" spans="1:6" x14ac:dyDescent="0.25">
      <c r="A169" t="s">
        <v>99</v>
      </c>
      <c r="B169" t="s">
        <v>85</v>
      </c>
      <c r="C169" s="2">
        <v>1</v>
      </c>
      <c r="D169">
        <v>2</v>
      </c>
      <c r="E169">
        <v>0</v>
      </c>
      <c r="F169">
        <f t="shared" si="5"/>
        <v>2</v>
      </c>
    </row>
    <row r="170" spans="1:6" x14ac:dyDescent="0.25">
      <c r="A170" t="s">
        <v>78</v>
      </c>
      <c r="B170" t="s">
        <v>85</v>
      </c>
      <c r="C170" s="2">
        <v>1</v>
      </c>
      <c r="D170">
        <v>2</v>
      </c>
      <c r="E170">
        <v>0</v>
      </c>
      <c r="F170">
        <f t="shared" si="5"/>
        <v>2</v>
      </c>
    </row>
    <row r="171" spans="1:6" x14ac:dyDescent="0.25">
      <c r="A171" t="s">
        <v>108</v>
      </c>
      <c r="B171" t="s">
        <v>85</v>
      </c>
      <c r="C171" s="2">
        <v>1</v>
      </c>
      <c r="D171">
        <v>2</v>
      </c>
      <c r="E171">
        <v>0</v>
      </c>
      <c r="F171">
        <f t="shared" si="5"/>
        <v>2</v>
      </c>
    </row>
    <row r="172" spans="1:6" x14ac:dyDescent="0.25">
      <c r="A172" t="s">
        <v>46</v>
      </c>
      <c r="B172" t="s">
        <v>45</v>
      </c>
      <c r="C172" s="2">
        <v>1</v>
      </c>
      <c r="D172">
        <v>1</v>
      </c>
      <c r="E172">
        <v>0</v>
      </c>
      <c r="F172">
        <f t="shared" si="5"/>
        <v>1</v>
      </c>
    </row>
    <row r="173" spans="1:6" x14ac:dyDescent="0.25">
      <c r="A173" t="s">
        <v>54</v>
      </c>
      <c r="B173" t="s">
        <v>45</v>
      </c>
      <c r="C173" s="2">
        <v>1</v>
      </c>
      <c r="D173">
        <v>1</v>
      </c>
      <c r="E173">
        <v>0</v>
      </c>
      <c r="F173">
        <f t="shared" si="5"/>
        <v>1</v>
      </c>
    </row>
    <row r="174" spans="1:6" x14ac:dyDescent="0.25">
      <c r="A174" t="s">
        <v>345</v>
      </c>
      <c r="B174" t="s">
        <v>337</v>
      </c>
      <c r="C174" s="2">
        <v>1</v>
      </c>
      <c r="D174">
        <v>5</v>
      </c>
      <c r="E174">
        <v>0</v>
      </c>
      <c r="F174">
        <f t="shared" si="5"/>
        <v>5</v>
      </c>
    </row>
    <row r="175" spans="1:6" x14ac:dyDescent="0.25">
      <c r="A175" t="s">
        <v>54</v>
      </c>
      <c r="B175" t="s">
        <v>62</v>
      </c>
      <c r="C175" s="2">
        <v>1</v>
      </c>
      <c r="D175">
        <v>0</v>
      </c>
      <c r="E175">
        <v>0</v>
      </c>
      <c r="F175">
        <f t="shared" si="5"/>
        <v>0</v>
      </c>
    </row>
    <row r="176" spans="1:6" x14ac:dyDescent="0.25">
      <c r="A176" t="s">
        <v>99</v>
      </c>
      <c r="B176" t="s">
        <v>107</v>
      </c>
      <c r="C176" s="2">
        <v>1</v>
      </c>
      <c r="D176">
        <v>10</v>
      </c>
      <c r="E176">
        <v>2</v>
      </c>
      <c r="F176">
        <f t="shared" si="5"/>
        <v>10</v>
      </c>
    </row>
    <row r="177" spans="1:6" x14ac:dyDescent="0.25">
      <c r="A177" t="s">
        <v>53</v>
      </c>
      <c r="B177" t="s">
        <v>52</v>
      </c>
      <c r="C177" s="2">
        <v>1</v>
      </c>
      <c r="D177">
        <v>3</v>
      </c>
      <c r="E177">
        <v>0</v>
      </c>
      <c r="F177">
        <f t="shared" si="5"/>
        <v>3</v>
      </c>
    </row>
    <row r="178" spans="1:6" x14ac:dyDescent="0.25">
      <c r="A178" t="s">
        <v>74</v>
      </c>
      <c r="B178" t="s">
        <v>232</v>
      </c>
      <c r="C178" s="44">
        <f>Sandbox!F18</f>
        <v>0</v>
      </c>
      <c r="D178">
        <v>4</v>
      </c>
      <c r="E178">
        <v>0</v>
      </c>
      <c r="F178">
        <f t="shared" si="5"/>
        <v>0</v>
      </c>
    </row>
  </sheetData>
  <sortState xmlns:xlrd2="http://schemas.microsoft.com/office/spreadsheetml/2017/richdata2" ref="A2:H178">
    <sortCondition ref="B2:B178"/>
  </sortState>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6A636-60D2-4D82-917A-E7802B0DABB3}">
  <dimension ref="A1:E4"/>
  <sheetViews>
    <sheetView workbookViewId="0">
      <selection activeCell="D12" sqref="D12"/>
    </sheetView>
  </sheetViews>
  <sheetFormatPr defaultRowHeight="15" x14ac:dyDescent="0.25"/>
  <sheetData>
    <row r="1" spans="1:5" x14ac:dyDescent="0.25">
      <c r="A1" t="s">
        <v>47</v>
      </c>
      <c r="B1">
        <v>0</v>
      </c>
      <c r="D1" t="s">
        <v>62</v>
      </c>
      <c r="E1">
        <v>0</v>
      </c>
    </row>
    <row r="2" spans="1:5" x14ac:dyDescent="0.25">
      <c r="A2" t="s">
        <v>7</v>
      </c>
      <c r="B2">
        <v>2</v>
      </c>
      <c r="D2" t="s">
        <v>7</v>
      </c>
      <c r="E2">
        <v>2</v>
      </c>
    </row>
    <row r="3" spans="1:5" x14ac:dyDescent="0.25">
      <c r="A3" t="s">
        <v>3</v>
      </c>
      <c r="B3">
        <v>2</v>
      </c>
      <c r="D3" t="s">
        <v>9</v>
      </c>
      <c r="E3">
        <v>2</v>
      </c>
    </row>
    <row r="4" spans="1:5" x14ac:dyDescent="0.25">
      <c r="A4" t="s">
        <v>9</v>
      </c>
      <c r="B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EDA64-96D4-4A99-835F-659189C42C9F}">
  <dimension ref="A1:E193"/>
  <sheetViews>
    <sheetView workbookViewId="0">
      <pane xSplit="1" topLeftCell="B1" activePane="topRight" state="frozen"/>
      <selection activeCell="D12" sqref="D12"/>
      <selection pane="topRight" activeCell="D12" sqref="D12"/>
    </sheetView>
  </sheetViews>
  <sheetFormatPr defaultRowHeight="15" x14ac:dyDescent="0.25"/>
  <cols>
    <col min="1" max="1" width="24.42578125" customWidth="1"/>
  </cols>
  <sheetData>
    <row r="1" spans="1:4" x14ac:dyDescent="0.25">
      <c r="A1" s="3" t="s">
        <v>73</v>
      </c>
    </row>
    <row r="2" spans="1:4" x14ac:dyDescent="0.25">
      <c r="A2" t="s">
        <v>183</v>
      </c>
      <c r="D2" t="s">
        <v>330</v>
      </c>
    </row>
    <row r="3" spans="1:4" x14ac:dyDescent="0.25">
      <c r="A3" t="s">
        <v>330</v>
      </c>
      <c r="D3" t="s">
        <v>331</v>
      </c>
    </row>
    <row r="4" spans="1:4" x14ac:dyDescent="0.25">
      <c r="A4" t="s">
        <v>146</v>
      </c>
      <c r="D4" t="s">
        <v>332</v>
      </c>
    </row>
    <row r="5" spans="1:4" x14ac:dyDescent="0.25">
      <c r="A5" t="s">
        <v>147</v>
      </c>
      <c r="D5" t="s">
        <v>333</v>
      </c>
    </row>
    <row r="6" spans="1:4" x14ac:dyDescent="0.25">
      <c r="A6" t="s">
        <v>254</v>
      </c>
      <c r="D6" t="s">
        <v>334</v>
      </c>
    </row>
    <row r="7" spans="1:4" x14ac:dyDescent="0.25">
      <c r="A7" t="s">
        <v>148</v>
      </c>
      <c r="D7" t="s">
        <v>335</v>
      </c>
    </row>
    <row r="8" spans="1:4" x14ac:dyDescent="0.25">
      <c r="A8" t="s">
        <v>275</v>
      </c>
      <c r="D8" t="s">
        <v>336</v>
      </c>
    </row>
    <row r="9" spans="1:4" x14ac:dyDescent="0.25">
      <c r="A9" t="s">
        <v>281</v>
      </c>
      <c r="D9" t="s">
        <v>337</v>
      </c>
    </row>
    <row r="10" spans="1:4" x14ac:dyDescent="0.25">
      <c r="A10" t="s">
        <v>283</v>
      </c>
    </row>
    <row r="11" spans="1:4" x14ac:dyDescent="0.25">
      <c r="A11" t="s">
        <v>149</v>
      </c>
    </row>
    <row r="12" spans="1:4" x14ac:dyDescent="0.25">
      <c r="A12" t="s">
        <v>150</v>
      </c>
    </row>
    <row r="13" spans="1:4" x14ac:dyDescent="0.25">
      <c r="A13" t="s">
        <v>151</v>
      </c>
    </row>
    <row r="14" spans="1:4" x14ac:dyDescent="0.25">
      <c r="A14" t="s">
        <v>292</v>
      </c>
    </row>
    <row r="15" spans="1:4" x14ac:dyDescent="0.25">
      <c r="A15" t="s">
        <v>294</v>
      </c>
    </row>
    <row r="16" spans="1:4" x14ac:dyDescent="0.25">
      <c r="A16" t="s">
        <v>152</v>
      </c>
    </row>
    <row r="17" spans="1:1" x14ac:dyDescent="0.25">
      <c r="A17" t="s">
        <v>182</v>
      </c>
    </row>
    <row r="18" spans="1:1" x14ac:dyDescent="0.25">
      <c r="A18" t="s">
        <v>331</v>
      </c>
    </row>
    <row r="19" spans="1:1" x14ac:dyDescent="0.25">
      <c r="A19" t="s">
        <v>242</v>
      </c>
    </row>
    <row r="20" spans="1:1" x14ac:dyDescent="0.25">
      <c r="A20" t="s">
        <v>255</v>
      </c>
    </row>
    <row r="21" spans="1:1" x14ac:dyDescent="0.25">
      <c r="A21" t="s">
        <v>154</v>
      </c>
    </row>
    <row r="22" spans="1:1" x14ac:dyDescent="0.25">
      <c r="A22" t="s">
        <v>155</v>
      </c>
    </row>
    <row r="23" spans="1:1" x14ac:dyDescent="0.25">
      <c r="A23" t="s">
        <v>156</v>
      </c>
    </row>
    <row r="24" spans="1:1" x14ac:dyDescent="0.25">
      <c r="A24" t="s">
        <v>157</v>
      </c>
    </row>
    <row r="25" spans="1:1" x14ac:dyDescent="0.25">
      <c r="A25" t="s">
        <v>262</v>
      </c>
    </row>
    <row r="26" spans="1:1" x14ac:dyDescent="0.25">
      <c r="A26" t="s">
        <v>269</v>
      </c>
    </row>
    <row r="27" spans="1:1" x14ac:dyDescent="0.25">
      <c r="A27" t="s">
        <v>271</v>
      </c>
    </row>
    <row r="28" spans="1:1" x14ac:dyDescent="0.25">
      <c r="A28" t="s">
        <v>158</v>
      </c>
    </row>
    <row r="29" spans="1:1" x14ac:dyDescent="0.25">
      <c r="A29" t="s">
        <v>273</v>
      </c>
    </row>
    <row r="30" spans="1:1" x14ac:dyDescent="0.25">
      <c r="A30" t="s">
        <v>159</v>
      </c>
    </row>
    <row r="31" spans="1:1" x14ac:dyDescent="0.25">
      <c r="A31" t="s">
        <v>160</v>
      </c>
    </row>
    <row r="32" spans="1:1" x14ac:dyDescent="0.25">
      <c r="A32" t="s">
        <v>170</v>
      </c>
    </row>
    <row r="33" spans="1:4" x14ac:dyDescent="0.25">
      <c r="A33" t="s">
        <v>332</v>
      </c>
    </row>
    <row r="34" spans="1:4" x14ac:dyDescent="0.25">
      <c r="A34" t="s">
        <v>235</v>
      </c>
    </row>
    <row r="35" spans="1:4" x14ac:dyDescent="0.25">
      <c r="A35" t="s">
        <v>239</v>
      </c>
    </row>
    <row r="36" spans="1:4" x14ac:dyDescent="0.25">
      <c r="A36" t="s">
        <v>245</v>
      </c>
    </row>
    <row r="37" spans="1:4" x14ac:dyDescent="0.25">
      <c r="A37" t="s">
        <v>88</v>
      </c>
    </row>
    <row r="38" spans="1:4" x14ac:dyDescent="0.25">
      <c r="A38" t="s">
        <v>250</v>
      </c>
    </row>
    <row r="39" spans="1:4" x14ac:dyDescent="0.25">
      <c r="A39" t="s">
        <v>89</v>
      </c>
    </row>
    <row r="40" spans="1:4" x14ac:dyDescent="0.25">
      <c r="A40" t="s">
        <v>266</v>
      </c>
    </row>
    <row r="41" spans="1:4" x14ac:dyDescent="0.25">
      <c r="A41" t="s">
        <v>285</v>
      </c>
    </row>
    <row r="42" spans="1:4" x14ac:dyDescent="0.25">
      <c r="A42" t="s">
        <v>91</v>
      </c>
    </row>
    <row r="43" spans="1:4" x14ac:dyDescent="0.25">
      <c r="A43" t="s">
        <v>92</v>
      </c>
    </row>
    <row r="44" spans="1:4" x14ac:dyDescent="0.25">
      <c r="A44" t="s">
        <v>93</v>
      </c>
    </row>
    <row r="45" spans="1:4" x14ac:dyDescent="0.25">
      <c r="A45" t="s">
        <v>94</v>
      </c>
    </row>
    <row r="46" spans="1:4" x14ac:dyDescent="0.25">
      <c r="A46" t="s">
        <v>287</v>
      </c>
      <c r="D46" t="s">
        <v>233</v>
      </c>
    </row>
    <row r="47" spans="1:4" x14ac:dyDescent="0.25">
      <c r="A47" t="s">
        <v>289</v>
      </c>
      <c r="D47" t="s">
        <v>238</v>
      </c>
    </row>
    <row r="48" spans="1:4" x14ac:dyDescent="0.25">
      <c r="A48" t="s">
        <v>95</v>
      </c>
      <c r="D48" t="s">
        <v>241</v>
      </c>
    </row>
    <row r="49" spans="1:4" x14ac:dyDescent="0.25">
      <c r="A49" t="s">
        <v>96</v>
      </c>
      <c r="D49" t="s">
        <v>248</v>
      </c>
    </row>
    <row r="50" spans="1:4" x14ac:dyDescent="0.25">
      <c r="A50" t="s">
        <v>97</v>
      </c>
      <c r="D50" t="s">
        <v>15</v>
      </c>
    </row>
    <row r="51" spans="1:4" x14ac:dyDescent="0.25">
      <c r="A51" t="s">
        <v>85</v>
      </c>
      <c r="D51" t="s">
        <v>270</v>
      </c>
    </row>
    <row r="52" spans="1:4" x14ac:dyDescent="0.25">
      <c r="A52" t="s">
        <v>181</v>
      </c>
      <c r="D52" t="s">
        <v>276</v>
      </c>
    </row>
    <row r="53" spans="1:4" x14ac:dyDescent="0.25">
      <c r="A53" t="s">
        <v>233</v>
      </c>
      <c r="D53" t="s">
        <v>18</v>
      </c>
    </row>
    <row r="54" spans="1:4" x14ac:dyDescent="0.25">
      <c r="A54" t="s">
        <v>238</v>
      </c>
      <c r="D54" t="s">
        <v>20</v>
      </c>
    </row>
    <row r="55" spans="1:4" x14ac:dyDescent="0.25">
      <c r="A55" t="s">
        <v>329</v>
      </c>
      <c r="D55" t="s">
        <v>21</v>
      </c>
    </row>
    <row r="56" spans="1:4" x14ac:dyDescent="0.25">
      <c r="A56" t="s">
        <v>248</v>
      </c>
    </row>
    <row r="57" spans="1:4" x14ac:dyDescent="0.25">
      <c r="A57" t="s">
        <v>15</v>
      </c>
    </row>
    <row r="58" spans="1:4" x14ac:dyDescent="0.25">
      <c r="A58" t="s">
        <v>270</v>
      </c>
    </row>
    <row r="59" spans="1:4" x14ac:dyDescent="0.25">
      <c r="A59" t="s">
        <v>276</v>
      </c>
    </row>
    <row r="60" spans="1:4" x14ac:dyDescent="0.25">
      <c r="A60" t="s">
        <v>18</v>
      </c>
    </row>
    <row r="61" spans="1:4" x14ac:dyDescent="0.25">
      <c r="A61" t="s">
        <v>20</v>
      </c>
    </row>
    <row r="62" spans="1:4" x14ac:dyDescent="0.25">
      <c r="A62" t="s">
        <v>21</v>
      </c>
    </row>
    <row r="63" spans="1:4" x14ac:dyDescent="0.25">
      <c r="A63" t="s">
        <v>180</v>
      </c>
    </row>
    <row r="64" spans="1:4" x14ac:dyDescent="0.25">
      <c r="A64" t="s">
        <v>234</v>
      </c>
    </row>
    <row r="65" spans="1:1" x14ac:dyDescent="0.25">
      <c r="A65" t="s">
        <v>263</v>
      </c>
    </row>
    <row r="66" spans="1:1" x14ac:dyDescent="0.25">
      <c r="A66" t="s">
        <v>27</v>
      </c>
    </row>
    <row r="67" spans="1:1" x14ac:dyDescent="0.25">
      <c r="A67" t="s">
        <v>28</v>
      </c>
    </row>
    <row r="68" spans="1:1" x14ac:dyDescent="0.25">
      <c r="A68" t="s">
        <v>29</v>
      </c>
    </row>
    <row r="69" spans="1:1" x14ac:dyDescent="0.25">
      <c r="A69" t="s">
        <v>282</v>
      </c>
    </row>
    <row r="70" spans="1:1" x14ac:dyDescent="0.25">
      <c r="A70" t="s">
        <v>32</v>
      </c>
    </row>
    <row r="71" spans="1:1" x14ac:dyDescent="0.25">
      <c r="A71" t="s">
        <v>33</v>
      </c>
    </row>
    <row r="72" spans="1:1" x14ac:dyDescent="0.25">
      <c r="A72" t="s">
        <v>34</v>
      </c>
    </row>
    <row r="73" spans="1:1" x14ac:dyDescent="0.25">
      <c r="A73" t="s">
        <v>35</v>
      </c>
    </row>
    <row r="74" spans="1:1" x14ac:dyDescent="0.25">
      <c r="A74" t="s">
        <v>171</v>
      </c>
    </row>
    <row r="75" spans="1:1" x14ac:dyDescent="0.25">
      <c r="A75" t="s">
        <v>231</v>
      </c>
    </row>
    <row r="76" spans="1:1" x14ac:dyDescent="0.25">
      <c r="A76" t="s">
        <v>230</v>
      </c>
    </row>
    <row r="77" spans="1:1" x14ac:dyDescent="0.25">
      <c r="A77" t="s">
        <v>232</v>
      </c>
    </row>
    <row r="78" spans="1:1" x14ac:dyDescent="0.25">
      <c r="A78" t="s">
        <v>179</v>
      </c>
    </row>
    <row r="79" spans="1:1" x14ac:dyDescent="0.25">
      <c r="A79" t="s">
        <v>333</v>
      </c>
    </row>
    <row r="80" spans="1:1" x14ac:dyDescent="0.25">
      <c r="A80" t="s">
        <v>236</v>
      </c>
    </row>
    <row r="81" spans="1:1" x14ac:dyDescent="0.25">
      <c r="A81" t="s">
        <v>240</v>
      </c>
    </row>
    <row r="82" spans="1:1" x14ac:dyDescent="0.25">
      <c r="A82" t="s">
        <v>246</v>
      </c>
    </row>
    <row r="83" spans="1:1" x14ac:dyDescent="0.25">
      <c r="A83" t="s">
        <v>100</v>
      </c>
    </row>
    <row r="84" spans="1:1" x14ac:dyDescent="0.25">
      <c r="A84" t="s">
        <v>251</v>
      </c>
    </row>
    <row r="85" spans="1:1" x14ac:dyDescent="0.25">
      <c r="A85" t="s">
        <v>101</v>
      </c>
    </row>
    <row r="86" spans="1:1" x14ac:dyDescent="0.25">
      <c r="A86" t="s">
        <v>264</v>
      </c>
    </row>
    <row r="87" spans="1:1" x14ac:dyDescent="0.25">
      <c r="A87" t="s">
        <v>267</v>
      </c>
    </row>
    <row r="88" spans="1:1" x14ac:dyDescent="0.25">
      <c r="A88" t="s">
        <v>102</v>
      </c>
    </row>
    <row r="89" spans="1:1" x14ac:dyDescent="0.25">
      <c r="A89" t="s">
        <v>103</v>
      </c>
    </row>
    <row r="90" spans="1:1" x14ac:dyDescent="0.25">
      <c r="A90" t="s">
        <v>104</v>
      </c>
    </row>
    <row r="91" spans="1:1" x14ac:dyDescent="0.25">
      <c r="A91" t="s">
        <v>105</v>
      </c>
    </row>
    <row r="92" spans="1:1" x14ac:dyDescent="0.25">
      <c r="A92" t="s">
        <v>290</v>
      </c>
    </row>
    <row r="93" spans="1:1" x14ac:dyDescent="0.25">
      <c r="A93" t="s">
        <v>106</v>
      </c>
    </row>
    <row r="94" spans="1:1" x14ac:dyDescent="0.25">
      <c r="A94" t="s">
        <v>85</v>
      </c>
    </row>
    <row r="95" spans="1:1" x14ac:dyDescent="0.25">
      <c r="A95" t="s">
        <v>107</v>
      </c>
    </row>
    <row r="96" spans="1:1" x14ac:dyDescent="0.25">
      <c r="A96" t="s">
        <v>178</v>
      </c>
    </row>
    <row r="97" spans="1:1" x14ac:dyDescent="0.25">
      <c r="A97" t="s">
        <v>243</v>
      </c>
    </row>
    <row r="98" spans="1:1" x14ac:dyDescent="0.25">
      <c r="A98" t="s">
        <v>37</v>
      </c>
    </row>
    <row r="99" spans="1:1" x14ac:dyDescent="0.25">
      <c r="A99" t="s">
        <v>259</v>
      </c>
    </row>
    <row r="100" spans="1:1" x14ac:dyDescent="0.25">
      <c r="A100" t="s">
        <v>265</v>
      </c>
    </row>
    <row r="101" spans="1:1" x14ac:dyDescent="0.25">
      <c r="A101" t="s">
        <v>272</v>
      </c>
    </row>
    <row r="102" spans="1:1" x14ac:dyDescent="0.25">
      <c r="A102" t="s">
        <v>41</v>
      </c>
    </row>
    <row r="103" spans="1:1" x14ac:dyDescent="0.25">
      <c r="A103" t="s">
        <v>42</v>
      </c>
    </row>
    <row r="104" spans="1:1" x14ac:dyDescent="0.25">
      <c r="A104" t="s">
        <v>43</v>
      </c>
    </row>
    <row r="105" spans="1:1" x14ac:dyDescent="0.25">
      <c r="A105" t="s">
        <v>44</v>
      </c>
    </row>
    <row r="106" spans="1:1" x14ac:dyDescent="0.25">
      <c r="A106" t="s">
        <v>45</v>
      </c>
    </row>
    <row r="107" spans="1:1" x14ac:dyDescent="0.25">
      <c r="A107" t="s">
        <v>177</v>
      </c>
    </row>
    <row r="108" spans="1:1" x14ac:dyDescent="0.25">
      <c r="A108" t="s">
        <v>47</v>
      </c>
    </row>
    <row r="109" spans="1:1" x14ac:dyDescent="0.25">
      <c r="A109" t="s">
        <v>48</v>
      </c>
    </row>
    <row r="110" spans="1:1" x14ac:dyDescent="0.25">
      <c r="A110" t="s">
        <v>280</v>
      </c>
    </row>
    <row r="111" spans="1:1" x14ac:dyDescent="0.25">
      <c r="A111" t="s">
        <v>284</v>
      </c>
    </row>
    <row r="112" spans="1:1" x14ac:dyDescent="0.25">
      <c r="A112" t="s">
        <v>293</v>
      </c>
    </row>
    <row r="113" spans="1:5" x14ac:dyDescent="0.25">
      <c r="A113" t="s">
        <v>52</v>
      </c>
    </row>
    <row r="114" spans="1:5" x14ac:dyDescent="0.25">
      <c r="A114" t="s">
        <v>176</v>
      </c>
    </row>
    <row r="115" spans="1:5" x14ac:dyDescent="0.25">
      <c r="A115" t="s">
        <v>244</v>
      </c>
    </row>
    <row r="116" spans="1:5" x14ac:dyDescent="0.25">
      <c r="A116" t="s">
        <v>55</v>
      </c>
    </row>
    <row r="117" spans="1:5" x14ac:dyDescent="0.25">
      <c r="A117" t="s">
        <v>56</v>
      </c>
    </row>
    <row r="118" spans="1:5" x14ac:dyDescent="0.25">
      <c r="A118" t="s">
        <v>256</v>
      </c>
    </row>
    <row r="119" spans="1:5" x14ac:dyDescent="0.25">
      <c r="A119" t="s">
        <v>277</v>
      </c>
    </row>
    <row r="120" spans="1:5" x14ac:dyDescent="0.25">
      <c r="A120" t="s">
        <v>286</v>
      </c>
    </row>
    <row r="121" spans="1:5" x14ac:dyDescent="0.25">
      <c r="A121" t="s">
        <v>60</v>
      </c>
    </row>
    <row r="122" spans="1:5" x14ac:dyDescent="0.25">
      <c r="A122" t="s">
        <v>295</v>
      </c>
    </row>
    <row r="123" spans="1:5" x14ac:dyDescent="0.25">
      <c r="A123" t="s">
        <v>45</v>
      </c>
    </row>
    <row r="124" spans="1:5" x14ac:dyDescent="0.25">
      <c r="A124" t="s">
        <v>62</v>
      </c>
    </row>
    <row r="125" spans="1:5" x14ac:dyDescent="0.25">
      <c r="A125" t="s">
        <v>174</v>
      </c>
      <c r="E125" t="s">
        <v>335</v>
      </c>
    </row>
    <row r="126" spans="1:5" x14ac:dyDescent="0.25">
      <c r="A126" t="s">
        <v>334</v>
      </c>
      <c r="E126" t="s">
        <v>336</v>
      </c>
    </row>
    <row r="127" spans="1:5" x14ac:dyDescent="0.25">
      <c r="A127" t="s">
        <v>237</v>
      </c>
      <c r="E127" t="s">
        <v>337</v>
      </c>
    </row>
    <row r="128" spans="1:5" x14ac:dyDescent="0.25">
      <c r="A128" t="s">
        <v>161</v>
      </c>
    </row>
    <row r="129" spans="1:1" x14ac:dyDescent="0.25">
      <c r="A129" t="s">
        <v>291</v>
      </c>
    </row>
    <row r="130" spans="1:1" x14ac:dyDescent="0.25">
      <c r="A130" t="s">
        <v>81</v>
      </c>
    </row>
    <row r="131" spans="1:1" x14ac:dyDescent="0.25">
      <c r="A131" t="s">
        <v>82</v>
      </c>
    </row>
    <row r="132" spans="1:1" x14ac:dyDescent="0.25">
      <c r="A132" t="s">
        <v>83</v>
      </c>
    </row>
    <row r="133" spans="1:1" x14ac:dyDescent="0.25">
      <c r="A133" t="s">
        <v>84</v>
      </c>
    </row>
    <row r="134" spans="1:1" x14ac:dyDescent="0.25">
      <c r="A134" t="s">
        <v>85</v>
      </c>
    </row>
    <row r="135" spans="1:1" x14ac:dyDescent="0.25">
      <c r="A135" t="s">
        <v>175</v>
      </c>
    </row>
    <row r="136" spans="1:1" x14ac:dyDescent="0.25">
      <c r="A136" t="s">
        <v>335</v>
      </c>
    </row>
    <row r="137" spans="1:1" x14ac:dyDescent="0.25">
      <c r="A137" t="s">
        <v>257</v>
      </c>
    </row>
    <row r="138" spans="1:1" x14ac:dyDescent="0.25">
      <c r="A138" t="s">
        <v>260</v>
      </c>
    </row>
    <row r="139" spans="1:1" x14ac:dyDescent="0.25">
      <c r="A139" t="s">
        <v>132</v>
      </c>
    </row>
    <row r="140" spans="1:1" x14ac:dyDescent="0.25">
      <c r="A140" t="s">
        <v>133</v>
      </c>
    </row>
    <row r="141" spans="1:1" x14ac:dyDescent="0.25">
      <c r="A141" t="s">
        <v>134</v>
      </c>
    </row>
    <row r="142" spans="1:1" x14ac:dyDescent="0.25">
      <c r="A142" t="s">
        <v>135</v>
      </c>
    </row>
    <row r="143" spans="1:1" x14ac:dyDescent="0.25">
      <c r="A143" t="s">
        <v>136</v>
      </c>
    </row>
    <row r="144" spans="1:1" x14ac:dyDescent="0.25">
      <c r="A144" t="s">
        <v>137</v>
      </c>
    </row>
    <row r="145" spans="1:1" x14ac:dyDescent="0.25">
      <c r="A145" t="s">
        <v>279</v>
      </c>
    </row>
    <row r="146" spans="1:1" x14ac:dyDescent="0.25">
      <c r="A146" t="s">
        <v>139</v>
      </c>
    </row>
    <row r="147" spans="1:1" x14ac:dyDescent="0.25">
      <c r="A147" t="s">
        <v>140</v>
      </c>
    </row>
    <row r="148" spans="1:1" x14ac:dyDescent="0.25">
      <c r="A148" t="s">
        <v>141</v>
      </c>
    </row>
    <row r="149" spans="1:1" x14ac:dyDescent="0.25">
      <c r="A149" t="s">
        <v>142</v>
      </c>
    </row>
    <row r="150" spans="1:1" x14ac:dyDescent="0.25">
      <c r="A150" t="s">
        <v>143</v>
      </c>
    </row>
    <row r="151" spans="1:1" x14ac:dyDescent="0.25">
      <c r="A151" t="s">
        <v>225</v>
      </c>
    </row>
    <row r="152" spans="1:1" x14ac:dyDescent="0.25">
      <c r="A152" t="s">
        <v>226</v>
      </c>
    </row>
    <row r="153" spans="1:1" x14ac:dyDescent="0.25">
      <c r="A153" t="s">
        <v>227</v>
      </c>
    </row>
    <row r="154" spans="1:1" x14ac:dyDescent="0.25">
      <c r="A154" t="s">
        <v>249</v>
      </c>
    </row>
    <row r="155" spans="1:1" x14ac:dyDescent="0.25">
      <c r="A155" t="s">
        <v>252</v>
      </c>
    </row>
    <row r="156" spans="1:1" x14ac:dyDescent="0.25">
      <c r="A156" t="s">
        <v>65</v>
      </c>
    </row>
    <row r="157" spans="1:1" x14ac:dyDescent="0.25">
      <c r="A157" t="s">
        <v>274</v>
      </c>
    </row>
    <row r="158" spans="1:1" x14ac:dyDescent="0.25">
      <c r="A158" t="s">
        <v>278</v>
      </c>
    </row>
    <row r="159" spans="1:1" x14ac:dyDescent="0.25">
      <c r="A159" t="s">
        <v>288</v>
      </c>
    </row>
    <row r="160" spans="1:1" x14ac:dyDescent="0.25">
      <c r="A160" t="s">
        <v>70</v>
      </c>
    </row>
    <row r="161" spans="1:1" x14ac:dyDescent="0.25">
      <c r="A161" t="s">
        <v>71</v>
      </c>
    </row>
    <row r="162" spans="1:1" x14ac:dyDescent="0.25">
      <c r="A162" t="s">
        <v>172</v>
      </c>
    </row>
    <row r="163" spans="1:1" x14ac:dyDescent="0.25">
      <c r="A163" t="s">
        <v>336</v>
      </c>
    </row>
    <row r="164" spans="1:1" x14ac:dyDescent="0.25">
      <c r="A164" t="s">
        <v>122</v>
      </c>
    </row>
    <row r="165" spans="1:1" x14ac:dyDescent="0.25">
      <c r="A165" t="s">
        <v>253</v>
      </c>
    </row>
    <row r="166" spans="1:1" x14ac:dyDescent="0.25">
      <c r="A166" t="s">
        <v>258</v>
      </c>
    </row>
    <row r="167" spans="1:1" x14ac:dyDescent="0.25">
      <c r="A167" t="s">
        <v>261</v>
      </c>
    </row>
    <row r="168" spans="1:1" x14ac:dyDescent="0.25">
      <c r="A168" t="s">
        <v>123</v>
      </c>
    </row>
    <row r="169" spans="1:1" x14ac:dyDescent="0.25">
      <c r="A169" t="s">
        <v>124</v>
      </c>
    </row>
    <row r="170" spans="1:1" x14ac:dyDescent="0.25">
      <c r="A170" t="s">
        <v>125</v>
      </c>
    </row>
    <row r="171" spans="1:1" x14ac:dyDescent="0.25">
      <c r="A171" t="s">
        <v>126</v>
      </c>
    </row>
    <row r="172" spans="1:1" x14ac:dyDescent="0.25">
      <c r="A172" t="s">
        <v>127</v>
      </c>
    </row>
    <row r="173" spans="1:1" x14ac:dyDescent="0.25">
      <c r="A173" t="s">
        <v>128</v>
      </c>
    </row>
    <row r="174" spans="1:1" x14ac:dyDescent="0.25">
      <c r="A174" t="s">
        <v>129</v>
      </c>
    </row>
    <row r="175" spans="1:1" x14ac:dyDescent="0.25">
      <c r="A175" t="s">
        <v>130</v>
      </c>
    </row>
    <row r="176" spans="1:1" x14ac:dyDescent="0.25">
      <c r="A176" t="s">
        <v>131</v>
      </c>
    </row>
    <row r="177" spans="1:1" x14ac:dyDescent="0.25">
      <c r="A177" t="s">
        <v>173</v>
      </c>
    </row>
    <row r="178" spans="1:1" x14ac:dyDescent="0.25">
      <c r="A178" t="s">
        <v>337</v>
      </c>
    </row>
    <row r="179" spans="1:1" x14ac:dyDescent="0.25">
      <c r="A179" t="s">
        <v>247</v>
      </c>
    </row>
    <row r="180" spans="1:1" x14ac:dyDescent="0.25">
      <c r="A180" t="s">
        <v>109</v>
      </c>
    </row>
    <row r="181" spans="1:1" x14ac:dyDescent="0.25">
      <c r="A181" t="s">
        <v>110</v>
      </c>
    </row>
    <row r="182" spans="1:1" x14ac:dyDescent="0.25">
      <c r="A182" t="s">
        <v>111</v>
      </c>
    </row>
    <row r="183" spans="1:1" x14ac:dyDescent="0.25">
      <c r="A183" t="s">
        <v>112</v>
      </c>
    </row>
    <row r="184" spans="1:1" x14ac:dyDescent="0.25">
      <c r="A184" t="s">
        <v>113</v>
      </c>
    </row>
    <row r="185" spans="1:1" x14ac:dyDescent="0.25">
      <c r="A185" t="s">
        <v>268</v>
      </c>
    </row>
    <row r="186" spans="1:1" x14ac:dyDescent="0.25">
      <c r="A186" t="s">
        <v>114</v>
      </c>
    </row>
    <row r="187" spans="1:1" x14ac:dyDescent="0.25">
      <c r="A187" t="s">
        <v>115</v>
      </c>
    </row>
    <row r="188" spans="1:1" x14ac:dyDescent="0.25">
      <c r="A188" t="s">
        <v>116</v>
      </c>
    </row>
    <row r="189" spans="1:1" x14ac:dyDescent="0.25">
      <c r="A189" t="s">
        <v>117</v>
      </c>
    </row>
    <row r="190" spans="1:1" x14ac:dyDescent="0.25">
      <c r="A190" t="s">
        <v>118</v>
      </c>
    </row>
    <row r="191" spans="1:1" x14ac:dyDescent="0.25">
      <c r="A191" t="s">
        <v>119</v>
      </c>
    </row>
    <row r="192" spans="1:1" x14ac:dyDescent="0.25">
      <c r="A192" t="s">
        <v>120</v>
      </c>
    </row>
    <row r="193" spans="1:1" x14ac:dyDescent="0.25">
      <c r="A193"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D41AE-2817-4CE9-99F3-C3285462826F}">
  <dimension ref="A1:E16"/>
  <sheetViews>
    <sheetView workbookViewId="0">
      <selection activeCell="D12" sqref="D12"/>
    </sheetView>
  </sheetViews>
  <sheetFormatPr defaultRowHeight="15" x14ac:dyDescent="0.25"/>
  <cols>
    <col min="1" max="1" width="33.140625" customWidth="1"/>
    <col min="2" max="2" width="10.5703125" customWidth="1"/>
    <col min="3" max="3" width="18" customWidth="1"/>
    <col min="4" max="4" width="64.5703125" customWidth="1"/>
  </cols>
  <sheetData>
    <row r="1" spans="1:5" x14ac:dyDescent="0.25">
      <c r="A1" t="s">
        <v>211</v>
      </c>
      <c r="B1" t="s">
        <v>214</v>
      </c>
      <c r="C1" t="s">
        <v>217</v>
      </c>
      <c r="D1" t="s">
        <v>215</v>
      </c>
      <c r="E1" t="s">
        <v>220</v>
      </c>
    </row>
    <row r="3" spans="1:5" ht="44.25" customHeight="1" x14ac:dyDescent="0.25">
      <c r="A3" t="s">
        <v>185</v>
      </c>
      <c r="B3">
        <v>1</v>
      </c>
      <c r="C3">
        <v>1</v>
      </c>
      <c r="D3" s="7" t="s">
        <v>186</v>
      </c>
      <c r="E3">
        <f t="shared" ref="E3:E4" si="0">C3*B3</f>
        <v>1</v>
      </c>
    </row>
    <row r="4" spans="1:5" ht="44.25" customHeight="1" x14ac:dyDescent="0.25">
      <c r="A4" t="s">
        <v>187</v>
      </c>
      <c r="B4">
        <v>1</v>
      </c>
      <c r="C4">
        <v>1</v>
      </c>
      <c r="D4" s="7" t="s">
        <v>188</v>
      </c>
      <c r="E4">
        <f t="shared" si="0"/>
        <v>1</v>
      </c>
    </row>
    <row r="5" spans="1:5" ht="44.25" customHeight="1" x14ac:dyDescent="0.25">
      <c r="A5" t="s">
        <v>219</v>
      </c>
      <c r="B5">
        <v>5</v>
      </c>
      <c r="C5" t="e">
        <f>_xlfn.XLOOKUP(A5,Sandbox!G13:G57,Sandbox!I13:I57)</f>
        <v>#N/A</v>
      </c>
      <c r="D5" s="7" t="s">
        <v>190</v>
      </c>
      <c r="E5">
        <v>1</v>
      </c>
    </row>
    <row r="6" spans="1:5" ht="44.25" customHeight="1" x14ac:dyDescent="0.25">
      <c r="A6" t="s">
        <v>191</v>
      </c>
      <c r="B6">
        <v>1</v>
      </c>
      <c r="C6">
        <v>1</v>
      </c>
      <c r="D6" s="7" t="s">
        <v>192</v>
      </c>
      <c r="E6">
        <f t="shared" ref="E6:E16" si="1">C6*B6</f>
        <v>1</v>
      </c>
    </row>
    <row r="7" spans="1:5" ht="44.25" customHeight="1" x14ac:dyDescent="0.25">
      <c r="A7" t="s">
        <v>193</v>
      </c>
      <c r="B7">
        <v>2</v>
      </c>
      <c r="C7">
        <v>1</v>
      </c>
      <c r="D7" s="7" t="s">
        <v>194</v>
      </c>
      <c r="E7">
        <f t="shared" si="1"/>
        <v>2</v>
      </c>
    </row>
    <row r="8" spans="1:5" ht="44.25" customHeight="1" x14ac:dyDescent="0.25">
      <c r="A8" t="s">
        <v>195</v>
      </c>
      <c r="B8">
        <v>4</v>
      </c>
      <c r="C8">
        <v>1</v>
      </c>
      <c r="D8" s="7" t="s">
        <v>196</v>
      </c>
      <c r="E8">
        <f t="shared" si="1"/>
        <v>4</v>
      </c>
    </row>
    <row r="9" spans="1:5" ht="44.25" customHeight="1" x14ac:dyDescent="0.25">
      <c r="A9" t="s">
        <v>218</v>
      </c>
      <c r="B9">
        <v>5</v>
      </c>
      <c r="C9" t="e">
        <f>_xlfn.XLOOKUP(A9,Sandbox!G13:G57,Sandbox!I13:I57)</f>
        <v>#N/A</v>
      </c>
      <c r="D9" s="7" t="s">
        <v>198</v>
      </c>
      <c r="E9">
        <v>1</v>
      </c>
    </row>
    <row r="10" spans="1:5" ht="44.25" customHeight="1" x14ac:dyDescent="0.25">
      <c r="A10" t="s">
        <v>199</v>
      </c>
      <c r="B10">
        <v>1</v>
      </c>
      <c r="C10">
        <v>1</v>
      </c>
      <c r="D10" s="7" t="s">
        <v>200</v>
      </c>
      <c r="E10">
        <f t="shared" si="1"/>
        <v>1</v>
      </c>
    </row>
    <row r="11" spans="1:5" ht="44.25" customHeight="1" x14ac:dyDescent="0.25">
      <c r="A11" t="s">
        <v>201</v>
      </c>
      <c r="B11">
        <v>1</v>
      </c>
      <c r="C11">
        <v>1</v>
      </c>
      <c r="D11" s="7" t="s">
        <v>212</v>
      </c>
      <c r="E11">
        <f t="shared" si="1"/>
        <v>1</v>
      </c>
    </row>
    <row r="12" spans="1:5" ht="44.25" customHeight="1" x14ac:dyDescent="0.25">
      <c r="A12" t="s">
        <v>202</v>
      </c>
      <c r="B12">
        <v>1</v>
      </c>
      <c r="C12">
        <v>1</v>
      </c>
      <c r="D12" s="7" t="s">
        <v>213</v>
      </c>
      <c r="E12">
        <f t="shared" si="1"/>
        <v>1</v>
      </c>
    </row>
    <row r="13" spans="1:5" ht="44.25" customHeight="1" x14ac:dyDescent="0.25">
      <c r="A13" t="s">
        <v>203</v>
      </c>
      <c r="B13">
        <v>1</v>
      </c>
      <c r="C13">
        <v>1</v>
      </c>
      <c r="D13" s="7" t="s">
        <v>204</v>
      </c>
      <c r="E13">
        <f t="shared" si="1"/>
        <v>1</v>
      </c>
    </row>
    <row r="14" spans="1:5" ht="44.25" customHeight="1" x14ac:dyDescent="0.25">
      <c r="A14" t="s">
        <v>205</v>
      </c>
      <c r="B14">
        <v>1</v>
      </c>
      <c r="C14">
        <v>1</v>
      </c>
      <c r="D14" s="7" t="s">
        <v>206</v>
      </c>
      <c r="E14">
        <f t="shared" si="1"/>
        <v>1</v>
      </c>
    </row>
    <row r="15" spans="1:5" ht="44.25" customHeight="1" x14ac:dyDescent="0.25">
      <c r="A15" t="s">
        <v>207</v>
      </c>
      <c r="B15">
        <v>1</v>
      </c>
      <c r="C15">
        <v>1</v>
      </c>
      <c r="D15" s="7" t="s">
        <v>208</v>
      </c>
      <c r="E15">
        <f t="shared" si="1"/>
        <v>1</v>
      </c>
    </row>
    <row r="16" spans="1:5" ht="44.25" customHeight="1" x14ac:dyDescent="0.25">
      <c r="A16" t="s">
        <v>209</v>
      </c>
      <c r="B16">
        <v>1</v>
      </c>
      <c r="C16">
        <v>1</v>
      </c>
      <c r="D16" s="7" t="s">
        <v>210</v>
      </c>
      <c r="E16">
        <f t="shared" si="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Sandbox</vt:lpstr>
      <vt:lpstr>Skills</vt:lpstr>
      <vt:lpstr>Adapt - Variable</vt:lpstr>
      <vt:lpstr>Skill dropdown</vt:lpstr>
      <vt:lpstr>Spells</vt:lpstr>
      <vt:lpstr>Sandbox!Print_Area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 Errico</dc:creator>
  <cp:lastModifiedBy>Sheri Errico</cp:lastModifiedBy>
  <cp:lastPrinted>2023-01-29T04:00:38Z</cp:lastPrinted>
  <dcterms:created xsi:type="dcterms:W3CDTF">2023-01-08T04:52:19Z</dcterms:created>
  <dcterms:modified xsi:type="dcterms:W3CDTF">2023-02-12T03:05:11Z</dcterms:modified>
</cp:coreProperties>
</file>