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lmo\Desktop\"/>
    </mc:Choice>
  </mc:AlternateContent>
  <bookViews>
    <workbookView xWindow="0" yWindow="0" windowWidth="23040" windowHeight="9072"/>
  </bookViews>
  <sheets>
    <sheet name="APP" sheetId="1" r:id="rId1"/>
    <sheet name="Tabela_apoio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41" i="1" l="1"/>
  <c r="D39" i="1"/>
  <c r="D38" i="1"/>
  <c r="D37" i="1"/>
  <c r="D40" i="1"/>
  <c r="D36" i="1"/>
  <c r="C25" i="1"/>
  <c r="D14" i="1"/>
  <c r="D42" i="1" l="1"/>
  <c r="D25" i="1"/>
  <c r="C27" i="1"/>
  <c r="D27" i="1" s="1"/>
  <c r="C26" i="1"/>
  <c r="D26" i="1" s="1"/>
  <c r="D20" i="1"/>
  <c r="D21" i="1" s="1"/>
  <c r="C24" i="1"/>
  <c r="D24" i="1" s="1"/>
  <c r="C29" i="1"/>
  <c r="D29" i="1" s="1"/>
  <c r="C28" i="1"/>
  <c r="D28" i="1" s="1"/>
</calcChain>
</file>

<file path=xl/sharedStrings.xml><?xml version="1.0" encoding="utf-8"?>
<sst xmlns="http://schemas.openxmlformats.org/spreadsheetml/2006/main" count="73" uniqueCount="38">
  <si>
    <t>Quanto Investir por Mês?</t>
  </si>
  <si>
    <t>Por Quantos Anos?</t>
  </si>
  <si>
    <t>Taxa de Rendimento Mensal?</t>
  </si>
  <si>
    <t>Patrimônio Acumulado?</t>
  </si>
  <si>
    <t>Dividendos Mensais?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</si>
  <si>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</si>
  <si>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</si>
  <si>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</si>
  <si>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</si>
  <si>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</si>
  <si>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</si>
  <si>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Dividendo</t>
  </si>
  <si>
    <t>Rendimento Carteira</t>
  </si>
  <si>
    <t>Salário</t>
  </si>
  <si>
    <t>CONFIGURAÇÕES</t>
  </si>
  <si>
    <t>Quanto em 1 anos?</t>
  </si>
  <si>
    <t>INVESTIMENTO MENSAL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</si>
  <si>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</si>
  <si>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</si>
  <si>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</si>
  <si>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</si>
  <si>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</si>
  <si>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</si>
  <si>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</si>
  <si>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</si>
  <si>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</si>
  <si>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</si>
  <si>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</si>
  <si>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</si>
  <si>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</si>
  <si>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</si>
  <si>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</si>
  <si>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</si>
  <si>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</si>
  <si>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 xml:space="preserve"> </t>
  </si>
  <si>
    <t>Sugestão de Investimento (30%)</t>
  </si>
  <si>
    <t>PERFIL DE INVESTIMENTO</t>
  </si>
  <si>
    <t xml:space="preserve">         FILTRE AQUI SEU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</si>
</sst>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Arial Narrow"/>
      <family val="2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Narrow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6"/>
      <color theme="0"/>
      <name val="Segoe UI Black"/>
      <family val="2"/>
    </font>
    <font>
      <b/>
      <sz val="12"/>
      <color rgb="FF00B0F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/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64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indexed="64"/>
      </bottom>
      <diagonal/>
    </border>
    <border>
      <left style="medium">
        <color theme="0" tint="-0.34998626667073579"/>
      </left>
      <right style="medium">
        <color indexed="64"/>
      </right>
      <top style="medium">
        <color theme="0" tint="-0.34998626667073579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FF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63">
    <xf numFmtId="0" fontId="0" fillId="0" borderId="0" xfId="0"/>
    <xf numFmtId="8" fontId="0" fillId="0" borderId="0" xfId="0" applyNumberFormat="1"/>
    <xf numFmtId="0" fontId="3" fillId="0" borderId="0" xfId="0" applyFont="1"/>
    <xf numFmtId="0" fontId="7" fillId="0" borderId="0" xfId="0" applyFont="1"/>
    <xf numFmtId="0" fontId="8" fillId="5" borderId="1" xfId="0" applyFont="1" applyFill="1" applyBorder="1" applyAlignment="1">
      <alignment horizontal="left" indent="3"/>
    </xf>
    <xf numFmtId="164" fontId="9" fillId="5" borderId="2" xfId="0" applyNumberFormat="1" applyFont="1" applyFill="1" applyBorder="1"/>
    <xf numFmtId="164" fontId="9" fillId="5" borderId="3" xfId="0" applyNumberFormat="1" applyFont="1" applyFill="1" applyBorder="1"/>
    <xf numFmtId="0" fontId="8" fillId="5" borderId="4" xfId="0" applyFont="1" applyFill="1" applyBorder="1" applyAlignment="1">
      <alignment horizontal="left" indent="3"/>
    </xf>
    <xf numFmtId="164" fontId="9" fillId="5" borderId="5" xfId="0" applyNumberFormat="1" applyFont="1" applyFill="1" applyBorder="1"/>
    <xf numFmtId="164" fontId="9" fillId="5" borderId="6" xfId="0" applyNumberFormat="1" applyFont="1" applyFill="1" applyBorder="1"/>
    <xf numFmtId="0" fontId="8" fillId="5" borderId="7" xfId="0" applyFont="1" applyFill="1" applyBorder="1" applyAlignment="1">
      <alignment horizontal="left" indent="3"/>
    </xf>
    <xf numFmtId="164" fontId="9" fillId="5" borderId="8" xfId="0" applyNumberFormat="1" applyFont="1" applyFill="1" applyBorder="1"/>
    <xf numFmtId="164" fontId="9" fillId="5" borderId="9" xfId="0" applyNumberFormat="1" applyFont="1" applyFill="1" applyBorder="1"/>
    <xf numFmtId="8" fontId="10" fillId="5" borderId="6" xfId="0" applyNumberFormat="1" applyFont="1" applyFill="1" applyBorder="1" applyAlignment="1">
      <alignment horizontal="center" vertical="center"/>
    </xf>
    <xf numFmtId="8" fontId="10" fillId="5" borderId="9" xfId="0" applyNumberFormat="1" applyFont="1" applyFill="1" applyBorder="1" applyAlignment="1">
      <alignment horizontal="center"/>
    </xf>
    <xf numFmtId="164" fontId="9" fillId="5" borderId="9" xfId="0" applyNumberFormat="1" applyFont="1" applyFill="1" applyBorder="1" applyAlignment="1">
      <alignment horizontal="center" vertical="center"/>
    </xf>
    <xf numFmtId="0" fontId="5" fillId="3" borderId="0" xfId="4"/>
    <xf numFmtId="0" fontId="0" fillId="5" borderId="0" xfId="0" applyFill="1"/>
    <xf numFmtId="164" fontId="0" fillId="5" borderId="0" xfId="0" applyNumberFormat="1" applyFill="1"/>
    <xf numFmtId="0" fontId="2" fillId="5" borderId="0" xfId="0" applyFont="1" applyFill="1"/>
    <xf numFmtId="164" fontId="2" fillId="5" borderId="0" xfId="0" applyNumberFormat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0" fillId="7" borderId="0" xfId="0" applyFill="1"/>
    <xf numFmtId="0" fontId="0" fillId="7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164" fontId="2" fillId="7" borderId="0" xfId="0" applyNumberFormat="1" applyFont="1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0" borderId="13" xfId="0" applyBorder="1"/>
    <xf numFmtId="0" fontId="0" fillId="9" borderId="13" xfId="0" applyFill="1" applyBorder="1"/>
    <xf numFmtId="0" fontId="0" fillId="0" borderId="13" xfId="0" applyBorder="1" applyAlignment="1">
      <alignment horizontal="center" vertical="center"/>
    </xf>
    <xf numFmtId="0" fontId="0" fillId="6" borderId="13" xfId="0" applyFill="1" applyBorder="1"/>
    <xf numFmtId="9" fontId="0" fillId="0" borderId="0" xfId="0" applyNumberFormat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5" fillId="3" borderId="0" xfId="3" applyFont="1" applyFill="1"/>
    <xf numFmtId="9" fontId="0" fillId="0" borderId="0" xfId="0" applyNumberFormat="1" applyFill="1"/>
    <xf numFmtId="0" fontId="6" fillId="4" borderId="0" xfId="0" applyFont="1" applyFill="1"/>
    <xf numFmtId="0" fontId="6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8" fillId="5" borderId="1" xfId="0" applyFont="1" applyFill="1" applyBorder="1" applyAlignment="1">
      <alignment horizontal="left" indent="3"/>
    </xf>
    <xf numFmtId="0" fontId="8" fillId="5" borderId="2" xfId="0" applyFont="1" applyFill="1" applyBorder="1" applyAlignment="1">
      <alignment horizontal="left" indent="3"/>
    </xf>
    <xf numFmtId="0" fontId="8" fillId="5" borderId="4" xfId="0" applyFont="1" applyFill="1" applyBorder="1" applyAlignment="1">
      <alignment horizontal="left" indent="3"/>
    </xf>
    <xf numFmtId="0" fontId="8" fillId="5" borderId="5" xfId="0" applyFont="1" applyFill="1" applyBorder="1" applyAlignment="1">
      <alignment horizontal="left" indent="3"/>
    </xf>
    <xf numFmtId="0" fontId="11" fillId="5" borderId="4" xfId="0" applyFont="1" applyFill="1" applyBorder="1" applyAlignment="1">
      <alignment horizontal="left" indent="3"/>
    </xf>
    <xf numFmtId="0" fontId="11" fillId="5" borderId="5" xfId="0" applyFont="1" applyFill="1" applyBorder="1" applyAlignment="1">
      <alignment horizontal="left" indent="3"/>
    </xf>
    <xf numFmtId="0" fontId="11" fillId="5" borderId="7" xfId="0" applyFont="1" applyFill="1" applyBorder="1" applyAlignment="1">
      <alignment horizontal="left" indent="3"/>
    </xf>
    <xf numFmtId="0" fontId="11" fillId="5" borderId="8" xfId="0" applyFont="1" applyFill="1" applyBorder="1" applyAlignment="1">
      <alignment horizontal="left" indent="3"/>
    </xf>
    <xf numFmtId="0" fontId="8" fillId="5" borderId="7" xfId="0" applyFont="1" applyFill="1" applyBorder="1" applyAlignment="1">
      <alignment horizontal="left" indent="3"/>
    </xf>
    <xf numFmtId="0" fontId="8" fillId="5" borderId="8" xfId="0" applyFont="1" applyFill="1" applyBorder="1" applyAlignment="1">
      <alignment horizontal="left" indent="3"/>
    </xf>
    <xf numFmtId="0" fontId="12" fillId="10" borderId="10" xfId="0" applyFont="1" applyFill="1" applyBorder="1" applyAlignment="1">
      <alignment horizontal="center" vertical="center"/>
    </xf>
    <xf numFmtId="0" fontId="12" fillId="10" borderId="11" xfId="0" applyFont="1" applyFill="1" applyBorder="1" applyAlignment="1">
      <alignment horizontal="center" vertical="center"/>
    </xf>
    <xf numFmtId="0" fontId="12" fillId="10" borderId="12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5" fillId="2" borderId="0" xfId="4" applyFill="1"/>
    <xf numFmtId="164" fontId="9" fillId="0" borderId="3" xfId="1" applyNumberFormat="1" applyFont="1" applyFill="1" applyBorder="1" applyAlignment="1" applyProtection="1">
      <alignment horizontal="center" vertical="center"/>
      <protection locked="0"/>
    </xf>
    <xf numFmtId="10" fontId="9" fillId="0" borderId="6" xfId="2" applyNumberFormat="1" applyFont="1" applyFill="1" applyBorder="1" applyAlignment="1" applyProtection="1">
      <alignment horizontal="center" vertical="center"/>
      <protection locked="0"/>
    </xf>
    <xf numFmtId="164" fontId="10" fillId="0" borderId="3" xfId="1" applyNumberFormat="1" applyFont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0" fontId="10" fillId="0" borderId="6" xfId="0" applyNumberFormat="1" applyFont="1" applyFill="1" applyBorder="1" applyAlignment="1" applyProtection="1">
      <alignment horizontal="center" vertical="center"/>
      <protection locked="0"/>
    </xf>
    <xf numFmtId="0" fontId="5" fillId="2" borderId="10" xfId="4" applyFill="1" applyBorder="1" applyAlignment="1">
      <alignment horizontal="left"/>
    </xf>
    <xf numFmtId="0" fontId="13" fillId="11" borderId="14" xfId="0" applyFont="1" applyFill="1" applyBorder="1" applyAlignment="1">
      <alignment vertical="center"/>
    </xf>
    <xf numFmtId="0" fontId="5" fillId="2" borderId="15" xfId="4" applyFill="1" applyBorder="1" applyProtection="1">
      <protection locked="0"/>
    </xf>
  </cellXfs>
  <cellStyles count="5">
    <cellStyle name="Moeda" xfId="1" builtinId="4"/>
    <cellStyle name="Neutra" xfId="4" builtinId="28"/>
    <cellStyle name="Normal" xfId="0" builtinId="0"/>
    <cellStyle name="Porcentagem" xfId="3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D0-4194-84E0-12E159641A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D0-4194-84E0-12E159641A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D0-4194-84E0-12E159641A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D0-4194-84E0-12E159641A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D0-4194-84E0-12E159641A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D0-4194-84E0-12E159641A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9-467F-8606-2259C2D3E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42</xdr:row>
      <xdr:rowOff>76200</xdr:rowOff>
    </xdr:from>
    <xdr:to>
      <xdr:col>3</xdr:col>
      <xdr:colOff>449580</xdr:colOff>
      <xdr:row>57</xdr:row>
      <xdr:rowOff>7620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</xdr:colOff>
      <xdr:row>2</xdr:row>
      <xdr:rowOff>7620</xdr:rowOff>
    </xdr:from>
    <xdr:to>
      <xdr:col>3</xdr:col>
      <xdr:colOff>960120</xdr:colOff>
      <xdr:row>7</xdr:row>
      <xdr:rowOff>160020</xdr:rowOff>
    </xdr:to>
    <xdr:sp macro="" textlink="">
      <xdr:nvSpPr>
        <xdr:cNvPr id="5" name="Retângulo Arredondado 4"/>
        <xdr:cNvSpPr/>
      </xdr:nvSpPr>
      <xdr:spPr>
        <a:xfrm>
          <a:off x="281940" y="373380"/>
          <a:ext cx="6156960" cy="1066800"/>
        </a:xfrm>
        <a:prstGeom prst="round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15240</xdr:colOff>
      <xdr:row>1</xdr:row>
      <xdr:rowOff>175260</xdr:rowOff>
    </xdr:from>
    <xdr:to>
      <xdr:col>4</xdr:col>
      <xdr:colOff>0</xdr:colOff>
      <xdr:row>8</xdr:row>
      <xdr:rowOff>7620</xdr:rowOff>
    </xdr:to>
    <xdr:sp macro="" textlink="">
      <xdr:nvSpPr>
        <xdr:cNvPr id="6" name="CaixaDeTexto 5"/>
        <xdr:cNvSpPr txBox="1"/>
      </xdr:nvSpPr>
      <xdr:spPr>
        <a:xfrm>
          <a:off x="274320" y="358140"/>
          <a:ext cx="6172200" cy="11125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 algn="ctr"/>
          <a:r>
            <a:rPr lang="pt-BR" sz="6000" b="1">
              <a:solidFill>
                <a:schemeClr val="bg1"/>
              </a:solidFill>
              <a:latin typeface="Agency FB" panose="020B0503020202020204" pitchFamily="34" charset="0"/>
              <a:cs typeface="Segoe UI Semilight" panose="020B0402040204020203" pitchFamily="34" charset="0"/>
            </a:rPr>
            <a:t>CRHODAN INVEST</a:t>
          </a:r>
        </a:p>
      </xdr:txBody>
    </xdr:sp>
    <xdr:clientData/>
  </xdr:twoCellAnchor>
  <xdr:twoCellAnchor editAs="oneCell">
    <xdr:from>
      <xdr:col>2</xdr:col>
      <xdr:colOff>76201</xdr:colOff>
      <xdr:row>30</xdr:row>
      <xdr:rowOff>88374</xdr:rowOff>
    </xdr:from>
    <xdr:to>
      <xdr:col>2</xdr:col>
      <xdr:colOff>350521</xdr:colOff>
      <xdr:row>30</xdr:row>
      <xdr:rowOff>340748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50921" y="6984474"/>
          <a:ext cx="274320" cy="2523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showGridLines="0" tabSelected="1" zoomScaleNormal="100" workbookViewId="0">
      <selection activeCell="C32" sqref="C32"/>
    </sheetView>
  </sheetViews>
  <sheetFormatPr defaultColWidth="0" defaultRowHeight="14.4" zeroHeight="1" x14ac:dyDescent="0.3"/>
  <cols>
    <col min="1" max="1" width="3.77734375" customWidth="1"/>
    <col min="2" max="2" width="46.88671875" customWidth="1"/>
    <col min="3" max="3" width="29.21875" bestFit="1" customWidth="1"/>
    <col min="4" max="4" width="14.109375" bestFit="1" customWidth="1"/>
    <col min="5" max="5" width="3.77734375" customWidth="1"/>
    <col min="6" max="6" width="1.6640625" hidden="1" customWidth="1"/>
    <col min="7" max="7" width="2" hidden="1" customWidth="1"/>
    <col min="8" max="8" width="3" hidden="1" customWidth="1"/>
    <col min="9" max="11" width="8.88671875" hidden="1" customWidth="1"/>
    <col min="12" max="16384" width="8.88671875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ht="15" thickBot="1" x14ac:dyDescent="0.35"/>
    <row r="11" spans="2:4" ht="25.2" thickBot="1" x14ac:dyDescent="0.35">
      <c r="B11" s="50" t="s">
        <v>14</v>
      </c>
      <c r="C11" s="51"/>
      <c r="D11" s="52"/>
    </row>
    <row r="12" spans="2:4" ht="19.8" thickBot="1" x14ac:dyDescent="0.5">
      <c r="B12" s="40" t="s">
        <v>13</v>
      </c>
      <c r="C12" s="41"/>
      <c r="D12" s="55">
        <v>2112</v>
      </c>
    </row>
    <row r="13" spans="2:4" ht="19.8" thickBot="1" x14ac:dyDescent="0.5">
      <c r="B13" s="42" t="s">
        <v>12</v>
      </c>
      <c r="C13" s="43"/>
      <c r="D13" s="56">
        <v>8.8999999999999999E-3</v>
      </c>
    </row>
    <row r="14" spans="2:4" ht="19.8" thickBot="1" x14ac:dyDescent="0.5">
      <c r="B14" s="48" t="s">
        <v>35</v>
      </c>
      <c r="C14" s="49"/>
      <c r="D14" s="15">
        <f>salario*30%</f>
        <v>633.6</v>
      </c>
    </row>
    <row r="15" spans="2:4" ht="15" thickBot="1" x14ac:dyDescent="0.35">
      <c r="B15" s="3"/>
      <c r="C15" s="3"/>
      <c r="D15" s="3"/>
    </row>
    <row r="16" spans="2:4" ht="25.8" customHeight="1" thickBot="1" x14ac:dyDescent="0.35">
      <c r="B16" s="50" t="s">
        <v>16</v>
      </c>
      <c r="C16" s="51"/>
      <c r="D16" s="52"/>
    </row>
    <row r="17" spans="1:5" ht="19.8" thickBot="1" x14ac:dyDescent="0.5">
      <c r="B17" s="40" t="s">
        <v>0</v>
      </c>
      <c r="C17" s="41"/>
      <c r="D17" s="57">
        <v>200</v>
      </c>
    </row>
    <row r="18" spans="1:5" ht="19.8" thickBot="1" x14ac:dyDescent="0.5">
      <c r="B18" s="42" t="s">
        <v>1</v>
      </c>
      <c r="C18" s="43"/>
      <c r="D18" s="58">
        <v>5</v>
      </c>
    </row>
    <row r="19" spans="1:5" ht="19.8" thickBot="1" x14ac:dyDescent="0.5">
      <c r="B19" s="42" t="s">
        <v>2</v>
      </c>
      <c r="C19" s="43"/>
      <c r="D19" s="59">
        <v>1.0789999999999999E-2</v>
      </c>
    </row>
    <row r="20" spans="1:5" ht="19.8" thickBot="1" x14ac:dyDescent="0.5">
      <c r="B20" s="44" t="s">
        <v>3</v>
      </c>
      <c r="C20" s="45"/>
      <c r="D20" s="13">
        <f>FV(taxa_mensal,qtd_anos*12,aporte*-1)</f>
        <v>16755.382799697527</v>
      </c>
    </row>
    <row r="21" spans="1:5" ht="19.8" thickBot="1" x14ac:dyDescent="0.5">
      <c r="B21" s="46" t="s">
        <v>4</v>
      </c>
      <c r="C21" s="47"/>
      <c r="D21" s="14">
        <f>patrimonio*rendimento_carteira</f>
        <v>149.122906917308</v>
      </c>
    </row>
    <row r="22" spans="1:5" ht="15" thickBot="1" x14ac:dyDescent="0.35">
      <c r="B22" s="3"/>
      <c r="C22" s="3"/>
      <c r="D22" s="3"/>
    </row>
    <row r="23" spans="1:5" ht="25.2" thickBot="1" x14ac:dyDescent="0.35">
      <c r="B23" s="50" t="s">
        <v>10</v>
      </c>
      <c r="C23" s="51"/>
      <c r="D23" s="53" t="s">
        <v>11</v>
      </c>
    </row>
    <row r="24" spans="1:5" ht="19.8" thickBot="1" x14ac:dyDescent="0.5">
      <c r="A24" s="2">
        <v>1</v>
      </c>
      <c r="B24" s="4" t="s">
        <v>15</v>
      </c>
      <c r="C24" s="5">
        <f t="shared" ref="C24:C29" si="0">FV(taxa_mensal,$A24*12,aporte*-1)</f>
        <v>2547.6772001113118</v>
      </c>
      <c r="D24" s="6">
        <f t="shared" ref="D24:D29" si="1">C24*rendimento_carteira</f>
        <v>22.674327080990675</v>
      </c>
      <c r="E24" s="1"/>
    </row>
    <row r="25" spans="1:5" ht="19.8" thickBot="1" x14ac:dyDescent="0.5">
      <c r="A25" s="2">
        <v>2</v>
      </c>
      <c r="B25" s="7" t="s">
        <v>5</v>
      </c>
      <c r="C25" s="8">
        <f t="shared" si="0"/>
        <v>5445.5254595290435</v>
      </c>
      <c r="D25" s="9">
        <f t="shared" si="1"/>
        <v>48.465176589808486</v>
      </c>
      <c r="E25" s="1"/>
    </row>
    <row r="26" spans="1:5" ht="19.8" thickBot="1" x14ac:dyDescent="0.5">
      <c r="A26" s="2">
        <v>5</v>
      </c>
      <c r="B26" s="7" t="s">
        <v>6</v>
      </c>
      <c r="C26" s="8">
        <f t="shared" si="0"/>
        <v>16755.382799697527</v>
      </c>
      <c r="D26" s="9">
        <f t="shared" si="1"/>
        <v>149.122906917308</v>
      </c>
    </row>
    <row r="27" spans="1:5" ht="19.8" thickBot="1" x14ac:dyDescent="0.5">
      <c r="A27" s="2">
        <v>10</v>
      </c>
      <c r="B27" s="7" t="s">
        <v>7</v>
      </c>
      <c r="C27" s="8">
        <f t="shared" si="0"/>
        <v>48656.842506034438</v>
      </c>
      <c r="D27" s="9">
        <f t="shared" si="1"/>
        <v>433.04589830370651</v>
      </c>
    </row>
    <row r="28" spans="1:5" ht="19.8" thickBot="1" x14ac:dyDescent="0.5">
      <c r="A28" s="2">
        <v>20</v>
      </c>
      <c r="B28" s="7" t="s">
        <v>8</v>
      </c>
      <c r="C28" s="8">
        <f t="shared" si="0"/>
        <v>225039.68001941612</v>
      </c>
      <c r="D28" s="9">
        <f t="shared" si="1"/>
        <v>2002.8531521728034</v>
      </c>
    </row>
    <row r="29" spans="1:5" ht="19.8" thickBot="1" x14ac:dyDescent="0.5">
      <c r="A29" s="2">
        <v>30</v>
      </c>
      <c r="B29" s="10" t="s">
        <v>9</v>
      </c>
      <c r="C29" s="11">
        <f t="shared" si="0"/>
        <v>864433.93100094295</v>
      </c>
      <c r="D29" s="12">
        <f t="shared" si="1"/>
        <v>7693.4619859083923</v>
      </c>
    </row>
    <row r="30" spans="1:5" ht="15" thickBot="1" x14ac:dyDescent="0.35"/>
    <row r="31" spans="1:5" ht="34.799999999999997" customHeight="1" thickBot="1" x14ac:dyDescent="0.35">
      <c r="C31" s="61" t="s">
        <v>37</v>
      </c>
    </row>
    <row r="32" spans="1:5" ht="15" thickBot="1" x14ac:dyDescent="0.35">
      <c r="B32" s="60" t="s">
        <v>36</v>
      </c>
      <c r="C32" s="62" t="s">
        <v>17</v>
      </c>
      <c r="D32" s="54"/>
    </row>
    <row r="33" spans="2:4" x14ac:dyDescent="0.3">
      <c r="B33" s="19" t="s">
        <v>20</v>
      </c>
      <c r="C33" s="20">
        <f>aporte</f>
        <v>200</v>
      </c>
      <c r="D33" s="17"/>
    </row>
    <row r="34" spans="2:4" x14ac:dyDescent="0.3"/>
    <row r="35" spans="2:4" x14ac:dyDescent="0.3">
      <c r="B35" s="23" t="s">
        <v>22</v>
      </c>
      <c r="C35" s="24" t="s">
        <v>23</v>
      </c>
      <c r="D35" s="24" t="s">
        <v>24</v>
      </c>
    </row>
    <row r="36" spans="2:4" x14ac:dyDescent="0.3">
      <c r="B36" s="21" t="s">
        <v>25</v>
      </c>
      <c r="C36" s="36">
        <f>VLOOKUP($C$32&amp;"-"&amp;B36,Tabela_apoio!$A:$D,4,FALSE)</f>
        <v>0.3</v>
      </c>
      <c r="D36" s="18">
        <f>C36*$C$33</f>
        <v>60</v>
      </c>
    </row>
    <row r="37" spans="2:4" x14ac:dyDescent="0.3">
      <c r="B37" s="21" t="s">
        <v>26</v>
      </c>
      <c r="C37" s="36">
        <f>VLOOKUP($C$32&amp;"-"&amp;B37,Tabela_apoio!$A:$D,4,FALSE)</f>
        <v>0.5</v>
      </c>
      <c r="D37" s="18">
        <f t="shared" ref="D37:D41" si="2">C37*$C$33</f>
        <v>100</v>
      </c>
    </row>
    <row r="38" spans="2:4" x14ac:dyDescent="0.3">
      <c r="B38" s="21" t="s">
        <v>27</v>
      </c>
      <c r="C38" s="36">
        <f>VLOOKUP($C$32&amp;"-"&amp;B38,Tabela_apoio!$A:$D,4,FALSE)</f>
        <v>0.1</v>
      </c>
      <c r="D38" s="18">
        <f t="shared" si="2"/>
        <v>20</v>
      </c>
    </row>
    <row r="39" spans="2:4" x14ac:dyDescent="0.3">
      <c r="B39" s="21" t="s">
        <v>28</v>
      </c>
      <c r="C39" s="36">
        <f>VLOOKUP($C$32&amp;"-"&amp;B39,Tabela_apoio!$A:$D,4,FALSE)</f>
        <v>0.1</v>
      </c>
      <c r="D39" s="18">
        <f t="shared" si="2"/>
        <v>20</v>
      </c>
    </row>
    <row r="40" spans="2:4" x14ac:dyDescent="0.3">
      <c r="B40" s="21" t="s">
        <v>29</v>
      </c>
      <c r="C40" s="36">
        <f>VLOOKUP($C$32&amp;"-"&amp;B40,Tabela_apoio!$A:$D,4,FALSE)</f>
        <v>0</v>
      </c>
      <c r="D40" s="18">
        <f t="shared" si="2"/>
        <v>0</v>
      </c>
    </row>
    <row r="41" spans="2:4" x14ac:dyDescent="0.3">
      <c r="B41" s="21" t="s">
        <v>30</v>
      </c>
      <c r="C41" s="36">
        <f>VLOOKUP($C$32&amp;"-"&amp;B41,Tabela_apoio!$A:$D,4,FALSE)</f>
        <v>0</v>
      </c>
      <c r="D41" s="18">
        <f t="shared" si="2"/>
        <v>0</v>
      </c>
    </row>
    <row r="42" spans="2:4" x14ac:dyDescent="0.3">
      <c r="B42" s="22"/>
      <c r="C42" s="22"/>
      <c r="D42" s="25">
        <f>SUM(D36:D41)</f>
        <v>200</v>
      </c>
    </row>
    <row r="43" spans="2:4" x14ac:dyDescent="0.3"/>
    <row r="44" spans="2:4" x14ac:dyDescent="0.3"/>
    <row r="45" spans="2:4" x14ac:dyDescent="0.3"/>
    <row r="46" spans="2:4" x14ac:dyDescent="0.3"/>
    <row r="47" spans="2:4" x14ac:dyDescent="0.3"/>
    <row r="48" spans="2:4" x14ac:dyDescent="0.3"/>
    <row r="49" x14ac:dyDescent="0.3"/>
    <row r="50" x14ac:dyDescent="0.3"/>
    <row r="51" x14ac:dyDescent="0.3"/>
    <row r="52" x14ac:dyDescent="0.3"/>
    <row r="53" x14ac:dyDescent="0.3"/>
    <row r="54" x14ac:dyDescent="0.3"/>
    <row r="55" x14ac:dyDescent="0.3"/>
    <row r="56" x14ac:dyDescent="0.3"/>
    <row r="57" x14ac:dyDescent="0.3"/>
    <row r="58" x14ac:dyDescent="0.3"/>
    <row r="59" x14ac:dyDescent="0.3"/>
    <row r="60" hidden="1" x14ac:dyDescent="0.3"/>
    <row r="61" hidden="1" x14ac:dyDescent="0.3"/>
  </sheetData>
  <sheetProtection sheet="1" objects="1" scenarios="1" sort="0"/>
  <mergeCells count="11">
    <mergeCell ref="B16:D16"/>
    <mergeCell ref="B12:C12"/>
    <mergeCell ref="B13:C13"/>
    <mergeCell ref="B14:C14"/>
    <mergeCell ref="B11:D11"/>
    <mergeCell ref="B23:C23"/>
    <mergeCell ref="B17:C17"/>
    <mergeCell ref="B18:C18"/>
    <mergeCell ref="B19:C19"/>
    <mergeCell ref="B20:C20"/>
    <mergeCell ref="B21:C21"/>
  </mergeCells>
  <dataValidations count="1">
    <dataValidation type="list" allowBlank="1" showInputMessage="1" showErrorMessage="1" sqref="C32">
      <formula1>"Conservador,Moderado,Agressivo"</formula1>
    </dataValidation>
  </dataValidations>
  <printOptions horizontalCentered="1" verticalCentered="1"/>
  <pageMargins left="0.11811023622047245" right="0.11811023622047245" top="0.19685039370078741" bottom="0.19685039370078741" header="0.31496062992125984" footer="0.31496062992125984"/>
  <pageSetup paperSize="9"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A29" sqref="A29"/>
    </sheetView>
  </sheetViews>
  <sheetFormatPr defaultRowHeight="14.4" x14ac:dyDescent="0.3"/>
  <cols>
    <col min="1" max="1" width="29.21875" bestFit="1" customWidth="1"/>
    <col min="2" max="2" width="11.33203125" bestFit="1" customWidth="1"/>
    <col min="3" max="3" width="18" bestFit="1" customWidth="1"/>
    <col min="4" max="4" width="8.88671875" style="21"/>
    <col min="5" max="5" width="2.33203125" customWidth="1"/>
    <col min="6" max="6" width="16.109375" bestFit="1" customWidth="1"/>
    <col min="7" max="7" width="8.88671875" customWidth="1"/>
  </cols>
  <sheetData>
    <row r="2" spans="1:7" x14ac:dyDescent="0.3">
      <c r="A2" s="37" t="s">
        <v>32</v>
      </c>
      <c r="B2" s="38" t="s">
        <v>21</v>
      </c>
      <c r="C2" s="38" t="s">
        <v>22</v>
      </c>
      <c r="D2" s="39" t="s">
        <v>31</v>
      </c>
    </row>
    <row r="3" spans="1:7" x14ac:dyDescent="0.3">
      <c r="A3" t="str">
        <f>B3&amp;"-"&amp;C3</f>
        <v>Conservador-PAPEL</v>
      </c>
      <c r="B3" s="28" t="s">
        <v>17</v>
      </c>
      <c r="C3" s="21" t="s">
        <v>25</v>
      </c>
      <c r="D3" s="33">
        <v>0.3</v>
      </c>
      <c r="F3" s="16" t="s">
        <v>33</v>
      </c>
      <c r="G3" s="35" t="s">
        <v>34</v>
      </c>
    </row>
    <row r="4" spans="1:7" x14ac:dyDescent="0.3">
      <c r="A4" t="str">
        <f t="shared" ref="A4:A20" si="0">B4&amp;"-"&amp;C4</f>
        <v>Conservador-TIJOLO</v>
      </c>
      <c r="B4" s="28" t="s">
        <v>17</v>
      </c>
      <c r="C4" s="21" t="s">
        <v>26</v>
      </c>
      <c r="D4" s="33">
        <v>0.5</v>
      </c>
    </row>
    <row r="5" spans="1:7" x14ac:dyDescent="0.3">
      <c r="A5" t="str">
        <f t="shared" si="0"/>
        <v>Conservador-HÍBRIDOS</v>
      </c>
      <c r="B5" s="28" t="s">
        <v>17</v>
      </c>
      <c r="C5" s="21" t="s">
        <v>27</v>
      </c>
      <c r="D5" s="33">
        <v>0.1</v>
      </c>
    </row>
    <row r="6" spans="1:7" x14ac:dyDescent="0.3">
      <c r="A6" t="str">
        <f t="shared" si="0"/>
        <v>Conservador-FoFs</v>
      </c>
      <c r="B6" s="28" t="s">
        <v>17</v>
      </c>
      <c r="C6" s="21" t="s">
        <v>28</v>
      </c>
      <c r="D6" s="33">
        <v>0.1</v>
      </c>
    </row>
    <row r="7" spans="1:7" x14ac:dyDescent="0.3">
      <c r="A7" t="str">
        <f t="shared" si="0"/>
        <v>Conservador-DESENVOLVIMENTO</v>
      </c>
      <c r="B7" s="28" t="s">
        <v>17</v>
      </c>
      <c r="C7" s="21" t="s">
        <v>29</v>
      </c>
      <c r="D7" s="33">
        <v>0</v>
      </c>
    </row>
    <row r="8" spans="1:7" ht="15" thickBot="1" x14ac:dyDescent="0.35">
      <c r="A8" s="29" t="str">
        <f t="shared" si="0"/>
        <v>Conservador-HOTELARIAS</v>
      </c>
      <c r="B8" s="30" t="s">
        <v>17</v>
      </c>
      <c r="C8" s="31" t="s">
        <v>30</v>
      </c>
      <c r="D8" s="34">
        <v>0</v>
      </c>
    </row>
    <row r="9" spans="1:7" x14ac:dyDescent="0.3">
      <c r="A9" t="str">
        <f t="shared" si="0"/>
        <v>Moderado-PAPEL</v>
      </c>
      <c r="B9" s="27" t="s">
        <v>18</v>
      </c>
      <c r="C9" s="21" t="s">
        <v>25</v>
      </c>
      <c r="D9" s="33">
        <v>0.32</v>
      </c>
    </row>
    <row r="10" spans="1:7" x14ac:dyDescent="0.3">
      <c r="A10" t="str">
        <f t="shared" si="0"/>
        <v>Moderado-TIJOLO</v>
      </c>
      <c r="B10" s="27" t="s">
        <v>18</v>
      </c>
      <c r="C10" s="21" t="s">
        <v>26</v>
      </c>
      <c r="D10" s="33">
        <v>0.35</v>
      </c>
    </row>
    <row r="11" spans="1:7" x14ac:dyDescent="0.3">
      <c r="A11" t="str">
        <f t="shared" si="0"/>
        <v>Moderado-HÍBRIDOS</v>
      </c>
      <c r="B11" s="27" t="s">
        <v>18</v>
      </c>
      <c r="C11" s="21" t="s">
        <v>27</v>
      </c>
      <c r="D11" s="33">
        <v>0.08</v>
      </c>
    </row>
    <row r="12" spans="1:7" x14ac:dyDescent="0.3">
      <c r="A12" t="str">
        <f t="shared" si="0"/>
        <v>Moderado-FoFs</v>
      </c>
      <c r="B12" s="27" t="s">
        <v>18</v>
      </c>
      <c r="C12" s="21" t="s">
        <v>28</v>
      </c>
      <c r="D12" s="33">
        <v>0.05</v>
      </c>
    </row>
    <row r="13" spans="1:7" x14ac:dyDescent="0.3">
      <c r="A13" t="str">
        <f t="shared" si="0"/>
        <v>Moderado-DESENVOLVIMENTO</v>
      </c>
      <c r="B13" s="27" t="s">
        <v>18</v>
      </c>
      <c r="C13" s="21" t="s">
        <v>29</v>
      </c>
      <c r="D13" s="33">
        <v>0.1</v>
      </c>
    </row>
    <row r="14" spans="1:7" ht="15" thickBot="1" x14ac:dyDescent="0.35">
      <c r="A14" s="29" t="str">
        <f t="shared" si="0"/>
        <v>Moderado-HOTELARIAS</v>
      </c>
      <c r="B14" s="32" t="s">
        <v>18</v>
      </c>
      <c r="C14" s="31" t="s">
        <v>30</v>
      </c>
      <c r="D14" s="34">
        <v>0.1</v>
      </c>
    </row>
    <row r="15" spans="1:7" x14ac:dyDescent="0.3">
      <c r="A15" t="str">
        <f t="shared" si="0"/>
        <v>Agressivo-PAPEL</v>
      </c>
      <c r="B15" s="26" t="s">
        <v>19</v>
      </c>
      <c r="C15" s="21" t="s">
        <v>25</v>
      </c>
      <c r="D15" s="33">
        <v>0.5</v>
      </c>
    </row>
    <row r="16" spans="1:7" x14ac:dyDescent="0.3">
      <c r="A16" t="str">
        <f t="shared" si="0"/>
        <v>Agressivo-TIJOLO</v>
      </c>
      <c r="B16" s="26" t="s">
        <v>19</v>
      </c>
      <c r="C16" s="21" t="s">
        <v>26</v>
      </c>
      <c r="D16" s="33">
        <v>0.1</v>
      </c>
    </row>
    <row r="17" spans="1:4" x14ac:dyDescent="0.3">
      <c r="A17" t="str">
        <f t="shared" si="0"/>
        <v>Agressivo-HÍBRIDOS</v>
      </c>
      <c r="B17" s="26" t="s">
        <v>19</v>
      </c>
      <c r="C17" s="21" t="s">
        <v>27</v>
      </c>
      <c r="D17" s="33">
        <v>0.05</v>
      </c>
    </row>
    <row r="18" spans="1:4" x14ac:dyDescent="0.3">
      <c r="A18" t="str">
        <f t="shared" si="0"/>
        <v>Agressivo-FoFs</v>
      </c>
      <c r="B18" s="26" t="s">
        <v>19</v>
      </c>
      <c r="C18" s="21" t="s">
        <v>28</v>
      </c>
      <c r="D18" s="33">
        <v>0.05</v>
      </c>
    </row>
    <row r="19" spans="1:4" x14ac:dyDescent="0.3">
      <c r="A19" t="str">
        <f t="shared" si="0"/>
        <v>Agressivo-DESENVOLVIMENTO</v>
      </c>
      <c r="B19" s="26" t="s">
        <v>19</v>
      </c>
      <c r="C19" s="21" t="s">
        <v>29</v>
      </c>
      <c r="D19" s="33">
        <v>0.2</v>
      </c>
    </row>
    <row r="20" spans="1:4" x14ac:dyDescent="0.3">
      <c r="A20" t="str">
        <f t="shared" si="0"/>
        <v>Agressivo-HOTELARIAS</v>
      </c>
      <c r="B20" s="26" t="s">
        <v>19</v>
      </c>
      <c r="C20" s="21" t="s">
        <v>30</v>
      </c>
      <c r="D20" s="33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Tabela_apoio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Celmo</dc:creator>
  <cp:lastModifiedBy>Celmo</cp:lastModifiedBy>
  <cp:lastPrinted>2025-09-10T18:54:20Z</cp:lastPrinted>
  <dcterms:created xsi:type="dcterms:W3CDTF">2025-09-08T13:59:04Z</dcterms:created>
  <dcterms:modified xsi:type="dcterms:W3CDTF">2025-09-10T18:55:47Z</dcterms:modified>
</cp:coreProperties>
</file>