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EPCI">Sheet1!$E$4</definedName>
  </definedNames>
  <calcPr/>
  <extLst>
    <ext uri="GoogleSheetsCustomDataVersion1">
      <go:sheetsCustomData xmlns:go="http://customooxmlschemas.google.com/" r:id="rId5" roundtripDataSignature="AMtx7mh5xRIsgVeg/O0tRMI9lV4G7/e+hg=="/>
    </ext>
  </extLst>
</workbook>
</file>

<file path=xl/sharedStrings.xml><?xml version="1.0" encoding="utf-8"?>
<sst xmlns="http://schemas.openxmlformats.org/spreadsheetml/2006/main" count="83" uniqueCount="67">
  <si>
    <t>Unit</t>
  </si>
  <si>
    <t>Year</t>
  </si>
  <si>
    <t>Capacity</t>
  </si>
  <si>
    <t>CEPCI</t>
  </si>
  <si>
    <t>Cost</t>
  </si>
  <si>
    <t>Capacity Correction</t>
  </si>
  <si>
    <t>Inflation Correction</t>
  </si>
  <si>
    <t>Current Cost</t>
  </si>
  <si>
    <t>Reactor Vessel</t>
  </si>
  <si>
    <t>NA</t>
  </si>
  <si>
    <t>Reactor Cyclone</t>
  </si>
  <si>
    <t>Regenerator Cyclone</t>
  </si>
  <si>
    <t>Main Fractionator</t>
  </si>
  <si>
    <t>Distillation Column</t>
  </si>
  <si>
    <t>CO Boiler</t>
  </si>
  <si>
    <t>TOTAL</t>
  </si>
  <si>
    <t>Vapor Flow Rate</t>
  </si>
  <si>
    <t>Linear Velocity</t>
  </si>
  <si>
    <t>Area</t>
  </si>
  <si>
    <t>Diameter</t>
  </si>
  <si>
    <t>Number of Trays</t>
  </si>
  <si>
    <t>Tray Spacing</t>
  </si>
  <si>
    <t>Top Spacing</t>
  </si>
  <si>
    <t>Bottom Spacing</t>
  </si>
  <si>
    <t>Height</t>
  </si>
  <si>
    <t xml:space="preserve">Cost of Preparation </t>
  </si>
  <si>
    <t>10% of Total Bare Module Cost</t>
  </si>
  <si>
    <t>Cost of Service Facilities</t>
  </si>
  <si>
    <t>5% of Total Bare Module Cost</t>
  </si>
  <si>
    <t>Cost of Contigency</t>
  </si>
  <si>
    <t>18.00% of Direct Permanent Investment</t>
  </si>
  <si>
    <t>Cost of Land</t>
  </si>
  <si>
    <t>2.00% of Total Depreciable Capital</t>
  </si>
  <si>
    <t>Cost of Royalties</t>
  </si>
  <si>
    <t>Cost of Plant Start up</t>
  </si>
  <si>
    <t>10.00% of Total Depreciable Capital</t>
  </si>
  <si>
    <t>Equipment</t>
  </si>
  <si>
    <t>Purchased Cost</t>
  </si>
  <si>
    <t>Bare Module Cost</t>
  </si>
  <si>
    <t>Reactor Vessel (R-1 &amp; R-2)</t>
  </si>
  <si>
    <t>Reactor Cyclone (C-1)</t>
  </si>
  <si>
    <t>Regenerator Cyclone (C-2)</t>
  </si>
  <si>
    <t>Main Fractionator (T-1)</t>
  </si>
  <si>
    <t>Distillation Column (T-2)</t>
  </si>
  <si>
    <t>CO Boiler (R-3 and E-1)</t>
  </si>
  <si>
    <t>Heat Exchanger (E-2)</t>
  </si>
  <si>
    <t>Water Pump</t>
  </si>
  <si>
    <t>Compressor</t>
  </si>
  <si>
    <t>Total Cost</t>
  </si>
  <si>
    <t>Total Bare Module Cost (TBM)</t>
  </si>
  <si>
    <t>Cost of Site Preparations</t>
  </si>
  <si>
    <t>Direct Permanent Investment (DPI)</t>
  </si>
  <si>
    <t>Cost of Contingency and Contractor Fees</t>
  </si>
  <si>
    <t>Total Depreciable Capital (TDC)</t>
  </si>
  <si>
    <t>Cost of Plant Start-Up</t>
  </si>
  <si>
    <t>Total Permanent Investment</t>
  </si>
  <si>
    <t>Revenue (USD/day)</t>
  </si>
  <si>
    <t>Total Cost of Materials (USD/day)</t>
  </si>
  <si>
    <t>Profit (USD/day)</t>
  </si>
  <si>
    <t>Daily Capital Cost (USD/day)</t>
  </si>
  <si>
    <t>Daily Operating and Maintenance Cost (USD/day)</t>
  </si>
  <si>
    <t>Return on Investment (ROI)</t>
  </si>
  <si>
    <t>Payback Period</t>
  </si>
  <si>
    <t>0.60 Years</t>
  </si>
  <si>
    <t>ROI =</t>
  </si>
  <si>
    <t>(R-M-C-O)/(M+C+O) *100</t>
  </si>
  <si>
    <t xml:space="preserve">Payback Period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</si>
</sst>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_);[Red]\(&quot;$&quot;#,##0.00\)"/>
    <numFmt numFmtId="165" formatCode="&quot;$&quot;#,##0_);[Red]\(&quot;$&quot;#,##0\)"/>
    <numFmt numFmtId="166" formatCode="0.0"/>
  </numFmts>
  <fonts count="7">
    <font>
      <sz val="11.0"/>
      <color theme="1"/>
      <name val="Arial"/>
    </font>
    <font>
      <sz val="14.0"/>
      <color theme="1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6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</fills>
  <borders count="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3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3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5" fontId="1" numFmtId="3" xfId="0" applyAlignment="1" applyBorder="1" applyFont="1" applyNumberForma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6" fontId="1" numFmtId="3" xfId="0" applyAlignment="1" applyBorder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4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1"/>
    </xf>
    <xf borderId="6" fillId="0" fontId="3" numFmtId="4" xfId="0" applyAlignment="1" applyBorder="1" applyFont="1" applyNumberFormat="1">
      <alignment horizontal="center" shrinkToFit="0" vertical="center" wrapText="1"/>
    </xf>
    <xf borderId="4" fillId="0" fontId="3" numFmtId="3" xfId="0" applyAlignment="1" applyBorder="1" applyFont="1" applyNumberFormat="1">
      <alignment horizontal="center" shrinkToFit="0" vertical="center" wrapText="1"/>
    </xf>
    <xf borderId="6" fillId="0" fontId="3" numFmtId="165" xfId="0" applyAlignment="1" applyBorder="1" applyFont="1" applyNumberFormat="1">
      <alignment horizontal="center" shrinkToFit="0" vertical="center" wrapText="1"/>
    </xf>
    <xf borderId="6" fillId="0" fontId="3" numFmtId="3" xfId="0" applyAlignment="1" applyBorder="1" applyFont="1" applyNumberFormat="1">
      <alignment horizontal="center" shrinkToFit="0" vertical="center" wrapText="1"/>
    </xf>
    <xf borderId="6" fillId="0" fontId="1" numFmtId="3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4" xfId="0" applyAlignment="1" applyBorder="1" applyFont="1" applyNumberFormat="1">
      <alignment horizontal="center" shrinkToFit="0" vertical="center" wrapText="1"/>
    </xf>
    <xf borderId="2" fillId="0" fontId="2" numFmtId="4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4" xfId="0" applyAlignment="1" applyBorder="1" applyFont="1" applyNumberForma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5" numFmtId="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7" fillId="0" fontId="5" numFmtId="10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8.25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0" customHeight="1">
      <c r="A2" s="3" t="s">
        <v>8</v>
      </c>
      <c r="B2" s="3">
        <v>2002.0</v>
      </c>
      <c r="C2" s="4">
        <v>62000.0</v>
      </c>
      <c r="D2" s="3">
        <v>395.6</v>
      </c>
      <c r="E2" s="4">
        <v>9958080.0</v>
      </c>
      <c r="F2" s="3">
        <f t="shared" ref="F2:G2" si="1">(C3/C2)</f>
        <v>0.5132258065</v>
      </c>
      <c r="G2" s="3">
        <f t="shared" si="1"/>
        <v>1.507077856</v>
      </c>
      <c r="H2" s="3">
        <f>(E2)*(F2^0.6)*(G2)</f>
        <v>10057647.05</v>
      </c>
      <c r="I2" s="2">
        <f>(H2*4.74)</f>
        <v>47673247.04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0" customHeight="1">
      <c r="A3" s="3" t="s">
        <v>8</v>
      </c>
      <c r="B3" s="3">
        <v>2021.0</v>
      </c>
      <c r="C3" s="4">
        <v>31820.0</v>
      </c>
      <c r="D3" s="3">
        <v>596.2</v>
      </c>
      <c r="E3" s="3" t="s">
        <v>9</v>
      </c>
      <c r="F3" s="3" t="s">
        <v>9</v>
      </c>
      <c r="G3" s="3" t="s">
        <v>9</v>
      </c>
      <c r="H3" s="3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0" customHeight="1">
      <c r="A4" s="5" t="s">
        <v>10</v>
      </c>
      <c r="B4" s="5">
        <v>2002.0</v>
      </c>
      <c r="C4" s="6">
        <v>62000.0</v>
      </c>
      <c r="D4" s="5">
        <v>395.6</v>
      </c>
      <c r="E4" s="6">
        <v>910200.0</v>
      </c>
      <c r="F4" s="5">
        <f t="shared" ref="F4:G4" si="2">(C5/C4)</f>
        <v>0.5132258065</v>
      </c>
      <c r="G4" s="5">
        <f t="shared" si="2"/>
        <v>1.507077856</v>
      </c>
      <c r="H4" s="5">
        <f>(E4)*(F4^0.6)*(G4)</f>
        <v>919300.7436</v>
      </c>
      <c r="I4" s="5">
        <f>(H4/3)*4.74</f>
        <v>1452495.175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0" customHeight="1">
      <c r="A5" s="5" t="s">
        <v>10</v>
      </c>
      <c r="B5" s="5">
        <v>2021.0</v>
      </c>
      <c r="C5" s="6">
        <v>31820.0</v>
      </c>
      <c r="D5" s="5">
        <v>596.2</v>
      </c>
      <c r="E5" s="6" t="s">
        <v>9</v>
      </c>
      <c r="F5" s="5" t="s">
        <v>9</v>
      </c>
      <c r="G5" s="5" t="s">
        <v>9</v>
      </c>
      <c r="H5" s="5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0" customHeight="1">
      <c r="A6" s="7" t="s">
        <v>11</v>
      </c>
      <c r="B6" s="7">
        <v>2002.0</v>
      </c>
      <c r="C6" s="8">
        <v>62000.0</v>
      </c>
      <c r="D6" s="7">
        <v>395.6</v>
      </c>
      <c r="E6" s="8">
        <v>2484600.0</v>
      </c>
      <c r="F6" s="7">
        <f t="shared" ref="F6:G6" si="3">(C7/C6)</f>
        <v>0.5132258065</v>
      </c>
      <c r="G6" s="7">
        <f t="shared" si="3"/>
        <v>1.507077856</v>
      </c>
      <c r="H6" s="7">
        <f>(E6)*(F6^0.6)*(G6)</f>
        <v>2509442.57</v>
      </c>
      <c r="I6" s="7">
        <f>(H6/2)*4.74</f>
        <v>5947378.892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0" customHeight="1">
      <c r="A7" s="7" t="s">
        <v>11</v>
      </c>
      <c r="B7" s="7">
        <v>2021.0</v>
      </c>
      <c r="C7" s="8">
        <v>31820.0</v>
      </c>
      <c r="D7" s="7">
        <v>596.2</v>
      </c>
      <c r="E7" s="8" t="s">
        <v>9</v>
      </c>
      <c r="F7" s="7" t="s">
        <v>9</v>
      </c>
      <c r="G7" s="7" t="s">
        <v>9</v>
      </c>
      <c r="H7" s="7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0" customHeight="1">
      <c r="A8" s="9" t="s">
        <v>12</v>
      </c>
      <c r="B8" s="9"/>
      <c r="C8" s="9"/>
      <c r="D8" s="9"/>
      <c r="E8" s="9"/>
      <c r="F8" s="9"/>
      <c r="G8" s="9"/>
      <c r="H8" s="9">
        <v>3750000.0</v>
      </c>
      <c r="I8" s="9">
        <f t="shared" ref="I8:I9" si="4">H8*4.74</f>
        <v>17775000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0" customHeight="1">
      <c r="A9" s="9" t="s">
        <v>13</v>
      </c>
      <c r="B9" s="9"/>
      <c r="C9" s="9"/>
      <c r="D9" s="9"/>
      <c r="E9" s="9"/>
      <c r="F9" s="9"/>
      <c r="G9" s="9"/>
      <c r="H9" s="10">
        <v>70000.0</v>
      </c>
      <c r="I9" s="10">
        <f t="shared" si="4"/>
        <v>331800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0" customHeight="1">
      <c r="A10" s="2" t="s">
        <v>14</v>
      </c>
      <c r="B10" s="2"/>
      <c r="C10" s="2"/>
      <c r="D10" s="2"/>
      <c r="E10" s="2"/>
      <c r="F10" s="2"/>
      <c r="G10" s="2"/>
      <c r="H10" s="2">
        <v>365000.0</v>
      </c>
      <c r="I10" s="2">
        <v>365000.0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0" customHeight="1">
      <c r="A11" s="2" t="s">
        <v>15</v>
      </c>
      <c r="B11" s="2"/>
      <c r="C11" s="2"/>
      <c r="D11" s="2"/>
      <c r="E11" s="2"/>
      <c r="F11" s="2"/>
      <c r="G11" s="2"/>
      <c r="H11" s="11">
        <f>H2+H4+H6+H8+H9+H10</f>
        <v>17671390.37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0" customHeight="1">
      <c r="A13" s="12" t="s">
        <v>16</v>
      </c>
      <c r="B13" s="12" t="s">
        <v>17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0" customHeight="1">
      <c r="A14" s="13">
        <v>30.4695</v>
      </c>
      <c r="B14" s="13">
        <f>0.3048*2</f>
        <v>0.6096</v>
      </c>
      <c r="C14" s="13">
        <f t="shared" ref="C14:C15" si="5">(A14/B14)</f>
        <v>49.98277559</v>
      </c>
      <c r="D14" s="13">
        <f t="shared" ref="D14:D15" si="6">(2)*((C14/3.14)^0.5)</f>
        <v>7.979494069</v>
      </c>
      <c r="E14" s="13">
        <v>16.0</v>
      </c>
      <c r="F14" s="13">
        <v>0.5</v>
      </c>
      <c r="G14" s="13">
        <v>10.64</v>
      </c>
      <c r="H14" s="13">
        <v>15.96</v>
      </c>
      <c r="I14" s="13">
        <f t="shared" ref="I14:I15" si="7">((E14-1)*0.508)+G14+H14</f>
        <v>34.22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0" customHeight="1">
      <c r="A15" s="13">
        <v>0.394368</v>
      </c>
      <c r="B15" s="13">
        <v>0.6096</v>
      </c>
      <c r="C15" s="13">
        <f t="shared" si="5"/>
        <v>0.6469291339</v>
      </c>
      <c r="D15" s="13">
        <f t="shared" si="6"/>
        <v>0.9078069984</v>
      </c>
      <c r="E15" s="13">
        <v>10.0</v>
      </c>
      <c r="F15" s="13">
        <v>0.5</v>
      </c>
      <c r="G15" s="13">
        <v>1.2</v>
      </c>
      <c r="H15" s="13">
        <v>1.8</v>
      </c>
      <c r="I15" s="13">
        <f t="shared" si="7"/>
        <v>7.572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0" customHeight="1">
      <c r="A18" s="2" t="s">
        <v>25</v>
      </c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0" customHeight="1">
      <c r="A19" s="2" t="s">
        <v>27</v>
      </c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0" customHeight="1">
      <c r="A20" s="2" t="s">
        <v>29</v>
      </c>
      <c r="B20" s="2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0" customHeight="1">
      <c r="A21" s="2" t="s">
        <v>31</v>
      </c>
      <c r="B21" s="2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0" customHeight="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0" customHeight="1">
      <c r="A23" s="2" t="s">
        <v>34</v>
      </c>
      <c r="B23" s="2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0" customHeight="1">
      <c r="A25" s="14" t="s">
        <v>36</v>
      </c>
      <c r="B25" s="15" t="s">
        <v>37</v>
      </c>
      <c r="C25" s="15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0" customHeight="1">
      <c r="A26" s="16" t="s">
        <v>39</v>
      </c>
      <c r="B26" s="17">
        <v>1.005764705E7</v>
      </c>
      <c r="C26" s="17">
        <v>4.767324704E7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0" customHeight="1">
      <c r="A27" s="18" t="s">
        <v>40</v>
      </c>
      <c r="B27" s="19">
        <v>306433.58</v>
      </c>
      <c r="C27" s="20">
        <v>1452495.18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0" customHeight="1">
      <c r="A28" s="18" t="s">
        <v>41</v>
      </c>
      <c r="B28" s="20">
        <v>1254721.29</v>
      </c>
      <c r="C28" s="20">
        <v>5947378.892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0" customHeight="1">
      <c r="A29" s="16" t="s">
        <v>42</v>
      </c>
      <c r="B29" s="21">
        <v>3750000.0</v>
      </c>
      <c r="C29" s="21">
        <v>1.7775E7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0" customHeight="1">
      <c r="A30" s="18" t="s">
        <v>43</v>
      </c>
      <c r="B30" s="22">
        <v>70000.0</v>
      </c>
      <c r="C30" s="23">
        <v>331800.0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9.0" customHeight="1">
      <c r="A31" s="18" t="s">
        <v>44</v>
      </c>
      <c r="B31" s="20">
        <v>1065408.73</v>
      </c>
      <c r="C31" s="20">
        <v>5050037.38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0" customHeight="1">
      <c r="A32" s="18" t="s">
        <v>45</v>
      </c>
      <c r="B32" s="24">
        <v>5360.0</v>
      </c>
      <c r="C32" s="20">
        <v>25406.4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9.0" customHeight="1">
      <c r="A33" s="18" t="s">
        <v>46</v>
      </c>
      <c r="B33" s="23">
        <v>40000.0</v>
      </c>
      <c r="C33" s="23">
        <v>189600.0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9.0" customHeight="1">
      <c r="A34" s="18" t="s">
        <v>47</v>
      </c>
      <c r="B34" s="25">
        <v>26000.0</v>
      </c>
      <c r="C34" s="23">
        <v>123240.0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9.0" customHeight="1">
      <c r="A35" s="26" t="s">
        <v>48</v>
      </c>
      <c r="B35" s="27">
        <v>1.650421065E7</v>
      </c>
      <c r="C35" s="27">
        <f>(C26+C27+C28+C29+C30+C31+C32+C33)</f>
        <v>78444964.89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9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0" customHeight="1">
      <c r="A37" s="14" t="s">
        <v>49</v>
      </c>
      <c r="B37" s="28">
        <v>7.856820489E7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9.0" customHeight="1">
      <c r="A38" s="29" t="s">
        <v>50</v>
      </c>
      <c r="B38" s="30">
        <v>1.17852307335E7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9.0" customHeight="1">
      <c r="A39" s="29" t="s">
        <v>27</v>
      </c>
      <c r="B39" s="30">
        <v>1.17852307335E7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9.0" customHeight="1">
      <c r="A40" s="14" t="s">
        <v>51</v>
      </c>
      <c r="B40" s="28">
        <v>1.02138666357E8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0" customHeight="1">
      <c r="A41" s="29" t="s">
        <v>52</v>
      </c>
      <c r="B41" s="30">
        <v>1.838495994426E7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9.0" customHeight="1">
      <c r="A42" s="14" t="s">
        <v>53</v>
      </c>
      <c r="B42" s="28">
        <v>1.2052362630126E8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9.0" customHeight="1">
      <c r="A43" s="29" t="s">
        <v>31</v>
      </c>
      <c r="B43" s="30">
        <v>2410472.53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9.0" customHeight="1">
      <c r="A44" s="29" t="s">
        <v>54</v>
      </c>
      <c r="B44" s="30">
        <v>1.205236263012E7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0" customHeight="1">
      <c r="A45" s="14" t="s">
        <v>55</v>
      </c>
      <c r="B45" s="28">
        <f>B42+B43+B44</f>
        <v>134986461.5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9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0" customHeight="1">
      <c r="A48" s="31" t="s">
        <v>56</v>
      </c>
      <c r="B48" s="32">
        <v>3011872.86</v>
      </c>
      <c r="C48" s="2">
        <f t="shared" ref="C48:C52" si="8">B48*365</f>
        <v>1099333594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9.0" customHeight="1">
      <c r="A49" s="31" t="s">
        <v>57</v>
      </c>
      <c r="B49" s="32">
        <v>2203211.41</v>
      </c>
      <c r="C49" s="2">
        <f t="shared" si="8"/>
        <v>804172164.7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9.0" customHeight="1">
      <c r="A50" s="31" t="s">
        <v>58</v>
      </c>
      <c r="B50" s="32">
        <v>808661.45</v>
      </c>
      <c r="C50" s="2">
        <f t="shared" si="8"/>
        <v>295161429.3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9.0" customHeight="1">
      <c r="A51" s="31" t="s">
        <v>59</v>
      </c>
      <c r="B51" s="32">
        <v>118063.84</v>
      </c>
      <c r="C51" s="2">
        <f t="shared" si="8"/>
        <v>43093301.6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9.0" customHeight="1">
      <c r="A52" s="31" t="s">
        <v>60</v>
      </c>
      <c r="B52" s="32">
        <v>82707.8</v>
      </c>
      <c r="C52" s="2">
        <f t="shared" si="8"/>
        <v>30188347</v>
      </c>
      <c r="D52" s="3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9.0" customHeight="1">
      <c r="A53" s="31" t="s">
        <v>61</v>
      </c>
      <c r="B53" s="34">
        <v>0.2523</v>
      </c>
      <c r="C53" s="2"/>
      <c r="D53" s="3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9.0" customHeight="1">
      <c r="A54" s="31" t="s">
        <v>62</v>
      </c>
      <c r="B54" s="35" t="s">
        <v>63</v>
      </c>
      <c r="C54" s="2"/>
      <c r="D54" s="3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9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2" t="s">
        <v>64</v>
      </c>
      <c r="B56" s="37" t="s">
        <v>65</v>
      </c>
      <c r="C56" s="2">
        <f>((B48-B49-B51-B52)/(B49+B51+B52))</f>
        <v>0.2528677604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0" customHeight="1">
      <c r="A57" s="2" t="s">
        <v>66</v>
      </c>
      <c r="B57" s="2">
        <f>B42/((C48-C49-C51-C52)*0.67 + B35/30)</f>
        <v>0.8077471667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9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9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9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9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9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9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9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9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9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9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9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9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9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9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9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9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9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9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9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9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9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9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9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9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9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9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9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9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9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9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9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9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9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9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9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9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9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9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9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9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9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9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9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9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9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9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9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9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9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9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9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9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9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9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9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9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9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9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9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9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9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9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9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9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9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9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9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9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9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9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9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9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9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9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9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9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9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9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9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9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9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9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9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9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9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9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9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9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9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9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9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9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9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9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9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9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9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9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9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9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9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9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9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9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9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9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9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9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9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9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9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9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9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9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9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9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9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9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9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9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9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9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9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9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9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9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9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9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9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9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9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9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9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9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9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9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9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9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9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9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9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9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9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9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9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9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9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9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9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9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9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9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9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9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9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9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9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9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9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9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9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9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9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9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9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9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9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9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9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9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9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9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9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9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9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9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9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9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9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9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9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9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9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9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9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9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9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9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9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9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9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9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9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9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9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9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9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9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9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9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9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9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9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9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9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9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9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9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9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9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9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9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9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9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9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9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9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9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9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9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9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9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9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9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9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9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9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9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9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9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9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9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9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9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9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9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9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9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9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9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9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9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9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9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9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9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9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9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9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9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9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9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9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9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9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9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9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9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9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9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9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9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9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9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9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9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9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9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9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9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9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9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9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9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9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9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9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9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9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9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9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9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9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9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9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9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9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9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9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9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9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9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9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9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9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9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9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9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9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9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9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9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9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9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9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9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9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9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9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9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9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9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9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9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9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9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9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9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9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9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9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9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9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9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9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9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9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9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9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9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9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9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9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9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9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9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9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9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9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9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9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9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9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9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9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9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9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9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9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9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9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9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9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9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9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9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9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9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9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9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9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9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9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9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9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9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9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9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9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9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9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9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9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9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9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9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9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9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9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9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9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9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9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9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9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9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9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9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9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9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9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9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9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9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9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9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9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9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9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9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9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9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9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9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9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9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9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9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9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9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9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9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9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9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9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9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9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9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9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9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9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9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9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9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9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9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9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9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9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9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9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9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9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9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9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9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9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9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9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9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9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9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9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9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9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9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9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9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9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9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9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9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9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9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9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9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9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9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9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9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9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9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9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9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9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9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9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9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9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9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9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9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9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9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9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9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9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9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9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9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9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9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9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9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9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9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9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9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9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9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9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9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9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9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9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9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9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9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9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9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9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9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9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9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9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9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9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9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9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9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9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9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9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9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9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9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9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9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9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9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9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9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9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9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9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9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9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9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9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9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9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9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9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9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9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9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9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9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9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9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9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9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9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9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9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9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9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9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9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9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9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9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9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9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9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9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9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9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9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9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9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9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9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9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9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9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9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9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9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9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9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9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9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9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9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9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9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9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9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9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9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9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9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9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9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9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9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9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9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9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9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9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9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9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9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9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9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9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9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9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9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9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9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9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9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9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9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9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9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9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9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9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9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9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9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9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9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9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9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9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9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9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9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9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9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9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9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9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9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9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9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9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9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9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9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9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9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9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9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9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9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9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9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9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9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9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9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9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9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9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9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9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9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9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9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9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9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9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9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9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9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9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9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9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9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9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9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9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9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9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9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9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9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9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9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9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9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9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9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9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9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9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9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9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9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9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9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9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9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9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9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9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9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9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9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9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9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9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9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9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9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9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9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9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9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9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9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9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9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9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9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9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9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9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9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9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9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9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9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9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9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9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9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9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9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9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9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9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9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9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9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9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9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9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9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9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9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9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9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9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9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9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9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9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9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9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9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9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9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9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9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9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9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9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9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9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9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9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9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9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9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9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9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9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9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9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9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9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9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9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9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9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9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9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9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9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9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9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9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9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9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9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9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9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9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9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9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9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9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9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9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9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9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9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9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9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9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9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9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9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9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9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9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9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9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9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9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9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9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9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9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9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9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9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9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9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9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9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9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9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9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9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9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9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9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9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9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9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9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9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9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9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9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9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9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9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9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9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9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9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9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9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9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9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9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9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9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9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9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9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9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9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9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9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9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9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9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9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9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9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9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9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9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9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9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9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9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9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9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9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9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9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9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9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9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9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9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9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9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9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9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9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9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9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9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9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9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9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9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9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9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9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9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9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9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9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9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9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9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9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9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9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9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9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9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9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9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9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9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9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9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9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9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9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9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9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9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9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9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9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9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9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2021-04-09T17:16:45Z</dcterms:created>
  <dc:creator>Christian Pena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0x010100CAA10F0F8C8AC6429F6CB3C322CBC12F</vt:lpwstr>
  </property>
</Properties>
</file>