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ADISTICO PLANTA\2024\"/>
    </mc:Choice>
  </mc:AlternateContent>
  <xr:revisionPtr revIDLastSave="0" documentId="13_ncr:1_{DB8EBDBB-E093-43E9-9369-949B410C7279}" xr6:coauthVersionLast="47" xr6:coauthVersionMax="47" xr10:uidLastSave="{00000000-0000-0000-0000-000000000000}"/>
  <bookViews>
    <workbookView xWindow="-108" yWindow="-108" windowWidth="23256" windowHeight="12456" xr2:uid="{3BE83C13-3B77-4E2C-BC37-5469DAA8F896}"/>
  </bookViews>
  <sheets>
    <sheet name="ESTADISTICA" sheetId="1" r:id="rId1"/>
    <sheet name="Rec. Diciembre" sheetId="19" r:id="rId2"/>
    <sheet name="Diciembre" sheetId="2" r:id="rId3"/>
    <sheet name="Rec Au Conc. Pb Dic 2024" sheetId="3" r:id="rId4"/>
    <sheet name="Rec Ag Conc. Pb Dic 2024" sheetId="4" r:id="rId5"/>
    <sheet name="Rec Pb Conc. Pb Dic 2024" sheetId="5" r:id="rId6"/>
    <sheet name="Rec Au Conc Zn Dic 2024" sheetId="6" r:id="rId7"/>
    <sheet name="Rec Ag Conc Zn Dic 2024" sheetId="7" r:id="rId8"/>
    <sheet name="Rec Zn Conc. Zn Dic 2024" sheetId="8" r:id="rId9"/>
    <sheet name="Grado Au Conc. Pb  Dic 2024" sheetId="9" r:id="rId10"/>
    <sheet name="Grado Ag Conc. Pb Dic 2024" sheetId="10" r:id="rId11"/>
    <sheet name="Grado Pb  Conc. Pb Dic 2024" sheetId="11" r:id="rId12"/>
    <sheet name="Grado Zn  Conc. Pb Dic 2024" sheetId="12" r:id="rId13"/>
    <sheet name="Grado Au Conc. Zn Dic 2024" sheetId="13" r:id="rId14"/>
    <sheet name="Grado Ag Conc. Zn Dic 2024" sheetId="14" r:id="rId15"/>
    <sheet name="Grado Zn Conc. Zn  Dic 2024" sheetId="15" r:id="rId16"/>
    <sheet name="Grado Au Conc. Fe  Dic 2024" sheetId="16" r:id="rId17"/>
    <sheet name="Grado Ag Conc. Fe  Dic 2024" sheetId="17" r:id="rId18"/>
    <sheet name="Grado Fe Conc. Fe  Dic 2024" sheetId="18" r:id="rId19"/>
  </sheets>
  <definedNames>
    <definedName name="_xlnm._FilterDatabase" localSheetId="0" hidden="1">ESTADISTICA!$A$1:$DD$5</definedName>
    <definedName name="_xlnm.Print_Area" localSheetId="0">ESTADISTICA!#REF!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8" i="19" l="1"/>
  <c r="AL8" i="19"/>
  <c r="AK8" i="19"/>
  <c r="AH13" i="19"/>
  <c r="AG13" i="19"/>
  <c r="AF13" i="19"/>
  <c r="AE13" i="19"/>
  <c r="AA13" i="19"/>
  <c r="Z13" i="19"/>
  <c r="Y13" i="19"/>
  <c r="X13" i="19"/>
  <c r="AH8" i="19"/>
  <c r="AG8" i="19"/>
  <c r="AF8" i="19"/>
  <c r="AE8" i="19"/>
  <c r="X9" i="19"/>
  <c r="AA8" i="19"/>
  <c r="Z8" i="19"/>
  <c r="Y8" i="19"/>
  <c r="X8" i="19"/>
  <c r="X7" i="19"/>
  <c r="DH8" i="2"/>
  <c r="DI8" i="2"/>
  <c r="DJ8" i="2"/>
  <c r="DK8" i="2"/>
  <c r="DL8" i="2"/>
  <c r="DH9" i="2"/>
  <c r="DI9" i="2"/>
  <c r="DJ9" i="2"/>
  <c r="DK9" i="2"/>
  <c r="DL9" i="2"/>
  <c r="DH10" i="2"/>
  <c r="DI10" i="2"/>
  <c r="DJ10" i="2"/>
  <c r="DK10" i="2"/>
  <c r="DL10" i="2"/>
  <c r="DH11" i="2"/>
  <c r="DI11" i="2"/>
  <c r="DJ11" i="2"/>
  <c r="DK11" i="2"/>
  <c r="DL11" i="2"/>
  <c r="DH12" i="2"/>
  <c r="DI12" i="2"/>
  <c r="DJ12" i="2"/>
  <c r="DK12" i="2"/>
  <c r="DL12" i="2"/>
  <c r="DH13" i="2"/>
  <c r="DI13" i="2"/>
  <c r="DJ13" i="2"/>
  <c r="DK13" i="2"/>
  <c r="DL13" i="2"/>
  <c r="DH14" i="2"/>
  <c r="DI14" i="2"/>
  <c r="DJ14" i="2"/>
  <c r="DK14" i="2"/>
  <c r="DL14" i="2"/>
  <c r="DH15" i="2"/>
  <c r="DI15" i="2"/>
  <c r="DJ15" i="2"/>
  <c r="DK15" i="2"/>
  <c r="DL15" i="2"/>
  <c r="DH16" i="2"/>
  <c r="DI16" i="2"/>
  <c r="DJ16" i="2"/>
  <c r="DK16" i="2"/>
  <c r="DL16" i="2"/>
  <c r="DH17" i="2"/>
  <c r="DI17" i="2"/>
  <c r="DJ17" i="2"/>
  <c r="DK17" i="2"/>
  <c r="DL17" i="2"/>
  <c r="DH18" i="2"/>
  <c r="DI18" i="2"/>
  <c r="DJ18" i="2"/>
  <c r="DK18" i="2"/>
  <c r="DL18" i="2"/>
  <c r="DH19" i="2"/>
  <c r="DI19" i="2"/>
  <c r="DJ19" i="2"/>
  <c r="DK19" i="2"/>
  <c r="DL19" i="2"/>
  <c r="DH20" i="2"/>
  <c r="DI20" i="2"/>
  <c r="DJ20" i="2"/>
  <c r="DK20" i="2"/>
  <c r="DL20" i="2"/>
  <c r="DH21" i="2"/>
  <c r="DI21" i="2"/>
  <c r="DJ21" i="2"/>
  <c r="DK21" i="2"/>
  <c r="DL21" i="2"/>
  <c r="DH22" i="2"/>
  <c r="DI22" i="2"/>
  <c r="DJ22" i="2"/>
  <c r="DK22" i="2"/>
  <c r="DL22" i="2"/>
  <c r="DH23" i="2"/>
  <c r="DI23" i="2"/>
  <c r="DJ23" i="2"/>
  <c r="DK23" i="2"/>
  <c r="DL23" i="2"/>
  <c r="DH24" i="2"/>
  <c r="DI24" i="2"/>
  <c r="DJ24" i="2"/>
  <c r="DK24" i="2"/>
  <c r="DL24" i="2"/>
  <c r="DH25" i="2"/>
  <c r="DI25" i="2"/>
  <c r="DJ25" i="2"/>
  <c r="DK25" i="2"/>
  <c r="DL25" i="2"/>
  <c r="DH26" i="2"/>
  <c r="DI26" i="2"/>
  <c r="DJ26" i="2"/>
  <c r="DK26" i="2"/>
  <c r="DL26" i="2"/>
  <c r="DH27" i="2"/>
  <c r="DI27" i="2"/>
  <c r="DJ27" i="2"/>
  <c r="DK27" i="2"/>
  <c r="DL27" i="2"/>
  <c r="DH28" i="2"/>
  <c r="DI28" i="2"/>
  <c r="DJ28" i="2"/>
  <c r="DK28" i="2"/>
  <c r="DL28" i="2"/>
  <c r="DH29" i="2"/>
  <c r="DI29" i="2"/>
  <c r="DJ29" i="2"/>
  <c r="DK29" i="2"/>
  <c r="DL29" i="2"/>
  <c r="DH30" i="2"/>
  <c r="DI30" i="2"/>
  <c r="DJ30" i="2"/>
  <c r="DK30" i="2"/>
  <c r="DL30" i="2"/>
  <c r="DH31" i="2"/>
  <c r="DI31" i="2"/>
  <c r="DJ31" i="2"/>
  <c r="DK31" i="2"/>
  <c r="DL31" i="2"/>
  <c r="DH32" i="2"/>
  <c r="DI32" i="2"/>
  <c r="DJ32" i="2"/>
  <c r="DK32" i="2"/>
  <c r="DL32" i="2"/>
  <c r="DH33" i="2"/>
  <c r="DI33" i="2"/>
  <c r="DJ33" i="2"/>
  <c r="DK33" i="2"/>
  <c r="DL33" i="2"/>
  <c r="DH34" i="2"/>
  <c r="DI34" i="2"/>
  <c r="DJ34" i="2"/>
  <c r="DK34" i="2"/>
  <c r="DL34" i="2"/>
  <c r="DH35" i="2"/>
  <c r="DI35" i="2"/>
  <c r="DJ35" i="2"/>
  <c r="DK35" i="2"/>
  <c r="DL35" i="2"/>
  <c r="DH36" i="2"/>
  <c r="DI36" i="2"/>
  <c r="DJ36" i="2"/>
  <c r="DK36" i="2"/>
  <c r="DL36" i="2"/>
  <c r="DH37" i="2"/>
  <c r="DI37" i="2"/>
  <c r="DJ37" i="2"/>
  <c r="DK37" i="2"/>
  <c r="DL37" i="2"/>
  <c r="DH38" i="2"/>
  <c r="DI38" i="2"/>
  <c r="DJ38" i="2"/>
  <c r="DK38" i="2"/>
  <c r="DL38" i="2"/>
  <c r="DH39" i="2"/>
  <c r="DI39" i="2"/>
  <c r="DJ39" i="2"/>
  <c r="DK39" i="2"/>
  <c r="DL39" i="2"/>
  <c r="DH40" i="2"/>
  <c r="DI40" i="2"/>
  <c r="DJ40" i="2"/>
  <c r="DK40" i="2"/>
  <c r="DL40" i="2"/>
  <c r="DH41" i="2"/>
  <c r="DI41" i="2"/>
  <c r="DJ41" i="2"/>
  <c r="DK41" i="2"/>
  <c r="DL41" i="2"/>
  <c r="DH42" i="2"/>
  <c r="DI42" i="2"/>
  <c r="DJ42" i="2"/>
  <c r="DK42" i="2"/>
  <c r="DL42" i="2"/>
  <c r="DH43" i="2"/>
  <c r="DI43" i="2"/>
  <c r="DJ43" i="2"/>
  <c r="DK43" i="2"/>
  <c r="DL43" i="2"/>
  <c r="DH44" i="2"/>
  <c r="DI44" i="2"/>
  <c r="DJ44" i="2"/>
  <c r="DK44" i="2"/>
  <c r="DL44" i="2"/>
  <c r="DH45" i="2"/>
  <c r="DI45" i="2"/>
  <c r="DJ45" i="2"/>
  <c r="DK45" i="2"/>
  <c r="DL45" i="2"/>
  <c r="DH46" i="2"/>
  <c r="DI46" i="2"/>
  <c r="DJ46" i="2"/>
  <c r="DK46" i="2"/>
  <c r="DL46" i="2"/>
  <c r="DH47" i="2"/>
  <c r="DI47" i="2"/>
  <c r="DJ47" i="2"/>
  <c r="DK47" i="2"/>
  <c r="DL47" i="2"/>
  <c r="DH48" i="2"/>
  <c r="DI48" i="2"/>
  <c r="DJ48" i="2"/>
  <c r="DK48" i="2"/>
  <c r="DL48" i="2"/>
  <c r="DH49" i="2"/>
  <c r="DI49" i="2"/>
  <c r="DJ49" i="2"/>
  <c r="DK49" i="2"/>
  <c r="DL49" i="2"/>
  <c r="DH50" i="2"/>
  <c r="DI50" i="2"/>
  <c r="DJ50" i="2"/>
  <c r="DK50" i="2"/>
  <c r="DL50" i="2"/>
  <c r="DH51" i="2"/>
  <c r="DI51" i="2"/>
  <c r="DJ51" i="2"/>
  <c r="DK51" i="2"/>
  <c r="DL51" i="2"/>
  <c r="DH52" i="2"/>
  <c r="DI52" i="2"/>
  <c r="DJ52" i="2"/>
  <c r="DK52" i="2"/>
  <c r="DL52" i="2"/>
  <c r="DH53" i="2"/>
  <c r="DI53" i="2"/>
  <c r="DJ53" i="2"/>
  <c r="DK53" i="2"/>
  <c r="DL53" i="2"/>
  <c r="DH54" i="2"/>
  <c r="DI54" i="2"/>
  <c r="DJ54" i="2"/>
  <c r="DK54" i="2"/>
  <c r="DL54" i="2"/>
  <c r="DH55" i="2"/>
  <c r="DI55" i="2"/>
  <c r="DJ55" i="2"/>
  <c r="DK55" i="2"/>
  <c r="DL55" i="2"/>
  <c r="DH56" i="2"/>
  <c r="DI56" i="2"/>
  <c r="DJ56" i="2"/>
  <c r="DK56" i="2"/>
  <c r="DL56" i="2"/>
  <c r="DH57" i="2"/>
  <c r="DI57" i="2"/>
  <c r="DJ57" i="2"/>
  <c r="DK57" i="2"/>
  <c r="DL57" i="2"/>
  <c r="DH58" i="2"/>
  <c r="DI58" i="2"/>
  <c r="DJ58" i="2"/>
  <c r="DK58" i="2"/>
  <c r="DL58" i="2"/>
  <c r="DH59" i="2"/>
  <c r="DI59" i="2"/>
  <c r="DJ59" i="2"/>
  <c r="DK59" i="2"/>
  <c r="DL59" i="2"/>
  <c r="DH60" i="2"/>
  <c r="DI60" i="2"/>
  <c r="DJ60" i="2"/>
  <c r="DK60" i="2"/>
  <c r="DL60" i="2"/>
  <c r="DH61" i="2"/>
  <c r="DI61" i="2"/>
  <c r="DJ61" i="2"/>
  <c r="DK61" i="2"/>
  <c r="DL61" i="2"/>
  <c r="DH62" i="2"/>
  <c r="DI62" i="2"/>
  <c r="DJ62" i="2"/>
  <c r="DK62" i="2"/>
  <c r="DL62" i="2"/>
  <c r="DH63" i="2"/>
  <c r="DI63" i="2"/>
  <c r="DJ63" i="2"/>
  <c r="DK63" i="2"/>
  <c r="DL63" i="2"/>
  <c r="DH64" i="2"/>
  <c r="DI64" i="2"/>
  <c r="DJ64" i="2"/>
  <c r="DK64" i="2"/>
  <c r="DL64" i="2"/>
  <c r="DH65" i="2"/>
  <c r="DI65" i="2"/>
  <c r="DJ65" i="2"/>
  <c r="DK65" i="2"/>
  <c r="DL65" i="2"/>
  <c r="DH66" i="2"/>
  <c r="DI66" i="2"/>
  <c r="DJ66" i="2"/>
  <c r="DK66" i="2"/>
  <c r="DL66" i="2"/>
  <c r="DH67" i="2"/>
  <c r="DI67" i="2"/>
  <c r="DJ67" i="2"/>
  <c r="DK67" i="2"/>
  <c r="DL67" i="2"/>
  <c r="DH68" i="2"/>
  <c r="DI68" i="2"/>
  <c r="DJ68" i="2"/>
  <c r="DK68" i="2"/>
  <c r="DL68" i="2"/>
  <c r="DL7" i="2"/>
  <c r="DK7" i="2"/>
  <c r="DJ7" i="2"/>
  <c r="DI7" i="2"/>
  <c r="DH7" i="2"/>
  <c r="DB8" i="2"/>
  <c r="DC8" i="2"/>
  <c r="DD8" i="2"/>
  <c r="DE8" i="2"/>
  <c r="DF8" i="2"/>
  <c r="DB9" i="2"/>
  <c r="DC9" i="2"/>
  <c r="DD9" i="2"/>
  <c r="DE9" i="2"/>
  <c r="DF9" i="2"/>
  <c r="DB10" i="2"/>
  <c r="DC10" i="2"/>
  <c r="DD10" i="2"/>
  <c r="DE10" i="2"/>
  <c r="DF10" i="2"/>
  <c r="DB11" i="2"/>
  <c r="DC11" i="2"/>
  <c r="DD11" i="2"/>
  <c r="DE11" i="2"/>
  <c r="DF11" i="2"/>
  <c r="DB12" i="2"/>
  <c r="DC12" i="2"/>
  <c r="DD12" i="2"/>
  <c r="DE12" i="2"/>
  <c r="DF12" i="2"/>
  <c r="DB13" i="2"/>
  <c r="DC13" i="2"/>
  <c r="DD13" i="2"/>
  <c r="DE13" i="2"/>
  <c r="DF13" i="2"/>
  <c r="DB14" i="2"/>
  <c r="DC14" i="2"/>
  <c r="DD14" i="2"/>
  <c r="DE14" i="2"/>
  <c r="DF14" i="2"/>
  <c r="DB15" i="2"/>
  <c r="DC15" i="2"/>
  <c r="DD15" i="2"/>
  <c r="DE15" i="2"/>
  <c r="DF15" i="2"/>
  <c r="DB16" i="2"/>
  <c r="DC16" i="2"/>
  <c r="DD16" i="2"/>
  <c r="DE16" i="2"/>
  <c r="DF16" i="2"/>
  <c r="DB17" i="2"/>
  <c r="DC17" i="2"/>
  <c r="DD17" i="2"/>
  <c r="DE17" i="2"/>
  <c r="DF17" i="2"/>
  <c r="DB18" i="2"/>
  <c r="DC18" i="2"/>
  <c r="DD18" i="2"/>
  <c r="DE18" i="2"/>
  <c r="DF18" i="2"/>
  <c r="DB19" i="2"/>
  <c r="DC19" i="2"/>
  <c r="DD19" i="2"/>
  <c r="DE19" i="2"/>
  <c r="DF19" i="2"/>
  <c r="DB20" i="2"/>
  <c r="DC20" i="2"/>
  <c r="DD20" i="2"/>
  <c r="DE20" i="2"/>
  <c r="DF20" i="2"/>
  <c r="DB21" i="2"/>
  <c r="DC21" i="2"/>
  <c r="DD21" i="2"/>
  <c r="DE21" i="2"/>
  <c r="DF21" i="2"/>
  <c r="DB22" i="2"/>
  <c r="DC22" i="2"/>
  <c r="DD22" i="2"/>
  <c r="DE22" i="2"/>
  <c r="DF22" i="2"/>
  <c r="DB23" i="2"/>
  <c r="DC23" i="2"/>
  <c r="DD23" i="2"/>
  <c r="DE23" i="2"/>
  <c r="DF23" i="2"/>
  <c r="DB24" i="2"/>
  <c r="DC24" i="2"/>
  <c r="DD24" i="2"/>
  <c r="DE24" i="2"/>
  <c r="DF24" i="2"/>
  <c r="DB25" i="2"/>
  <c r="DC25" i="2"/>
  <c r="DD25" i="2"/>
  <c r="DE25" i="2"/>
  <c r="DF25" i="2"/>
  <c r="DB26" i="2"/>
  <c r="DC26" i="2"/>
  <c r="DD26" i="2"/>
  <c r="DE26" i="2"/>
  <c r="DF26" i="2"/>
  <c r="DB27" i="2"/>
  <c r="DC27" i="2"/>
  <c r="DD27" i="2"/>
  <c r="DE27" i="2"/>
  <c r="DF27" i="2"/>
  <c r="DB28" i="2"/>
  <c r="DC28" i="2"/>
  <c r="DD28" i="2"/>
  <c r="DE28" i="2"/>
  <c r="DF28" i="2"/>
  <c r="DB29" i="2"/>
  <c r="DC29" i="2"/>
  <c r="DD29" i="2"/>
  <c r="DE29" i="2"/>
  <c r="DF29" i="2"/>
  <c r="DB30" i="2"/>
  <c r="DC30" i="2"/>
  <c r="DD30" i="2"/>
  <c r="DE30" i="2"/>
  <c r="DF30" i="2"/>
  <c r="DB31" i="2"/>
  <c r="DC31" i="2"/>
  <c r="DD31" i="2"/>
  <c r="DE31" i="2"/>
  <c r="DF31" i="2"/>
  <c r="DB32" i="2"/>
  <c r="DC32" i="2"/>
  <c r="DD32" i="2"/>
  <c r="DE32" i="2"/>
  <c r="DF32" i="2"/>
  <c r="DB33" i="2"/>
  <c r="DC33" i="2"/>
  <c r="DD33" i="2"/>
  <c r="DE33" i="2"/>
  <c r="DF33" i="2"/>
  <c r="DB34" i="2"/>
  <c r="DC34" i="2"/>
  <c r="DD34" i="2"/>
  <c r="DE34" i="2"/>
  <c r="DF34" i="2"/>
  <c r="DB35" i="2"/>
  <c r="DC35" i="2"/>
  <c r="DD35" i="2"/>
  <c r="DE35" i="2"/>
  <c r="DF35" i="2"/>
  <c r="DB36" i="2"/>
  <c r="DC36" i="2"/>
  <c r="DD36" i="2"/>
  <c r="DE36" i="2"/>
  <c r="DF36" i="2"/>
  <c r="DB37" i="2"/>
  <c r="DC37" i="2"/>
  <c r="DD37" i="2"/>
  <c r="DE37" i="2"/>
  <c r="DF37" i="2"/>
  <c r="DB38" i="2"/>
  <c r="DC38" i="2"/>
  <c r="DD38" i="2"/>
  <c r="DE38" i="2"/>
  <c r="DF38" i="2"/>
  <c r="DB39" i="2"/>
  <c r="DC39" i="2"/>
  <c r="DD39" i="2"/>
  <c r="DE39" i="2"/>
  <c r="DF39" i="2"/>
  <c r="DB40" i="2"/>
  <c r="DC40" i="2"/>
  <c r="DD40" i="2"/>
  <c r="DE40" i="2"/>
  <c r="DF40" i="2"/>
  <c r="DB41" i="2"/>
  <c r="DC41" i="2"/>
  <c r="DD41" i="2"/>
  <c r="DE41" i="2"/>
  <c r="DF41" i="2"/>
  <c r="DB42" i="2"/>
  <c r="DC42" i="2"/>
  <c r="DD42" i="2"/>
  <c r="DE42" i="2"/>
  <c r="DF42" i="2"/>
  <c r="DB43" i="2"/>
  <c r="DC43" i="2"/>
  <c r="DD43" i="2"/>
  <c r="DE43" i="2"/>
  <c r="DF43" i="2"/>
  <c r="DB44" i="2"/>
  <c r="DC44" i="2"/>
  <c r="DD44" i="2"/>
  <c r="DE44" i="2"/>
  <c r="DF44" i="2"/>
  <c r="DB45" i="2"/>
  <c r="DC45" i="2"/>
  <c r="DD45" i="2"/>
  <c r="DE45" i="2"/>
  <c r="DF45" i="2"/>
  <c r="DB46" i="2"/>
  <c r="DC46" i="2"/>
  <c r="DD46" i="2"/>
  <c r="DE46" i="2"/>
  <c r="DF46" i="2"/>
  <c r="DB47" i="2"/>
  <c r="DC47" i="2"/>
  <c r="DD47" i="2"/>
  <c r="DE47" i="2"/>
  <c r="DF47" i="2"/>
  <c r="DB48" i="2"/>
  <c r="DC48" i="2"/>
  <c r="DD48" i="2"/>
  <c r="DE48" i="2"/>
  <c r="DF48" i="2"/>
  <c r="DB49" i="2"/>
  <c r="DC49" i="2"/>
  <c r="DD49" i="2"/>
  <c r="DE49" i="2"/>
  <c r="DF49" i="2"/>
  <c r="DB50" i="2"/>
  <c r="DC50" i="2"/>
  <c r="DD50" i="2"/>
  <c r="DE50" i="2"/>
  <c r="DF50" i="2"/>
  <c r="DB51" i="2"/>
  <c r="DC51" i="2"/>
  <c r="DD51" i="2"/>
  <c r="DE51" i="2"/>
  <c r="DF51" i="2"/>
  <c r="DB52" i="2"/>
  <c r="DC52" i="2"/>
  <c r="DD52" i="2"/>
  <c r="DE52" i="2"/>
  <c r="DF52" i="2"/>
  <c r="DB53" i="2"/>
  <c r="DC53" i="2"/>
  <c r="DD53" i="2"/>
  <c r="DE53" i="2"/>
  <c r="DF53" i="2"/>
  <c r="DB54" i="2"/>
  <c r="DC54" i="2"/>
  <c r="DD54" i="2"/>
  <c r="DE54" i="2"/>
  <c r="DF54" i="2"/>
  <c r="DB55" i="2"/>
  <c r="DC55" i="2"/>
  <c r="DD55" i="2"/>
  <c r="DE55" i="2"/>
  <c r="DF55" i="2"/>
  <c r="DB56" i="2"/>
  <c r="DC56" i="2"/>
  <c r="DD56" i="2"/>
  <c r="DE56" i="2"/>
  <c r="DF56" i="2"/>
  <c r="DB57" i="2"/>
  <c r="DC57" i="2"/>
  <c r="DD57" i="2"/>
  <c r="DE57" i="2"/>
  <c r="DF57" i="2"/>
  <c r="DB58" i="2"/>
  <c r="DC58" i="2"/>
  <c r="DD58" i="2"/>
  <c r="DE58" i="2"/>
  <c r="DF58" i="2"/>
  <c r="DB59" i="2"/>
  <c r="DC59" i="2"/>
  <c r="DD59" i="2"/>
  <c r="DE59" i="2"/>
  <c r="DF59" i="2"/>
  <c r="DB60" i="2"/>
  <c r="DC60" i="2"/>
  <c r="DD60" i="2"/>
  <c r="DE60" i="2"/>
  <c r="DF60" i="2"/>
  <c r="DB61" i="2"/>
  <c r="DC61" i="2"/>
  <c r="DD61" i="2"/>
  <c r="DE61" i="2"/>
  <c r="DF61" i="2"/>
  <c r="DB62" i="2"/>
  <c r="DC62" i="2"/>
  <c r="DD62" i="2"/>
  <c r="DE62" i="2"/>
  <c r="DF62" i="2"/>
  <c r="DB63" i="2"/>
  <c r="DC63" i="2"/>
  <c r="DD63" i="2"/>
  <c r="DE63" i="2"/>
  <c r="DF63" i="2"/>
  <c r="DB64" i="2"/>
  <c r="DC64" i="2"/>
  <c r="DD64" i="2"/>
  <c r="DE64" i="2"/>
  <c r="DF64" i="2"/>
  <c r="DB65" i="2"/>
  <c r="DC65" i="2"/>
  <c r="DD65" i="2"/>
  <c r="DE65" i="2"/>
  <c r="DF65" i="2"/>
  <c r="DB66" i="2"/>
  <c r="DC66" i="2"/>
  <c r="DD66" i="2"/>
  <c r="DE66" i="2"/>
  <c r="DF66" i="2"/>
  <c r="DB67" i="2"/>
  <c r="DC67" i="2"/>
  <c r="DD67" i="2"/>
  <c r="DE67" i="2"/>
  <c r="DF67" i="2"/>
  <c r="DB68" i="2"/>
  <c r="DC68" i="2"/>
  <c r="DD68" i="2"/>
  <c r="DE68" i="2"/>
  <c r="DF68" i="2"/>
  <c r="DF7" i="2"/>
  <c r="DE7" i="2"/>
  <c r="DD7" i="2"/>
  <c r="DC7" i="2"/>
  <c r="DB7" i="2"/>
  <c r="CV8" i="2"/>
  <c r="CW8" i="2"/>
  <c r="CX8" i="2"/>
  <c r="CY8" i="2"/>
  <c r="CZ8" i="2"/>
  <c r="CV9" i="2"/>
  <c r="CW9" i="2"/>
  <c r="CX9" i="2"/>
  <c r="CY9" i="2"/>
  <c r="CZ9" i="2"/>
  <c r="CV10" i="2"/>
  <c r="CW10" i="2"/>
  <c r="CX10" i="2"/>
  <c r="CY10" i="2"/>
  <c r="CZ10" i="2"/>
  <c r="CV11" i="2"/>
  <c r="CW11" i="2"/>
  <c r="CX11" i="2"/>
  <c r="CY11" i="2"/>
  <c r="CZ11" i="2"/>
  <c r="CV12" i="2"/>
  <c r="CW12" i="2"/>
  <c r="CX12" i="2"/>
  <c r="CY12" i="2"/>
  <c r="CZ12" i="2"/>
  <c r="CV13" i="2"/>
  <c r="CW13" i="2"/>
  <c r="CX13" i="2"/>
  <c r="CY13" i="2"/>
  <c r="CZ13" i="2"/>
  <c r="CV14" i="2"/>
  <c r="CW14" i="2"/>
  <c r="CX14" i="2"/>
  <c r="CY14" i="2"/>
  <c r="CZ14" i="2"/>
  <c r="CV15" i="2"/>
  <c r="CW15" i="2"/>
  <c r="CX15" i="2"/>
  <c r="CY15" i="2"/>
  <c r="CZ15" i="2"/>
  <c r="CV16" i="2"/>
  <c r="CW16" i="2"/>
  <c r="CX16" i="2"/>
  <c r="CY16" i="2"/>
  <c r="CZ16" i="2"/>
  <c r="CV17" i="2"/>
  <c r="CW17" i="2"/>
  <c r="CX17" i="2"/>
  <c r="CY17" i="2"/>
  <c r="CZ17" i="2"/>
  <c r="CV18" i="2"/>
  <c r="CW18" i="2"/>
  <c r="CX18" i="2"/>
  <c r="CY18" i="2"/>
  <c r="CZ18" i="2"/>
  <c r="CV19" i="2"/>
  <c r="CW19" i="2"/>
  <c r="CX19" i="2"/>
  <c r="CY19" i="2"/>
  <c r="CZ19" i="2"/>
  <c r="CV20" i="2"/>
  <c r="CW20" i="2"/>
  <c r="CX20" i="2"/>
  <c r="CY20" i="2"/>
  <c r="CZ20" i="2"/>
  <c r="CV21" i="2"/>
  <c r="CW21" i="2"/>
  <c r="CX21" i="2"/>
  <c r="CY21" i="2"/>
  <c r="CZ21" i="2"/>
  <c r="CV22" i="2"/>
  <c r="CW22" i="2"/>
  <c r="CX22" i="2"/>
  <c r="CY22" i="2"/>
  <c r="CZ22" i="2"/>
  <c r="CV23" i="2"/>
  <c r="CW23" i="2"/>
  <c r="CX23" i="2"/>
  <c r="CY23" i="2"/>
  <c r="CZ23" i="2"/>
  <c r="CV24" i="2"/>
  <c r="CW24" i="2"/>
  <c r="CX24" i="2"/>
  <c r="CY24" i="2"/>
  <c r="CZ24" i="2"/>
  <c r="CV25" i="2"/>
  <c r="CW25" i="2"/>
  <c r="CX25" i="2"/>
  <c r="CY25" i="2"/>
  <c r="CZ25" i="2"/>
  <c r="CV26" i="2"/>
  <c r="CW26" i="2"/>
  <c r="CX26" i="2"/>
  <c r="CY26" i="2"/>
  <c r="CZ26" i="2"/>
  <c r="CV27" i="2"/>
  <c r="CW27" i="2"/>
  <c r="CX27" i="2"/>
  <c r="CY27" i="2"/>
  <c r="CZ27" i="2"/>
  <c r="CV28" i="2"/>
  <c r="CW28" i="2"/>
  <c r="CX28" i="2"/>
  <c r="CY28" i="2"/>
  <c r="CZ28" i="2"/>
  <c r="CV29" i="2"/>
  <c r="CW29" i="2"/>
  <c r="CX29" i="2"/>
  <c r="CY29" i="2"/>
  <c r="CZ29" i="2"/>
  <c r="CV30" i="2"/>
  <c r="CW30" i="2"/>
  <c r="CX30" i="2"/>
  <c r="CY30" i="2"/>
  <c r="CZ30" i="2"/>
  <c r="CV31" i="2"/>
  <c r="CW31" i="2"/>
  <c r="CX31" i="2"/>
  <c r="CY31" i="2"/>
  <c r="CZ31" i="2"/>
  <c r="CV32" i="2"/>
  <c r="CW32" i="2"/>
  <c r="CX32" i="2"/>
  <c r="CY32" i="2"/>
  <c r="CZ32" i="2"/>
  <c r="CV33" i="2"/>
  <c r="CW33" i="2"/>
  <c r="CX33" i="2"/>
  <c r="CY33" i="2"/>
  <c r="CZ33" i="2"/>
  <c r="CV34" i="2"/>
  <c r="CW34" i="2"/>
  <c r="CX34" i="2"/>
  <c r="CY34" i="2"/>
  <c r="CZ34" i="2"/>
  <c r="CV35" i="2"/>
  <c r="CW35" i="2"/>
  <c r="CX35" i="2"/>
  <c r="CY35" i="2"/>
  <c r="CZ35" i="2"/>
  <c r="CV36" i="2"/>
  <c r="CW36" i="2"/>
  <c r="CX36" i="2"/>
  <c r="CY36" i="2"/>
  <c r="CZ36" i="2"/>
  <c r="CV37" i="2"/>
  <c r="CW37" i="2"/>
  <c r="CX37" i="2"/>
  <c r="CY37" i="2"/>
  <c r="CZ37" i="2"/>
  <c r="CV38" i="2"/>
  <c r="CW38" i="2"/>
  <c r="CX38" i="2"/>
  <c r="CY38" i="2"/>
  <c r="CZ38" i="2"/>
  <c r="CV39" i="2"/>
  <c r="CW39" i="2"/>
  <c r="CX39" i="2"/>
  <c r="CY39" i="2"/>
  <c r="CZ39" i="2"/>
  <c r="CV40" i="2"/>
  <c r="CW40" i="2"/>
  <c r="CX40" i="2"/>
  <c r="CY40" i="2"/>
  <c r="CZ40" i="2"/>
  <c r="CV41" i="2"/>
  <c r="CW41" i="2"/>
  <c r="CX41" i="2"/>
  <c r="CY41" i="2"/>
  <c r="CZ41" i="2"/>
  <c r="CV42" i="2"/>
  <c r="CW42" i="2"/>
  <c r="CX42" i="2"/>
  <c r="CY42" i="2"/>
  <c r="CZ42" i="2"/>
  <c r="CV43" i="2"/>
  <c r="CW43" i="2"/>
  <c r="CX43" i="2"/>
  <c r="CY43" i="2"/>
  <c r="CZ43" i="2"/>
  <c r="CV44" i="2"/>
  <c r="CW44" i="2"/>
  <c r="CX44" i="2"/>
  <c r="CY44" i="2"/>
  <c r="CZ44" i="2"/>
  <c r="CV45" i="2"/>
  <c r="CW45" i="2"/>
  <c r="CX45" i="2"/>
  <c r="CY45" i="2"/>
  <c r="CZ45" i="2"/>
  <c r="CV46" i="2"/>
  <c r="CW46" i="2"/>
  <c r="CX46" i="2"/>
  <c r="CY46" i="2"/>
  <c r="CZ46" i="2"/>
  <c r="CV47" i="2"/>
  <c r="CW47" i="2"/>
  <c r="CX47" i="2"/>
  <c r="CY47" i="2"/>
  <c r="CZ47" i="2"/>
  <c r="CV48" i="2"/>
  <c r="CW48" i="2"/>
  <c r="CX48" i="2"/>
  <c r="CY48" i="2"/>
  <c r="CZ48" i="2"/>
  <c r="CV49" i="2"/>
  <c r="CW49" i="2"/>
  <c r="CX49" i="2"/>
  <c r="CY49" i="2"/>
  <c r="CZ49" i="2"/>
  <c r="CV50" i="2"/>
  <c r="CW50" i="2"/>
  <c r="CX50" i="2"/>
  <c r="CY50" i="2"/>
  <c r="CZ50" i="2"/>
  <c r="CV51" i="2"/>
  <c r="CW51" i="2"/>
  <c r="CX51" i="2"/>
  <c r="CY51" i="2"/>
  <c r="CZ51" i="2"/>
  <c r="CV52" i="2"/>
  <c r="CW52" i="2"/>
  <c r="CX52" i="2"/>
  <c r="CY52" i="2"/>
  <c r="CZ52" i="2"/>
  <c r="CV53" i="2"/>
  <c r="CW53" i="2"/>
  <c r="CX53" i="2"/>
  <c r="CY53" i="2"/>
  <c r="CZ53" i="2"/>
  <c r="CV54" i="2"/>
  <c r="CW54" i="2"/>
  <c r="CX54" i="2"/>
  <c r="CY54" i="2"/>
  <c r="CZ54" i="2"/>
  <c r="CV55" i="2"/>
  <c r="CW55" i="2"/>
  <c r="CX55" i="2"/>
  <c r="CY55" i="2"/>
  <c r="CZ55" i="2"/>
  <c r="CV56" i="2"/>
  <c r="CW56" i="2"/>
  <c r="CX56" i="2"/>
  <c r="CY56" i="2"/>
  <c r="CZ56" i="2"/>
  <c r="CV57" i="2"/>
  <c r="CW57" i="2"/>
  <c r="CX57" i="2"/>
  <c r="CY57" i="2"/>
  <c r="CZ57" i="2"/>
  <c r="CV58" i="2"/>
  <c r="CW58" i="2"/>
  <c r="CX58" i="2"/>
  <c r="CY58" i="2"/>
  <c r="CZ58" i="2"/>
  <c r="CV59" i="2"/>
  <c r="CW59" i="2"/>
  <c r="CX59" i="2"/>
  <c r="CY59" i="2"/>
  <c r="CZ59" i="2"/>
  <c r="CV60" i="2"/>
  <c r="CW60" i="2"/>
  <c r="CX60" i="2"/>
  <c r="CY60" i="2"/>
  <c r="CZ60" i="2"/>
  <c r="CV61" i="2"/>
  <c r="CW61" i="2"/>
  <c r="CX61" i="2"/>
  <c r="CY61" i="2"/>
  <c r="CZ61" i="2"/>
  <c r="CV62" i="2"/>
  <c r="CW62" i="2"/>
  <c r="CX62" i="2"/>
  <c r="CY62" i="2"/>
  <c r="CZ62" i="2"/>
  <c r="CV63" i="2"/>
  <c r="CW63" i="2"/>
  <c r="CX63" i="2"/>
  <c r="CY63" i="2"/>
  <c r="CZ63" i="2"/>
  <c r="CV64" i="2"/>
  <c r="CW64" i="2"/>
  <c r="CX64" i="2"/>
  <c r="CY64" i="2"/>
  <c r="CZ64" i="2"/>
  <c r="CV65" i="2"/>
  <c r="CW65" i="2"/>
  <c r="CX65" i="2"/>
  <c r="CY65" i="2"/>
  <c r="CZ65" i="2"/>
  <c r="CV66" i="2"/>
  <c r="CW66" i="2"/>
  <c r="CX66" i="2"/>
  <c r="CY66" i="2"/>
  <c r="CZ66" i="2"/>
  <c r="CV67" i="2"/>
  <c r="CW67" i="2"/>
  <c r="CX67" i="2"/>
  <c r="CY67" i="2"/>
  <c r="CZ67" i="2"/>
  <c r="CV68" i="2"/>
  <c r="CW68" i="2"/>
  <c r="CX68" i="2"/>
  <c r="CY68" i="2"/>
  <c r="CZ68" i="2"/>
  <c r="CZ7" i="2"/>
  <c r="CY7" i="2"/>
  <c r="CX7" i="2"/>
  <c r="CW7" i="2"/>
  <c r="CK771" i="1"/>
  <c r="CL771" i="1"/>
  <c r="CM771" i="1"/>
  <c r="CN771" i="1"/>
  <c r="CO771" i="1"/>
  <c r="CP771" i="1"/>
  <c r="CQ771" i="1"/>
  <c r="CR771" i="1"/>
  <c r="CS771" i="1"/>
  <c r="CK772" i="1"/>
  <c r="CL772" i="1"/>
  <c r="CM772" i="1"/>
  <c r="CN772" i="1"/>
  <c r="CO772" i="1"/>
  <c r="CP772" i="1"/>
  <c r="CQ772" i="1"/>
  <c r="CR772" i="1"/>
  <c r="CS772" i="1"/>
  <c r="CJ771" i="1"/>
  <c r="CV7" i="2" s="1"/>
  <c r="CJ772" i="1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P14" i="2"/>
  <c r="CQ14" i="2"/>
  <c r="CR14" i="2"/>
  <c r="CS14" i="2"/>
  <c r="CT14" i="2"/>
  <c r="CP15" i="2"/>
  <c r="CQ15" i="2"/>
  <c r="CR15" i="2"/>
  <c r="CS15" i="2"/>
  <c r="CT15" i="2"/>
  <c r="CP16" i="2"/>
  <c r="CQ16" i="2"/>
  <c r="CR16" i="2"/>
  <c r="CS16" i="2"/>
  <c r="CT16" i="2"/>
  <c r="CP17" i="2"/>
  <c r="CQ17" i="2"/>
  <c r="CR17" i="2"/>
  <c r="CS17" i="2"/>
  <c r="CT17" i="2"/>
  <c r="CP18" i="2"/>
  <c r="CQ18" i="2"/>
  <c r="CR18" i="2"/>
  <c r="CS18" i="2"/>
  <c r="CT18" i="2"/>
  <c r="CP19" i="2"/>
  <c r="CQ19" i="2"/>
  <c r="CR19" i="2"/>
  <c r="CS19" i="2"/>
  <c r="CT19" i="2"/>
  <c r="CP20" i="2"/>
  <c r="CQ20" i="2"/>
  <c r="CR20" i="2"/>
  <c r="CS20" i="2"/>
  <c r="CT20" i="2"/>
  <c r="CP21" i="2"/>
  <c r="CQ21" i="2"/>
  <c r="CR21" i="2"/>
  <c r="CS21" i="2"/>
  <c r="CT21" i="2"/>
  <c r="CP22" i="2"/>
  <c r="CQ22" i="2"/>
  <c r="CR22" i="2"/>
  <c r="CS22" i="2"/>
  <c r="CT22" i="2"/>
  <c r="CP23" i="2"/>
  <c r="CQ23" i="2"/>
  <c r="CR23" i="2"/>
  <c r="CS23" i="2"/>
  <c r="CT23" i="2"/>
  <c r="CP24" i="2"/>
  <c r="CQ24" i="2"/>
  <c r="CR24" i="2"/>
  <c r="CS24" i="2"/>
  <c r="CT24" i="2"/>
  <c r="CP25" i="2"/>
  <c r="CQ25" i="2"/>
  <c r="CR25" i="2"/>
  <c r="CS25" i="2"/>
  <c r="CT25" i="2"/>
  <c r="CP26" i="2"/>
  <c r="CQ26" i="2"/>
  <c r="CR26" i="2"/>
  <c r="CS26" i="2"/>
  <c r="CT26" i="2"/>
  <c r="CP27" i="2"/>
  <c r="CQ27" i="2"/>
  <c r="CR27" i="2"/>
  <c r="CS27" i="2"/>
  <c r="CT27" i="2"/>
  <c r="CP28" i="2"/>
  <c r="CQ28" i="2"/>
  <c r="CR28" i="2"/>
  <c r="CS28" i="2"/>
  <c r="CT28" i="2"/>
  <c r="CP29" i="2"/>
  <c r="CQ29" i="2"/>
  <c r="CR29" i="2"/>
  <c r="CS29" i="2"/>
  <c r="CT29" i="2"/>
  <c r="CP30" i="2"/>
  <c r="CQ30" i="2"/>
  <c r="CR30" i="2"/>
  <c r="CS30" i="2"/>
  <c r="CT30" i="2"/>
  <c r="CP31" i="2"/>
  <c r="CQ31" i="2"/>
  <c r="CR31" i="2"/>
  <c r="CS31" i="2"/>
  <c r="CT31" i="2"/>
  <c r="CP32" i="2"/>
  <c r="CQ32" i="2"/>
  <c r="CR32" i="2"/>
  <c r="CS32" i="2"/>
  <c r="CT32" i="2"/>
  <c r="CP33" i="2"/>
  <c r="CQ33" i="2"/>
  <c r="CR33" i="2"/>
  <c r="CS33" i="2"/>
  <c r="CT33" i="2"/>
  <c r="CP34" i="2"/>
  <c r="CQ34" i="2"/>
  <c r="CR34" i="2"/>
  <c r="CS34" i="2"/>
  <c r="CT34" i="2"/>
  <c r="CP35" i="2"/>
  <c r="CQ35" i="2"/>
  <c r="CR35" i="2"/>
  <c r="CS35" i="2"/>
  <c r="CT35" i="2"/>
  <c r="CP36" i="2"/>
  <c r="CQ36" i="2"/>
  <c r="CR36" i="2"/>
  <c r="CS36" i="2"/>
  <c r="CT36" i="2"/>
  <c r="CP37" i="2"/>
  <c r="CQ37" i="2"/>
  <c r="CR37" i="2"/>
  <c r="CS37" i="2"/>
  <c r="CT37" i="2"/>
  <c r="CP38" i="2"/>
  <c r="CQ38" i="2"/>
  <c r="CR38" i="2"/>
  <c r="CS38" i="2"/>
  <c r="CT38" i="2"/>
  <c r="CP39" i="2"/>
  <c r="CQ39" i="2"/>
  <c r="CR39" i="2"/>
  <c r="CS39" i="2"/>
  <c r="CT39" i="2"/>
  <c r="CP40" i="2"/>
  <c r="CQ40" i="2"/>
  <c r="CR40" i="2"/>
  <c r="CS40" i="2"/>
  <c r="CT40" i="2"/>
  <c r="CP41" i="2"/>
  <c r="CQ41" i="2"/>
  <c r="CR41" i="2"/>
  <c r="CS41" i="2"/>
  <c r="CT41" i="2"/>
  <c r="CP42" i="2"/>
  <c r="CQ42" i="2"/>
  <c r="CR42" i="2"/>
  <c r="CS42" i="2"/>
  <c r="CT42" i="2"/>
  <c r="CP43" i="2"/>
  <c r="CQ43" i="2"/>
  <c r="CR43" i="2"/>
  <c r="CS43" i="2"/>
  <c r="CT43" i="2"/>
  <c r="CP44" i="2"/>
  <c r="CQ44" i="2"/>
  <c r="CR44" i="2"/>
  <c r="CS44" i="2"/>
  <c r="CT44" i="2"/>
  <c r="CP45" i="2"/>
  <c r="CQ45" i="2"/>
  <c r="CR45" i="2"/>
  <c r="CS45" i="2"/>
  <c r="CT45" i="2"/>
  <c r="CP46" i="2"/>
  <c r="CQ46" i="2"/>
  <c r="CR46" i="2"/>
  <c r="CS46" i="2"/>
  <c r="CT46" i="2"/>
  <c r="CP47" i="2"/>
  <c r="CQ47" i="2"/>
  <c r="CR47" i="2"/>
  <c r="CS47" i="2"/>
  <c r="CT47" i="2"/>
  <c r="CP48" i="2"/>
  <c r="CQ48" i="2"/>
  <c r="CR48" i="2"/>
  <c r="CS48" i="2"/>
  <c r="CT48" i="2"/>
  <c r="CP49" i="2"/>
  <c r="CQ49" i="2"/>
  <c r="CR49" i="2"/>
  <c r="CS49" i="2"/>
  <c r="CT49" i="2"/>
  <c r="CP50" i="2"/>
  <c r="CQ50" i="2"/>
  <c r="CR50" i="2"/>
  <c r="CS50" i="2"/>
  <c r="CT50" i="2"/>
  <c r="CP51" i="2"/>
  <c r="CQ51" i="2"/>
  <c r="CR51" i="2"/>
  <c r="CS51" i="2"/>
  <c r="CT51" i="2"/>
  <c r="CP52" i="2"/>
  <c r="CQ52" i="2"/>
  <c r="CR52" i="2"/>
  <c r="CS52" i="2"/>
  <c r="CT52" i="2"/>
  <c r="CP53" i="2"/>
  <c r="CQ53" i="2"/>
  <c r="CR53" i="2"/>
  <c r="CS53" i="2"/>
  <c r="CT53" i="2"/>
  <c r="CP54" i="2"/>
  <c r="CQ54" i="2"/>
  <c r="CR54" i="2"/>
  <c r="CS54" i="2"/>
  <c r="CT54" i="2"/>
  <c r="CP55" i="2"/>
  <c r="CQ55" i="2"/>
  <c r="CR55" i="2"/>
  <c r="CS55" i="2"/>
  <c r="CT55" i="2"/>
  <c r="CP56" i="2"/>
  <c r="CQ56" i="2"/>
  <c r="CR56" i="2"/>
  <c r="CS56" i="2"/>
  <c r="CT56" i="2"/>
  <c r="CP57" i="2"/>
  <c r="CQ57" i="2"/>
  <c r="CR57" i="2"/>
  <c r="CS57" i="2"/>
  <c r="CT57" i="2"/>
  <c r="CP58" i="2"/>
  <c r="CQ58" i="2"/>
  <c r="CR58" i="2"/>
  <c r="CS58" i="2"/>
  <c r="CT58" i="2"/>
  <c r="CP59" i="2"/>
  <c r="CQ59" i="2"/>
  <c r="CR59" i="2"/>
  <c r="CS59" i="2"/>
  <c r="CT59" i="2"/>
  <c r="CP60" i="2"/>
  <c r="CQ60" i="2"/>
  <c r="CR60" i="2"/>
  <c r="CS60" i="2"/>
  <c r="CT60" i="2"/>
  <c r="CP61" i="2"/>
  <c r="CQ61" i="2"/>
  <c r="CR61" i="2"/>
  <c r="CS61" i="2"/>
  <c r="CT61" i="2"/>
  <c r="CP62" i="2"/>
  <c r="CQ62" i="2"/>
  <c r="CR62" i="2"/>
  <c r="CS62" i="2"/>
  <c r="CT62" i="2"/>
  <c r="CP63" i="2"/>
  <c r="CQ63" i="2"/>
  <c r="CR63" i="2"/>
  <c r="CS63" i="2"/>
  <c r="CT63" i="2"/>
  <c r="CP64" i="2"/>
  <c r="CQ64" i="2"/>
  <c r="CR64" i="2"/>
  <c r="CS64" i="2"/>
  <c r="CT64" i="2"/>
  <c r="CP65" i="2"/>
  <c r="CQ65" i="2"/>
  <c r="CR65" i="2"/>
  <c r="CS65" i="2"/>
  <c r="CT65" i="2"/>
  <c r="CP66" i="2"/>
  <c r="CQ66" i="2"/>
  <c r="CR66" i="2"/>
  <c r="CS66" i="2"/>
  <c r="CT66" i="2"/>
  <c r="CP67" i="2"/>
  <c r="CQ67" i="2"/>
  <c r="CR67" i="2"/>
  <c r="CS67" i="2"/>
  <c r="CT67" i="2"/>
  <c r="CP68" i="2"/>
  <c r="CQ68" i="2"/>
  <c r="CR68" i="2"/>
  <c r="CS68" i="2"/>
  <c r="CT68" i="2"/>
  <c r="CT7" i="2"/>
  <c r="CS7" i="2"/>
  <c r="CR7" i="2"/>
  <c r="CQ7" i="2"/>
  <c r="CP7" i="2"/>
  <c r="CJ8" i="2"/>
  <c r="CK8" i="2"/>
  <c r="CL8" i="2"/>
  <c r="CM8" i="2"/>
  <c r="CN8" i="2"/>
  <c r="CJ9" i="2"/>
  <c r="CK9" i="2"/>
  <c r="CL9" i="2"/>
  <c r="CM9" i="2"/>
  <c r="CN9" i="2"/>
  <c r="CJ10" i="2"/>
  <c r="CK10" i="2"/>
  <c r="CL10" i="2"/>
  <c r="CM10" i="2"/>
  <c r="CN10" i="2"/>
  <c r="CJ11" i="2"/>
  <c r="CK11" i="2"/>
  <c r="CL11" i="2"/>
  <c r="CM11" i="2"/>
  <c r="CN11" i="2"/>
  <c r="CJ12" i="2"/>
  <c r="CK12" i="2"/>
  <c r="CL12" i="2"/>
  <c r="CM12" i="2"/>
  <c r="CN12" i="2"/>
  <c r="CJ13" i="2"/>
  <c r="CK13" i="2"/>
  <c r="CL13" i="2"/>
  <c r="CM13" i="2"/>
  <c r="CN13" i="2"/>
  <c r="CJ14" i="2"/>
  <c r="CK14" i="2"/>
  <c r="CL14" i="2"/>
  <c r="CM14" i="2"/>
  <c r="CN14" i="2"/>
  <c r="CJ15" i="2"/>
  <c r="CK15" i="2"/>
  <c r="CL15" i="2"/>
  <c r="CM15" i="2"/>
  <c r="CN15" i="2"/>
  <c r="CJ16" i="2"/>
  <c r="CK16" i="2"/>
  <c r="CL16" i="2"/>
  <c r="CM16" i="2"/>
  <c r="CN16" i="2"/>
  <c r="CJ17" i="2"/>
  <c r="CK17" i="2"/>
  <c r="CL17" i="2"/>
  <c r="CM17" i="2"/>
  <c r="CN17" i="2"/>
  <c r="CJ18" i="2"/>
  <c r="CK18" i="2"/>
  <c r="CL18" i="2"/>
  <c r="CM18" i="2"/>
  <c r="CN18" i="2"/>
  <c r="CJ19" i="2"/>
  <c r="CK19" i="2"/>
  <c r="CL19" i="2"/>
  <c r="CM19" i="2"/>
  <c r="CN19" i="2"/>
  <c r="CJ20" i="2"/>
  <c r="CK20" i="2"/>
  <c r="CL20" i="2"/>
  <c r="CM20" i="2"/>
  <c r="CN20" i="2"/>
  <c r="CJ21" i="2"/>
  <c r="CK21" i="2"/>
  <c r="CL21" i="2"/>
  <c r="CM21" i="2"/>
  <c r="CN21" i="2"/>
  <c r="CJ22" i="2"/>
  <c r="CK22" i="2"/>
  <c r="CL22" i="2"/>
  <c r="CM22" i="2"/>
  <c r="CN22" i="2"/>
  <c r="CJ23" i="2"/>
  <c r="CK23" i="2"/>
  <c r="CL23" i="2"/>
  <c r="CM23" i="2"/>
  <c r="CN23" i="2"/>
  <c r="CJ24" i="2"/>
  <c r="CK24" i="2"/>
  <c r="CL24" i="2"/>
  <c r="CM24" i="2"/>
  <c r="CN24" i="2"/>
  <c r="CJ25" i="2"/>
  <c r="CK25" i="2"/>
  <c r="CL25" i="2"/>
  <c r="CM25" i="2"/>
  <c r="CN25" i="2"/>
  <c r="CJ26" i="2"/>
  <c r="CK26" i="2"/>
  <c r="CL26" i="2"/>
  <c r="CM26" i="2"/>
  <c r="CN26" i="2"/>
  <c r="CJ27" i="2"/>
  <c r="CK27" i="2"/>
  <c r="CL27" i="2"/>
  <c r="CM27" i="2"/>
  <c r="CN27" i="2"/>
  <c r="CJ28" i="2"/>
  <c r="CK28" i="2"/>
  <c r="CL28" i="2"/>
  <c r="CM28" i="2"/>
  <c r="CN28" i="2"/>
  <c r="CJ29" i="2"/>
  <c r="CK29" i="2"/>
  <c r="CL29" i="2"/>
  <c r="CM29" i="2"/>
  <c r="CN29" i="2"/>
  <c r="CJ30" i="2"/>
  <c r="CK30" i="2"/>
  <c r="CL30" i="2"/>
  <c r="CM30" i="2"/>
  <c r="CN30" i="2"/>
  <c r="CJ31" i="2"/>
  <c r="CK31" i="2"/>
  <c r="CL31" i="2"/>
  <c r="CM31" i="2"/>
  <c r="CN31" i="2"/>
  <c r="CJ32" i="2"/>
  <c r="CK32" i="2"/>
  <c r="CL32" i="2"/>
  <c r="CM32" i="2"/>
  <c r="CN32" i="2"/>
  <c r="CJ33" i="2"/>
  <c r="CK33" i="2"/>
  <c r="CL33" i="2"/>
  <c r="CM33" i="2"/>
  <c r="CN33" i="2"/>
  <c r="CJ34" i="2"/>
  <c r="CK34" i="2"/>
  <c r="CL34" i="2"/>
  <c r="CM34" i="2"/>
  <c r="CN34" i="2"/>
  <c r="CJ35" i="2"/>
  <c r="CK35" i="2"/>
  <c r="CL35" i="2"/>
  <c r="CM35" i="2"/>
  <c r="CN35" i="2"/>
  <c r="CJ36" i="2"/>
  <c r="CK36" i="2"/>
  <c r="CL36" i="2"/>
  <c r="CM36" i="2"/>
  <c r="CN36" i="2"/>
  <c r="CJ37" i="2"/>
  <c r="CK37" i="2"/>
  <c r="CL37" i="2"/>
  <c r="CM37" i="2"/>
  <c r="CN37" i="2"/>
  <c r="CJ38" i="2"/>
  <c r="CK38" i="2"/>
  <c r="CL38" i="2"/>
  <c r="CM38" i="2"/>
  <c r="CN38" i="2"/>
  <c r="CJ39" i="2"/>
  <c r="CK39" i="2"/>
  <c r="CL39" i="2"/>
  <c r="CM39" i="2"/>
  <c r="CN39" i="2"/>
  <c r="CJ40" i="2"/>
  <c r="CK40" i="2"/>
  <c r="CL40" i="2"/>
  <c r="CM40" i="2"/>
  <c r="CN40" i="2"/>
  <c r="CJ41" i="2"/>
  <c r="CK41" i="2"/>
  <c r="CL41" i="2"/>
  <c r="CM41" i="2"/>
  <c r="CN41" i="2"/>
  <c r="CJ42" i="2"/>
  <c r="CK42" i="2"/>
  <c r="CL42" i="2"/>
  <c r="CM42" i="2"/>
  <c r="CN42" i="2"/>
  <c r="CJ43" i="2"/>
  <c r="CK43" i="2"/>
  <c r="CL43" i="2"/>
  <c r="CM43" i="2"/>
  <c r="CN43" i="2"/>
  <c r="CJ44" i="2"/>
  <c r="CK44" i="2"/>
  <c r="CL44" i="2"/>
  <c r="CM44" i="2"/>
  <c r="CN44" i="2"/>
  <c r="CJ45" i="2"/>
  <c r="CK45" i="2"/>
  <c r="CL45" i="2"/>
  <c r="CM45" i="2"/>
  <c r="CN45" i="2"/>
  <c r="CJ46" i="2"/>
  <c r="CK46" i="2"/>
  <c r="CL46" i="2"/>
  <c r="CM46" i="2"/>
  <c r="CN46" i="2"/>
  <c r="CJ47" i="2"/>
  <c r="CK47" i="2"/>
  <c r="CL47" i="2"/>
  <c r="CM47" i="2"/>
  <c r="CN47" i="2"/>
  <c r="CJ48" i="2"/>
  <c r="CK48" i="2"/>
  <c r="CL48" i="2"/>
  <c r="CM48" i="2"/>
  <c r="CN48" i="2"/>
  <c r="CJ49" i="2"/>
  <c r="CK49" i="2"/>
  <c r="CL49" i="2"/>
  <c r="CM49" i="2"/>
  <c r="CN49" i="2"/>
  <c r="CJ50" i="2"/>
  <c r="CK50" i="2"/>
  <c r="CL50" i="2"/>
  <c r="CM50" i="2"/>
  <c r="CN50" i="2"/>
  <c r="CJ51" i="2"/>
  <c r="CK51" i="2"/>
  <c r="CL51" i="2"/>
  <c r="CM51" i="2"/>
  <c r="CN51" i="2"/>
  <c r="CJ52" i="2"/>
  <c r="CK52" i="2"/>
  <c r="CL52" i="2"/>
  <c r="CM52" i="2"/>
  <c r="CN52" i="2"/>
  <c r="CJ53" i="2"/>
  <c r="CK53" i="2"/>
  <c r="CL53" i="2"/>
  <c r="CM53" i="2"/>
  <c r="CN53" i="2"/>
  <c r="CJ54" i="2"/>
  <c r="CK54" i="2"/>
  <c r="CL54" i="2"/>
  <c r="CM54" i="2"/>
  <c r="CN54" i="2"/>
  <c r="CJ55" i="2"/>
  <c r="CK55" i="2"/>
  <c r="CL55" i="2"/>
  <c r="CM55" i="2"/>
  <c r="CN55" i="2"/>
  <c r="CJ56" i="2"/>
  <c r="CK56" i="2"/>
  <c r="CL56" i="2"/>
  <c r="CM56" i="2"/>
  <c r="CN56" i="2"/>
  <c r="CJ57" i="2"/>
  <c r="CK57" i="2"/>
  <c r="CL57" i="2"/>
  <c r="CM57" i="2"/>
  <c r="CN57" i="2"/>
  <c r="CJ58" i="2"/>
  <c r="CK58" i="2"/>
  <c r="CL58" i="2"/>
  <c r="CM58" i="2"/>
  <c r="CN58" i="2"/>
  <c r="CJ59" i="2"/>
  <c r="CK59" i="2"/>
  <c r="CL59" i="2"/>
  <c r="CM59" i="2"/>
  <c r="CN59" i="2"/>
  <c r="CJ60" i="2"/>
  <c r="CK60" i="2"/>
  <c r="CL60" i="2"/>
  <c r="CM60" i="2"/>
  <c r="CN60" i="2"/>
  <c r="CJ61" i="2"/>
  <c r="CK61" i="2"/>
  <c r="CL61" i="2"/>
  <c r="CM61" i="2"/>
  <c r="CN61" i="2"/>
  <c r="CJ62" i="2"/>
  <c r="CK62" i="2"/>
  <c r="CL62" i="2"/>
  <c r="CM62" i="2"/>
  <c r="CN62" i="2"/>
  <c r="CJ63" i="2"/>
  <c r="CK63" i="2"/>
  <c r="CL63" i="2"/>
  <c r="CM63" i="2"/>
  <c r="CN63" i="2"/>
  <c r="CJ64" i="2"/>
  <c r="CK64" i="2"/>
  <c r="CL64" i="2"/>
  <c r="CM64" i="2"/>
  <c r="CN64" i="2"/>
  <c r="CJ65" i="2"/>
  <c r="CK65" i="2"/>
  <c r="CL65" i="2"/>
  <c r="CM65" i="2"/>
  <c r="CN65" i="2"/>
  <c r="CJ66" i="2"/>
  <c r="CK66" i="2"/>
  <c r="CL66" i="2"/>
  <c r="CM66" i="2"/>
  <c r="CN66" i="2"/>
  <c r="CJ67" i="2"/>
  <c r="CK67" i="2"/>
  <c r="CL67" i="2"/>
  <c r="CM67" i="2"/>
  <c r="CN67" i="2"/>
  <c r="CJ68" i="2"/>
  <c r="CK68" i="2"/>
  <c r="CL68" i="2"/>
  <c r="CM68" i="2"/>
  <c r="CN68" i="2"/>
  <c r="CN7" i="2"/>
  <c r="CM7" i="2"/>
  <c r="CL7" i="2"/>
  <c r="CK7" i="2"/>
  <c r="CJ7" i="2"/>
  <c r="CD8" i="2"/>
  <c r="CE8" i="2"/>
  <c r="CF8" i="2"/>
  <c r="CG8" i="2"/>
  <c r="CH8" i="2"/>
  <c r="CD9" i="2"/>
  <c r="CE9" i="2"/>
  <c r="CF9" i="2"/>
  <c r="CG9" i="2"/>
  <c r="CH9" i="2"/>
  <c r="CD10" i="2"/>
  <c r="CE10" i="2"/>
  <c r="CF10" i="2"/>
  <c r="CG10" i="2"/>
  <c r="CH10" i="2"/>
  <c r="CD11" i="2"/>
  <c r="CE11" i="2"/>
  <c r="CF11" i="2"/>
  <c r="CG11" i="2"/>
  <c r="CH11" i="2"/>
  <c r="CD12" i="2"/>
  <c r="CE12" i="2"/>
  <c r="CF12" i="2"/>
  <c r="CG12" i="2"/>
  <c r="CH12" i="2"/>
  <c r="CD13" i="2"/>
  <c r="CE13" i="2"/>
  <c r="CF13" i="2"/>
  <c r="CG13" i="2"/>
  <c r="CH13" i="2"/>
  <c r="CD14" i="2"/>
  <c r="CE14" i="2"/>
  <c r="CF14" i="2"/>
  <c r="CG14" i="2"/>
  <c r="CH14" i="2"/>
  <c r="CD15" i="2"/>
  <c r="CE15" i="2"/>
  <c r="CF15" i="2"/>
  <c r="CG15" i="2"/>
  <c r="CH15" i="2"/>
  <c r="CD16" i="2"/>
  <c r="CE16" i="2"/>
  <c r="CF16" i="2"/>
  <c r="CG16" i="2"/>
  <c r="CH16" i="2"/>
  <c r="CD17" i="2"/>
  <c r="CE17" i="2"/>
  <c r="CF17" i="2"/>
  <c r="CG17" i="2"/>
  <c r="CH17" i="2"/>
  <c r="CD18" i="2"/>
  <c r="CE18" i="2"/>
  <c r="CF18" i="2"/>
  <c r="CG18" i="2"/>
  <c r="CH18" i="2"/>
  <c r="CD19" i="2"/>
  <c r="CE19" i="2"/>
  <c r="CF19" i="2"/>
  <c r="CG19" i="2"/>
  <c r="CH19" i="2"/>
  <c r="CD20" i="2"/>
  <c r="CE20" i="2"/>
  <c r="CF20" i="2"/>
  <c r="CG20" i="2"/>
  <c r="CH20" i="2"/>
  <c r="CD21" i="2"/>
  <c r="CE21" i="2"/>
  <c r="CF21" i="2"/>
  <c r="CG21" i="2"/>
  <c r="CH21" i="2"/>
  <c r="CD22" i="2"/>
  <c r="CE22" i="2"/>
  <c r="CF22" i="2"/>
  <c r="CG22" i="2"/>
  <c r="CH22" i="2"/>
  <c r="CD23" i="2"/>
  <c r="CE23" i="2"/>
  <c r="CF23" i="2"/>
  <c r="CG23" i="2"/>
  <c r="CH23" i="2"/>
  <c r="CD24" i="2"/>
  <c r="CE24" i="2"/>
  <c r="CF24" i="2"/>
  <c r="CG24" i="2"/>
  <c r="CH24" i="2"/>
  <c r="CD25" i="2"/>
  <c r="CE25" i="2"/>
  <c r="CF25" i="2"/>
  <c r="CG25" i="2"/>
  <c r="CH25" i="2"/>
  <c r="CD26" i="2"/>
  <c r="CE26" i="2"/>
  <c r="CF26" i="2"/>
  <c r="CG26" i="2"/>
  <c r="CH26" i="2"/>
  <c r="CD27" i="2"/>
  <c r="CE27" i="2"/>
  <c r="CF27" i="2"/>
  <c r="CG27" i="2"/>
  <c r="CH27" i="2"/>
  <c r="CD28" i="2"/>
  <c r="CE28" i="2"/>
  <c r="CF28" i="2"/>
  <c r="CG28" i="2"/>
  <c r="CH28" i="2"/>
  <c r="CD29" i="2"/>
  <c r="CE29" i="2"/>
  <c r="CF29" i="2"/>
  <c r="CG29" i="2"/>
  <c r="CH29" i="2"/>
  <c r="CD30" i="2"/>
  <c r="CE30" i="2"/>
  <c r="CF30" i="2"/>
  <c r="CG30" i="2"/>
  <c r="CH30" i="2"/>
  <c r="CD31" i="2"/>
  <c r="CE31" i="2"/>
  <c r="CF31" i="2"/>
  <c r="CG31" i="2"/>
  <c r="CH31" i="2"/>
  <c r="CD32" i="2"/>
  <c r="CE32" i="2"/>
  <c r="CF32" i="2"/>
  <c r="CG32" i="2"/>
  <c r="CH32" i="2"/>
  <c r="CD33" i="2"/>
  <c r="CE33" i="2"/>
  <c r="CF33" i="2"/>
  <c r="CG33" i="2"/>
  <c r="CH33" i="2"/>
  <c r="CD34" i="2"/>
  <c r="CE34" i="2"/>
  <c r="CF34" i="2"/>
  <c r="CG34" i="2"/>
  <c r="CH34" i="2"/>
  <c r="CD35" i="2"/>
  <c r="CE35" i="2"/>
  <c r="CF35" i="2"/>
  <c r="CG35" i="2"/>
  <c r="CH35" i="2"/>
  <c r="CD36" i="2"/>
  <c r="CE36" i="2"/>
  <c r="CF36" i="2"/>
  <c r="CG36" i="2"/>
  <c r="CH36" i="2"/>
  <c r="CD37" i="2"/>
  <c r="CE37" i="2"/>
  <c r="CF37" i="2"/>
  <c r="CG37" i="2"/>
  <c r="CH37" i="2"/>
  <c r="CD38" i="2"/>
  <c r="CE38" i="2"/>
  <c r="CF38" i="2"/>
  <c r="CG38" i="2"/>
  <c r="CH38" i="2"/>
  <c r="CD39" i="2"/>
  <c r="CE39" i="2"/>
  <c r="CF39" i="2"/>
  <c r="CG39" i="2"/>
  <c r="CH39" i="2"/>
  <c r="CD40" i="2"/>
  <c r="CE40" i="2"/>
  <c r="CF40" i="2"/>
  <c r="CG40" i="2"/>
  <c r="CH40" i="2"/>
  <c r="CD41" i="2"/>
  <c r="CE41" i="2"/>
  <c r="CF41" i="2"/>
  <c r="CG41" i="2"/>
  <c r="CH41" i="2"/>
  <c r="CD42" i="2"/>
  <c r="CE42" i="2"/>
  <c r="CF42" i="2"/>
  <c r="CG42" i="2"/>
  <c r="CH42" i="2"/>
  <c r="CD43" i="2"/>
  <c r="CE43" i="2"/>
  <c r="CF43" i="2"/>
  <c r="CG43" i="2"/>
  <c r="CH43" i="2"/>
  <c r="CD44" i="2"/>
  <c r="CE44" i="2"/>
  <c r="CF44" i="2"/>
  <c r="CG44" i="2"/>
  <c r="CH44" i="2"/>
  <c r="CD45" i="2"/>
  <c r="CE45" i="2"/>
  <c r="CF45" i="2"/>
  <c r="CG45" i="2"/>
  <c r="CH45" i="2"/>
  <c r="CD46" i="2"/>
  <c r="CE46" i="2"/>
  <c r="CF46" i="2"/>
  <c r="CG46" i="2"/>
  <c r="CH46" i="2"/>
  <c r="CD47" i="2"/>
  <c r="CE47" i="2"/>
  <c r="CF47" i="2"/>
  <c r="CG47" i="2"/>
  <c r="CH47" i="2"/>
  <c r="CD48" i="2"/>
  <c r="CE48" i="2"/>
  <c r="CF48" i="2"/>
  <c r="CG48" i="2"/>
  <c r="CH48" i="2"/>
  <c r="CD49" i="2"/>
  <c r="CE49" i="2"/>
  <c r="CF49" i="2"/>
  <c r="CG49" i="2"/>
  <c r="CH49" i="2"/>
  <c r="CD50" i="2"/>
  <c r="CE50" i="2"/>
  <c r="CF50" i="2"/>
  <c r="CG50" i="2"/>
  <c r="CH50" i="2"/>
  <c r="CD51" i="2"/>
  <c r="CE51" i="2"/>
  <c r="CF51" i="2"/>
  <c r="CG51" i="2"/>
  <c r="CH51" i="2"/>
  <c r="CD52" i="2"/>
  <c r="CE52" i="2"/>
  <c r="CF52" i="2"/>
  <c r="CG52" i="2"/>
  <c r="CH52" i="2"/>
  <c r="CD53" i="2"/>
  <c r="CE53" i="2"/>
  <c r="CF53" i="2"/>
  <c r="CG53" i="2"/>
  <c r="CH53" i="2"/>
  <c r="CD54" i="2"/>
  <c r="CE54" i="2"/>
  <c r="CF54" i="2"/>
  <c r="CG54" i="2"/>
  <c r="CH54" i="2"/>
  <c r="CD55" i="2"/>
  <c r="CE55" i="2"/>
  <c r="CF55" i="2"/>
  <c r="CG55" i="2"/>
  <c r="CH55" i="2"/>
  <c r="CD56" i="2"/>
  <c r="CE56" i="2"/>
  <c r="CF56" i="2"/>
  <c r="CG56" i="2"/>
  <c r="CH56" i="2"/>
  <c r="CD57" i="2"/>
  <c r="CE57" i="2"/>
  <c r="CF57" i="2"/>
  <c r="CG57" i="2"/>
  <c r="CH57" i="2"/>
  <c r="CD58" i="2"/>
  <c r="CE58" i="2"/>
  <c r="CF58" i="2"/>
  <c r="CG58" i="2"/>
  <c r="CH58" i="2"/>
  <c r="CD59" i="2"/>
  <c r="CE59" i="2"/>
  <c r="CF59" i="2"/>
  <c r="CG59" i="2"/>
  <c r="CH59" i="2"/>
  <c r="CD60" i="2"/>
  <c r="CE60" i="2"/>
  <c r="CF60" i="2"/>
  <c r="CG60" i="2"/>
  <c r="CH60" i="2"/>
  <c r="CD61" i="2"/>
  <c r="CE61" i="2"/>
  <c r="CF61" i="2"/>
  <c r="CG61" i="2"/>
  <c r="CH61" i="2"/>
  <c r="CD62" i="2"/>
  <c r="CE62" i="2"/>
  <c r="CF62" i="2"/>
  <c r="CG62" i="2"/>
  <c r="CH62" i="2"/>
  <c r="CD63" i="2"/>
  <c r="CE63" i="2"/>
  <c r="CF63" i="2"/>
  <c r="CG63" i="2"/>
  <c r="CH63" i="2"/>
  <c r="CD64" i="2"/>
  <c r="CE64" i="2"/>
  <c r="CF64" i="2"/>
  <c r="CG64" i="2"/>
  <c r="CH64" i="2"/>
  <c r="CD65" i="2"/>
  <c r="CE65" i="2"/>
  <c r="CF65" i="2"/>
  <c r="CG65" i="2"/>
  <c r="CH65" i="2"/>
  <c r="CD66" i="2"/>
  <c r="CE66" i="2"/>
  <c r="CF66" i="2"/>
  <c r="CG66" i="2"/>
  <c r="CH66" i="2"/>
  <c r="CD67" i="2"/>
  <c r="CE67" i="2"/>
  <c r="CF67" i="2"/>
  <c r="CG67" i="2"/>
  <c r="CH67" i="2"/>
  <c r="CD68" i="2"/>
  <c r="CE68" i="2"/>
  <c r="CF68" i="2"/>
  <c r="CG68" i="2"/>
  <c r="CH68" i="2"/>
  <c r="CH7" i="2"/>
  <c r="CG7" i="2"/>
  <c r="CF7" i="2"/>
  <c r="CE7" i="2"/>
  <c r="BM771" i="1"/>
  <c r="BN771" i="1"/>
  <c r="BO771" i="1"/>
  <c r="BP771" i="1"/>
  <c r="BQ771" i="1"/>
  <c r="BR771" i="1"/>
  <c r="BS771" i="1"/>
  <c r="BT771" i="1"/>
  <c r="BU771" i="1"/>
  <c r="BV771" i="1"/>
  <c r="BM772" i="1"/>
  <c r="BN772" i="1"/>
  <c r="BO772" i="1"/>
  <c r="BP772" i="1"/>
  <c r="BQ772" i="1"/>
  <c r="BR772" i="1"/>
  <c r="BS772" i="1"/>
  <c r="BT772" i="1"/>
  <c r="BU772" i="1"/>
  <c r="BV772" i="1"/>
  <c r="BL772" i="1"/>
  <c r="BL771" i="1"/>
  <c r="CD7" i="2" s="1"/>
  <c r="AO773" i="1"/>
  <c r="AP771" i="1"/>
  <c r="AQ771" i="1"/>
  <c r="AR771" i="1"/>
  <c r="AS771" i="1"/>
  <c r="AT771" i="1"/>
  <c r="AU771" i="1"/>
  <c r="AV771" i="1"/>
  <c r="AW771" i="1"/>
  <c r="AX771" i="1"/>
  <c r="AP772" i="1"/>
  <c r="AQ772" i="1"/>
  <c r="BT9" i="2" s="1"/>
  <c r="AR772" i="1"/>
  <c r="BZ11" i="2" s="1"/>
  <c r="AS772" i="1"/>
  <c r="AT772" i="1"/>
  <c r="AU772" i="1"/>
  <c r="AV772" i="1"/>
  <c r="AW772" i="1"/>
  <c r="AX772" i="1"/>
  <c r="AO772" i="1"/>
  <c r="BH11" i="2" s="1"/>
  <c r="AO771" i="1"/>
  <c r="BX8" i="2"/>
  <c r="BX9" i="2"/>
  <c r="BX10" i="2"/>
  <c r="BX11" i="2"/>
  <c r="BX12" i="2"/>
  <c r="BX13" i="2"/>
  <c r="CA13" i="2"/>
  <c r="BX14" i="2"/>
  <c r="BX15" i="2"/>
  <c r="BX16" i="2"/>
  <c r="BX17" i="2"/>
  <c r="BX18" i="2"/>
  <c r="BZ18" i="2"/>
  <c r="BX19" i="2"/>
  <c r="BX20" i="2"/>
  <c r="CB20" i="2"/>
  <c r="BX21" i="2"/>
  <c r="BX22" i="2"/>
  <c r="BX23" i="2"/>
  <c r="BY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CB56" i="2"/>
  <c r="BX57" i="2"/>
  <c r="BX58" i="2"/>
  <c r="BX59" i="2"/>
  <c r="BY59" i="2"/>
  <c r="BX60" i="2"/>
  <c r="BX61" i="2"/>
  <c r="CA61" i="2"/>
  <c r="BX62" i="2"/>
  <c r="BX63" i="2"/>
  <c r="BX64" i="2"/>
  <c r="BX65" i="2"/>
  <c r="BX66" i="2"/>
  <c r="BZ66" i="2"/>
  <c r="BX67" i="2"/>
  <c r="BX68" i="2"/>
  <c r="CB68" i="2"/>
  <c r="BX7" i="2"/>
  <c r="BR8" i="2"/>
  <c r="BR9" i="2"/>
  <c r="BS9" i="2"/>
  <c r="BR10" i="2"/>
  <c r="BR11" i="2"/>
  <c r="BT11" i="2"/>
  <c r="BU11" i="2"/>
  <c r="BR12" i="2"/>
  <c r="BR13" i="2"/>
  <c r="BV13" i="2"/>
  <c r="BR14" i="2"/>
  <c r="BR15" i="2"/>
  <c r="BR16" i="2"/>
  <c r="BS16" i="2"/>
  <c r="BT16" i="2"/>
  <c r="BR17" i="2"/>
  <c r="BR18" i="2"/>
  <c r="BU18" i="2"/>
  <c r="BV18" i="2"/>
  <c r="BR19" i="2"/>
  <c r="BR20" i="2"/>
  <c r="BR21" i="2"/>
  <c r="BS21" i="2"/>
  <c r="BR22" i="2"/>
  <c r="BR23" i="2"/>
  <c r="BT23" i="2"/>
  <c r="BU23" i="2"/>
  <c r="BR24" i="2"/>
  <c r="BR25" i="2"/>
  <c r="BV25" i="2"/>
  <c r="BR26" i="2"/>
  <c r="BR27" i="2"/>
  <c r="BR28" i="2"/>
  <c r="BS28" i="2"/>
  <c r="BT28" i="2"/>
  <c r="BR29" i="2"/>
  <c r="BR30" i="2"/>
  <c r="BU30" i="2"/>
  <c r="BV30" i="2"/>
  <c r="BR31" i="2"/>
  <c r="BR32" i="2"/>
  <c r="BR33" i="2"/>
  <c r="BS33" i="2"/>
  <c r="BR34" i="2"/>
  <c r="BR35" i="2"/>
  <c r="BT35" i="2"/>
  <c r="BU35" i="2"/>
  <c r="BR36" i="2"/>
  <c r="BR37" i="2"/>
  <c r="BV37" i="2"/>
  <c r="BR38" i="2"/>
  <c r="BR39" i="2"/>
  <c r="BR40" i="2"/>
  <c r="BS40" i="2"/>
  <c r="BT40" i="2"/>
  <c r="BR41" i="2"/>
  <c r="BR42" i="2"/>
  <c r="BU42" i="2"/>
  <c r="BV42" i="2"/>
  <c r="BR43" i="2"/>
  <c r="BR44" i="2"/>
  <c r="BR45" i="2"/>
  <c r="BS45" i="2"/>
  <c r="BR46" i="2"/>
  <c r="BR47" i="2"/>
  <c r="BT47" i="2"/>
  <c r="BU47" i="2"/>
  <c r="BR48" i="2"/>
  <c r="BR49" i="2"/>
  <c r="BV49" i="2"/>
  <c r="BR50" i="2"/>
  <c r="BR51" i="2"/>
  <c r="BR52" i="2"/>
  <c r="BS52" i="2"/>
  <c r="BT52" i="2"/>
  <c r="BR53" i="2"/>
  <c r="BR54" i="2"/>
  <c r="BU54" i="2"/>
  <c r="BV54" i="2"/>
  <c r="BR55" i="2"/>
  <c r="BR56" i="2"/>
  <c r="BR57" i="2"/>
  <c r="BS57" i="2"/>
  <c r="BR58" i="2"/>
  <c r="BR59" i="2"/>
  <c r="BT59" i="2"/>
  <c r="BU59" i="2"/>
  <c r="BR60" i="2"/>
  <c r="BR61" i="2"/>
  <c r="BV61" i="2"/>
  <c r="BR62" i="2"/>
  <c r="BR63" i="2"/>
  <c r="BR64" i="2"/>
  <c r="BS64" i="2"/>
  <c r="BT64" i="2"/>
  <c r="BR65" i="2"/>
  <c r="BR66" i="2"/>
  <c r="BU66" i="2"/>
  <c r="BV66" i="2"/>
  <c r="BR67" i="2"/>
  <c r="BR68" i="2"/>
  <c r="BV7" i="2"/>
  <c r="BU7" i="2"/>
  <c r="BR7" i="2"/>
  <c r="BL8" i="2"/>
  <c r="BM8" i="2"/>
  <c r="BN8" i="2"/>
  <c r="BO8" i="2"/>
  <c r="BP8" i="2"/>
  <c r="BL9" i="2"/>
  <c r="BM9" i="2"/>
  <c r="BN9" i="2"/>
  <c r="BO9" i="2"/>
  <c r="BP9" i="2"/>
  <c r="BL10" i="2"/>
  <c r="BM10" i="2"/>
  <c r="BN10" i="2"/>
  <c r="BO10" i="2"/>
  <c r="BP10" i="2"/>
  <c r="BL11" i="2"/>
  <c r="BM11" i="2"/>
  <c r="BN11" i="2"/>
  <c r="BO11" i="2"/>
  <c r="BP11" i="2"/>
  <c r="BL12" i="2"/>
  <c r="BM12" i="2"/>
  <c r="BN12" i="2"/>
  <c r="BO12" i="2"/>
  <c r="BP12" i="2"/>
  <c r="BL13" i="2"/>
  <c r="BM13" i="2"/>
  <c r="BN13" i="2"/>
  <c r="BO13" i="2"/>
  <c r="BP13" i="2"/>
  <c r="BL14" i="2"/>
  <c r="BM14" i="2"/>
  <c r="BN14" i="2"/>
  <c r="BO14" i="2"/>
  <c r="BP14" i="2"/>
  <c r="BL15" i="2"/>
  <c r="BM15" i="2"/>
  <c r="BN15" i="2"/>
  <c r="BO15" i="2"/>
  <c r="BP15" i="2"/>
  <c r="BL16" i="2"/>
  <c r="BM16" i="2"/>
  <c r="BN16" i="2"/>
  <c r="BO16" i="2"/>
  <c r="BP16" i="2"/>
  <c r="BL17" i="2"/>
  <c r="BM17" i="2"/>
  <c r="BN17" i="2"/>
  <c r="BO17" i="2"/>
  <c r="BP17" i="2"/>
  <c r="BL18" i="2"/>
  <c r="BM18" i="2"/>
  <c r="BN18" i="2"/>
  <c r="BO18" i="2"/>
  <c r="BP18" i="2"/>
  <c r="BL19" i="2"/>
  <c r="BM19" i="2"/>
  <c r="BN19" i="2"/>
  <c r="BO19" i="2"/>
  <c r="BP19" i="2"/>
  <c r="BL20" i="2"/>
  <c r="BM20" i="2"/>
  <c r="BN20" i="2"/>
  <c r="BO20" i="2"/>
  <c r="BP20" i="2"/>
  <c r="BL21" i="2"/>
  <c r="BM21" i="2"/>
  <c r="BN21" i="2"/>
  <c r="BO21" i="2"/>
  <c r="BP21" i="2"/>
  <c r="BL22" i="2"/>
  <c r="BM22" i="2"/>
  <c r="BN22" i="2"/>
  <c r="BO22" i="2"/>
  <c r="BP22" i="2"/>
  <c r="BL23" i="2"/>
  <c r="BM23" i="2"/>
  <c r="BN23" i="2"/>
  <c r="BO23" i="2"/>
  <c r="BP23" i="2"/>
  <c r="BL24" i="2"/>
  <c r="BM24" i="2"/>
  <c r="BN24" i="2"/>
  <c r="BO24" i="2"/>
  <c r="BP24" i="2"/>
  <c r="BL25" i="2"/>
  <c r="BM25" i="2"/>
  <c r="BN25" i="2"/>
  <c r="BO25" i="2"/>
  <c r="BP25" i="2"/>
  <c r="BL26" i="2"/>
  <c r="BM26" i="2"/>
  <c r="BN26" i="2"/>
  <c r="BO26" i="2"/>
  <c r="BP26" i="2"/>
  <c r="BL27" i="2"/>
  <c r="BM27" i="2"/>
  <c r="BN27" i="2"/>
  <c r="BO27" i="2"/>
  <c r="BP27" i="2"/>
  <c r="BL28" i="2"/>
  <c r="BM28" i="2"/>
  <c r="BN28" i="2"/>
  <c r="BO28" i="2"/>
  <c r="BP28" i="2"/>
  <c r="BL29" i="2"/>
  <c r="BM29" i="2"/>
  <c r="BN29" i="2"/>
  <c r="BO29" i="2"/>
  <c r="BP29" i="2"/>
  <c r="BL30" i="2"/>
  <c r="BM30" i="2"/>
  <c r="BN30" i="2"/>
  <c r="BO30" i="2"/>
  <c r="BP30" i="2"/>
  <c r="BL31" i="2"/>
  <c r="BM31" i="2"/>
  <c r="BN31" i="2"/>
  <c r="BO31" i="2"/>
  <c r="BP31" i="2"/>
  <c r="BL32" i="2"/>
  <c r="BM32" i="2"/>
  <c r="BN32" i="2"/>
  <c r="BO32" i="2"/>
  <c r="BP32" i="2"/>
  <c r="BL33" i="2"/>
  <c r="BM33" i="2"/>
  <c r="BN33" i="2"/>
  <c r="BO33" i="2"/>
  <c r="BP33" i="2"/>
  <c r="BL34" i="2"/>
  <c r="BM34" i="2"/>
  <c r="BN34" i="2"/>
  <c r="BO34" i="2"/>
  <c r="BP34" i="2"/>
  <c r="BL35" i="2"/>
  <c r="BM35" i="2"/>
  <c r="BN35" i="2"/>
  <c r="BO35" i="2"/>
  <c r="BP35" i="2"/>
  <c r="BL36" i="2"/>
  <c r="BM36" i="2"/>
  <c r="BN36" i="2"/>
  <c r="BO36" i="2"/>
  <c r="BP36" i="2"/>
  <c r="BL37" i="2"/>
  <c r="BM37" i="2"/>
  <c r="BN37" i="2"/>
  <c r="BO37" i="2"/>
  <c r="BP37" i="2"/>
  <c r="BL38" i="2"/>
  <c r="BM38" i="2"/>
  <c r="BN38" i="2"/>
  <c r="BO38" i="2"/>
  <c r="BP38" i="2"/>
  <c r="BL39" i="2"/>
  <c r="BM39" i="2"/>
  <c r="BN39" i="2"/>
  <c r="BO39" i="2"/>
  <c r="BP39" i="2"/>
  <c r="BL40" i="2"/>
  <c r="BM40" i="2"/>
  <c r="BN40" i="2"/>
  <c r="BO40" i="2"/>
  <c r="BP40" i="2"/>
  <c r="BL41" i="2"/>
  <c r="BM41" i="2"/>
  <c r="BN41" i="2"/>
  <c r="BO41" i="2"/>
  <c r="BP41" i="2"/>
  <c r="BL42" i="2"/>
  <c r="BM42" i="2"/>
  <c r="BN42" i="2"/>
  <c r="BO42" i="2"/>
  <c r="BP42" i="2"/>
  <c r="BL43" i="2"/>
  <c r="BM43" i="2"/>
  <c r="BN43" i="2"/>
  <c r="BO43" i="2"/>
  <c r="BP43" i="2"/>
  <c r="BL44" i="2"/>
  <c r="BM44" i="2"/>
  <c r="BN44" i="2"/>
  <c r="BO44" i="2"/>
  <c r="BP44" i="2"/>
  <c r="BL45" i="2"/>
  <c r="BM45" i="2"/>
  <c r="BN45" i="2"/>
  <c r="BO45" i="2"/>
  <c r="BP45" i="2"/>
  <c r="BL46" i="2"/>
  <c r="BM46" i="2"/>
  <c r="BN46" i="2"/>
  <c r="BO46" i="2"/>
  <c r="BP46" i="2"/>
  <c r="BL47" i="2"/>
  <c r="BM47" i="2"/>
  <c r="BN47" i="2"/>
  <c r="BO47" i="2"/>
  <c r="BP47" i="2"/>
  <c r="BL48" i="2"/>
  <c r="BM48" i="2"/>
  <c r="BN48" i="2"/>
  <c r="BO48" i="2"/>
  <c r="BP48" i="2"/>
  <c r="BL49" i="2"/>
  <c r="BM49" i="2"/>
  <c r="BN49" i="2"/>
  <c r="BO49" i="2"/>
  <c r="BP49" i="2"/>
  <c r="BL50" i="2"/>
  <c r="BM50" i="2"/>
  <c r="BN50" i="2"/>
  <c r="BO50" i="2"/>
  <c r="BP50" i="2"/>
  <c r="BL51" i="2"/>
  <c r="BM51" i="2"/>
  <c r="BN51" i="2"/>
  <c r="BO51" i="2"/>
  <c r="BP51" i="2"/>
  <c r="BL52" i="2"/>
  <c r="BM52" i="2"/>
  <c r="BN52" i="2"/>
  <c r="BO52" i="2"/>
  <c r="BP52" i="2"/>
  <c r="BL53" i="2"/>
  <c r="BM53" i="2"/>
  <c r="BN53" i="2"/>
  <c r="BO53" i="2"/>
  <c r="BP53" i="2"/>
  <c r="BL54" i="2"/>
  <c r="BM54" i="2"/>
  <c r="BN54" i="2"/>
  <c r="BO54" i="2"/>
  <c r="BP54" i="2"/>
  <c r="BL55" i="2"/>
  <c r="BM55" i="2"/>
  <c r="BN55" i="2"/>
  <c r="BO55" i="2"/>
  <c r="BP55" i="2"/>
  <c r="BL56" i="2"/>
  <c r="BM56" i="2"/>
  <c r="BN56" i="2"/>
  <c r="BO56" i="2"/>
  <c r="BP56" i="2"/>
  <c r="BL57" i="2"/>
  <c r="BM57" i="2"/>
  <c r="BN57" i="2"/>
  <c r="BO57" i="2"/>
  <c r="BP57" i="2"/>
  <c r="BL58" i="2"/>
  <c r="BM58" i="2"/>
  <c r="BN58" i="2"/>
  <c r="BO58" i="2"/>
  <c r="BP58" i="2"/>
  <c r="BL59" i="2"/>
  <c r="BM59" i="2"/>
  <c r="BN59" i="2"/>
  <c r="BO59" i="2"/>
  <c r="BP59" i="2"/>
  <c r="BL60" i="2"/>
  <c r="BM60" i="2"/>
  <c r="BN60" i="2"/>
  <c r="BO60" i="2"/>
  <c r="BP60" i="2"/>
  <c r="BL61" i="2"/>
  <c r="BM61" i="2"/>
  <c r="BN61" i="2"/>
  <c r="BO61" i="2"/>
  <c r="BP61" i="2"/>
  <c r="BL62" i="2"/>
  <c r="BM62" i="2"/>
  <c r="BN62" i="2"/>
  <c r="BO62" i="2"/>
  <c r="BP62" i="2"/>
  <c r="BL63" i="2"/>
  <c r="BM63" i="2"/>
  <c r="BN63" i="2"/>
  <c r="BO63" i="2"/>
  <c r="BP63" i="2"/>
  <c r="BL64" i="2"/>
  <c r="BM64" i="2"/>
  <c r="BN64" i="2"/>
  <c r="BO64" i="2"/>
  <c r="BP64" i="2"/>
  <c r="BL65" i="2"/>
  <c r="BM65" i="2"/>
  <c r="BN65" i="2"/>
  <c r="BO65" i="2"/>
  <c r="BP65" i="2"/>
  <c r="BL66" i="2"/>
  <c r="BM66" i="2"/>
  <c r="BN66" i="2"/>
  <c r="BO66" i="2"/>
  <c r="BP66" i="2"/>
  <c r="BL67" i="2"/>
  <c r="BM67" i="2"/>
  <c r="BN67" i="2"/>
  <c r="BO67" i="2"/>
  <c r="BP67" i="2"/>
  <c r="BL68" i="2"/>
  <c r="BM68" i="2"/>
  <c r="BN68" i="2"/>
  <c r="BO68" i="2"/>
  <c r="BP68" i="2"/>
  <c r="BP7" i="2"/>
  <c r="BO7" i="2"/>
  <c r="BN7" i="2"/>
  <c r="BM7" i="2"/>
  <c r="BL7" i="2"/>
  <c r="BF9" i="2"/>
  <c r="BG9" i="2"/>
  <c r="BF11" i="2"/>
  <c r="BG11" i="2"/>
  <c r="BF14" i="2"/>
  <c r="BF16" i="2"/>
  <c r="BH16" i="2"/>
  <c r="BG18" i="2"/>
  <c r="BH18" i="2"/>
  <c r="BF21" i="2"/>
  <c r="BF23" i="2"/>
  <c r="BI23" i="2"/>
  <c r="BH25" i="2"/>
  <c r="BI25" i="2"/>
  <c r="BF26" i="2"/>
  <c r="BF28" i="2"/>
  <c r="BJ30" i="2"/>
  <c r="BI32" i="2"/>
  <c r="BJ32" i="2"/>
  <c r="BF33" i="2"/>
  <c r="BF35" i="2"/>
  <c r="BF38" i="2"/>
  <c r="BJ39" i="2"/>
  <c r="BF40" i="2"/>
  <c r="BF45" i="2"/>
  <c r="BG45" i="2"/>
  <c r="BF47" i="2"/>
  <c r="BG47" i="2"/>
  <c r="BF50" i="2"/>
  <c r="BF52" i="2"/>
  <c r="BH52" i="2"/>
  <c r="BG54" i="2"/>
  <c r="BH54" i="2"/>
  <c r="BF57" i="2"/>
  <c r="BF59" i="2"/>
  <c r="BI59" i="2"/>
  <c r="BF61" i="2"/>
  <c r="BH61" i="2"/>
  <c r="BF62" i="2"/>
  <c r="BF64" i="2"/>
  <c r="BG66" i="2"/>
  <c r="BH66" i="2"/>
  <c r="BI66" i="2"/>
  <c r="AZ8" i="2"/>
  <c r="BA8" i="2"/>
  <c r="BB8" i="2"/>
  <c r="BC8" i="2"/>
  <c r="BD8" i="2"/>
  <c r="AZ9" i="2"/>
  <c r="BA9" i="2"/>
  <c r="BB9" i="2"/>
  <c r="BC9" i="2"/>
  <c r="BD9" i="2"/>
  <c r="AZ10" i="2"/>
  <c r="BA10" i="2"/>
  <c r="BB10" i="2"/>
  <c r="BC10" i="2"/>
  <c r="BD10" i="2"/>
  <c r="AZ11" i="2"/>
  <c r="BA11" i="2"/>
  <c r="BB11" i="2"/>
  <c r="BC11" i="2"/>
  <c r="BD11" i="2"/>
  <c r="AZ12" i="2"/>
  <c r="BA12" i="2"/>
  <c r="BB12" i="2"/>
  <c r="BC12" i="2"/>
  <c r="BD12" i="2"/>
  <c r="AZ13" i="2"/>
  <c r="BA13" i="2"/>
  <c r="BB13" i="2"/>
  <c r="BC13" i="2"/>
  <c r="BD13" i="2"/>
  <c r="AZ14" i="2"/>
  <c r="BA14" i="2"/>
  <c r="BB14" i="2"/>
  <c r="BC14" i="2"/>
  <c r="BD14" i="2"/>
  <c r="AZ15" i="2"/>
  <c r="BA15" i="2"/>
  <c r="BB15" i="2"/>
  <c r="BC15" i="2"/>
  <c r="BD15" i="2"/>
  <c r="AZ16" i="2"/>
  <c r="BA16" i="2"/>
  <c r="BB16" i="2"/>
  <c r="BC16" i="2"/>
  <c r="BD16" i="2"/>
  <c r="AZ17" i="2"/>
  <c r="BA17" i="2"/>
  <c r="BB17" i="2"/>
  <c r="BC17" i="2"/>
  <c r="BD17" i="2"/>
  <c r="AZ18" i="2"/>
  <c r="BA18" i="2"/>
  <c r="BB18" i="2"/>
  <c r="BC18" i="2"/>
  <c r="BD18" i="2"/>
  <c r="AZ19" i="2"/>
  <c r="BA19" i="2"/>
  <c r="BB19" i="2"/>
  <c r="BC19" i="2"/>
  <c r="BD19" i="2"/>
  <c r="AZ20" i="2"/>
  <c r="BA20" i="2"/>
  <c r="BB20" i="2"/>
  <c r="BC20" i="2"/>
  <c r="BD20" i="2"/>
  <c r="AZ21" i="2"/>
  <c r="BA21" i="2"/>
  <c r="BB21" i="2"/>
  <c r="BC21" i="2"/>
  <c r="BD21" i="2"/>
  <c r="AZ22" i="2"/>
  <c r="BA22" i="2"/>
  <c r="BB22" i="2"/>
  <c r="BC22" i="2"/>
  <c r="BD22" i="2"/>
  <c r="AZ23" i="2"/>
  <c r="BA23" i="2"/>
  <c r="BB23" i="2"/>
  <c r="BC23" i="2"/>
  <c r="BD23" i="2"/>
  <c r="AZ24" i="2"/>
  <c r="BA24" i="2"/>
  <c r="BB24" i="2"/>
  <c r="BC24" i="2"/>
  <c r="BD24" i="2"/>
  <c r="AZ25" i="2"/>
  <c r="BA25" i="2"/>
  <c r="BB25" i="2"/>
  <c r="BC25" i="2"/>
  <c r="BD25" i="2"/>
  <c r="AZ26" i="2"/>
  <c r="BA26" i="2"/>
  <c r="BB26" i="2"/>
  <c r="BC26" i="2"/>
  <c r="BD26" i="2"/>
  <c r="AZ27" i="2"/>
  <c r="BA27" i="2"/>
  <c r="BB27" i="2"/>
  <c r="BC27" i="2"/>
  <c r="BD27" i="2"/>
  <c r="AZ28" i="2"/>
  <c r="BA28" i="2"/>
  <c r="BB28" i="2"/>
  <c r="BC28" i="2"/>
  <c r="BD28" i="2"/>
  <c r="AZ29" i="2"/>
  <c r="BA29" i="2"/>
  <c r="BB29" i="2"/>
  <c r="BC29" i="2"/>
  <c r="BD29" i="2"/>
  <c r="AZ30" i="2"/>
  <c r="BA30" i="2"/>
  <c r="BB30" i="2"/>
  <c r="BC30" i="2"/>
  <c r="BD30" i="2"/>
  <c r="AZ31" i="2"/>
  <c r="BA31" i="2"/>
  <c r="BB31" i="2"/>
  <c r="BC31" i="2"/>
  <c r="BD31" i="2"/>
  <c r="AZ32" i="2"/>
  <c r="BA32" i="2"/>
  <c r="BB32" i="2"/>
  <c r="BC32" i="2"/>
  <c r="BD32" i="2"/>
  <c r="AZ33" i="2"/>
  <c r="BA33" i="2"/>
  <c r="BB33" i="2"/>
  <c r="BC33" i="2"/>
  <c r="BD33" i="2"/>
  <c r="AZ34" i="2"/>
  <c r="BA34" i="2"/>
  <c r="BB34" i="2"/>
  <c r="BC34" i="2"/>
  <c r="BD34" i="2"/>
  <c r="AZ35" i="2"/>
  <c r="BA35" i="2"/>
  <c r="BB35" i="2"/>
  <c r="BC35" i="2"/>
  <c r="BD35" i="2"/>
  <c r="AZ36" i="2"/>
  <c r="BA36" i="2"/>
  <c r="BB36" i="2"/>
  <c r="BC36" i="2"/>
  <c r="BD36" i="2"/>
  <c r="AZ37" i="2"/>
  <c r="BA37" i="2"/>
  <c r="BB37" i="2"/>
  <c r="BC37" i="2"/>
  <c r="BD37" i="2"/>
  <c r="AZ38" i="2"/>
  <c r="BA38" i="2"/>
  <c r="BB38" i="2"/>
  <c r="BC38" i="2"/>
  <c r="BD38" i="2"/>
  <c r="AZ39" i="2"/>
  <c r="BA39" i="2"/>
  <c r="BB39" i="2"/>
  <c r="BC39" i="2"/>
  <c r="BD39" i="2"/>
  <c r="AZ40" i="2"/>
  <c r="BA40" i="2"/>
  <c r="BB40" i="2"/>
  <c r="BC40" i="2"/>
  <c r="BD40" i="2"/>
  <c r="AZ41" i="2"/>
  <c r="BA41" i="2"/>
  <c r="BB41" i="2"/>
  <c r="BC41" i="2"/>
  <c r="BD41" i="2"/>
  <c r="AZ42" i="2"/>
  <c r="BA42" i="2"/>
  <c r="BB42" i="2"/>
  <c r="BC42" i="2"/>
  <c r="BD42" i="2"/>
  <c r="AZ43" i="2"/>
  <c r="BA43" i="2"/>
  <c r="BB43" i="2"/>
  <c r="BC43" i="2"/>
  <c r="BD43" i="2"/>
  <c r="AZ44" i="2"/>
  <c r="BA44" i="2"/>
  <c r="BB44" i="2"/>
  <c r="BC44" i="2"/>
  <c r="BD44" i="2"/>
  <c r="AZ45" i="2"/>
  <c r="BA45" i="2"/>
  <c r="BB45" i="2"/>
  <c r="BC45" i="2"/>
  <c r="BD45" i="2"/>
  <c r="AZ46" i="2"/>
  <c r="BA46" i="2"/>
  <c r="BB46" i="2"/>
  <c r="BC46" i="2"/>
  <c r="BD46" i="2"/>
  <c r="AZ47" i="2"/>
  <c r="BA47" i="2"/>
  <c r="BB47" i="2"/>
  <c r="BC47" i="2"/>
  <c r="BD47" i="2"/>
  <c r="AZ48" i="2"/>
  <c r="BA48" i="2"/>
  <c r="BB48" i="2"/>
  <c r="BC48" i="2"/>
  <c r="BD48" i="2"/>
  <c r="AZ49" i="2"/>
  <c r="BA49" i="2"/>
  <c r="BB49" i="2"/>
  <c r="BC49" i="2"/>
  <c r="BD49" i="2"/>
  <c r="AZ50" i="2"/>
  <c r="BA50" i="2"/>
  <c r="BB50" i="2"/>
  <c r="BC50" i="2"/>
  <c r="BD50" i="2"/>
  <c r="AZ51" i="2"/>
  <c r="BA51" i="2"/>
  <c r="BB51" i="2"/>
  <c r="BC51" i="2"/>
  <c r="BD51" i="2"/>
  <c r="AZ52" i="2"/>
  <c r="BA52" i="2"/>
  <c r="BB52" i="2"/>
  <c r="BC52" i="2"/>
  <c r="BD52" i="2"/>
  <c r="AZ53" i="2"/>
  <c r="BA53" i="2"/>
  <c r="BB53" i="2"/>
  <c r="BC53" i="2"/>
  <c r="BD53" i="2"/>
  <c r="AZ54" i="2"/>
  <c r="BA54" i="2"/>
  <c r="BB54" i="2"/>
  <c r="BC54" i="2"/>
  <c r="BD54" i="2"/>
  <c r="AZ55" i="2"/>
  <c r="BA55" i="2"/>
  <c r="BB55" i="2"/>
  <c r="BC55" i="2"/>
  <c r="BD55" i="2"/>
  <c r="AZ56" i="2"/>
  <c r="BA56" i="2"/>
  <c r="BB56" i="2"/>
  <c r="BC56" i="2"/>
  <c r="BD56" i="2"/>
  <c r="AZ57" i="2"/>
  <c r="BA57" i="2"/>
  <c r="BB57" i="2"/>
  <c r="BC57" i="2"/>
  <c r="BD57" i="2"/>
  <c r="AZ58" i="2"/>
  <c r="BA58" i="2"/>
  <c r="BB58" i="2"/>
  <c r="BC58" i="2"/>
  <c r="BD58" i="2"/>
  <c r="AZ59" i="2"/>
  <c r="BA59" i="2"/>
  <c r="BB59" i="2"/>
  <c r="BC59" i="2"/>
  <c r="BD59" i="2"/>
  <c r="AZ60" i="2"/>
  <c r="BA60" i="2"/>
  <c r="BB60" i="2"/>
  <c r="BC60" i="2"/>
  <c r="BD60" i="2"/>
  <c r="AZ61" i="2"/>
  <c r="BA61" i="2"/>
  <c r="BB61" i="2"/>
  <c r="BC61" i="2"/>
  <c r="BD61" i="2"/>
  <c r="AZ62" i="2"/>
  <c r="BA62" i="2"/>
  <c r="BB62" i="2"/>
  <c r="BC62" i="2"/>
  <c r="BD62" i="2"/>
  <c r="AZ63" i="2"/>
  <c r="BA63" i="2"/>
  <c r="BB63" i="2"/>
  <c r="BC63" i="2"/>
  <c r="BD63" i="2"/>
  <c r="AZ64" i="2"/>
  <c r="BA64" i="2"/>
  <c r="BB64" i="2"/>
  <c r="BC64" i="2"/>
  <c r="BD64" i="2"/>
  <c r="AZ65" i="2"/>
  <c r="BA65" i="2"/>
  <c r="BB65" i="2"/>
  <c r="BC65" i="2"/>
  <c r="BD65" i="2"/>
  <c r="AZ66" i="2"/>
  <c r="BA66" i="2"/>
  <c r="BB66" i="2"/>
  <c r="BC66" i="2"/>
  <c r="BD66" i="2"/>
  <c r="AZ67" i="2"/>
  <c r="BA67" i="2"/>
  <c r="BB67" i="2"/>
  <c r="BC67" i="2"/>
  <c r="BD67" i="2"/>
  <c r="AZ68" i="2"/>
  <c r="BA68" i="2"/>
  <c r="BB68" i="2"/>
  <c r="BC68" i="2"/>
  <c r="BD68" i="2"/>
  <c r="BD7" i="2"/>
  <c r="BB7" i="2"/>
  <c r="BC7" i="2"/>
  <c r="BA7" i="2"/>
  <c r="AZ7" i="2"/>
  <c r="AT8" i="2"/>
  <c r="AU8" i="2"/>
  <c r="AV8" i="2"/>
  <c r="AW8" i="2"/>
  <c r="AX8" i="2"/>
  <c r="AT9" i="2"/>
  <c r="AU9" i="2"/>
  <c r="AV9" i="2"/>
  <c r="AW9" i="2"/>
  <c r="AX9" i="2"/>
  <c r="AT10" i="2"/>
  <c r="AU10" i="2"/>
  <c r="AV10" i="2"/>
  <c r="AW10" i="2"/>
  <c r="AX10" i="2"/>
  <c r="AT11" i="2"/>
  <c r="AU11" i="2"/>
  <c r="AV11" i="2"/>
  <c r="AW11" i="2"/>
  <c r="AX11" i="2"/>
  <c r="AT12" i="2"/>
  <c r="AU12" i="2"/>
  <c r="AV12" i="2"/>
  <c r="AW12" i="2"/>
  <c r="AX12" i="2"/>
  <c r="AT13" i="2"/>
  <c r="AU13" i="2"/>
  <c r="AV13" i="2"/>
  <c r="AW13" i="2"/>
  <c r="AX13" i="2"/>
  <c r="AT14" i="2"/>
  <c r="AU14" i="2"/>
  <c r="AV14" i="2"/>
  <c r="AW14" i="2"/>
  <c r="AX14" i="2"/>
  <c r="AT15" i="2"/>
  <c r="AU15" i="2"/>
  <c r="AV15" i="2"/>
  <c r="AW15" i="2"/>
  <c r="AX15" i="2"/>
  <c r="AT16" i="2"/>
  <c r="AU16" i="2"/>
  <c r="AV16" i="2"/>
  <c r="AW16" i="2"/>
  <c r="AX16" i="2"/>
  <c r="AT17" i="2"/>
  <c r="AU17" i="2"/>
  <c r="AV17" i="2"/>
  <c r="AW17" i="2"/>
  <c r="AX17" i="2"/>
  <c r="AT18" i="2"/>
  <c r="AU18" i="2"/>
  <c r="AV18" i="2"/>
  <c r="AW18" i="2"/>
  <c r="AX18" i="2"/>
  <c r="AT19" i="2"/>
  <c r="AU19" i="2"/>
  <c r="AV19" i="2"/>
  <c r="AW19" i="2"/>
  <c r="AX19" i="2"/>
  <c r="AT20" i="2"/>
  <c r="AU20" i="2"/>
  <c r="AV20" i="2"/>
  <c r="AW20" i="2"/>
  <c r="AX20" i="2"/>
  <c r="AT21" i="2"/>
  <c r="AU21" i="2"/>
  <c r="AV21" i="2"/>
  <c r="AW21" i="2"/>
  <c r="AX21" i="2"/>
  <c r="AT22" i="2"/>
  <c r="AU22" i="2"/>
  <c r="AV22" i="2"/>
  <c r="AW22" i="2"/>
  <c r="AX22" i="2"/>
  <c r="AT23" i="2"/>
  <c r="AU23" i="2"/>
  <c r="AV23" i="2"/>
  <c r="AW23" i="2"/>
  <c r="AX23" i="2"/>
  <c r="AT24" i="2"/>
  <c r="AU24" i="2"/>
  <c r="AV24" i="2"/>
  <c r="AW24" i="2"/>
  <c r="AX24" i="2"/>
  <c r="AT25" i="2"/>
  <c r="AU25" i="2"/>
  <c r="AV25" i="2"/>
  <c r="AW25" i="2"/>
  <c r="AX25" i="2"/>
  <c r="AT26" i="2"/>
  <c r="AU26" i="2"/>
  <c r="AV26" i="2"/>
  <c r="AW26" i="2"/>
  <c r="AX26" i="2"/>
  <c r="AT27" i="2"/>
  <c r="AU27" i="2"/>
  <c r="AV27" i="2"/>
  <c r="AW27" i="2"/>
  <c r="AX27" i="2"/>
  <c r="AT28" i="2"/>
  <c r="AU28" i="2"/>
  <c r="AV28" i="2"/>
  <c r="AW28" i="2"/>
  <c r="AX28" i="2"/>
  <c r="AT29" i="2"/>
  <c r="AU29" i="2"/>
  <c r="AV29" i="2"/>
  <c r="AW29" i="2"/>
  <c r="AX29" i="2"/>
  <c r="AT30" i="2"/>
  <c r="AU30" i="2"/>
  <c r="AV30" i="2"/>
  <c r="AW30" i="2"/>
  <c r="AX30" i="2"/>
  <c r="AT31" i="2"/>
  <c r="AU31" i="2"/>
  <c r="AV31" i="2"/>
  <c r="AW31" i="2"/>
  <c r="AX31" i="2"/>
  <c r="AT32" i="2"/>
  <c r="AU32" i="2"/>
  <c r="AV32" i="2"/>
  <c r="AW32" i="2"/>
  <c r="AX32" i="2"/>
  <c r="AT33" i="2"/>
  <c r="AU33" i="2"/>
  <c r="AV33" i="2"/>
  <c r="AW33" i="2"/>
  <c r="AX33" i="2"/>
  <c r="AT34" i="2"/>
  <c r="AU34" i="2"/>
  <c r="AV34" i="2"/>
  <c r="AW34" i="2"/>
  <c r="AX34" i="2"/>
  <c r="AT35" i="2"/>
  <c r="AU35" i="2"/>
  <c r="AV35" i="2"/>
  <c r="AW35" i="2"/>
  <c r="AX35" i="2"/>
  <c r="AT36" i="2"/>
  <c r="AU36" i="2"/>
  <c r="AV36" i="2"/>
  <c r="AW36" i="2"/>
  <c r="AX36" i="2"/>
  <c r="AT37" i="2"/>
  <c r="AU37" i="2"/>
  <c r="AV37" i="2"/>
  <c r="AW37" i="2"/>
  <c r="AX37" i="2"/>
  <c r="AT38" i="2"/>
  <c r="AU38" i="2"/>
  <c r="AV38" i="2"/>
  <c r="AW38" i="2"/>
  <c r="AX38" i="2"/>
  <c r="AT39" i="2"/>
  <c r="AU39" i="2"/>
  <c r="AV39" i="2"/>
  <c r="AW39" i="2"/>
  <c r="AX39" i="2"/>
  <c r="AT40" i="2"/>
  <c r="AU40" i="2"/>
  <c r="AV40" i="2"/>
  <c r="AW40" i="2"/>
  <c r="AX40" i="2"/>
  <c r="AT41" i="2"/>
  <c r="AU41" i="2"/>
  <c r="AV41" i="2"/>
  <c r="AW41" i="2"/>
  <c r="AX41" i="2"/>
  <c r="AT42" i="2"/>
  <c r="AU42" i="2"/>
  <c r="AV42" i="2"/>
  <c r="AW42" i="2"/>
  <c r="AX42" i="2"/>
  <c r="AT43" i="2"/>
  <c r="AU43" i="2"/>
  <c r="AV43" i="2"/>
  <c r="AW43" i="2"/>
  <c r="AX43" i="2"/>
  <c r="AT44" i="2"/>
  <c r="AU44" i="2"/>
  <c r="AV44" i="2"/>
  <c r="AW44" i="2"/>
  <c r="AX44" i="2"/>
  <c r="AT45" i="2"/>
  <c r="AU45" i="2"/>
  <c r="AV45" i="2"/>
  <c r="AW45" i="2"/>
  <c r="AX45" i="2"/>
  <c r="AT46" i="2"/>
  <c r="AU46" i="2"/>
  <c r="AV46" i="2"/>
  <c r="AW46" i="2"/>
  <c r="AX46" i="2"/>
  <c r="AT47" i="2"/>
  <c r="AU47" i="2"/>
  <c r="AV47" i="2"/>
  <c r="AW47" i="2"/>
  <c r="AX47" i="2"/>
  <c r="AT48" i="2"/>
  <c r="AU48" i="2"/>
  <c r="AV48" i="2"/>
  <c r="AW48" i="2"/>
  <c r="AX48" i="2"/>
  <c r="AT49" i="2"/>
  <c r="AU49" i="2"/>
  <c r="AV49" i="2"/>
  <c r="AW49" i="2"/>
  <c r="AX49" i="2"/>
  <c r="AT50" i="2"/>
  <c r="AU50" i="2"/>
  <c r="AV50" i="2"/>
  <c r="AW50" i="2"/>
  <c r="AX50" i="2"/>
  <c r="AT51" i="2"/>
  <c r="AU51" i="2"/>
  <c r="AV51" i="2"/>
  <c r="AW51" i="2"/>
  <c r="AX51" i="2"/>
  <c r="AT52" i="2"/>
  <c r="AU52" i="2"/>
  <c r="AV52" i="2"/>
  <c r="AW52" i="2"/>
  <c r="AX52" i="2"/>
  <c r="AT53" i="2"/>
  <c r="AU53" i="2"/>
  <c r="AV53" i="2"/>
  <c r="AW53" i="2"/>
  <c r="AX53" i="2"/>
  <c r="AT54" i="2"/>
  <c r="AU54" i="2"/>
  <c r="AV54" i="2"/>
  <c r="AW54" i="2"/>
  <c r="AX54" i="2"/>
  <c r="AT55" i="2"/>
  <c r="AU55" i="2"/>
  <c r="AV55" i="2"/>
  <c r="AW55" i="2"/>
  <c r="AX55" i="2"/>
  <c r="AT56" i="2"/>
  <c r="AU56" i="2"/>
  <c r="AV56" i="2"/>
  <c r="AW56" i="2"/>
  <c r="AX56" i="2"/>
  <c r="AT57" i="2"/>
  <c r="AU57" i="2"/>
  <c r="AV57" i="2"/>
  <c r="AW57" i="2"/>
  <c r="AX57" i="2"/>
  <c r="AT58" i="2"/>
  <c r="AU58" i="2"/>
  <c r="AV58" i="2"/>
  <c r="AW58" i="2"/>
  <c r="AX58" i="2"/>
  <c r="AT59" i="2"/>
  <c r="AU59" i="2"/>
  <c r="AV59" i="2"/>
  <c r="AW59" i="2"/>
  <c r="AX59" i="2"/>
  <c r="AT60" i="2"/>
  <c r="AU60" i="2"/>
  <c r="AV60" i="2"/>
  <c r="AW60" i="2"/>
  <c r="AX60" i="2"/>
  <c r="AT61" i="2"/>
  <c r="AU61" i="2"/>
  <c r="AV61" i="2"/>
  <c r="AW61" i="2"/>
  <c r="AX61" i="2"/>
  <c r="AT62" i="2"/>
  <c r="AU62" i="2"/>
  <c r="AV62" i="2"/>
  <c r="AW62" i="2"/>
  <c r="AX62" i="2"/>
  <c r="AT63" i="2"/>
  <c r="AU63" i="2"/>
  <c r="AV63" i="2"/>
  <c r="AW63" i="2"/>
  <c r="AX63" i="2"/>
  <c r="AT64" i="2"/>
  <c r="AU64" i="2"/>
  <c r="AV64" i="2"/>
  <c r="AW64" i="2"/>
  <c r="AX64" i="2"/>
  <c r="AT65" i="2"/>
  <c r="AU65" i="2"/>
  <c r="AV65" i="2"/>
  <c r="AW65" i="2"/>
  <c r="AX65" i="2"/>
  <c r="AT66" i="2"/>
  <c r="AU66" i="2"/>
  <c r="AV66" i="2"/>
  <c r="AW66" i="2"/>
  <c r="AX66" i="2"/>
  <c r="AT67" i="2"/>
  <c r="AU67" i="2"/>
  <c r="AV67" i="2"/>
  <c r="AW67" i="2"/>
  <c r="AX67" i="2"/>
  <c r="AT68" i="2"/>
  <c r="AU68" i="2"/>
  <c r="AV68" i="2"/>
  <c r="AW68" i="2"/>
  <c r="AX68" i="2"/>
  <c r="AX7" i="2"/>
  <c r="AV7" i="2"/>
  <c r="AW7" i="2"/>
  <c r="AU7" i="2"/>
  <c r="AT7" i="2"/>
  <c r="AN8" i="2"/>
  <c r="AO8" i="2"/>
  <c r="AP8" i="2"/>
  <c r="AQ8" i="2"/>
  <c r="AR8" i="2"/>
  <c r="AN9" i="2"/>
  <c r="AO9" i="2"/>
  <c r="AP9" i="2"/>
  <c r="AQ9" i="2"/>
  <c r="AR9" i="2"/>
  <c r="AN10" i="2"/>
  <c r="AO10" i="2"/>
  <c r="AP10" i="2"/>
  <c r="AQ10" i="2"/>
  <c r="AR10" i="2"/>
  <c r="AN11" i="2"/>
  <c r="AO11" i="2"/>
  <c r="AP11" i="2"/>
  <c r="AQ11" i="2"/>
  <c r="AR11" i="2"/>
  <c r="AN12" i="2"/>
  <c r="AO12" i="2"/>
  <c r="AP12" i="2"/>
  <c r="AQ12" i="2"/>
  <c r="AR12" i="2"/>
  <c r="AN13" i="2"/>
  <c r="AO13" i="2"/>
  <c r="AP13" i="2"/>
  <c r="AQ13" i="2"/>
  <c r="AR13" i="2"/>
  <c r="AN14" i="2"/>
  <c r="AO14" i="2"/>
  <c r="AP14" i="2"/>
  <c r="AQ14" i="2"/>
  <c r="AR14" i="2"/>
  <c r="AN15" i="2"/>
  <c r="AO15" i="2"/>
  <c r="AP15" i="2"/>
  <c r="AQ15" i="2"/>
  <c r="AR15" i="2"/>
  <c r="AN16" i="2"/>
  <c r="AO16" i="2"/>
  <c r="AP16" i="2"/>
  <c r="AQ16" i="2"/>
  <c r="AR16" i="2"/>
  <c r="AN17" i="2"/>
  <c r="AO17" i="2"/>
  <c r="AP17" i="2"/>
  <c r="AQ17" i="2"/>
  <c r="AR17" i="2"/>
  <c r="AN18" i="2"/>
  <c r="AO18" i="2"/>
  <c r="AP18" i="2"/>
  <c r="AQ18" i="2"/>
  <c r="AR18" i="2"/>
  <c r="AN19" i="2"/>
  <c r="AO19" i="2"/>
  <c r="AP19" i="2"/>
  <c r="AQ19" i="2"/>
  <c r="AR19" i="2"/>
  <c r="AN20" i="2"/>
  <c r="AO20" i="2"/>
  <c r="AP20" i="2"/>
  <c r="AQ20" i="2"/>
  <c r="AR20" i="2"/>
  <c r="AN21" i="2"/>
  <c r="AO21" i="2"/>
  <c r="AP21" i="2"/>
  <c r="AQ21" i="2"/>
  <c r="AR21" i="2"/>
  <c r="AN22" i="2"/>
  <c r="AO22" i="2"/>
  <c r="AP22" i="2"/>
  <c r="AQ22" i="2"/>
  <c r="AR22" i="2"/>
  <c r="AN23" i="2"/>
  <c r="AO23" i="2"/>
  <c r="AP23" i="2"/>
  <c r="AQ23" i="2"/>
  <c r="AR23" i="2"/>
  <c r="AN24" i="2"/>
  <c r="AO24" i="2"/>
  <c r="AP24" i="2"/>
  <c r="AQ24" i="2"/>
  <c r="AR24" i="2"/>
  <c r="AN25" i="2"/>
  <c r="AO25" i="2"/>
  <c r="AP25" i="2"/>
  <c r="AQ25" i="2"/>
  <c r="AR25" i="2"/>
  <c r="AN26" i="2"/>
  <c r="AO26" i="2"/>
  <c r="AP26" i="2"/>
  <c r="AQ26" i="2"/>
  <c r="AR26" i="2"/>
  <c r="AN27" i="2"/>
  <c r="AO27" i="2"/>
  <c r="AP27" i="2"/>
  <c r="AQ27" i="2"/>
  <c r="AR27" i="2"/>
  <c r="AN28" i="2"/>
  <c r="AO28" i="2"/>
  <c r="AP28" i="2"/>
  <c r="AQ28" i="2"/>
  <c r="AR28" i="2"/>
  <c r="AN29" i="2"/>
  <c r="AO29" i="2"/>
  <c r="AP29" i="2"/>
  <c r="AQ29" i="2"/>
  <c r="AR29" i="2"/>
  <c r="AN30" i="2"/>
  <c r="AO30" i="2"/>
  <c r="AP30" i="2"/>
  <c r="AQ30" i="2"/>
  <c r="AR30" i="2"/>
  <c r="AN31" i="2"/>
  <c r="AO31" i="2"/>
  <c r="AP31" i="2"/>
  <c r="AQ31" i="2"/>
  <c r="AR31" i="2"/>
  <c r="AN32" i="2"/>
  <c r="AO32" i="2"/>
  <c r="AP32" i="2"/>
  <c r="AQ32" i="2"/>
  <c r="AR32" i="2"/>
  <c r="AN33" i="2"/>
  <c r="AO33" i="2"/>
  <c r="AP33" i="2"/>
  <c r="AQ33" i="2"/>
  <c r="AR33" i="2"/>
  <c r="AN34" i="2"/>
  <c r="AO34" i="2"/>
  <c r="AP34" i="2"/>
  <c r="AQ34" i="2"/>
  <c r="AR34" i="2"/>
  <c r="AN35" i="2"/>
  <c r="AO35" i="2"/>
  <c r="AP35" i="2"/>
  <c r="AQ35" i="2"/>
  <c r="AR35" i="2"/>
  <c r="AN36" i="2"/>
  <c r="AO36" i="2"/>
  <c r="AP36" i="2"/>
  <c r="AQ36" i="2"/>
  <c r="AR36" i="2"/>
  <c r="AN37" i="2"/>
  <c r="AO37" i="2"/>
  <c r="AP37" i="2"/>
  <c r="AQ37" i="2"/>
  <c r="AR37" i="2"/>
  <c r="AN38" i="2"/>
  <c r="AO38" i="2"/>
  <c r="AP38" i="2"/>
  <c r="AQ38" i="2"/>
  <c r="AR38" i="2"/>
  <c r="AN39" i="2"/>
  <c r="AO39" i="2"/>
  <c r="AP39" i="2"/>
  <c r="AQ39" i="2"/>
  <c r="AR39" i="2"/>
  <c r="AN40" i="2"/>
  <c r="AO40" i="2"/>
  <c r="AP40" i="2"/>
  <c r="AQ40" i="2"/>
  <c r="AR40" i="2"/>
  <c r="AN41" i="2"/>
  <c r="AO41" i="2"/>
  <c r="AP41" i="2"/>
  <c r="AQ41" i="2"/>
  <c r="AR41" i="2"/>
  <c r="AN42" i="2"/>
  <c r="AO42" i="2"/>
  <c r="AP42" i="2"/>
  <c r="AQ42" i="2"/>
  <c r="AR42" i="2"/>
  <c r="AN43" i="2"/>
  <c r="AO43" i="2"/>
  <c r="AP43" i="2"/>
  <c r="AQ43" i="2"/>
  <c r="AR43" i="2"/>
  <c r="AN44" i="2"/>
  <c r="AO44" i="2"/>
  <c r="AP44" i="2"/>
  <c r="AQ44" i="2"/>
  <c r="AR44" i="2"/>
  <c r="AN45" i="2"/>
  <c r="AO45" i="2"/>
  <c r="AP45" i="2"/>
  <c r="AQ45" i="2"/>
  <c r="AR45" i="2"/>
  <c r="AN46" i="2"/>
  <c r="AO46" i="2"/>
  <c r="AP46" i="2"/>
  <c r="AQ46" i="2"/>
  <c r="AR46" i="2"/>
  <c r="AN47" i="2"/>
  <c r="AO47" i="2"/>
  <c r="AP47" i="2"/>
  <c r="AQ47" i="2"/>
  <c r="AR47" i="2"/>
  <c r="AN48" i="2"/>
  <c r="AO48" i="2"/>
  <c r="AP48" i="2"/>
  <c r="AQ48" i="2"/>
  <c r="AR48" i="2"/>
  <c r="AN49" i="2"/>
  <c r="AO49" i="2"/>
  <c r="AP49" i="2"/>
  <c r="AQ49" i="2"/>
  <c r="AR49" i="2"/>
  <c r="AN50" i="2"/>
  <c r="AO50" i="2"/>
  <c r="AP50" i="2"/>
  <c r="AQ50" i="2"/>
  <c r="AR50" i="2"/>
  <c r="AN51" i="2"/>
  <c r="AO51" i="2"/>
  <c r="AP51" i="2"/>
  <c r="AQ51" i="2"/>
  <c r="AR51" i="2"/>
  <c r="AN52" i="2"/>
  <c r="AO52" i="2"/>
  <c r="AP52" i="2"/>
  <c r="AQ52" i="2"/>
  <c r="AR52" i="2"/>
  <c r="AN53" i="2"/>
  <c r="AO53" i="2"/>
  <c r="AP53" i="2"/>
  <c r="AQ53" i="2"/>
  <c r="AR53" i="2"/>
  <c r="AN54" i="2"/>
  <c r="AO54" i="2"/>
  <c r="AP54" i="2"/>
  <c r="AQ54" i="2"/>
  <c r="AR54" i="2"/>
  <c r="AN55" i="2"/>
  <c r="AO55" i="2"/>
  <c r="AP55" i="2"/>
  <c r="AQ55" i="2"/>
  <c r="AR55" i="2"/>
  <c r="AN56" i="2"/>
  <c r="AO56" i="2"/>
  <c r="AP56" i="2"/>
  <c r="AQ56" i="2"/>
  <c r="AR56" i="2"/>
  <c r="AN57" i="2"/>
  <c r="AO57" i="2"/>
  <c r="AP57" i="2"/>
  <c r="AQ57" i="2"/>
  <c r="AR57" i="2"/>
  <c r="AN58" i="2"/>
  <c r="AO58" i="2"/>
  <c r="AP58" i="2"/>
  <c r="AQ58" i="2"/>
  <c r="AR58" i="2"/>
  <c r="AN59" i="2"/>
  <c r="AO59" i="2"/>
  <c r="AP59" i="2"/>
  <c r="AQ59" i="2"/>
  <c r="AR59" i="2"/>
  <c r="AN60" i="2"/>
  <c r="AO60" i="2"/>
  <c r="AP60" i="2"/>
  <c r="AQ60" i="2"/>
  <c r="AR60" i="2"/>
  <c r="AN61" i="2"/>
  <c r="AO61" i="2"/>
  <c r="AP61" i="2"/>
  <c r="AQ61" i="2"/>
  <c r="AR61" i="2"/>
  <c r="AN62" i="2"/>
  <c r="AO62" i="2"/>
  <c r="AP62" i="2"/>
  <c r="AQ62" i="2"/>
  <c r="AR62" i="2"/>
  <c r="AN63" i="2"/>
  <c r="AO63" i="2"/>
  <c r="AP63" i="2"/>
  <c r="AQ63" i="2"/>
  <c r="AR63" i="2"/>
  <c r="AN64" i="2"/>
  <c r="AO64" i="2"/>
  <c r="AP64" i="2"/>
  <c r="AQ64" i="2"/>
  <c r="AR64" i="2"/>
  <c r="AN65" i="2"/>
  <c r="AO65" i="2"/>
  <c r="AP65" i="2"/>
  <c r="AQ65" i="2"/>
  <c r="AR65" i="2"/>
  <c r="AN66" i="2"/>
  <c r="AO66" i="2"/>
  <c r="AP66" i="2"/>
  <c r="AQ66" i="2"/>
  <c r="AR66" i="2"/>
  <c r="AN67" i="2"/>
  <c r="AO67" i="2"/>
  <c r="AP67" i="2"/>
  <c r="AQ67" i="2"/>
  <c r="AR67" i="2"/>
  <c r="AN68" i="2"/>
  <c r="AO68" i="2"/>
  <c r="AP68" i="2"/>
  <c r="AQ68" i="2"/>
  <c r="AR68" i="2"/>
  <c r="AR7" i="2"/>
  <c r="AP7" i="2"/>
  <c r="AQ7" i="2"/>
  <c r="AO7" i="2"/>
  <c r="AN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7" i="2"/>
  <c r="AJ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7" i="2"/>
  <c r="AI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7" i="2"/>
  <c r="AD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7" i="2"/>
  <c r="AC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0" i="2"/>
  <c r="W30" i="2"/>
  <c r="X30" i="2"/>
  <c r="Y30" i="2"/>
  <c r="Z30" i="2"/>
  <c r="V31" i="2"/>
  <c r="W31" i="2"/>
  <c r="X31" i="2"/>
  <c r="Y31" i="2"/>
  <c r="Z31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35" i="2"/>
  <c r="W35" i="2"/>
  <c r="X35" i="2"/>
  <c r="Y35" i="2"/>
  <c r="Z35" i="2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V46" i="2"/>
  <c r="W46" i="2"/>
  <c r="X46" i="2"/>
  <c r="Y46" i="2"/>
  <c r="Z46" i="2"/>
  <c r="V47" i="2"/>
  <c r="W47" i="2"/>
  <c r="X47" i="2"/>
  <c r="Y47" i="2"/>
  <c r="Z47" i="2"/>
  <c r="V48" i="2"/>
  <c r="W48" i="2"/>
  <c r="X48" i="2"/>
  <c r="Y48" i="2"/>
  <c r="Z48" i="2"/>
  <c r="V49" i="2"/>
  <c r="W49" i="2"/>
  <c r="X49" i="2"/>
  <c r="Y49" i="2"/>
  <c r="Z49" i="2"/>
  <c r="V50" i="2"/>
  <c r="W50" i="2"/>
  <c r="X50" i="2"/>
  <c r="Y50" i="2"/>
  <c r="Z50" i="2"/>
  <c r="V51" i="2"/>
  <c r="W51" i="2"/>
  <c r="X51" i="2"/>
  <c r="Y51" i="2"/>
  <c r="Z51" i="2"/>
  <c r="V52" i="2"/>
  <c r="W52" i="2"/>
  <c r="X52" i="2"/>
  <c r="Y52" i="2"/>
  <c r="Z52" i="2"/>
  <c r="V53" i="2"/>
  <c r="W53" i="2"/>
  <c r="X53" i="2"/>
  <c r="Y53" i="2"/>
  <c r="Z53" i="2"/>
  <c r="V54" i="2"/>
  <c r="W54" i="2"/>
  <c r="X54" i="2"/>
  <c r="Y54" i="2"/>
  <c r="Z54" i="2"/>
  <c r="V55" i="2"/>
  <c r="W55" i="2"/>
  <c r="X55" i="2"/>
  <c r="Y55" i="2"/>
  <c r="Z55" i="2"/>
  <c r="V56" i="2"/>
  <c r="W56" i="2"/>
  <c r="X56" i="2"/>
  <c r="Y56" i="2"/>
  <c r="Z56" i="2"/>
  <c r="V57" i="2"/>
  <c r="W57" i="2"/>
  <c r="X57" i="2"/>
  <c r="Y57" i="2"/>
  <c r="Z57" i="2"/>
  <c r="V58" i="2"/>
  <c r="W58" i="2"/>
  <c r="X58" i="2"/>
  <c r="Y58" i="2"/>
  <c r="Z58" i="2"/>
  <c r="V59" i="2"/>
  <c r="W59" i="2"/>
  <c r="X59" i="2"/>
  <c r="Y59" i="2"/>
  <c r="Z59" i="2"/>
  <c r="V60" i="2"/>
  <c r="W60" i="2"/>
  <c r="X60" i="2"/>
  <c r="Y60" i="2"/>
  <c r="Z60" i="2"/>
  <c r="V61" i="2"/>
  <c r="W61" i="2"/>
  <c r="X61" i="2"/>
  <c r="Y61" i="2"/>
  <c r="Z61" i="2"/>
  <c r="V62" i="2"/>
  <c r="W62" i="2"/>
  <c r="X62" i="2"/>
  <c r="Y62" i="2"/>
  <c r="Z62" i="2"/>
  <c r="V63" i="2"/>
  <c r="W63" i="2"/>
  <c r="X63" i="2"/>
  <c r="Y63" i="2"/>
  <c r="Z63" i="2"/>
  <c r="V64" i="2"/>
  <c r="W64" i="2"/>
  <c r="X64" i="2"/>
  <c r="Y64" i="2"/>
  <c r="Z64" i="2"/>
  <c r="V65" i="2"/>
  <c r="W65" i="2"/>
  <c r="X65" i="2"/>
  <c r="Y65" i="2"/>
  <c r="Z65" i="2"/>
  <c r="V66" i="2"/>
  <c r="W66" i="2"/>
  <c r="X66" i="2"/>
  <c r="Y66" i="2"/>
  <c r="Z66" i="2"/>
  <c r="V67" i="2"/>
  <c r="W67" i="2"/>
  <c r="X67" i="2"/>
  <c r="Y67" i="2"/>
  <c r="Z67" i="2"/>
  <c r="V68" i="2"/>
  <c r="W68" i="2"/>
  <c r="X68" i="2"/>
  <c r="Y68" i="2"/>
  <c r="Z68" i="2"/>
  <c r="Z7" i="2"/>
  <c r="X7" i="2"/>
  <c r="Y7" i="2"/>
  <c r="W7" i="2"/>
  <c r="V7" i="2"/>
  <c r="G69" i="19"/>
  <c r="F9" i="2" s="1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T7" i="2"/>
  <c r="R7" i="2"/>
  <c r="S7" i="2"/>
  <c r="Q7" i="2"/>
  <c r="P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N7" i="2"/>
  <c r="L7" i="2"/>
  <c r="M7" i="2"/>
  <c r="K7" i="2"/>
  <c r="J7" i="2"/>
  <c r="G8" i="2"/>
  <c r="H8" i="2"/>
  <c r="G12" i="2"/>
  <c r="H12" i="2"/>
  <c r="G16" i="2"/>
  <c r="H16" i="2"/>
  <c r="F18" i="2"/>
  <c r="G20" i="2"/>
  <c r="H20" i="2"/>
  <c r="F22" i="2"/>
  <c r="G24" i="2"/>
  <c r="H24" i="2"/>
  <c r="F26" i="2"/>
  <c r="G28" i="2"/>
  <c r="H28" i="2"/>
  <c r="F30" i="2"/>
  <c r="G32" i="2"/>
  <c r="H32" i="2"/>
  <c r="F33" i="2"/>
  <c r="F34" i="2"/>
  <c r="F35" i="2"/>
  <c r="G36" i="2"/>
  <c r="H36" i="2"/>
  <c r="F37" i="2"/>
  <c r="F38" i="2"/>
  <c r="F39" i="2"/>
  <c r="G40" i="2"/>
  <c r="H40" i="2"/>
  <c r="F41" i="2"/>
  <c r="G41" i="2"/>
  <c r="H41" i="2"/>
  <c r="F42" i="2"/>
  <c r="F43" i="2"/>
  <c r="G44" i="2"/>
  <c r="H44" i="2"/>
  <c r="F45" i="2"/>
  <c r="G45" i="2"/>
  <c r="H45" i="2"/>
  <c r="F46" i="2"/>
  <c r="F47" i="2"/>
  <c r="G48" i="2"/>
  <c r="H48" i="2"/>
  <c r="F49" i="2"/>
  <c r="G49" i="2"/>
  <c r="H49" i="2"/>
  <c r="F50" i="2"/>
  <c r="F51" i="2"/>
  <c r="G52" i="2"/>
  <c r="H52" i="2"/>
  <c r="F53" i="2"/>
  <c r="G53" i="2"/>
  <c r="H53" i="2"/>
  <c r="F54" i="2"/>
  <c r="F55" i="2"/>
  <c r="G56" i="2"/>
  <c r="H56" i="2"/>
  <c r="F57" i="2"/>
  <c r="G57" i="2"/>
  <c r="H57" i="2"/>
  <c r="F58" i="2"/>
  <c r="F59" i="2"/>
  <c r="G60" i="2"/>
  <c r="H60" i="2"/>
  <c r="F61" i="2"/>
  <c r="G61" i="2"/>
  <c r="H61" i="2"/>
  <c r="F62" i="2"/>
  <c r="F63" i="2"/>
  <c r="G64" i="2"/>
  <c r="H64" i="2"/>
  <c r="F65" i="2"/>
  <c r="G65" i="2"/>
  <c r="H65" i="2"/>
  <c r="F66" i="2"/>
  <c r="H66" i="2"/>
  <c r="F67" i="2"/>
  <c r="G68" i="2"/>
  <c r="H68" i="2"/>
  <c r="CB8" i="2" l="1"/>
  <c r="CB63" i="2"/>
  <c r="CA56" i="2"/>
  <c r="CB51" i="2"/>
  <c r="CA44" i="2"/>
  <c r="BZ37" i="2"/>
  <c r="CA32" i="2"/>
  <c r="BY30" i="2"/>
  <c r="CB27" i="2"/>
  <c r="CA20" i="2"/>
  <c r="BY18" i="2"/>
  <c r="CB15" i="2"/>
  <c r="BZ13" i="2"/>
  <c r="CA8" i="2"/>
  <c r="BV68" i="2"/>
  <c r="BT66" i="2"/>
  <c r="BU61" i="2"/>
  <c r="BS59" i="2"/>
  <c r="BV56" i="2"/>
  <c r="BT54" i="2"/>
  <c r="BU49" i="2"/>
  <c r="BS47" i="2"/>
  <c r="BV44" i="2"/>
  <c r="BT42" i="2"/>
  <c r="BU37" i="2"/>
  <c r="BS35" i="2"/>
  <c r="BV32" i="2"/>
  <c r="BT30" i="2"/>
  <c r="BU25" i="2"/>
  <c r="BS23" i="2"/>
  <c r="BV20" i="2"/>
  <c r="BT18" i="2"/>
  <c r="BU13" i="2"/>
  <c r="BS11" i="2"/>
  <c r="BV8" i="2"/>
  <c r="BZ68" i="2"/>
  <c r="CA63" i="2"/>
  <c r="BY61" i="2"/>
  <c r="CB58" i="2"/>
  <c r="BZ56" i="2"/>
  <c r="CA51" i="2"/>
  <c r="BY49" i="2"/>
  <c r="CB46" i="2"/>
  <c r="BZ44" i="2"/>
  <c r="CA39" i="2"/>
  <c r="BY37" i="2"/>
  <c r="CB34" i="2"/>
  <c r="BZ32" i="2"/>
  <c r="CA27" i="2"/>
  <c r="BY25" i="2"/>
  <c r="CB22" i="2"/>
  <c r="BZ20" i="2"/>
  <c r="CA15" i="2"/>
  <c r="BY13" i="2"/>
  <c r="CB10" i="2"/>
  <c r="BZ8" i="2"/>
  <c r="BZ54" i="2"/>
  <c r="BY47" i="2"/>
  <c r="CB44" i="2"/>
  <c r="BZ42" i="2"/>
  <c r="CA37" i="2"/>
  <c r="CB32" i="2"/>
  <c r="BZ61" i="2"/>
  <c r="BY54" i="2"/>
  <c r="BZ49" i="2"/>
  <c r="CB39" i="2"/>
  <c r="BZ25" i="2"/>
  <c r="BU68" i="2"/>
  <c r="BS66" i="2"/>
  <c r="BV63" i="2"/>
  <c r="BT61" i="2"/>
  <c r="BU56" i="2"/>
  <c r="BS54" i="2"/>
  <c r="BV51" i="2"/>
  <c r="BT49" i="2"/>
  <c r="BU44" i="2"/>
  <c r="BS42" i="2"/>
  <c r="BV39" i="2"/>
  <c r="BT37" i="2"/>
  <c r="BU32" i="2"/>
  <c r="BS30" i="2"/>
  <c r="BV27" i="2"/>
  <c r="BT25" i="2"/>
  <c r="BU20" i="2"/>
  <c r="BS18" i="2"/>
  <c r="BV15" i="2"/>
  <c r="BT13" i="2"/>
  <c r="BU8" i="2"/>
  <c r="BY68" i="2"/>
  <c r="CB65" i="2"/>
  <c r="BZ63" i="2"/>
  <c r="CA58" i="2"/>
  <c r="BY56" i="2"/>
  <c r="CB53" i="2"/>
  <c r="BZ51" i="2"/>
  <c r="CA46" i="2"/>
  <c r="BY44" i="2"/>
  <c r="CB41" i="2"/>
  <c r="BZ39" i="2"/>
  <c r="CA34" i="2"/>
  <c r="BY32" i="2"/>
  <c r="CB29" i="2"/>
  <c r="BZ27" i="2"/>
  <c r="CA22" i="2"/>
  <c r="BY20" i="2"/>
  <c r="CB17" i="2"/>
  <c r="BZ15" i="2"/>
  <c r="CA10" i="2"/>
  <c r="BY8" i="2"/>
  <c r="BT68" i="2"/>
  <c r="BU63" i="2"/>
  <c r="BS61" i="2"/>
  <c r="BV58" i="2"/>
  <c r="BT56" i="2"/>
  <c r="BU51" i="2"/>
  <c r="BS49" i="2"/>
  <c r="BV46" i="2"/>
  <c r="BT44" i="2"/>
  <c r="BU39" i="2"/>
  <c r="BS37" i="2"/>
  <c r="BV34" i="2"/>
  <c r="BT32" i="2"/>
  <c r="BU27" i="2"/>
  <c r="BS25" i="2"/>
  <c r="BV22" i="2"/>
  <c r="BT20" i="2"/>
  <c r="BU15" i="2"/>
  <c r="BS13" i="2"/>
  <c r="BV10" i="2"/>
  <c r="BT8" i="2"/>
  <c r="CA65" i="2"/>
  <c r="BY63" i="2"/>
  <c r="CB60" i="2"/>
  <c r="BZ58" i="2"/>
  <c r="CA53" i="2"/>
  <c r="BY51" i="2"/>
  <c r="CB48" i="2"/>
  <c r="BZ46" i="2"/>
  <c r="CA41" i="2"/>
  <c r="BY39" i="2"/>
  <c r="CB36" i="2"/>
  <c r="BZ34" i="2"/>
  <c r="CA29" i="2"/>
  <c r="BY27" i="2"/>
  <c r="CB24" i="2"/>
  <c r="BZ22" i="2"/>
  <c r="CA17" i="2"/>
  <c r="BY15" i="2"/>
  <c r="CB12" i="2"/>
  <c r="BZ10" i="2"/>
  <c r="CA49" i="2"/>
  <c r="BY35" i="2"/>
  <c r="BZ30" i="2"/>
  <c r="CA25" i="2"/>
  <c r="BY42" i="2"/>
  <c r="BS68" i="2"/>
  <c r="BV65" i="2"/>
  <c r="BT63" i="2"/>
  <c r="BU58" i="2"/>
  <c r="BS56" i="2"/>
  <c r="BV53" i="2"/>
  <c r="BT51" i="2"/>
  <c r="BU46" i="2"/>
  <c r="BS44" i="2"/>
  <c r="BV41" i="2"/>
  <c r="BT39" i="2"/>
  <c r="BU34" i="2"/>
  <c r="BS32" i="2"/>
  <c r="BV29" i="2"/>
  <c r="BT27" i="2"/>
  <c r="BU22" i="2"/>
  <c r="BS20" i="2"/>
  <c r="BV17" i="2"/>
  <c r="BT15" i="2"/>
  <c r="BU10" i="2"/>
  <c r="BS8" i="2"/>
  <c r="CB67" i="2"/>
  <c r="BZ65" i="2"/>
  <c r="CA60" i="2"/>
  <c r="BY58" i="2"/>
  <c r="CB55" i="2"/>
  <c r="BZ53" i="2"/>
  <c r="CA48" i="2"/>
  <c r="BY46" i="2"/>
  <c r="CB43" i="2"/>
  <c r="BZ41" i="2"/>
  <c r="CA36" i="2"/>
  <c r="BY34" i="2"/>
  <c r="CB31" i="2"/>
  <c r="BZ29" i="2"/>
  <c r="CA24" i="2"/>
  <c r="BY22" i="2"/>
  <c r="CB19" i="2"/>
  <c r="BZ17" i="2"/>
  <c r="CA12" i="2"/>
  <c r="BY10" i="2"/>
  <c r="BU65" i="2"/>
  <c r="BS63" i="2"/>
  <c r="BV60" i="2"/>
  <c r="BT58" i="2"/>
  <c r="BU53" i="2"/>
  <c r="BS51" i="2"/>
  <c r="BV48" i="2"/>
  <c r="BT46" i="2"/>
  <c r="BU41" i="2"/>
  <c r="BS39" i="2"/>
  <c r="BV36" i="2"/>
  <c r="BT34" i="2"/>
  <c r="BU29" i="2"/>
  <c r="BS27" i="2"/>
  <c r="BV24" i="2"/>
  <c r="BT22" i="2"/>
  <c r="BU17" i="2"/>
  <c r="BS15" i="2"/>
  <c r="BV12" i="2"/>
  <c r="BT10" i="2"/>
  <c r="CA67" i="2"/>
  <c r="BY65" i="2"/>
  <c r="CB62" i="2"/>
  <c r="BZ60" i="2"/>
  <c r="CA55" i="2"/>
  <c r="BY53" i="2"/>
  <c r="CB50" i="2"/>
  <c r="BZ48" i="2"/>
  <c r="CA43" i="2"/>
  <c r="BY41" i="2"/>
  <c r="CB38" i="2"/>
  <c r="BZ36" i="2"/>
  <c r="CA31" i="2"/>
  <c r="BY29" i="2"/>
  <c r="CB26" i="2"/>
  <c r="BZ24" i="2"/>
  <c r="CA19" i="2"/>
  <c r="BY17" i="2"/>
  <c r="CB14" i="2"/>
  <c r="BZ12" i="2"/>
  <c r="BY66" i="2"/>
  <c r="BV67" i="2"/>
  <c r="BT65" i="2"/>
  <c r="BU60" i="2"/>
  <c r="BS58" i="2"/>
  <c r="BV55" i="2"/>
  <c r="BT53" i="2"/>
  <c r="BU48" i="2"/>
  <c r="BS46" i="2"/>
  <c r="BV43" i="2"/>
  <c r="BT41" i="2"/>
  <c r="BU36" i="2"/>
  <c r="BS34" i="2"/>
  <c r="BV31" i="2"/>
  <c r="BT29" i="2"/>
  <c r="BU24" i="2"/>
  <c r="BS22" i="2"/>
  <c r="BV19" i="2"/>
  <c r="BT17" i="2"/>
  <c r="BU12" i="2"/>
  <c r="BS10" i="2"/>
  <c r="BZ67" i="2"/>
  <c r="CA62" i="2"/>
  <c r="BY60" i="2"/>
  <c r="CB57" i="2"/>
  <c r="BZ55" i="2"/>
  <c r="CA50" i="2"/>
  <c r="BY48" i="2"/>
  <c r="CB45" i="2"/>
  <c r="BZ43" i="2"/>
  <c r="CA38" i="2"/>
  <c r="BY36" i="2"/>
  <c r="CB33" i="2"/>
  <c r="BZ31" i="2"/>
  <c r="CA26" i="2"/>
  <c r="BY24" i="2"/>
  <c r="CB21" i="2"/>
  <c r="BZ19" i="2"/>
  <c r="CA14" i="2"/>
  <c r="BY12" i="2"/>
  <c r="CB9" i="2"/>
  <c r="BU67" i="2"/>
  <c r="BS65" i="2"/>
  <c r="BV62" i="2"/>
  <c r="BT60" i="2"/>
  <c r="BU55" i="2"/>
  <c r="BS53" i="2"/>
  <c r="BV50" i="2"/>
  <c r="BT48" i="2"/>
  <c r="BU43" i="2"/>
  <c r="BS41" i="2"/>
  <c r="BV38" i="2"/>
  <c r="BT36" i="2"/>
  <c r="BU31" i="2"/>
  <c r="BS29" i="2"/>
  <c r="BV26" i="2"/>
  <c r="BT24" i="2"/>
  <c r="BU19" i="2"/>
  <c r="BS17" i="2"/>
  <c r="BV14" i="2"/>
  <c r="BT12" i="2"/>
  <c r="BY7" i="2"/>
  <c r="BY67" i="2"/>
  <c r="CB64" i="2"/>
  <c r="BZ62" i="2"/>
  <c r="CA57" i="2"/>
  <c r="BY55" i="2"/>
  <c r="CB52" i="2"/>
  <c r="BZ50" i="2"/>
  <c r="CA45" i="2"/>
  <c r="BY43" i="2"/>
  <c r="CB40" i="2"/>
  <c r="BZ38" i="2"/>
  <c r="CA33" i="2"/>
  <c r="BY31" i="2"/>
  <c r="CB28" i="2"/>
  <c r="BZ26" i="2"/>
  <c r="CA21" i="2"/>
  <c r="BY19" i="2"/>
  <c r="CB16" i="2"/>
  <c r="BZ14" i="2"/>
  <c r="CA9" i="2"/>
  <c r="BY11" i="2"/>
  <c r="BT67" i="2"/>
  <c r="BU62" i="2"/>
  <c r="BS60" i="2"/>
  <c r="BV57" i="2"/>
  <c r="BT55" i="2"/>
  <c r="BU50" i="2"/>
  <c r="BS48" i="2"/>
  <c r="BV45" i="2"/>
  <c r="BT43" i="2"/>
  <c r="BU38" i="2"/>
  <c r="BS36" i="2"/>
  <c r="BV33" i="2"/>
  <c r="BT31" i="2"/>
  <c r="BU26" i="2"/>
  <c r="BS24" i="2"/>
  <c r="BV21" i="2"/>
  <c r="BT19" i="2"/>
  <c r="BU14" i="2"/>
  <c r="BS12" i="2"/>
  <c r="BV9" i="2"/>
  <c r="BZ7" i="2"/>
  <c r="CA64" i="2"/>
  <c r="BY62" i="2"/>
  <c r="CB59" i="2"/>
  <c r="BZ57" i="2"/>
  <c r="CA52" i="2"/>
  <c r="BY50" i="2"/>
  <c r="CB47" i="2"/>
  <c r="BZ45" i="2"/>
  <c r="CA40" i="2"/>
  <c r="BY38" i="2"/>
  <c r="CB35" i="2"/>
  <c r="BZ33" i="2"/>
  <c r="CA28" i="2"/>
  <c r="BY26" i="2"/>
  <c r="CB23" i="2"/>
  <c r="BZ21" i="2"/>
  <c r="CA16" i="2"/>
  <c r="BY14" i="2"/>
  <c r="CB11" i="2"/>
  <c r="BZ9" i="2"/>
  <c r="CA68" i="2"/>
  <c r="BS7" i="2"/>
  <c r="BS67" i="2"/>
  <c r="BV64" i="2"/>
  <c r="BT62" i="2"/>
  <c r="BU57" i="2"/>
  <c r="BS55" i="2"/>
  <c r="BV52" i="2"/>
  <c r="BT50" i="2"/>
  <c r="BU45" i="2"/>
  <c r="BS43" i="2"/>
  <c r="BV40" i="2"/>
  <c r="BT38" i="2"/>
  <c r="BU33" i="2"/>
  <c r="BS31" i="2"/>
  <c r="BV28" i="2"/>
  <c r="BT26" i="2"/>
  <c r="BU21" i="2"/>
  <c r="BS19" i="2"/>
  <c r="BV16" i="2"/>
  <c r="BT14" i="2"/>
  <c r="BU9" i="2"/>
  <c r="CA7" i="2"/>
  <c r="CB66" i="2"/>
  <c r="BZ64" i="2"/>
  <c r="CA59" i="2"/>
  <c r="BY57" i="2"/>
  <c r="CB54" i="2"/>
  <c r="BZ52" i="2"/>
  <c r="CA47" i="2"/>
  <c r="BY45" i="2"/>
  <c r="CB42" i="2"/>
  <c r="BZ40" i="2"/>
  <c r="CA35" i="2"/>
  <c r="BY33" i="2"/>
  <c r="CB30" i="2"/>
  <c r="BZ28" i="2"/>
  <c r="CA23" i="2"/>
  <c r="BY21" i="2"/>
  <c r="CB18" i="2"/>
  <c r="BZ16" i="2"/>
  <c r="CA11" i="2"/>
  <c r="BY9" i="2"/>
  <c r="BT7" i="2"/>
  <c r="BU64" i="2"/>
  <c r="BS62" i="2"/>
  <c r="BV59" i="2"/>
  <c r="BT57" i="2"/>
  <c r="BU52" i="2"/>
  <c r="BS50" i="2"/>
  <c r="BV47" i="2"/>
  <c r="BT45" i="2"/>
  <c r="BU40" i="2"/>
  <c r="BS38" i="2"/>
  <c r="BV35" i="2"/>
  <c r="BT33" i="2"/>
  <c r="BU28" i="2"/>
  <c r="BS26" i="2"/>
  <c r="BV23" i="2"/>
  <c r="BT21" i="2"/>
  <c r="BU16" i="2"/>
  <c r="BS14" i="2"/>
  <c r="BV11" i="2"/>
  <c r="CB7" i="2"/>
  <c r="CA66" i="2"/>
  <c r="BY64" i="2"/>
  <c r="CB61" i="2"/>
  <c r="BZ59" i="2"/>
  <c r="CA54" i="2"/>
  <c r="BY52" i="2"/>
  <c r="CB49" i="2"/>
  <c r="BZ47" i="2"/>
  <c r="CA42" i="2"/>
  <c r="BY40" i="2"/>
  <c r="CB37" i="2"/>
  <c r="BZ35" i="2"/>
  <c r="CA30" i="2"/>
  <c r="BY28" i="2"/>
  <c r="CB25" i="2"/>
  <c r="BZ23" i="2"/>
  <c r="CA18" i="2"/>
  <c r="BY16" i="2"/>
  <c r="CB13" i="2"/>
  <c r="BJ65" i="2"/>
  <c r="BH59" i="2"/>
  <c r="BG52" i="2"/>
  <c r="BJ37" i="2"/>
  <c r="BI30" i="2"/>
  <c r="BH23" i="2"/>
  <c r="BG16" i="2"/>
  <c r="BH64" i="2"/>
  <c r="BG59" i="2"/>
  <c r="BJ44" i="2"/>
  <c r="BI37" i="2"/>
  <c r="BH30" i="2"/>
  <c r="BG23" i="2"/>
  <c r="BJ8" i="2"/>
  <c r="BG64" i="2"/>
  <c r="BJ51" i="2"/>
  <c r="BI44" i="2"/>
  <c r="BH37" i="2"/>
  <c r="BG30" i="2"/>
  <c r="BJ15" i="2"/>
  <c r="BI8" i="2"/>
  <c r="BH7" i="2"/>
  <c r="BG57" i="2"/>
  <c r="BJ42" i="2"/>
  <c r="BI35" i="2"/>
  <c r="BH28" i="2"/>
  <c r="BG21" i="2"/>
  <c r="BJ7" i="2"/>
  <c r="BJ63" i="2"/>
  <c r="BJ49" i="2"/>
  <c r="BI42" i="2"/>
  <c r="BH35" i="2"/>
  <c r="BG28" i="2"/>
  <c r="BJ13" i="2"/>
  <c r="BJ68" i="2"/>
  <c r="BH63" i="2"/>
  <c r="BJ56" i="2"/>
  <c r="BI49" i="2"/>
  <c r="BH42" i="2"/>
  <c r="BG35" i="2"/>
  <c r="BJ20" i="2"/>
  <c r="BI13" i="2"/>
  <c r="BI68" i="2"/>
  <c r="BI56" i="2"/>
  <c r="BH49" i="2"/>
  <c r="BG42" i="2"/>
  <c r="BJ27" i="2"/>
  <c r="BI20" i="2"/>
  <c r="BH13" i="2"/>
  <c r="BG68" i="2"/>
  <c r="BJ61" i="2"/>
  <c r="BJ54" i="2"/>
  <c r="BI47" i="2"/>
  <c r="BH40" i="2"/>
  <c r="BG33" i="2"/>
  <c r="BJ18" i="2"/>
  <c r="BI11" i="2"/>
  <c r="BJ66" i="2"/>
  <c r="BI61" i="2"/>
  <c r="BI54" i="2"/>
  <c r="BH47" i="2"/>
  <c r="BG40" i="2"/>
  <c r="BJ25" i="2"/>
  <c r="BI18" i="2"/>
  <c r="BH9" i="2"/>
  <c r="BH68" i="2"/>
  <c r="BF66" i="2"/>
  <c r="BI63" i="2"/>
  <c r="BG61" i="2"/>
  <c r="BJ58" i="2"/>
  <c r="BH56" i="2"/>
  <c r="BF54" i="2"/>
  <c r="BI51" i="2"/>
  <c r="BG49" i="2"/>
  <c r="BJ46" i="2"/>
  <c r="BH44" i="2"/>
  <c r="BF42" i="2"/>
  <c r="BI39" i="2"/>
  <c r="BG37" i="2"/>
  <c r="BJ34" i="2"/>
  <c r="BH32" i="2"/>
  <c r="BF30" i="2"/>
  <c r="BI27" i="2"/>
  <c r="BG25" i="2"/>
  <c r="BJ22" i="2"/>
  <c r="BH20" i="2"/>
  <c r="BF18" i="2"/>
  <c r="BI15" i="2"/>
  <c r="BG13" i="2"/>
  <c r="BJ10" i="2"/>
  <c r="BH8" i="2"/>
  <c r="BI58" i="2"/>
  <c r="BG56" i="2"/>
  <c r="BJ53" i="2"/>
  <c r="BH51" i="2"/>
  <c r="BF49" i="2"/>
  <c r="BI46" i="2"/>
  <c r="BG44" i="2"/>
  <c r="BJ41" i="2"/>
  <c r="BH39" i="2"/>
  <c r="BF37" i="2"/>
  <c r="BI34" i="2"/>
  <c r="BG32" i="2"/>
  <c r="BJ29" i="2"/>
  <c r="BH27" i="2"/>
  <c r="BF25" i="2"/>
  <c r="BI22" i="2"/>
  <c r="BG20" i="2"/>
  <c r="BJ17" i="2"/>
  <c r="BH15" i="2"/>
  <c r="BF13" i="2"/>
  <c r="BI10" i="2"/>
  <c r="BG8" i="2"/>
  <c r="BF68" i="2"/>
  <c r="BI65" i="2"/>
  <c r="BG63" i="2"/>
  <c r="BJ60" i="2"/>
  <c r="BH58" i="2"/>
  <c r="BF56" i="2"/>
  <c r="BI53" i="2"/>
  <c r="BG51" i="2"/>
  <c r="BJ48" i="2"/>
  <c r="BH46" i="2"/>
  <c r="BF44" i="2"/>
  <c r="BI41" i="2"/>
  <c r="BG39" i="2"/>
  <c r="BJ36" i="2"/>
  <c r="BH34" i="2"/>
  <c r="BF32" i="2"/>
  <c r="BI29" i="2"/>
  <c r="BG27" i="2"/>
  <c r="BJ24" i="2"/>
  <c r="BH22" i="2"/>
  <c r="BF20" i="2"/>
  <c r="BI17" i="2"/>
  <c r="BG15" i="2"/>
  <c r="BJ12" i="2"/>
  <c r="BH10" i="2"/>
  <c r="BF8" i="2"/>
  <c r="BJ67" i="2"/>
  <c r="BH65" i="2"/>
  <c r="BF63" i="2"/>
  <c r="BI60" i="2"/>
  <c r="BG58" i="2"/>
  <c r="BJ55" i="2"/>
  <c r="BH53" i="2"/>
  <c r="BF51" i="2"/>
  <c r="BI48" i="2"/>
  <c r="BG46" i="2"/>
  <c r="BJ43" i="2"/>
  <c r="BH41" i="2"/>
  <c r="BF39" i="2"/>
  <c r="BI36" i="2"/>
  <c r="BG34" i="2"/>
  <c r="BJ31" i="2"/>
  <c r="BH29" i="2"/>
  <c r="BF27" i="2"/>
  <c r="BI24" i="2"/>
  <c r="BG22" i="2"/>
  <c r="BJ19" i="2"/>
  <c r="BH17" i="2"/>
  <c r="BF15" i="2"/>
  <c r="BI12" i="2"/>
  <c r="BG10" i="2"/>
  <c r="BI67" i="2"/>
  <c r="BG65" i="2"/>
  <c r="BJ62" i="2"/>
  <c r="BH60" i="2"/>
  <c r="BF58" i="2"/>
  <c r="BI55" i="2"/>
  <c r="BG53" i="2"/>
  <c r="BJ50" i="2"/>
  <c r="BH48" i="2"/>
  <c r="BF46" i="2"/>
  <c r="BI43" i="2"/>
  <c r="BG41" i="2"/>
  <c r="BJ38" i="2"/>
  <c r="BH36" i="2"/>
  <c r="BF34" i="2"/>
  <c r="BI31" i="2"/>
  <c r="BG29" i="2"/>
  <c r="BJ26" i="2"/>
  <c r="BH24" i="2"/>
  <c r="BF22" i="2"/>
  <c r="BI19" i="2"/>
  <c r="BG17" i="2"/>
  <c r="BJ14" i="2"/>
  <c r="BH12" i="2"/>
  <c r="BF10" i="2"/>
  <c r="BF7" i="2"/>
  <c r="BH67" i="2"/>
  <c r="BF65" i="2"/>
  <c r="BI62" i="2"/>
  <c r="BG60" i="2"/>
  <c r="BJ57" i="2"/>
  <c r="BH55" i="2"/>
  <c r="BF53" i="2"/>
  <c r="BI50" i="2"/>
  <c r="BG48" i="2"/>
  <c r="BJ45" i="2"/>
  <c r="BH43" i="2"/>
  <c r="BF41" i="2"/>
  <c r="BI38" i="2"/>
  <c r="BG36" i="2"/>
  <c r="BJ33" i="2"/>
  <c r="BH31" i="2"/>
  <c r="BF29" i="2"/>
  <c r="BI26" i="2"/>
  <c r="BG24" i="2"/>
  <c r="BJ21" i="2"/>
  <c r="BH19" i="2"/>
  <c r="BF17" i="2"/>
  <c r="BI14" i="2"/>
  <c r="BG12" i="2"/>
  <c r="BJ9" i="2"/>
  <c r="BG7" i="2"/>
  <c r="BG67" i="2"/>
  <c r="BJ64" i="2"/>
  <c r="BH62" i="2"/>
  <c r="BF60" i="2"/>
  <c r="BI57" i="2"/>
  <c r="BG55" i="2"/>
  <c r="BJ52" i="2"/>
  <c r="BH50" i="2"/>
  <c r="BF48" i="2"/>
  <c r="BI45" i="2"/>
  <c r="BG43" i="2"/>
  <c r="BJ40" i="2"/>
  <c r="BH38" i="2"/>
  <c r="BF36" i="2"/>
  <c r="BI33" i="2"/>
  <c r="BG31" i="2"/>
  <c r="BJ28" i="2"/>
  <c r="BH26" i="2"/>
  <c r="BF24" i="2"/>
  <c r="BI21" i="2"/>
  <c r="BG19" i="2"/>
  <c r="BJ16" i="2"/>
  <c r="BH14" i="2"/>
  <c r="BF12" i="2"/>
  <c r="BI9" i="2"/>
  <c r="BI7" i="2"/>
  <c r="BF67" i="2"/>
  <c r="BI64" i="2"/>
  <c r="BG62" i="2"/>
  <c r="BJ59" i="2"/>
  <c r="BH57" i="2"/>
  <c r="BF55" i="2"/>
  <c r="BI52" i="2"/>
  <c r="BG50" i="2"/>
  <c r="BJ47" i="2"/>
  <c r="BH45" i="2"/>
  <c r="BF43" i="2"/>
  <c r="BI40" i="2"/>
  <c r="BG38" i="2"/>
  <c r="BJ35" i="2"/>
  <c r="BH33" i="2"/>
  <c r="BF31" i="2"/>
  <c r="BI28" i="2"/>
  <c r="BG26" i="2"/>
  <c r="BJ23" i="2"/>
  <c r="BH21" i="2"/>
  <c r="BF19" i="2"/>
  <c r="BI16" i="2"/>
  <c r="BG14" i="2"/>
  <c r="BJ11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H59" i="2"/>
  <c r="H43" i="2"/>
  <c r="H11" i="2"/>
  <c r="H67" i="2"/>
  <c r="H63" i="2"/>
  <c r="H55" i="2"/>
  <c r="H51" i="2"/>
  <c r="H47" i="2"/>
  <c r="H39" i="2"/>
  <c r="H35" i="2"/>
  <c r="H31" i="2"/>
  <c r="H27" i="2"/>
  <c r="H23" i="2"/>
  <c r="H19" i="2"/>
  <c r="H15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F31" i="2"/>
  <c r="F27" i="2"/>
  <c r="F23" i="2"/>
  <c r="F19" i="2"/>
  <c r="F15" i="2"/>
  <c r="F11" i="2"/>
  <c r="H62" i="2"/>
  <c r="H54" i="2"/>
  <c r="H46" i="2"/>
  <c r="H34" i="2"/>
  <c r="H10" i="2"/>
  <c r="H58" i="2"/>
  <c r="H50" i="2"/>
  <c r="H42" i="2"/>
  <c r="H38" i="2"/>
  <c r="H30" i="2"/>
  <c r="H26" i="2"/>
  <c r="H22" i="2"/>
  <c r="H18" i="2"/>
  <c r="H14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F14" i="2"/>
  <c r="F10" i="2"/>
  <c r="H37" i="2"/>
  <c r="H33" i="2"/>
  <c r="H29" i="2"/>
  <c r="H25" i="2"/>
  <c r="H21" i="2"/>
  <c r="H17" i="2"/>
  <c r="H13" i="2"/>
  <c r="H9" i="2"/>
  <c r="G37" i="2"/>
  <c r="G33" i="2"/>
  <c r="G29" i="2"/>
  <c r="G25" i="2"/>
  <c r="G21" i="2"/>
  <c r="G17" i="2"/>
  <c r="G13" i="2"/>
  <c r="G9" i="2"/>
  <c r="F29" i="2"/>
  <c r="F25" i="2"/>
  <c r="F21" i="2"/>
  <c r="F17" i="2"/>
  <c r="F13" i="2"/>
  <c r="H7" i="2" l="1"/>
  <c r="F7" i="2"/>
  <c r="G7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7" i="2"/>
  <c r="T67" i="19"/>
  <c r="U67" i="19"/>
  <c r="T68" i="19"/>
  <c r="U68" i="19"/>
  <c r="BW763" i="1" l="1"/>
  <c r="BW764" i="1"/>
  <c r="BW765" i="1"/>
  <c r="BW766" i="1"/>
  <c r="BW767" i="1"/>
  <c r="BW768" i="1"/>
  <c r="BW769" i="1"/>
  <c r="BW770" i="1"/>
  <c r="BV767" i="1"/>
  <c r="BV768" i="1"/>
  <c r="BV769" i="1"/>
  <c r="BV770" i="1"/>
  <c r="AY767" i="1"/>
  <c r="AY768" i="1"/>
  <c r="AY769" i="1"/>
  <c r="AY770" i="1"/>
  <c r="AK767" i="1"/>
  <c r="AL767" i="1"/>
  <c r="AM767" i="1"/>
  <c r="AK768" i="1"/>
  <c r="AL768" i="1"/>
  <c r="AM768" i="1"/>
  <c r="AK769" i="1"/>
  <c r="AL769" i="1" s="1"/>
  <c r="AM769" i="1"/>
  <c r="AK770" i="1"/>
  <c r="AL770" i="1" s="1"/>
  <c r="AM770" i="1"/>
  <c r="H69" i="19"/>
  <c r="Y7" i="19" s="1"/>
  <c r="I69" i="19"/>
  <c r="Z7" i="19" s="1"/>
  <c r="J69" i="19"/>
  <c r="AA7" i="19" s="1"/>
  <c r="K69" i="19"/>
  <c r="AE7" i="19" s="1"/>
  <c r="L69" i="19"/>
  <c r="M69" i="19"/>
  <c r="AG7" i="19" s="1"/>
  <c r="N69" i="19"/>
  <c r="AH7" i="19" s="1"/>
  <c r="O69" i="19"/>
  <c r="P69" i="19"/>
  <c r="Q69" i="19"/>
  <c r="AM7" i="19" s="1"/>
  <c r="R69" i="19"/>
  <c r="S69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G70" i="19"/>
  <c r="Y9" i="19"/>
  <c r="U66" i="19"/>
  <c r="T66" i="19"/>
  <c r="U65" i="19"/>
  <c r="T65" i="19"/>
  <c r="U64" i="19"/>
  <c r="T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U55" i="19"/>
  <c r="T55" i="19"/>
  <c r="U54" i="19"/>
  <c r="T54" i="19"/>
  <c r="U53" i="19"/>
  <c r="T53" i="19"/>
  <c r="U52" i="19"/>
  <c r="T52" i="19"/>
  <c r="U51" i="19"/>
  <c r="T51" i="19"/>
  <c r="U50" i="19"/>
  <c r="T50" i="19"/>
  <c r="U49" i="19"/>
  <c r="T49" i="19"/>
  <c r="U48" i="19"/>
  <c r="T48" i="19"/>
  <c r="U47" i="19"/>
  <c r="T47" i="19"/>
  <c r="U46" i="19"/>
  <c r="T46" i="19"/>
  <c r="U45" i="19"/>
  <c r="T45" i="19"/>
  <c r="U44" i="19"/>
  <c r="T44" i="19"/>
  <c r="U43" i="19"/>
  <c r="T43" i="19"/>
  <c r="U42" i="19"/>
  <c r="T42" i="19"/>
  <c r="U41" i="19"/>
  <c r="T41" i="19"/>
  <c r="U40" i="19"/>
  <c r="T40" i="19"/>
  <c r="U39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U30" i="19"/>
  <c r="T30" i="19"/>
  <c r="U29" i="19"/>
  <c r="T29" i="19"/>
  <c r="U28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AM13" i="19"/>
  <c r="AM14" i="19" s="1"/>
  <c r="AL13" i="19"/>
  <c r="AL14" i="19" s="1"/>
  <c r="AK13" i="19"/>
  <c r="AK14" i="19" s="1"/>
  <c r="AH14" i="19"/>
  <c r="AG14" i="19"/>
  <c r="AF14" i="19"/>
  <c r="AE14" i="19"/>
  <c r="AA14" i="19"/>
  <c r="Z14" i="19"/>
  <c r="Y14" i="19"/>
  <c r="X14" i="19"/>
  <c r="U13" i="19"/>
  <c r="T13" i="19"/>
  <c r="U12" i="19"/>
  <c r="T12" i="19"/>
  <c r="U11" i="19"/>
  <c r="T11" i="19"/>
  <c r="U10" i="19"/>
  <c r="T10" i="19"/>
  <c r="U9" i="19"/>
  <c r="T9" i="19"/>
  <c r="AM9" i="19"/>
  <c r="AL9" i="19"/>
  <c r="AK9" i="19"/>
  <c r="AH9" i="19"/>
  <c r="AG9" i="19"/>
  <c r="AF9" i="19"/>
  <c r="AE9" i="19"/>
  <c r="U8" i="19"/>
  <c r="T8" i="19"/>
  <c r="AF7" i="19"/>
  <c r="U7" i="19"/>
  <c r="T7" i="19"/>
  <c r="T69" i="19" l="1"/>
  <c r="AK7" i="19" s="1"/>
  <c r="U69" i="19"/>
  <c r="AL7" i="19" s="1"/>
  <c r="U70" i="19"/>
  <c r="T70" i="19"/>
  <c r="Z9" i="19"/>
  <c r="AA9" i="19"/>
  <c r="BV765" i="1" l="1"/>
  <c r="BV766" i="1"/>
  <c r="AY765" i="1"/>
  <c r="AY766" i="1"/>
  <c r="AK763" i="1"/>
  <c r="AL763" i="1" s="1"/>
  <c r="AM763" i="1"/>
  <c r="AK764" i="1"/>
  <c r="AL764" i="1"/>
  <c r="AM764" i="1"/>
  <c r="AK765" i="1"/>
  <c r="AL765" i="1"/>
  <c r="AM765" i="1"/>
  <c r="AK766" i="1"/>
  <c r="AL766" i="1"/>
  <c r="AM766" i="1"/>
  <c r="BV763" i="1"/>
  <c r="BV764" i="1"/>
  <c r="AY763" i="1"/>
  <c r="AY764" i="1"/>
  <c r="BW761" i="1"/>
  <c r="BW762" i="1"/>
  <c r="BV761" i="1"/>
  <c r="BV762" i="1"/>
  <c r="AY761" i="1"/>
  <c r="AY762" i="1"/>
  <c r="AK761" i="1"/>
  <c r="AL761" i="1" s="1"/>
  <c r="AM761" i="1"/>
  <c r="AK762" i="1"/>
  <c r="AL762" i="1"/>
  <c r="AM762" i="1"/>
  <c r="BW759" i="1"/>
  <c r="BW760" i="1"/>
  <c r="BV760" i="1"/>
  <c r="BV757" i="1"/>
  <c r="BV758" i="1"/>
  <c r="BV759" i="1"/>
  <c r="AY758" i="1"/>
  <c r="AY759" i="1"/>
  <c r="AY760" i="1"/>
  <c r="AK759" i="1"/>
  <c r="AL759" i="1" s="1"/>
  <c r="AM759" i="1"/>
  <c r="AK760" i="1"/>
  <c r="AL760" i="1"/>
  <c r="AM760" i="1"/>
  <c r="BV710" i="1"/>
  <c r="BW710" i="1"/>
  <c r="BV711" i="1"/>
  <c r="BW711" i="1"/>
  <c r="BV712" i="1"/>
  <c r="BW712" i="1"/>
  <c r="BV713" i="1"/>
  <c r="BW713" i="1"/>
  <c r="BV714" i="1"/>
  <c r="BW714" i="1"/>
  <c r="BV720" i="1"/>
  <c r="BW720" i="1"/>
  <c r="BV721" i="1"/>
  <c r="BW721" i="1"/>
  <c r="BV722" i="1"/>
  <c r="BW722" i="1"/>
  <c r="BV723" i="1"/>
  <c r="BW723" i="1"/>
  <c r="BV724" i="1"/>
  <c r="BW724" i="1"/>
  <c r="BV725" i="1"/>
  <c r="BW725" i="1"/>
  <c r="BV726" i="1"/>
  <c r="BW726" i="1"/>
  <c r="BV727" i="1"/>
  <c r="BW727" i="1"/>
  <c r="BV728" i="1"/>
  <c r="BW728" i="1"/>
  <c r="BV729" i="1"/>
  <c r="BW729" i="1"/>
  <c r="BV730" i="1"/>
  <c r="BW730" i="1"/>
  <c r="BV731" i="1"/>
  <c r="BW731" i="1"/>
  <c r="BV732" i="1"/>
  <c r="BW732" i="1"/>
  <c r="BV733" i="1"/>
  <c r="BW733" i="1"/>
  <c r="BV734" i="1"/>
  <c r="BW734" i="1"/>
  <c r="BV735" i="1"/>
  <c r="BW735" i="1"/>
  <c r="BV736" i="1"/>
  <c r="BW736" i="1"/>
  <c r="BV737" i="1"/>
  <c r="BW737" i="1"/>
  <c r="BV738" i="1"/>
  <c r="BW738" i="1"/>
  <c r="BV739" i="1"/>
  <c r="BW739" i="1"/>
  <c r="BV740" i="1"/>
  <c r="BW740" i="1"/>
  <c r="BV741" i="1"/>
  <c r="BW741" i="1"/>
  <c r="BV742" i="1"/>
  <c r="BW742" i="1"/>
  <c r="BV743" i="1"/>
  <c r="BW743" i="1"/>
  <c r="BV744" i="1"/>
  <c r="BW744" i="1"/>
  <c r="BV745" i="1"/>
  <c r="BW745" i="1"/>
  <c r="BV746" i="1"/>
  <c r="BW746" i="1"/>
  <c r="BV747" i="1"/>
  <c r="BW747" i="1"/>
  <c r="BV748" i="1"/>
  <c r="BW748" i="1"/>
  <c r="BV749" i="1"/>
  <c r="BW749" i="1"/>
  <c r="BV750" i="1"/>
  <c r="BW750" i="1"/>
  <c r="BV751" i="1"/>
  <c r="BW751" i="1"/>
  <c r="BV752" i="1"/>
  <c r="BW752" i="1"/>
  <c r="BV753" i="1"/>
  <c r="BW753" i="1"/>
  <c r="BV754" i="1"/>
  <c r="BW754" i="1"/>
  <c r="BV755" i="1"/>
  <c r="BW755" i="1"/>
  <c r="BV756" i="1"/>
  <c r="BW756" i="1"/>
  <c r="BW757" i="1"/>
  <c r="BW758" i="1"/>
  <c r="BV709" i="1"/>
  <c r="BW709" i="1"/>
  <c r="BX646" i="1"/>
  <c r="BW646" i="1"/>
  <c r="BV646" i="1"/>
  <c r="AY710" i="1"/>
  <c r="AY711" i="1"/>
  <c r="AY712" i="1"/>
  <c r="AY713" i="1"/>
  <c r="AY714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09" i="1"/>
  <c r="AY646" i="1"/>
  <c r="AM710" i="1"/>
  <c r="AM711" i="1"/>
  <c r="AM712" i="1"/>
  <c r="AM713" i="1"/>
  <c r="AM714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L710" i="1"/>
  <c r="AL711" i="1"/>
  <c r="AL712" i="1"/>
  <c r="AL713" i="1"/>
  <c r="AL714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K710" i="1"/>
  <c r="AK711" i="1"/>
  <c r="AK712" i="1"/>
  <c r="AK713" i="1"/>
  <c r="AK714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09" i="1"/>
  <c r="AM709" i="1"/>
  <c r="AL709" i="1"/>
  <c r="AK646" i="1"/>
  <c r="E771" i="1"/>
  <c r="E772" i="1"/>
  <c r="BY773" i="1"/>
  <c r="BA773" i="1"/>
  <c r="DD772" i="1"/>
  <c r="DD773" i="1" s="1"/>
  <c r="DC772" i="1"/>
  <c r="DB772" i="1"/>
  <c r="DA772" i="1"/>
  <c r="CZ772" i="1"/>
  <c r="CY772" i="1"/>
  <c r="CX772" i="1"/>
  <c r="CW772" i="1"/>
  <c r="CV772" i="1"/>
  <c r="CU772" i="1"/>
  <c r="CT772" i="1"/>
  <c r="CI772" i="1"/>
  <c r="CH772" i="1"/>
  <c r="CG772" i="1"/>
  <c r="CF772" i="1"/>
  <c r="CE772" i="1"/>
  <c r="CD772" i="1"/>
  <c r="CC772" i="1"/>
  <c r="CB772" i="1"/>
  <c r="CA772" i="1"/>
  <c r="BZ772" i="1"/>
  <c r="BY772" i="1"/>
  <c r="BX772" i="1"/>
  <c r="BX773" i="1" s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Z773" i="1" s="1"/>
  <c r="AN772" i="1"/>
  <c r="AJ772" i="1"/>
  <c r="AI772" i="1"/>
  <c r="AH772" i="1"/>
  <c r="AG772" i="1"/>
  <c r="AF772" i="1"/>
  <c r="AE772" i="1"/>
  <c r="AD772" i="1"/>
  <c r="AC772" i="1"/>
  <c r="AB772" i="1"/>
  <c r="AA772" i="1"/>
  <c r="DD771" i="1"/>
  <c r="DC771" i="1"/>
  <c r="DB771" i="1"/>
  <c r="DA771" i="1"/>
  <c r="CZ771" i="1"/>
  <c r="CY771" i="1"/>
  <c r="CX771" i="1"/>
  <c r="CW771" i="1"/>
  <c r="CV771" i="1"/>
  <c r="CU771" i="1"/>
  <c r="CT771" i="1"/>
  <c r="CI771" i="1"/>
  <c r="CH771" i="1"/>
  <c r="CG771" i="1"/>
  <c r="CF771" i="1"/>
  <c r="CE771" i="1"/>
  <c r="CD771" i="1"/>
  <c r="CC771" i="1"/>
  <c r="CB771" i="1"/>
  <c r="CA771" i="1"/>
  <c r="BZ771" i="1"/>
  <c r="BY771" i="1"/>
  <c r="BX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N771" i="1"/>
  <c r="AJ771" i="1"/>
  <c r="AI771" i="1"/>
  <c r="AH771" i="1"/>
  <c r="AG771" i="1"/>
  <c r="AF771" i="1"/>
  <c r="AE771" i="1"/>
  <c r="AD771" i="1"/>
  <c r="AC771" i="1"/>
  <c r="AB771" i="1"/>
  <c r="AA771" i="1"/>
  <c r="CK773" i="1" l="1"/>
  <c r="BB773" i="1"/>
  <c r="AM771" i="1"/>
  <c r="AN773" i="1"/>
  <c r="BI773" i="1"/>
  <c r="AI773" i="1"/>
  <c r="CJ773" i="1"/>
  <c r="CR773" i="1"/>
  <c r="CO773" i="1"/>
  <c r="CT773" i="1"/>
  <c r="CU773" i="1"/>
  <c r="CV773" i="1"/>
  <c r="CW773" i="1"/>
  <c r="CG773" i="1"/>
  <c r="CI773" i="1"/>
  <c r="BZ773" i="1"/>
  <c r="BW771" i="1"/>
  <c r="BS773" i="1"/>
  <c r="BD773" i="1"/>
  <c r="BE773" i="1"/>
  <c r="BF773" i="1"/>
  <c r="BG773" i="1"/>
  <c r="AS773" i="1"/>
  <c r="AY772" i="1"/>
  <c r="AY773" i="1" s="1"/>
  <c r="AP773" i="1"/>
  <c r="AQ773" i="1"/>
  <c r="AT773" i="1"/>
  <c r="AK771" i="1"/>
  <c r="AM772" i="1"/>
  <c r="AK772" i="1"/>
  <c r="AH773" i="1"/>
  <c r="AJ773" i="1"/>
  <c r="AB773" i="1"/>
  <c r="AC773" i="1"/>
  <c r="CX773" i="1"/>
  <c r="CY773" i="1"/>
  <c r="CZ773" i="1"/>
  <c r="DA773" i="1"/>
  <c r="DB773" i="1"/>
  <c r="DC773" i="1"/>
  <c r="CM773" i="1"/>
  <c r="CN773" i="1"/>
  <c r="CL773" i="1"/>
  <c r="CP773" i="1"/>
  <c r="CQ773" i="1"/>
  <c r="CS773" i="1"/>
  <c r="CA773" i="1"/>
  <c r="CB773" i="1"/>
  <c r="CC773" i="1"/>
  <c r="CD773" i="1"/>
  <c r="CE773" i="1"/>
  <c r="CF773" i="1"/>
  <c r="CH773" i="1"/>
  <c r="BO773" i="1"/>
  <c r="BP773" i="1"/>
  <c r="BQ773" i="1"/>
  <c r="BR773" i="1"/>
  <c r="BV773" i="1"/>
  <c r="BT773" i="1"/>
  <c r="BU773" i="1"/>
  <c r="BM773" i="1"/>
  <c r="BN773" i="1"/>
  <c r="BJ773" i="1"/>
  <c r="BK773" i="1"/>
  <c r="BH773" i="1"/>
  <c r="BC773" i="1"/>
  <c r="AR773" i="1"/>
  <c r="AU773" i="1"/>
  <c r="AV773" i="1"/>
  <c r="AX773" i="1"/>
  <c r="AW773" i="1"/>
  <c r="AL772" i="1"/>
  <c r="AA773" i="1"/>
  <c r="AD773" i="1"/>
  <c r="AE773" i="1"/>
  <c r="AF773" i="1"/>
  <c r="AG773" i="1"/>
  <c r="E773" i="1"/>
  <c r="BW772" i="1"/>
  <c r="BW773" i="1" s="1"/>
  <c r="AL771" i="1"/>
  <c r="DC707" i="1"/>
  <c r="DC706" i="1"/>
  <c r="DA707" i="1"/>
  <c r="DA706" i="1"/>
  <c r="CZ707" i="1"/>
  <c r="CZ706" i="1"/>
  <c r="CY707" i="1"/>
  <c r="CY706" i="1"/>
  <c r="CX707" i="1"/>
  <c r="CX706" i="1"/>
  <c r="CW707" i="1"/>
  <c r="CW706" i="1"/>
  <c r="CV707" i="1"/>
  <c r="CV706" i="1"/>
  <c r="CU707" i="1"/>
  <c r="CU706" i="1"/>
  <c r="CT707" i="1"/>
  <c r="CT706" i="1"/>
  <c r="CS707" i="1"/>
  <c r="CS706" i="1"/>
  <c r="CR706" i="1"/>
  <c r="CQ707" i="1"/>
  <c r="CQ706" i="1"/>
  <c r="CP707" i="1"/>
  <c r="CP706" i="1"/>
  <c r="CO707" i="1"/>
  <c r="CO706" i="1"/>
  <c r="CN707" i="1"/>
  <c r="CN706" i="1"/>
  <c r="CM707" i="1"/>
  <c r="CM706" i="1"/>
  <c r="CL707" i="1"/>
  <c r="CL706" i="1"/>
  <c r="CK707" i="1"/>
  <c r="CK706" i="1"/>
  <c r="CJ707" i="1"/>
  <c r="CJ706" i="1"/>
  <c r="CI706" i="1"/>
  <c r="CI707" i="1"/>
  <c r="CG707" i="1"/>
  <c r="CG706" i="1"/>
  <c r="CF707" i="1"/>
  <c r="CF706" i="1"/>
  <c r="CE707" i="1"/>
  <c r="CE706" i="1"/>
  <c r="CD707" i="1"/>
  <c r="CD706" i="1"/>
  <c r="CB707" i="1"/>
  <c r="CB706" i="1"/>
  <c r="BZ706" i="1"/>
  <c r="CC707" i="1"/>
  <c r="CC706" i="1"/>
  <c r="CA706" i="1"/>
  <c r="CA707" i="1"/>
  <c r="BZ707" i="1"/>
  <c r="BX581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42" i="1"/>
  <c r="BV675" i="1"/>
  <c r="AM773" i="1" l="1"/>
  <c r="AL773" i="1"/>
  <c r="AK773" i="1"/>
  <c r="BW707" i="1"/>
  <c r="BW706" i="1"/>
  <c r="CQ708" i="1"/>
  <c r="CO708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42" i="1"/>
  <c r="BU707" i="1"/>
  <c r="BU706" i="1"/>
  <c r="BT707" i="1"/>
  <c r="BT706" i="1"/>
  <c r="BS707" i="1"/>
  <c r="BS706" i="1"/>
  <c r="BR706" i="1"/>
  <c r="BR707" i="1"/>
  <c r="BQ707" i="1"/>
  <c r="BQ706" i="1"/>
  <c r="BP707" i="1"/>
  <c r="BP706" i="1"/>
  <c r="BO707" i="1"/>
  <c r="BO706" i="1"/>
  <c r="BN707" i="1"/>
  <c r="BN706" i="1"/>
  <c r="BM707" i="1"/>
  <c r="BM706" i="1"/>
  <c r="BL706" i="1"/>
  <c r="BK707" i="1"/>
  <c r="BK706" i="1"/>
  <c r="BI707" i="1"/>
  <c r="BI706" i="1"/>
  <c r="BH707" i="1"/>
  <c r="BH706" i="1"/>
  <c r="BG707" i="1"/>
  <c r="BG706" i="1"/>
  <c r="BF707" i="1"/>
  <c r="BF706" i="1"/>
  <c r="BE707" i="1"/>
  <c r="BE706" i="1"/>
  <c r="BD707" i="1"/>
  <c r="BD706" i="1"/>
  <c r="BC707" i="1"/>
  <c r="BC706" i="1"/>
  <c r="BB707" i="1"/>
  <c r="BB706" i="1"/>
  <c r="AX706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56" i="1"/>
  <c r="AY657" i="1"/>
  <c r="AY658" i="1"/>
  <c r="AY659" i="1"/>
  <c r="AY660" i="1"/>
  <c r="AY661" i="1"/>
  <c r="AY662" i="1"/>
  <c r="AY663" i="1"/>
  <c r="AY664" i="1"/>
  <c r="AY647" i="1"/>
  <c r="AY648" i="1"/>
  <c r="AY649" i="1"/>
  <c r="AY650" i="1"/>
  <c r="AY651" i="1"/>
  <c r="AY652" i="1"/>
  <c r="AY653" i="1"/>
  <c r="AY654" i="1"/>
  <c r="AY655" i="1"/>
  <c r="AY581" i="1"/>
  <c r="AX707" i="1"/>
  <c r="AW707" i="1"/>
  <c r="AW706" i="1"/>
  <c r="AV707" i="1"/>
  <c r="AV706" i="1"/>
  <c r="AU707" i="1"/>
  <c r="AU706" i="1"/>
  <c r="AT707" i="1"/>
  <c r="AT706" i="1"/>
  <c r="AS707" i="1"/>
  <c r="AS706" i="1"/>
  <c r="AR707" i="1"/>
  <c r="AR706" i="1"/>
  <c r="AQ706" i="1"/>
  <c r="AP706" i="1"/>
  <c r="AO706" i="1"/>
  <c r="AK696" i="1"/>
  <c r="AL696" i="1" s="1"/>
  <c r="AM696" i="1"/>
  <c r="AK697" i="1"/>
  <c r="AL697" i="1" s="1"/>
  <c r="AM697" i="1"/>
  <c r="BG708" i="1" l="1"/>
  <c r="BM708" i="1"/>
  <c r="AY707" i="1"/>
  <c r="BV707" i="1"/>
  <c r="BV706" i="1"/>
  <c r="AY706" i="1"/>
  <c r="BQ708" i="1"/>
  <c r="AQ707" i="1"/>
  <c r="AP707" i="1"/>
  <c r="AO707" i="1"/>
  <c r="AJ706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46" i="1"/>
  <c r="AM581" i="1"/>
  <c r="AL691" i="1"/>
  <c r="AL692" i="1"/>
  <c r="AL693" i="1"/>
  <c r="AL665" i="1"/>
  <c r="AL666" i="1"/>
  <c r="AL667" i="1"/>
  <c r="AL678" i="1"/>
  <c r="AL647" i="1"/>
  <c r="AL660" i="1"/>
  <c r="AL646" i="1"/>
  <c r="AL581" i="1"/>
  <c r="AK682" i="1"/>
  <c r="AL682" i="1" s="1"/>
  <c r="AK680" i="1"/>
  <c r="AL680" i="1" s="1"/>
  <c r="AK683" i="1"/>
  <c r="AL683" i="1" s="1"/>
  <c r="AK684" i="1"/>
  <c r="AL684" i="1" s="1"/>
  <c r="AK685" i="1"/>
  <c r="AL685" i="1" s="1"/>
  <c r="AK686" i="1"/>
  <c r="AL686" i="1" s="1"/>
  <c r="AK687" i="1"/>
  <c r="AL687" i="1" s="1"/>
  <c r="AK688" i="1"/>
  <c r="AL688" i="1" s="1"/>
  <c r="AK689" i="1"/>
  <c r="AL689" i="1" s="1"/>
  <c r="AK690" i="1"/>
  <c r="AL690" i="1" s="1"/>
  <c r="AK691" i="1"/>
  <c r="AK692" i="1"/>
  <c r="AK693" i="1"/>
  <c r="AK694" i="1"/>
  <c r="AL694" i="1" s="1"/>
  <c r="AK695" i="1"/>
  <c r="AL695" i="1" s="1"/>
  <c r="AK661" i="1"/>
  <c r="AL661" i="1" s="1"/>
  <c r="AK662" i="1"/>
  <c r="AL662" i="1" s="1"/>
  <c r="AK663" i="1"/>
  <c r="AL663" i="1" s="1"/>
  <c r="AK664" i="1"/>
  <c r="AL664" i="1" s="1"/>
  <c r="AK665" i="1"/>
  <c r="AK666" i="1"/>
  <c r="AK667" i="1"/>
  <c r="AK668" i="1"/>
  <c r="AL668" i="1" s="1"/>
  <c r="AK669" i="1"/>
  <c r="AL669" i="1" s="1"/>
  <c r="AK670" i="1"/>
  <c r="AL670" i="1" s="1"/>
  <c r="AK671" i="1"/>
  <c r="AL671" i="1" s="1"/>
  <c r="AK672" i="1"/>
  <c r="AL672" i="1" s="1"/>
  <c r="AK673" i="1"/>
  <c r="AL673" i="1" s="1"/>
  <c r="AK674" i="1"/>
  <c r="AL674" i="1" s="1"/>
  <c r="AK675" i="1"/>
  <c r="AL675" i="1" s="1"/>
  <c r="AK676" i="1"/>
  <c r="AL676" i="1" s="1"/>
  <c r="AK677" i="1"/>
  <c r="AL677" i="1" s="1"/>
  <c r="AK678" i="1"/>
  <c r="AK679" i="1"/>
  <c r="AL679" i="1" s="1"/>
  <c r="AK660" i="1"/>
  <c r="AK647" i="1"/>
  <c r="AK648" i="1"/>
  <c r="AL648" i="1" s="1"/>
  <c r="AK649" i="1"/>
  <c r="AL649" i="1" s="1"/>
  <c r="AK650" i="1"/>
  <c r="AL650" i="1" s="1"/>
  <c r="AK651" i="1"/>
  <c r="AL651" i="1" s="1"/>
  <c r="AK652" i="1"/>
  <c r="AL652" i="1" s="1"/>
  <c r="AK653" i="1"/>
  <c r="AL653" i="1" s="1"/>
  <c r="AK654" i="1"/>
  <c r="AL654" i="1" s="1"/>
  <c r="AK655" i="1"/>
  <c r="AL655" i="1" s="1"/>
  <c r="AK581" i="1"/>
  <c r="AH706" i="1"/>
  <c r="AG707" i="1"/>
  <c r="AG706" i="1"/>
  <c r="AF707" i="1"/>
  <c r="AF706" i="1"/>
  <c r="AE706" i="1"/>
  <c r="AE707" i="1"/>
  <c r="AD707" i="1"/>
  <c r="AD706" i="1"/>
  <c r="AC707" i="1"/>
  <c r="AC706" i="1"/>
  <c r="AB707" i="1"/>
  <c r="AB706" i="1"/>
  <c r="AA707" i="1"/>
  <c r="AA706" i="1"/>
  <c r="E706" i="1"/>
  <c r="E707" i="1"/>
  <c r="AK706" i="1" l="1"/>
  <c r="AM706" i="1"/>
  <c r="AL707" i="1"/>
  <c r="AL706" i="1"/>
  <c r="AK707" i="1"/>
  <c r="BW708" i="1"/>
  <c r="BV708" i="1"/>
  <c r="E708" i="1"/>
  <c r="AY708" i="1" l="1"/>
  <c r="AL708" i="1"/>
  <c r="AK708" i="1"/>
  <c r="CW708" i="1"/>
  <c r="CJ708" i="1"/>
  <c r="CS708" i="1"/>
  <c r="CK708" i="1"/>
  <c r="BU708" i="1"/>
  <c r="BI708" i="1"/>
  <c r="AR708" i="1"/>
  <c r="AC708" i="1"/>
  <c r="DA708" i="1"/>
  <c r="CZ708" i="1"/>
  <c r="CT708" i="1"/>
  <c r="CU708" i="1"/>
  <c r="DC708" i="1"/>
  <c r="CV708" i="1"/>
  <c r="CX708" i="1"/>
  <c r="CY708" i="1"/>
  <c r="CL708" i="1"/>
  <c r="CM708" i="1"/>
  <c r="CN708" i="1"/>
  <c r="CP708" i="1"/>
  <c r="CC708" i="1"/>
  <c r="CD708" i="1"/>
  <c r="CG708" i="1"/>
  <c r="CE708" i="1"/>
  <c r="CF708" i="1"/>
  <c r="BZ708" i="1"/>
  <c r="CA708" i="1"/>
  <c r="CI708" i="1"/>
  <c r="CB708" i="1"/>
  <c r="BN708" i="1"/>
  <c r="BP708" i="1"/>
  <c r="BO708" i="1"/>
  <c r="BR708" i="1"/>
  <c r="BS708" i="1"/>
  <c r="BT708" i="1"/>
  <c r="BH708" i="1"/>
  <c r="BB708" i="1"/>
  <c r="BC708" i="1"/>
  <c r="BK708" i="1"/>
  <c r="BD708" i="1"/>
  <c r="BE708" i="1"/>
  <c r="BF708" i="1"/>
  <c r="AS708" i="1"/>
  <c r="AU708" i="1"/>
  <c r="AT708" i="1"/>
  <c r="AV708" i="1"/>
  <c r="AO708" i="1"/>
  <c r="AW708" i="1"/>
  <c r="AP708" i="1"/>
  <c r="AX708" i="1"/>
  <c r="AQ708" i="1"/>
  <c r="AD708" i="1"/>
  <c r="AF708" i="1"/>
  <c r="AE708" i="1"/>
  <c r="AG708" i="1"/>
  <c r="AA708" i="1"/>
  <c r="AB708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Y645" i="1" s="1"/>
  <c r="Z644" i="1"/>
  <c r="AA644" i="1"/>
  <c r="AB644" i="1"/>
  <c r="AC644" i="1"/>
  <c r="AD644" i="1"/>
  <c r="AE644" i="1"/>
  <c r="AF644" i="1"/>
  <c r="AG644" i="1"/>
  <c r="AH644" i="1"/>
  <c r="AI644" i="1"/>
  <c r="AJ644" i="1"/>
  <c r="AN644" i="1"/>
  <c r="AO644" i="1"/>
  <c r="AP644" i="1"/>
  <c r="AQ644" i="1"/>
  <c r="AR644" i="1"/>
  <c r="AR645" i="1" s="1"/>
  <c r="AS644" i="1"/>
  <c r="AT644" i="1"/>
  <c r="AU644" i="1"/>
  <c r="AV644" i="1"/>
  <c r="AW644" i="1"/>
  <c r="AX644" i="1"/>
  <c r="AZ644" i="1"/>
  <c r="BA644" i="1"/>
  <c r="BB644" i="1"/>
  <c r="BC644" i="1"/>
  <c r="BD644" i="1"/>
  <c r="BE644" i="1"/>
  <c r="BF644" i="1"/>
  <c r="BF645" i="1" s="1"/>
  <c r="BG644" i="1"/>
  <c r="BH644" i="1"/>
  <c r="BI644" i="1"/>
  <c r="BI645" i="1" s="1"/>
  <c r="BJ644" i="1"/>
  <c r="BK644" i="1"/>
  <c r="BL644" i="1"/>
  <c r="BM644" i="1"/>
  <c r="BN644" i="1"/>
  <c r="BO644" i="1"/>
  <c r="BP644" i="1"/>
  <c r="BQ644" i="1"/>
  <c r="BQ645" i="1" s="1"/>
  <c r="BR644" i="1"/>
  <c r="BS644" i="1"/>
  <c r="BT644" i="1"/>
  <c r="BU644" i="1"/>
  <c r="BZ644" i="1"/>
  <c r="BZ645" i="1" s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M645" i="1" s="1"/>
  <c r="CN644" i="1"/>
  <c r="CO644" i="1"/>
  <c r="CP644" i="1"/>
  <c r="CP645" i="1" s="1"/>
  <c r="CQ644" i="1"/>
  <c r="CR644" i="1"/>
  <c r="CS644" i="1"/>
  <c r="CS645" i="1" s="1"/>
  <c r="CT644" i="1"/>
  <c r="CU644" i="1"/>
  <c r="CV644" i="1"/>
  <c r="CW644" i="1"/>
  <c r="CX644" i="1"/>
  <c r="CY644" i="1"/>
  <c r="CY645" i="1" s="1"/>
  <c r="CZ644" i="1"/>
  <c r="DA644" i="1"/>
  <c r="DB644" i="1"/>
  <c r="DC644" i="1"/>
  <c r="DD644" i="1"/>
  <c r="E644" i="1"/>
  <c r="F643" i="1"/>
  <c r="F645" i="1" s="1"/>
  <c r="G643" i="1"/>
  <c r="H643" i="1"/>
  <c r="I643" i="1"/>
  <c r="J643" i="1"/>
  <c r="K643" i="1"/>
  <c r="K645" i="1" s="1"/>
  <c r="L643" i="1"/>
  <c r="L645" i="1" s="1"/>
  <c r="M643" i="1"/>
  <c r="N643" i="1"/>
  <c r="O643" i="1"/>
  <c r="P643" i="1"/>
  <c r="Q643" i="1"/>
  <c r="R643" i="1"/>
  <c r="S643" i="1"/>
  <c r="T643" i="1"/>
  <c r="T645" i="1" s="1"/>
  <c r="U643" i="1"/>
  <c r="V643" i="1"/>
  <c r="V645" i="1" s="1"/>
  <c r="W643" i="1"/>
  <c r="X643" i="1"/>
  <c r="Y643" i="1"/>
  <c r="Z643" i="1"/>
  <c r="AA643" i="1"/>
  <c r="AB643" i="1"/>
  <c r="AC643" i="1"/>
  <c r="AD643" i="1"/>
  <c r="AD645" i="1" s="1"/>
  <c r="AE643" i="1"/>
  <c r="AF643" i="1"/>
  <c r="AG643" i="1"/>
  <c r="AG645" i="1" s="1"/>
  <c r="AH643" i="1"/>
  <c r="AI643" i="1"/>
  <c r="AJ643" i="1"/>
  <c r="AN643" i="1"/>
  <c r="AO643" i="1"/>
  <c r="AP643" i="1"/>
  <c r="AQ643" i="1"/>
  <c r="AR643" i="1"/>
  <c r="AS643" i="1"/>
  <c r="AT643" i="1"/>
  <c r="AU643" i="1"/>
  <c r="AV643" i="1"/>
  <c r="AW643" i="1"/>
  <c r="AW645" i="1" s="1"/>
  <c r="AX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DC643" i="1"/>
  <c r="DC645" i="1" s="1"/>
  <c r="DD643" i="1"/>
  <c r="E643" i="1"/>
  <c r="CQ645" i="1"/>
  <c r="CG645" i="1"/>
  <c r="CE645" i="1"/>
  <c r="BG645" i="1"/>
  <c r="M645" i="1"/>
  <c r="DB645" i="1"/>
  <c r="CX645" i="1"/>
  <c r="CO645" i="1"/>
  <c r="CN645" i="1"/>
  <c r="CL645" i="1"/>
  <c r="CF645" i="1"/>
  <c r="CD645" i="1"/>
  <c r="CC645" i="1"/>
  <c r="BR645" i="1"/>
  <c r="BP645" i="1"/>
  <c r="BO645" i="1"/>
  <c r="BN645" i="1"/>
  <c r="BC645" i="1"/>
  <c r="BB645" i="1"/>
  <c r="AT645" i="1"/>
  <c r="AS645" i="1"/>
  <c r="AQ645" i="1"/>
  <c r="AP645" i="1"/>
  <c r="AJ645" i="1"/>
  <c r="AH645" i="1"/>
  <c r="AA645" i="1"/>
  <c r="U645" i="1"/>
  <c r="S645" i="1"/>
  <c r="R645" i="1"/>
  <c r="J645" i="1"/>
  <c r="I645" i="1"/>
  <c r="AI645" i="1"/>
  <c r="AY642" i="1"/>
  <c r="AM642" i="1"/>
  <c r="AK642" i="1"/>
  <c r="AL642" i="1" s="1"/>
  <c r="BW641" i="1"/>
  <c r="BV641" i="1"/>
  <c r="AY641" i="1"/>
  <c r="AM641" i="1"/>
  <c r="AK641" i="1"/>
  <c r="AL641" i="1" s="1"/>
  <c r="BW640" i="1"/>
  <c r="BV640" i="1"/>
  <c r="AY640" i="1"/>
  <c r="AM640" i="1"/>
  <c r="AK640" i="1"/>
  <c r="AL640" i="1" s="1"/>
  <c r="BW639" i="1"/>
  <c r="BV639" i="1"/>
  <c r="AY639" i="1"/>
  <c r="AM639" i="1"/>
  <c r="AK639" i="1"/>
  <c r="AL639" i="1" s="1"/>
  <c r="BW638" i="1"/>
  <c r="BV638" i="1"/>
  <c r="AY638" i="1"/>
  <c r="AM638" i="1"/>
  <c r="AL638" i="1"/>
  <c r="AK638" i="1"/>
  <c r="BW637" i="1"/>
  <c r="BV637" i="1"/>
  <c r="AY637" i="1"/>
  <c r="AM637" i="1"/>
  <c r="AK637" i="1"/>
  <c r="AL637" i="1" s="1"/>
  <c r="BW636" i="1"/>
  <c r="BV636" i="1"/>
  <c r="AY636" i="1"/>
  <c r="AM636" i="1"/>
  <c r="AK636" i="1"/>
  <c r="AL636" i="1" s="1"/>
  <c r="BW635" i="1"/>
  <c r="BV635" i="1"/>
  <c r="AY635" i="1"/>
  <c r="AM635" i="1"/>
  <c r="AK635" i="1"/>
  <c r="AL635" i="1" s="1"/>
  <c r="BW634" i="1"/>
  <c r="BV634" i="1"/>
  <c r="AY634" i="1"/>
  <c r="AM634" i="1"/>
  <c r="AK634" i="1"/>
  <c r="AL634" i="1" s="1"/>
  <c r="BW633" i="1"/>
  <c r="BV633" i="1"/>
  <c r="AY633" i="1"/>
  <c r="AM633" i="1"/>
  <c r="AK633" i="1"/>
  <c r="AL633" i="1" s="1"/>
  <c r="BW632" i="1"/>
  <c r="BV632" i="1"/>
  <c r="AY632" i="1"/>
  <c r="AM632" i="1"/>
  <c r="AK632" i="1"/>
  <c r="AL632" i="1" s="1"/>
  <c r="BW631" i="1"/>
  <c r="BV631" i="1"/>
  <c r="AY631" i="1"/>
  <c r="AM631" i="1"/>
  <c r="AK631" i="1"/>
  <c r="AL631" i="1" s="1"/>
  <c r="BW630" i="1"/>
  <c r="BV630" i="1"/>
  <c r="AY630" i="1"/>
  <c r="AM630" i="1"/>
  <c r="AK630" i="1"/>
  <c r="AL630" i="1" s="1"/>
  <c r="BW629" i="1"/>
  <c r="BV629" i="1"/>
  <c r="AY629" i="1"/>
  <c r="AM629" i="1"/>
  <c r="AK629" i="1"/>
  <c r="AL629" i="1" s="1"/>
  <c r="BW628" i="1"/>
  <c r="BV628" i="1"/>
  <c r="BW627" i="1"/>
  <c r="BV627" i="1"/>
  <c r="AY627" i="1"/>
  <c r="AM627" i="1"/>
  <c r="AK627" i="1"/>
  <c r="AL627" i="1" s="1"/>
  <c r="BW626" i="1"/>
  <c r="BV626" i="1"/>
  <c r="AY626" i="1"/>
  <c r="AM626" i="1"/>
  <c r="AK626" i="1"/>
  <c r="AL626" i="1" s="1"/>
  <c r="BW625" i="1"/>
  <c r="BV625" i="1"/>
  <c r="AY625" i="1"/>
  <c r="AM625" i="1"/>
  <c r="AK625" i="1"/>
  <c r="AL625" i="1" s="1"/>
  <c r="BW624" i="1"/>
  <c r="BV624" i="1"/>
  <c r="AY624" i="1"/>
  <c r="AM624" i="1"/>
  <c r="AK624" i="1"/>
  <c r="AL624" i="1" s="1"/>
  <c r="BW623" i="1"/>
  <c r="BV623" i="1"/>
  <c r="AY623" i="1"/>
  <c r="AM623" i="1"/>
  <c r="AK623" i="1"/>
  <c r="AL623" i="1" s="1"/>
  <c r="BW622" i="1"/>
  <c r="BV622" i="1"/>
  <c r="AY622" i="1"/>
  <c r="AM622" i="1"/>
  <c r="AK622" i="1"/>
  <c r="AL622" i="1" s="1"/>
  <c r="BW621" i="1"/>
  <c r="BV621" i="1"/>
  <c r="AY621" i="1"/>
  <c r="AM621" i="1"/>
  <c r="AK621" i="1"/>
  <c r="AL621" i="1" s="1"/>
  <c r="BW620" i="1"/>
  <c r="BV620" i="1"/>
  <c r="AY620" i="1"/>
  <c r="AM620" i="1"/>
  <c r="AK620" i="1"/>
  <c r="AL620" i="1" s="1"/>
  <c r="BW619" i="1"/>
  <c r="BV619" i="1"/>
  <c r="AY619" i="1"/>
  <c r="AM619" i="1"/>
  <c r="AK619" i="1"/>
  <c r="AL619" i="1" s="1"/>
  <c r="BW618" i="1"/>
  <c r="BV618" i="1"/>
  <c r="AY618" i="1"/>
  <c r="AM618" i="1"/>
  <c r="AK618" i="1"/>
  <c r="AL618" i="1" s="1"/>
  <c r="BW617" i="1"/>
  <c r="BV617" i="1"/>
  <c r="AY617" i="1"/>
  <c r="AM617" i="1"/>
  <c r="AK617" i="1"/>
  <c r="AL617" i="1" s="1"/>
  <c r="BW616" i="1"/>
  <c r="BV616" i="1"/>
  <c r="AY616" i="1"/>
  <c r="AM616" i="1"/>
  <c r="AK616" i="1"/>
  <c r="AL616" i="1" s="1"/>
  <c r="BW615" i="1"/>
  <c r="BV615" i="1"/>
  <c r="AY615" i="1"/>
  <c r="AM615" i="1"/>
  <c r="AK615" i="1"/>
  <c r="AL615" i="1" s="1"/>
  <c r="BW614" i="1"/>
  <c r="BV614" i="1"/>
  <c r="AY614" i="1"/>
  <c r="AM614" i="1"/>
  <c r="AK614" i="1"/>
  <c r="AL614" i="1" s="1"/>
  <c r="BW613" i="1"/>
  <c r="BV613" i="1"/>
  <c r="AY613" i="1"/>
  <c r="AM613" i="1"/>
  <c r="AK613" i="1"/>
  <c r="AL613" i="1" s="1"/>
  <c r="BW612" i="1"/>
  <c r="BV612" i="1"/>
  <c r="AY612" i="1"/>
  <c r="AM612" i="1"/>
  <c r="AK612" i="1"/>
  <c r="AL612" i="1" s="1"/>
  <c r="BW611" i="1"/>
  <c r="BV611" i="1"/>
  <c r="AY611" i="1"/>
  <c r="AM611" i="1"/>
  <c r="AK611" i="1"/>
  <c r="AL611" i="1" s="1"/>
  <c r="BW610" i="1"/>
  <c r="BV610" i="1"/>
  <c r="AY610" i="1"/>
  <c r="AM610" i="1"/>
  <c r="AK610" i="1"/>
  <c r="AL610" i="1" s="1"/>
  <c r="BW609" i="1"/>
  <c r="BV609" i="1"/>
  <c r="AY609" i="1"/>
  <c r="AM609" i="1"/>
  <c r="AK609" i="1"/>
  <c r="AL609" i="1" s="1"/>
  <c r="BW608" i="1"/>
  <c r="BV608" i="1"/>
  <c r="AY608" i="1"/>
  <c r="AM608" i="1"/>
  <c r="AK608" i="1"/>
  <c r="AL608" i="1" s="1"/>
  <c r="BW607" i="1"/>
  <c r="BV607" i="1"/>
  <c r="AY607" i="1"/>
  <c r="AM607" i="1"/>
  <c r="AK607" i="1"/>
  <c r="AL607" i="1" s="1"/>
  <c r="BW606" i="1"/>
  <c r="BV606" i="1"/>
  <c r="AY606" i="1"/>
  <c r="AM606" i="1"/>
  <c r="AK606" i="1"/>
  <c r="AL606" i="1" s="1"/>
  <c r="BW605" i="1"/>
  <c r="BV605" i="1"/>
  <c r="AY605" i="1"/>
  <c r="AM605" i="1"/>
  <c r="AK605" i="1"/>
  <c r="AL605" i="1" s="1"/>
  <c r="BW604" i="1"/>
  <c r="BV604" i="1"/>
  <c r="AY604" i="1"/>
  <c r="AM604" i="1"/>
  <c r="AK604" i="1"/>
  <c r="AL604" i="1" s="1"/>
  <c r="BW603" i="1"/>
  <c r="BV603" i="1"/>
  <c r="AY603" i="1"/>
  <c r="AM603" i="1"/>
  <c r="AK603" i="1"/>
  <c r="AL603" i="1" s="1"/>
  <c r="BW602" i="1"/>
  <c r="BV602" i="1"/>
  <c r="AY602" i="1"/>
  <c r="AM602" i="1"/>
  <c r="AK602" i="1"/>
  <c r="AL602" i="1" s="1"/>
  <c r="BW601" i="1"/>
  <c r="BV601" i="1"/>
  <c r="AY601" i="1"/>
  <c r="AM601" i="1"/>
  <c r="AK601" i="1"/>
  <c r="AL601" i="1" s="1"/>
  <c r="BW600" i="1"/>
  <c r="BV600" i="1"/>
  <c r="AY600" i="1"/>
  <c r="AM600" i="1"/>
  <c r="AK600" i="1"/>
  <c r="AL600" i="1" s="1"/>
  <c r="BW599" i="1"/>
  <c r="BV599" i="1"/>
  <c r="AY599" i="1"/>
  <c r="AM599" i="1"/>
  <c r="AK599" i="1"/>
  <c r="AL599" i="1" s="1"/>
  <c r="BW598" i="1"/>
  <c r="BV598" i="1"/>
  <c r="AY598" i="1"/>
  <c r="AM598" i="1"/>
  <c r="AK598" i="1"/>
  <c r="AL598" i="1" s="1"/>
  <c r="BW597" i="1"/>
  <c r="BV597" i="1"/>
  <c r="AY597" i="1"/>
  <c r="AM597" i="1"/>
  <c r="AK597" i="1"/>
  <c r="AL597" i="1" s="1"/>
  <c r="BW596" i="1"/>
  <c r="BV596" i="1"/>
  <c r="AY596" i="1"/>
  <c r="AM596" i="1"/>
  <c r="AK596" i="1"/>
  <c r="AL596" i="1" s="1"/>
  <c r="BW595" i="1"/>
  <c r="BV595" i="1"/>
  <c r="AY595" i="1"/>
  <c r="AM595" i="1"/>
  <c r="AK595" i="1"/>
  <c r="AL595" i="1" s="1"/>
  <c r="BW594" i="1"/>
  <c r="BV594" i="1"/>
  <c r="AY594" i="1"/>
  <c r="AM594" i="1"/>
  <c r="AK594" i="1"/>
  <c r="AL594" i="1" s="1"/>
  <c r="BW593" i="1"/>
  <c r="BV593" i="1"/>
  <c r="AY593" i="1"/>
  <c r="AM593" i="1"/>
  <c r="AK593" i="1"/>
  <c r="AL593" i="1" s="1"/>
  <c r="BW592" i="1"/>
  <c r="BV592" i="1"/>
  <c r="AY592" i="1"/>
  <c r="AM592" i="1"/>
  <c r="AK592" i="1"/>
  <c r="AL592" i="1" s="1"/>
  <c r="BW591" i="1"/>
  <c r="BV591" i="1"/>
  <c r="AY591" i="1"/>
  <c r="AM591" i="1"/>
  <c r="AK591" i="1"/>
  <c r="AL591" i="1" s="1"/>
  <c r="BW590" i="1"/>
  <c r="BV590" i="1"/>
  <c r="AY590" i="1"/>
  <c r="AM590" i="1"/>
  <c r="AK590" i="1"/>
  <c r="AL590" i="1" s="1"/>
  <c r="BW589" i="1"/>
  <c r="BV589" i="1"/>
  <c r="BW588" i="1"/>
  <c r="BV588" i="1"/>
  <c r="BW587" i="1"/>
  <c r="BV587" i="1"/>
  <c r="BW586" i="1"/>
  <c r="BV586" i="1"/>
  <c r="BW585" i="1"/>
  <c r="BV585" i="1"/>
  <c r="BW584" i="1"/>
  <c r="BV584" i="1"/>
  <c r="AY584" i="1"/>
  <c r="AM584" i="1"/>
  <c r="AK584" i="1"/>
  <c r="AL584" i="1" s="1"/>
  <c r="BW583" i="1"/>
  <c r="BV583" i="1"/>
  <c r="AY583" i="1"/>
  <c r="AM583" i="1"/>
  <c r="AK583" i="1"/>
  <c r="AL583" i="1" s="1"/>
  <c r="BW582" i="1"/>
  <c r="BV582" i="1"/>
  <c r="AY582" i="1"/>
  <c r="AM582" i="1"/>
  <c r="AK582" i="1"/>
  <c r="AL582" i="1" s="1"/>
  <c r="BX582" i="1"/>
  <c r="BX583" i="1" s="1"/>
  <c r="BX584" i="1" s="1"/>
  <c r="BX590" i="1" s="1"/>
  <c r="BX591" i="1" s="1"/>
  <c r="BX592" i="1" s="1"/>
  <c r="BX593" i="1" s="1"/>
  <c r="BX594" i="1" s="1"/>
  <c r="BX595" i="1" s="1"/>
  <c r="BX596" i="1" s="1"/>
  <c r="BX597" i="1" s="1"/>
  <c r="BX598" i="1" s="1"/>
  <c r="BX599" i="1" s="1"/>
  <c r="BX600" i="1" s="1"/>
  <c r="BX601" i="1" s="1"/>
  <c r="BX602" i="1" s="1"/>
  <c r="BX603" i="1" s="1"/>
  <c r="BX604" i="1" s="1"/>
  <c r="BX605" i="1" s="1"/>
  <c r="BX606" i="1" s="1"/>
  <c r="BX607" i="1" s="1"/>
  <c r="BX608" i="1" s="1"/>
  <c r="BX609" i="1" s="1"/>
  <c r="BX610" i="1" s="1"/>
  <c r="BX611" i="1" s="1"/>
  <c r="BX612" i="1" s="1"/>
  <c r="BX613" i="1" s="1"/>
  <c r="BX614" i="1" s="1"/>
  <c r="BX615" i="1" s="1"/>
  <c r="BX616" i="1" s="1"/>
  <c r="BX617" i="1" s="1"/>
  <c r="BX618" i="1" s="1"/>
  <c r="BX619" i="1" s="1"/>
  <c r="BX620" i="1" s="1"/>
  <c r="BX621" i="1" s="1"/>
  <c r="BX622" i="1" s="1"/>
  <c r="BX623" i="1" s="1"/>
  <c r="BX624" i="1" s="1"/>
  <c r="BX625" i="1" s="1"/>
  <c r="BX626" i="1" s="1"/>
  <c r="BX627" i="1" s="1"/>
  <c r="BX629" i="1" s="1"/>
  <c r="BX630" i="1" s="1"/>
  <c r="BX631" i="1" s="1"/>
  <c r="BX632" i="1" s="1"/>
  <c r="BX633" i="1" s="1"/>
  <c r="BX634" i="1" s="1"/>
  <c r="BX635" i="1" s="1"/>
  <c r="BX636" i="1" s="1"/>
  <c r="BX637" i="1" s="1"/>
  <c r="BX638" i="1" s="1"/>
  <c r="BX639" i="1" s="1"/>
  <c r="BX640" i="1" s="1"/>
  <c r="BX641" i="1" s="1"/>
  <c r="BX642" i="1" s="1"/>
  <c r="BX647" i="1" s="1"/>
  <c r="BX648" i="1" s="1"/>
  <c r="BX649" i="1" s="1"/>
  <c r="BX650" i="1" s="1"/>
  <c r="BX651" i="1" s="1"/>
  <c r="BX652" i="1" s="1"/>
  <c r="BX653" i="1" s="1"/>
  <c r="BX654" i="1" s="1"/>
  <c r="BX655" i="1" s="1"/>
  <c r="BX660" i="1" s="1"/>
  <c r="BW581" i="1"/>
  <c r="BY581" i="1" s="1"/>
  <c r="BY582" i="1" s="1"/>
  <c r="BV581" i="1"/>
  <c r="E578" i="1"/>
  <c r="F578" i="1"/>
  <c r="F580" i="1" s="1"/>
  <c r="G578" i="1"/>
  <c r="H578" i="1"/>
  <c r="I578" i="1"/>
  <c r="J578" i="1"/>
  <c r="K578" i="1"/>
  <c r="L578" i="1"/>
  <c r="M578" i="1"/>
  <c r="N578" i="1"/>
  <c r="N580" i="1" s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D580" i="1" s="1"/>
  <c r="AE578" i="1"/>
  <c r="AF578" i="1"/>
  <c r="AG578" i="1"/>
  <c r="AH578" i="1"/>
  <c r="AI578" i="1"/>
  <c r="AJ578" i="1"/>
  <c r="AK578" i="1"/>
  <c r="AL578" i="1"/>
  <c r="AL580" i="1" s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B580" i="1" s="1"/>
  <c r="BC578" i="1"/>
  <c r="BD578" i="1"/>
  <c r="BE578" i="1"/>
  <c r="BF578" i="1"/>
  <c r="BG578" i="1"/>
  <c r="BH578" i="1"/>
  <c r="BI578" i="1"/>
  <c r="BJ578" i="1"/>
  <c r="BJ580" i="1" s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BZ580" i="1" s="1"/>
  <c r="CA578" i="1"/>
  <c r="CB578" i="1"/>
  <c r="CC578" i="1"/>
  <c r="CD578" i="1"/>
  <c r="CE578" i="1"/>
  <c r="CF578" i="1"/>
  <c r="CG578" i="1"/>
  <c r="CH578" i="1"/>
  <c r="CH580" i="1" s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CX580" i="1" s="1"/>
  <c r="CY578" i="1"/>
  <c r="CZ578" i="1"/>
  <c r="CZ580" i="1" s="1"/>
  <c r="DA578" i="1"/>
  <c r="DB578" i="1"/>
  <c r="DC578" i="1"/>
  <c r="DD578" i="1"/>
  <c r="F579" i="1"/>
  <c r="G579" i="1"/>
  <c r="G580" i="1" s="1"/>
  <c r="H579" i="1"/>
  <c r="I579" i="1"/>
  <c r="J579" i="1"/>
  <c r="K579" i="1"/>
  <c r="K580" i="1" s="1"/>
  <c r="L579" i="1"/>
  <c r="L580" i="1" s="1"/>
  <c r="M579" i="1"/>
  <c r="N579" i="1"/>
  <c r="O579" i="1"/>
  <c r="O580" i="1" s="1"/>
  <c r="P579" i="1"/>
  <c r="Q579" i="1"/>
  <c r="R579" i="1"/>
  <c r="R580" i="1" s="1"/>
  <c r="S579" i="1"/>
  <c r="S580" i="1" s="1"/>
  <c r="T579" i="1"/>
  <c r="T580" i="1" s="1"/>
  <c r="U579" i="1"/>
  <c r="U580" i="1" s="1"/>
  <c r="V579" i="1"/>
  <c r="W579" i="1"/>
  <c r="W580" i="1" s="1"/>
  <c r="X579" i="1"/>
  <c r="Y579" i="1"/>
  <c r="Z579" i="1"/>
  <c r="AA579" i="1"/>
  <c r="AA580" i="1" s="1"/>
  <c r="AB579" i="1"/>
  <c r="AC579" i="1"/>
  <c r="AD579" i="1"/>
  <c r="AE579" i="1"/>
  <c r="AE580" i="1" s="1"/>
  <c r="AF579" i="1"/>
  <c r="AG579" i="1"/>
  <c r="AH579" i="1"/>
  <c r="AI579" i="1"/>
  <c r="AI580" i="1" s="1"/>
  <c r="AJ579" i="1"/>
  <c r="AJ580" i="1" s="1"/>
  <c r="AK579" i="1"/>
  <c r="AK580" i="1" s="1"/>
  <c r="AL579" i="1"/>
  <c r="AM579" i="1"/>
  <c r="AM580" i="1" s="1"/>
  <c r="AN579" i="1"/>
  <c r="AO579" i="1"/>
  <c r="AP579" i="1"/>
  <c r="AP580" i="1" s="1"/>
  <c r="AQ579" i="1"/>
  <c r="AQ580" i="1" s="1"/>
  <c r="AR579" i="1"/>
  <c r="AR580" i="1" s="1"/>
  <c r="AS579" i="1"/>
  <c r="AS580" i="1" s="1"/>
  <c r="AT579" i="1"/>
  <c r="AU579" i="1"/>
  <c r="AU580" i="1" s="1"/>
  <c r="AV579" i="1"/>
  <c r="AW579" i="1"/>
  <c r="AX579" i="1"/>
  <c r="AX580" i="1" s="1"/>
  <c r="AY579" i="1"/>
  <c r="AY580" i="1" s="1"/>
  <c r="AZ579" i="1"/>
  <c r="BA579" i="1"/>
  <c r="BB579" i="1"/>
  <c r="BC579" i="1"/>
  <c r="BC580" i="1" s="1"/>
  <c r="BD579" i="1"/>
  <c r="BE579" i="1"/>
  <c r="BF579" i="1"/>
  <c r="BG579" i="1"/>
  <c r="BG580" i="1" s="1"/>
  <c r="BH579" i="1"/>
  <c r="BH580" i="1" s="1"/>
  <c r="BI579" i="1"/>
  <c r="BI580" i="1" s="1"/>
  <c r="BJ579" i="1"/>
  <c r="BK579" i="1"/>
  <c r="BL579" i="1"/>
  <c r="BM579" i="1"/>
  <c r="BN579" i="1"/>
  <c r="BN580" i="1" s="1"/>
  <c r="BO579" i="1"/>
  <c r="BO580" i="1" s="1"/>
  <c r="BP579" i="1"/>
  <c r="BP580" i="1" s="1"/>
  <c r="BQ579" i="1"/>
  <c r="BQ580" i="1" s="1"/>
  <c r="BR579" i="1"/>
  <c r="BS579" i="1"/>
  <c r="BS580" i="1" s="1"/>
  <c r="BT579" i="1"/>
  <c r="BU579" i="1"/>
  <c r="BV579" i="1"/>
  <c r="BV580" i="1" s="1"/>
  <c r="BW579" i="1"/>
  <c r="BW580" i="1" s="1"/>
  <c r="BX579" i="1"/>
  <c r="BY579" i="1"/>
  <c r="BZ579" i="1"/>
  <c r="CA579" i="1"/>
  <c r="CA580" i="1" s="1"/>
  <c r="CB579" i="1"/>
  <c r="CC579" i="1"/>
  <c r="CD579" i="1"/>
  <c r="CE579" i="1"/>
  <c r="CE580" i="1" s="1"/>
  <c r="CF579" i="1"/>
  <c r="CF580" i="1" s="1"/>
  <c r="CG579" i="1"/>
  <c r="CG580" i="1" s="1"/>
  <c r="CH579" i="1"/>
  <c r="CI579" i="1"/>
  <c r="CI580" i="1" s="1"/>
  <c r="CJ579" i="1"/>
  <c r="CK579" i="1"/>
  <c r="CL579" i="1"/>
  <c r="CL580" i="1" s="1"/>
  <c r="CM579" i="1"/>
  <c r="CM580" i="1" s="1"/>
  <c r="CN579" i="1"/>
  <c r="CN580" i="1" s="1"/>
  <c r="CO579" i="1"/>
  <c r="CO580" i="1" s="1"/>
  <c r="CP579" i="1"/>
  <c r="CQ579" i="1"/>
  <c r="CQ580" i="1" s="1"/>
  <c r="CR579" i="1"/>
  <c r="CS579" i="1"/>
  <c r="CT579" i="1"/>
  <c r="CT580" i="1" s="1"/>
  <c r="CU579" i="1"/>
  <c r="CU580" i="1" s="1"/>
  <c r="CV579" i="1"/>
  <c r="CW579" i="1"/>
  <c r="CX579" i="1"/>
  <c r="CY579" i="1"/>
  <c r="CY580" i="1" s="1"/>
  <c r="CZ579" i="1"/>
  <c r="DA579" i="1"/>
  <c r="DB579" i="1"/>
  <c r="DC579" i="1"/>
  <c r="DC580" i="1" s="1"/>
  <c r="DD579" i="1"/>
  <c r="DD580" i="1" s="1"/>
  <c r="H580" i="1"/>
  <c r="M580" i="1"/>
  <c r="Y580" i="1"/>
  <c r="Z580" i="1"/>
  <c r="AF580" i="1"/>
  <c r="BD580" i="1"/>
  <c r="BK580" i="1"/>
  <c r="CB580" i="1"/>
  <c r="E579" i="1"/>
  <c r="CZ645" i="1" l="1"/>
  <c r="CB645" i="1"/>
  <c r="BH645" i="1"/>
  <c r="AF645" i="1"/>
  <c r="X645" i="1"/>
  <c r="H645" i="1"/>
  <c r="BV644" i="1"/>
  <c r="BV645" i="1" s="1"/>
  <c r="CA645" i="1"/>
  <c r="AE645" i="1"/>
  <c r="W645" i="1"/>
  <c r="O645" i="1"/>
  <c r="G645" i="1"/>
  <c r="AM643" i="1"/>
  <c r="E645" i="1"/>
  <c r="BU645" i="1"/>
  <c r="BE645" i="1"/>
  <c r="AV645" i="1"/>
  <c r="DA645" i="1"/>
  <c r="CK580" i="1"/>
  <c r="BM580" i="1"/>
  <c r="Q580" i="1"/>
  <c r="BT645" i="1"/>
  <c r="BD645" i="1"/>
  <c r="AU645" i="1"/>
  <c r="BS645" i="1"/>
  <c r="CR580" i="1"/>
  <c r="BT580" i="1"/>
  <c r="AV580" i="1"/>
  <c r="X580" i="1"/>
  <c r="AY644" i="1"/>
  <c r="AL644" i="1"/>
  <c r="BX661" i="1"/>
  <c r="BX662" i="1" s="1"/>
  <c r="BX663" i="1" s="1"/>
  <c r="BX664" i="1" s="1"/>
  <c r="CD580" i="1"/>
  <c r="AM644" i="1"/>
  <c r="DA580" i="1"/>
  <c r="CS580" i="1"/>
  <c r="CC580" i="1"/>
  <c r="BU580" i="1"/>
  <c r="BE580" i="1"/>
  <c r="AW580" i="1"/>
  <c r="AG580" i="1"/>
  <c r="I580" i="1"/>
  <c r="CJ580" i="1"/>
  <c r="BL580" i="1"/>
  <c r="AN580" i="1"/>
  <c r="P580" i="1"/>
  <c r="AL643" i="1"/>
  <c r="BJ645" i="1"/>
  <c r="BJ707" i="1" s="1"/>
  <c r="AH580" i="1"/>
  <c r="AK643" i="1"/>
  <c r="BA707" i="1"/>
  <c r="BA706" i="1"/>
  <c r="AK644" i="1"/>
  <c r="AK645" i="1" s="1"/>
  <c r="DB580" i="1"/>
  <c r="BF580" i="1"/>
  <c r="BX643" i="1"/>
  <c r="BX644" i="1"/>
  <c r="BX645" i="1" s="1"/>
  <c r="AZ706" i="1"/>
  <c r="AZ707" i="1"/>
  <c r="AJ707" i="1"/>
  <c r="AJ708" i="1" s="1"/>
  <c r="CP580" i="1"/>
  <c r="BR580" i="1"/>
  <c r="AT580" i="1"/>
  <c r="V580" i="1"/>
  <c r="CW580" i="1"/>
  <c r="BY580" i="1"/>
  <c r="BA580" i="1"/>
  <c r="AC580" i="1"/>
  <c r="E580" i="1"/>
  <c r="DD645" i="1"/>
  <c r="DD706" i="1" s="1"/>
  <c r="BW643" i="1"/>
  <c r="AY643" i="1"/>
  <c r="AY645" i="1" s="1"/>
  <c r="BW644" i="1"/>
  <c r="AI707" i="1"/>
  <c r="AI706" i="1"/>
  <c r="J580" i="1"/>
  <c r="CV580" i="1"/>
  <c r="BX580" i="1"/>
  <c r="AZ580" i="1"/>
  <c r="AB580" i="1"/>
  <c r="BV643" i="1"/>
  <c r="DB706" i="1"/>
  <c r="DB707" i="1"/>
  <c r="DB708" i="1" s="1"/>
  <c r="AX645" i="1"/>
  <c r="AH707" i="1"/>
  <c r="AH708" i="1" s="1"/>
  <c r="BY583" i="1"/>
  <c r="BY584" i="1" s="1"/>
  <c r="BY590" i="1" s="1"/>
  <c r="BY591" i="1" s="1"/>
  <c r="BY592" i="1" s="1"/>
  <c r="BY593" i="1" s="1"/>
  <c r="BY594" i="1" s="1"/>
  <c r="BY595" i="1" s="1"/>
  <c r="BY596" i="1" s="1"/>
  <c r="BY597" i="1" s="1"/>
  <c r="BY598" i="1" s="1"/>
  <c r="BY599" i="1" s="1"/>
  <c r="BY600" i="1" s="1"/>
  <c r="BY601" i="1" s="1"/>
  <c r="BY602" i="1" s="1"/>
  <c r="BY603" i="1" s="1"/>
  <c r="BY604" i="1" s="1"/>
  <c r="BY605" i="1" s="1"/>
  <c r="BY606" i="1" s="1"/>
  <c r="BY607" i="1" s="1"/>
  <c r="BY608" i="1" s="1"/>
  <c r="BY609" i="1" s="1"/>
  <c r="BY610" i="1" s="1"/>
  <c r="BY611" i="1" s="1"/>
  <c r="BY612" i="1" s="1"/>
  <c r="BY613" i="1" s="1"/>
  <c r="BY614" i="1" s="1"/>
  <c r="BY615" i="1" s="1"/>
  <c r="BY616" i="1" s="1"/>
  <c r="BY617" i="1" s="1"/>
  <c r="BY618" i="1" s="1"/>
  <c r="BY619" i="1" s="1"/>
  <c r="BY620" i="1" s="1"/>
  <c r="BY621" i="1" s="1"/>
  <c r="BY622" i="1" s="1"/>
  <c r="BY623" i="1" s="1"/>
  <c r="BY624" i="1" s="1"/>
  <c r="BY625" i="1" s="1"/>
  <c r="BY626" i="1" s="1"/>
  <c r="BY627" i="1" s="1"/>
  <c r="BY629" i="1" s="1"/>
  <c r="BY630" i="1" s="1"/>
  <c r="BY631" i="1" s="1"/>
  <c r="BY632" i="1" s="1"/>
  <c r="BY633" i="1" s="1"/>
  <c r="BY634" i="1" s="1"/>
  <c r="BY635" i="1" s="1"/>
  <c r="BY636" i="1" s="1"/>
  <c r="BY637" i="1" s="1"/>
  <c r="BY638" i="1" s="1"/>
  <c r="BY639" i="1" s="1"/>
  <c r="BY640" i="1" s="1"/>
  <c r="BY641" i="1" s="1"/>
  <c r="BY642" i="1" s="1"/>
  <c r="BY646" i="1" s="1"/>
  <c r="BY647" i="1" s="1"/>
  <c r="BY648" i="1" s="1"/>
  <c r="BY649" i="1" s="1"/>
  <c r="BY650" i="1" s="1"/>
  <c r="BY651" i="1" s="1"/>
  <c r="BY652" i="1" s="1"/>
  <c r="BY653" i="1" s="1"/>
  <c r="BY654" i="1" s="1"/>
  <c r="BY655" i="1" s="1"/>
  <c r="BY660" i="1" s="1"/>
  <c r="CR645" i="1"/>
  <c r="CR707" i="1" s="1"/>
  <c r="CR708" i="1" s="1"/>
  <c r="CT645" i="1"/>
  <c r="CH645" i="1"/>
  <c r="CH706" i="1" s="1"/>
  <c r="Z645" i="1"/>
  <c r="N645" i="1"/>
  <c r="BK645" i="1"/>
  <c r="CI645" i="1"/>
  <c r="CU645" i="1"/>
  <c r="P645" i="1"/>
  <c r="AB645" i="1"/>
  <c r="AN645" i="1"/>
  <c r="AN706" i="1" s="1"/>
  <c r="AZ645" i="1"/>
  <c r="BL645" i="1"/>
  <c r="CJ645" i="1"/>
  <c r="CV645" i="1"/>
  <c r="Q645" i="1"/>
  <c r="AC645" i="1"/>
  <c r="AO645" i="1"/>
  <c r="BA645" i="1"/>
  <c r="BM645" i="1"/>
  <c r="CK645" i="1"/>
  <c r="CW645" i="1"/>
  <c r="AO580" i="1"/>
  <c r="BW645" i="1" l="1"/>
  <c r="AL645" i="1"/>
  <c r="AI708" i="1"/>
  <c r="AM645" i="1"/>
  <c r="AM707" i="1" s="1"/>
  <c r="AM708" i="1" s="1"/>
  <c r="BJ706" i="1"/>
  <c r="BJ708" i="1" s="1"/>
  <c r="AZ708" i="1"/>
  <c r="BA708" i="1"/>
  <c r="CH707" i="1"/>
  <c r="CH708" i="1" s="1"/>
  <c r="BY661" i="1"/>
  <c r="BY662" i="1" s="1"/>
  <c r="BY663" i="1" s="1"/>
  <c r="BY664" i="1" s="1"/>
  <c r="BY665" i="1" s="1"/>
  <c r="BY666" i="1" s="1"/>
  <c r="BY667" i="1" s="1"/>
  <c r="BY668" i="1" s="1"/>
  <c r="BY669" i="1" s="1"/>
  <c r="BY670" i="1" s="1"/>
  <c r="BY671" i="1" s="1"/>
  <c r="BY672" i="1" s="1"/>
  <c r="BY673" i="1" s="1"/>
  <c r="BY674" i="1" s="1"/>
  <c r="BY675" i="1" s="1"/>
  <c r="BY676" i="1" s="1"/>
  <c r="BY677" i="1" s="1"/>
  <c r="BY678" i="1" s="1"/>
  <c r="BY679" i="1" s="1"/>
  <c r="BY680" i="1" s="1"/>
  <c r="BY681" i="1" s="1"/>
  <c r="BY682" i="1" s="1"/>
  <c r="BY683" i="1" s="1"/>
  <c r="BY684" i="1" s="1"/>
  <c r="BY685" i="1" s="1"/>
  <c r="BY686" i="1" s="1"/>
  <c r="BY687" i="1" s="1"/>
  <c r="BY688" i="1" s="1"/>
  <c r="BY689" i="1" s="1"/>
  <c r="BY690" i="1" s="1"/>
  <c r="BY691" i="1" s="1"/>
  <c r="BY692" i="1" s="1"/>
  <c r="BY693" i="1" s="1"/>
  <c r="BY694" i="1" s="1"/>
  <c r="BY695" i="1" s="1"/>
  <c r="BY696" i="1" s="1"/>
  <c r="BY697" i="1" s="1"/>
  <c r="BY707" i="1"/>
  <c r="DD707" i="1"/>
  <c r="DD708" i="1" s="1"/>
  <c r="BY644" i="1"/>
  <c r="BX665" i="1"/>
  <c r="BX666" i="1" s="1"/>
  <c r="BX667" i="1" s="1"/>
  <c r="AN707" i="1"/>
  <c r="AN708" i="1" s="1"/>
  <c r="BY643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K52" i="1"/>
  <c r="AL52" i="1" s="1"/>
  <c r="AM52" i="1"/>
  <c r="AK53" i="1"/>
  <c r="AL53" i="1" s="1"/>
  <c r="AM53" i="1"/>
  <c r="AK54" i="1"/>
  <c r="AL54" i="1" s="1"/>
  <c r="AM54" i="1"/>
  <c r="AK55" i="1"/>
  <c r="AL55" i="1"/>
  <c r="AM55" i="1"/>
  <c r="AK56" i="1"/>
  <c r="AL56" i="1"/>
  <c r="AM56" i="1"/>
  <c r="AK57" i="1"/>
  <c r="AL57" i="1" s="1"/>
  <c r="AM57" i="1"/>
  <c r="AK58" i="1"/>
  <c r="AL58" i="1" s="1"/>
  <c r="AM58" i="1"/>
  <c r="AK59" i="1"/>
  <c r="AL59" i="1" s="1"/>
  <c r="AM59" i="1"/>
  <c r="AK60" i="1"/>
  <c r="AL60" i="1" s="1"/>
  <c r="AM60" i="1"/>
  <c r="AK61" i="1"/>
  <c r="AL61" i="1" s="1"/>
  <c r="AM61" i="1"/>
  <c r="AK62" i="1"/>
  <c r="AL62" i="1" s="1"/>
  <c r="AM62" i="1"/>
  <c r="AK63" i="1"/>
  <c r="AL63" i="1" s="1"/>
  <c r="AM63" i="1"/>
  <c r="AK64" i="1"/>
  <c r="AL64" i="1"/>
  <c r="AM64" i="1"/>
  <c r="AK65" i="1"/>
  <c r="AL65" i="1" s="1"/>
  <c r="AM65" i="1"/>
  <c r="AK66" i="1"/>
  <c r="AL66" i="1" s="1"/>
  <c r="AM66" i="1"/>
  <c r="AK67" i="1"/>
  <c r="AL67" i="1" s="1"/>
  <c r="AM67" i="1"/>
  <c r="BX668" i="1" l="1"/>
  <c r="BX669" i="1" s="1"/>
  <c r="BX670" i="1" s="1"/>
  <c r="BX671" i="1" s="1"/>
  <c r="BX672" i="1" s="1"/>
  <c r="BX673" i="1" s="1"/>
  <c r="BX674" i="1" s="1"/>
  <c r="BX675" i="1" s="1"/>
  <c r="BX676" i="1" s="1"/>
  <c r="BX677" i="1" s="1"/>
  <c r="BX678" i="1" s="1"/>
  <c r="BX679" i="1" s="1"/>
  <c r="BX680" i="1" s="1"/>
  <c r="BX681" i="1" s="1"/>
  <c r="BX682" i="1" s="1"/>
  <c r="BX683" i="1" s="1"/>
  <c r="BX684" i="1" s="1"/>
  <c r="BX685" i="1" s="1"/>
  <c r="BX686" i="1" s="1"/>
  <c r="BX687" i="1" s="1"/>
  <c r="BX688" i="1" s="1"/>
  <c r="BX689" i="1" s="1"/>
  <c r="BX690" i="1" s="1"/>
  <c r="BX691" i="1" s="1"/>
  <c r="BX692" i="1" s="1"/>
  <c r="BX693" i="1" s="1"/>
  <c r="BX694" i="1" s="1"/>
  <c r="BX695" i="1" s="1"/>
  <c r="BX696" i="1" s="1"/>
  <c r="BX697" i="1" s="1"/>
  <c r="BY706" i="1"/>
  <c r="BY708" i="1" s="1"/>
  <c r="BY645" i="1"/>
  <c r="CS517" i="1"/>
  <c r="AW517" i="1"/>
  <c r="DD516" i="1"/>
  <c r="DC516" i="1"/>
  <c r="DB516" i="1"/>
  <c r="DA516" i="1"/>
  <c r="CZ516" i="1"/>
  <c r="CY516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G517" i="1" s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K517" i="1" s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D515" i="1"/>
  <c r="DC515" i="1"/>
  <c r="DC517" i="1" s="1"/>
  <c r="DB515" i="1"/>
  <c r="DA515" i="1"/>
  <c r="CZ515" i="1"/>
  <c r="CZ517" i="1" s="1"/>
  <c r="CY515" i="1"/>
  <c r="CX515" i="1"/>
  <c r="CX517" i="1" s="1"/>
  <c r="CW515" i="1"/>
  <c r="CV515" i="1"/>
  <c r="CU515" i="1"/>
  <c r="CT515" i="1"/>
  <c r="CT517" i="1" s="1"/>
  <c r="CS515" i="1"/>
  <c r="CR515" i="1"/>
  <c r="CQ515" i="1"/>
  <c r="CP515" i="1"/>
  <c r="CO515" i="1"/>
  <c r="CN515" i="1"/>
  <c r="CN517" i="1" s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B517" i="1" s="1"/>
  <c r="CA515" i="1"/>
  <c r="BZ515" i="1"/>
  <c r="BY515" i="1"/>
  <c r="BX515" i="1"/>
  <c r="BW515" i="1"/>
  <c r="BV515" i="1"/>
  <c r="BV517" i="1" s="1"/>
  <c r="BU515" i="1"/>
  <c r="BT515" i="1"/>
  <c r="BS515" i="1"/>
  <c r="BR515" i="1"/>
  <c r="BQ515" i="1"/>
  <c r="BP515" i="1"/>
  <c r="BP517" i="1" s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D517" i="1" s="1"/>
  <c r="BC515" i="1"/>
  <c r="BB515" i="1"/>
  <c r="BA515" i="1"/>
  <c r="AZ515" i="1"/>
  <c r="AY515" i="1"/>
  <c r="AX515" i="1"/>
  <c r="AX517" i="1" s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D451" i="1"/>
  <c r="DC451" i="1"/>
  <c r="DB451" i="1"/>
  <c r="DA451" i="1"/>
  <c r="CZ451" i="1"/>
  <c r="CY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U451" i="1"/>
  <c r="BT451" i="1"/>
  <c r="BS451" i="1"/>
  <c r="BR451" i="1"/>
  <c r="BQ451" i="1"/>
  <c r="BP451" i="1"/>
  <c r="BO451" i="1"/>
  <c r="BN451" i="1"/>
  <c r="BM451" i="1"/>
  <c r="BM452" i="1" s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X451" i="1"/>
  <c r="AX452" i="1" s="1"/>
  <c r="AW451" i="1"/>
  <c r="AV451" i="1"/>
  <c r="AU451" i="1"/>
  <c r="AT451" i="1"/>
  <c r="AS451" i="1"/>
  <c r="AR451" i="1"/>
  <c r="AQ451" i="1"/>
  <c r="AP451" i="1"/>
  <c r="AO451" i="1"/>
  <c r="AN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D450" i="1"/>
  <c r="DC450" i="1"/>
  <c r="DB450" i="1"/>
  <c r="DA450" i="1"/>
  <c r="CZ450" i="1"/>
  <c r="CY450" i="1"/>
  <c r="CX450" i="1"/>
  <c r="CW450" i="1"/>
  <c r="CV450" i="1"/>
  <c r="CU450" i="1"/>
  <c r="CT450" i="1"/>
  <c r="CT452" i="1" s="1"/>
  <c r="CS450" i="1"/>
  <c r="CS452" i="1" s="1"/>
  <c r="CR450" i="1"/>
  <c r="CQ450" i="1"/>
  <c r="CP450" i="1"/>
  <c r="CO450" i="1"/>
  <c r="CN450" i="1"/>
  <c r="CM450" i="1"/>
  <c r="CL450" i="1"/>
  <c r="CK450" i="1"/>
  <c r="CJ450" i="1"/>
  <c r="CI450" i="1"/>
  <c r="CH450" i="1"/>
  <c r="CH452" i="1" s="1"/>
  <c r="CG450" i="1"/>
  <c r="CG452" i="1" s="1"/>
  <c r="CF450" i="1"/>
  <c r="CE450" i="1"/>
  <c r="CD450" i="1"/>
  <c r="CC450" i="1"/>
  <c r="CB450" i="1"/>
  <c r="CA450" i="1"/>
  <c r="BZ450" i="1"/>
  <c r="BU450" i="1"/>
  <c r="BU452" i="1" s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X450" i="1"/>
  <c r="AW450" i="1"/>
  <c r="AV450" i="1"/>
  <c r="AU450" i="1"/>
  <c r="AT450" i="1"/>
  <c r="AS450" i="1"/>
  <c r="AR450" i="1"/>
  <c r="AQ450" i="1"/>
  <c r="AP450" i="1"/>
  <c r="AO450" i="1"/>
  <c r="AN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BW447" i="1"/>
  <c r="BV447" i="1"/>
  <c r="AY447" i="1"/>
  <c r="AM447" i="1"/>
  <c r="AK447" i="1"/>
  <c r="AL447" i="1" s="1"/>
  <c r="BW446" i="1"/>
  <c r="BV446" i="1"/>
  <c r="AY446" i="1"/>
  <c r="AM446" i="1"/>
  <c r="AK446" i="1"/>
  <c r="AL446" i="1" s="1"/>
  <c r="BW445" i="1"/>
  <c r="BV445" i="1"/>
  <c r="AY445" i="1"/>
  <c r="AM445" i="1"/>
  <c r="AK445" i="1"/>
  <c r="AL445" i="1" s="1"/>
  <c r="BW444" i="1"/>
  <c r="BV444" i="1"/>
  <c r="AY444" i="1"/>
  <c r="AM444" i="1"/>
  <c r="AK444" i="1"/>
  <c r="AL444" i="1" s="1"/>
  <c r="BW443" i="1"/>
  <c r="BV443" i="1"/>
  <c r="AY443" i="1"/>
  <c r="AM443" i="1"/>
  <c r="AK443" i="1"/>
  <c r="AL443" i="1" s="1"/>
  <c r="BW442" i="1"/>
  <c r="BV442" i="1"/>
  <c r="AY442" i="1"/>
  <c r="AM442" i="1"/>
  <c r="AK442" i="1"/>
  <c r="AL442" i="1" s="1"/>
  <c r="BW441" i="1"/>
  <c r="BV441" i="1"/>
  <c r="AY441" i="1"/>
  <c r="AM441" i="1"/>
  <c r="AK441" i="1"/>
  <c r="AL441" i="1" s="1"/>
  <c r="BW440" i="1"/>
  <c r="BV440" i="1"/>
  <c r="AY440" i="1"/>
  <c r="AM440" i="1"/>
  <c r="AK440" i="1"/>
  <c r="AL440" i="1" s="1"/>
  <c r="BW439" i="1"/>
  <c r="BV439" i="1"/>
  <c r="AY439" i="1"/>
  <c r="AM439" i="1"/>
  <c r="AK439" i="1"/>
  <c r="AL439" i="1" s="1"/>
  <c r="BW438" i="1"/>
  <c r="BV438" i="1"/>
  <c r="AY438" i="1"/>
  <c r="AM438" i="1"/>
  <c r="AK438" i="1"/>
  <c r="AL438" i="1" s="1"/>
  <c r="BW437" i="1"/>
  <c r="BV437" i="1"/>
  <c r="AY437" i="1"/>
  <c r="AM437" i="1"/>
  <c r="AK437" i="1"/>
  <c r="AL437" i="1" s="1"/>
  <c r="BW436" i="1"/>
  <c r="BV436" i="1"/>
  <c r="AY436" i="1"/>
  <c r="AM436" i="1"/>
  <c r="AK436" i="1"/>
  <c r="AL436" i="1" s="1"/>
  <c r="BW435" i="1"/>
  <c r="BV435" i="1"/>
  <c r="AY435" i="1"/>
  <c r="AM435" i="1"/>
  <c r="AK435" i="1"/>
  <c r="AL435" i="1" s="1"/>
  <c r="BW434" i="1"/>
  <c r="BV434" i="1"/>
  <c r="AY434" i="1"/>
  <c r="AM434" i="1"/>
  <c r="AK434" i="1"/>
  <c r="AL434" i="1" s="1"/>
  <c r="BW433" i="1"/>
  <c r="BV433" i="1"/>
  <c r="AY433" i="1"/>
  <c r="AM433" i="1"/>
  <c r="AK433" i="1"/>
  <c r="AL433" i="1" s="1"/>
  <c r="BW432" i="1"/>
  <c r="BV432" i="1"/>
  <c r="AY432" i="1"/>
  <c r="AM432" i="1"/>
  <c r="AK432" i="1"/>
  <c r="AL432" i="1" s="1"/>
  <c r="BW431" i="1"/>
  <c r="BV431" i="1"/>
  <c r="AY431" i="1"/>
  <c r="AM431" i="1"/>
  <c r="AK431" i="1"/>
  <c r="AL431" i="1" s="1"/>
  <c r="BW430" i="1"/>
  <c r="BV430" i="1"/>
  <c r="AY430" i="1"/>
  <c r="AM430" i="1"/>
  <c r="AK430" i="1"/>
  <c r="AL430" i="1" s="1"/>
  <c r="BW429" i="1"/>
  <c r="BV429" i="1"/>
  <c r="AY429" i="1"/>
  <c r="AM429" i="1"/>
  <c r="AK429" i="1"/>
  <c r="AL429" i="1" s="1"/>
  <c r="BW428" i="1"/>
  <c r="BV428" i="1"/>
  <c r="AY428" i="1"/>
  <c r="AM428" i="1"/>
  <c r="AK428" i="1"/>
  <c r="AL428" i="1" s="1"/>
  <c r="BW427" i="1"/>
  <c r="BV427" i="1"/>
  <c r="AY427" i="1"/>
  <c r="AM427" i="1"/>
  <c r="AK427" i="1"/>
  <c r="AL427" i="1" s="1"/>
  <c r="BW421" i="1"/>
  <c r="BV421" i="1"/>
  <c r="AY421" i="1"/>
  <c r="AM421" i="1"/>
  <c r="AK421" i="1"/>
  <c r="AL421" i="1" s="1"/>
  <c r="BW420" i="1"/>
  <c r="BV420" i="1"/>
  <c r="AY420" i="1"/>
  <c r="AM420" i="1"/>
  <c r="AK420" i="1"/>
  <c r="AL420" i="1" s="1"/>
  <c r="BW419" i="1"/>
  <c r="BV419" i="1"/>
  <c r="AY419" i="1"/>
  <c r="AM419" i="1"/>
  <c r="AK419" i="1"/>
  <c r="AL419" i="1" s="1"/>
  <c r="BW418" i="1"/>
  <c r="BV418" i="1"/>
  <c r="AY418" i="1"/>
  <c r="AM418" i="1"/>
  <c r="AK418" i="1"/>
  <c r="AL418" i="1" s="1"/>
  <c r="BW417" i="1"/>
  <c r="BV417" i="1"/>
  <c r="AY417" i="1"/>
  <c r="AM417" i="1"/>
  <c r="AK417" i="1"/>
  <c r="AL417" i="1" s="1"/>
  <c r="BW416" i="1"/>
  <c r="BV416" i="1"/>
  <c r="AY416" i="1"/>
  <c r="AM416" i="1"/>
  <c r="AK416" i="1"/>
  <c r="AL416" i="1" s="1"/>
  <c r="BW415" i="1"/>
  <c r="BV415" i="1"/>
  <c r="AY415" i="1"/>
  <c r="AM415" i="1"/>
  <c r="AK415" i="1"/>
  <c r="AL415" i="1" s="1"/>
  <c r="BW414" i="1"/>
  <c r="BV414" i="1"/>
  <c r="AY414" i="1"/>
  <c r="AM414" i="1"/>
  <c r="AK414" i="1"/>
  <c r="AL414" i="1" s="1"/>
  <c r="BW413" i="1"/>
  <c r="BV413" i="1"/>
  <c r="AY413" i="1"/>
  <c r="AM413" i="1"/>
  <c r="AK413" i="1"/>
  <c r="AL413" i="1" s="1"/>
  <c r="BW412" i="1"/>
  <c r="BV412" i="1"/>
  <c r="AY412" i="1"/>
  <c r="AM412" i="1"/>
  <c r="AK412" i="1"/>
  <c r="AL412" i="1" s="1"/>
  <c r="BW411" i="1"/>
  <c r="BV411" i="1"/>
  <c r="AY411" i="1"/>
  <c r="AM411" i="1"/>
  <c r="AK411" i="1"/>
  <c r="AL411" i="1" s="1"/>
  <c r="BW410" i="1"/>
  <c r="BV410" i="1"/>
  <c r="AY410" i="1"/>
  <c r="AM410" i="1"/>
  <c r="AK410" i="1"/>
  <c r="AL410" i="1" s="1"/>
  <c r="BW405" i="1"/>
  <c r="BV405" i="1"/>
  <c r="AY405" i="1"/>
  <c r="AM405" i="1"/>
  <c r="AK405" i="1"/>
  <c r="AL405" i="1" s="1"/>
  <c r="BW404" i="1"/>
  <c r="BV404" i="1"/>
  <c r="AY404" i="1"/>
  <c r="AM404" i="1"/>
  <c r="AK404" i="1"/>
  <c r="AL404" i="1" s="1"/>
  <c r="BW403" i="1"/>
  <c r="BV403" i="1"/>
  <c r="AY403" i="1"/>
  <c r="AM403" i="1"/>
  <c r="AK403" i="1"/>
  <c r="AL403" i="1" s="1"/>
  <c r="BW402" i="1"/>
  <c r="BV402" i="1"/>
  <c r="AY402" i="1"/>
  <c r="AM402" i="1"/>
  <c r="AK402" i="1"/>
  <c r="AL402" i="1" s="1"/>
  <c r="BW401" i="1"/>
  <c r="BV401" i="1"/>
  <c r="AY401" i="1"/>
  <c r="AM401" i="1"/>
  <c r="AK401" i="1"/>
  <c r="AL401" i="1" s="1"/>
  <c r="BW400" i="1"/>
  <c r="BV400" i="1"/>
  <c r="AY400" i="1"/>
  <c r="AM400" i="1"/>
  <c r="AK400" i="1"/>
  <c r="AL400" i="1" s="1"/>
  <c r="BW399" i="1"/>
  <c r="BV399" i="1"/>
  <c r="AY399" i="1"/>
  <c r="AM399" i="1"/>
  <c r="AK399" i="1"/>
  <c r="AL399" i="1" s="1"/>
  <c r="BW398" i="1"/>
  <c r="BV398" i="1"/>
  <c r="AY398" i="1"/>
  <c r="AM398" i="1"/>
  <c r="AK398" i="1"/>
  <c r="AL398" i="1" s="1"/>
  <c r="BW397" i="1"/>
  <c r="BV397" i="1"/>
  <c r="AY397" i="1"/>
  <c r="AM397" i="1"/>
  <c r="AK397" i="1"/>
  <c r="AL397" i="1" s="1"/>
  <c r="BW396" i="1"/>
  <c r="BV396" i="1"/>
  <c r="AY396" i="1"/>
  <c r="AM396" i="1"/>
  <c r="AK396" i="1"/>
  <c r="AL396" i="1" s="1"/>
  <c r="BW395" i="1"/>
  <c r="BV395" i="1"/>
  <c r="AY395" i="1"/>
  <c r="AM395" i="1"/>
  <c r="AK395" i="1"/>
  <c r="AL395" i="1" s="1"/>
  <c r="BW394" i="1"/>
  <c r="BV394" i="1"/>
  <c r="AY394" i="1"/>
  <c r="AM394" i="1"/>
  <c r="AK394" i="1"/>
  <c r="AL394" i="1" s="1"/>
  <c r="BW393" i="1"/>
  <c r="BV393" i="1"/>
  <c r="AY393" i="1"/>
  <c r="AM393" i="1"/>
  <c r="AK393" i="1"/>
  <c r="AL393" i="1" s="1"/>
  <c r="BW392" i="1"/>
  <c r="BV392" i="1"/>
  <c r="AY392" i="1"/>
  <c r="AM392" i="1"/>
  <c r="AK392" i="1"/>
  <c r="AL392" i="1" s="1"/>
  <c r="BW391" i="1"/>
  <c r="BV391" i="1"/>
  <c r="AY391" i="1"/>
  <c r="AM391" i="1"/>
  <c r="AK391" i="1"/>
  <c r="AL391" i="1" s="1"/>
  <c r="BW390" i="1"/>
  <c r="BV390" i="1"/>
  <c r="AY390" i="1"/>
  <c r="AM390" i="1"/>
  <c r="AK390" i="1"/>
  <c r="AL390" i="1" s="1"/>
  <c r="BW389" i="1"/>
  <c r="BV389" i="1"/>
  <c r="AY389" i="1"/>
  <c r="AM389" i="1"/>
  <c r="AK389" i="1"/>
  <c r="AL389" i="1" s="1"/>
  <c r="BW388" i="1"/>
  <c r="BV388" i="1"/>
  <c r="AY388" i="1"/>
  <c r="AM388" i="1"/>
  <c r="AK388" i="1"/>
  <c r="AL388" i="1" s="1"/>
  <c r="BW383" i="1"/>
  <c r="BW384" i="1"/>
  <c r="BV383" i="1"/>
  <c r="BV384" i="1"/>
  <c r="AY383" i="1"/>
  <c r="AY384" i="1"/>
  <c r="AM383" i="1"/>
  <c r="AM384" i="1"/>
  <c r="AK383" i="1"/>
  <c r="AL383" i="1" s="1"/>
  <c r="AK384" i="1"/>
  <c r="AL384" i="1" s="1"/>
  <c r="BU517" i="1" l="1"/>
  <c r="BL452" i="1"/>
  <c r="CV452" i="1"/>
  <c r="BX706" i="1"/>
  <c r="CW452" i="1"/>
  <c r="AW452" i="1"/>
  <c r="E517" i="1"/>
  <c r="BI517" i="1"/>
  <c r="CJ452" i="1"/>
  <c r="AL517" i="1"/>
  <c r="BJ517" i="1"/>
  <c r="CH517" i="1"/>
  <c r="BX707" i="1"/>
  <c r="BX708" i="1" s="1"/>
  <c r="BW450" i="1"/>
  <c r="CK452" i="1"/>
  <c r="AO452" i="1"/>
  <c r="BF452" i="1"/>
  <c r="BZ452" i="1"/>
  <c r="CP452" i="1"/>
  <c r="AD517" i="1"/>
  <c r="BB517" i="1"/>
  <c r="BR517" i="1"/>
  <c r="BZ517" i="1"/>
  <c r="CP517" i="1"/>
  <c r="AD452" i="1"/>
  <c r="BN452" i="1"/>
  <c r="CX452" i="1"/>
  <c r="AT517" i="1"/>
  <c r="AE452" i="1"/>
  <c r="AP452" i="1"/>
  <c r="BG452" i="1"/>
  <c r="BO452" i="1"/>
  <c r="CA452" i="1"/>
  <c r="CI452" i="1"/>
  <c r="CQ452" i="1"/>
  <c r="CY452" i="1"/>
  <c r="AE517" i="1"/>
  <c r="AM517" i="1"/>
  <c r="AU517" i="1"/>
  <c r="BC517" i="1"/>
  <c r="BK517" i="1"/>
  <c r="BS517" i="1"/>
  <c r="CA517" i="1"/>
  <c r="CI517" i="1"/>
  <c r="CQ517" i="1"/>
  <c r="CY517" i="1"/>
  <c r="AF452" i="1"/>
  <c r="CR452" i="1"/>
  <c r="AV517" i="1"/>
  <c r="BL517" i="1"/>
  <c r="CR517" i="1"/>
  <c r="AG452" i="1"/>
  <c r="AR452" i="1"/>
  <c r="BI452" i="1"/>
  <c r="BQ452" i="1"/>
  <c r="CC452" i="1"/>
  <c r="DA452" i="1"/>
  <c r="AG517" i="1"/>
  <c r="AO517" i="1"/>
  <c r="BE517" i="1"/>
  <c r="BM517" i="1"/>
  <c r="CC517" i="1"/>
  <c r="CK517" i="1"/>
  <c r="DA517" i="1"/>
  <c r="BP452" i="1"/>
  <c r="CZ452" i="1"/>
  <c r="AH452" i="1"/>
  <c r="AS452" i="1"/>
  <c r="BB452" i="1"/>
  <c r="BR452" i="1"/>
  <c r="CD452" i="1"/>
  <c r="CL452" i="1"/>
  <c r="DB452" i="1"/>
  <c r="AH517" i="1"/>
  <c r="AP517" i="1"/>
  <c r="BF517" i="1"/>
  <c r="BN517" i="1"/>
  <c r="CD517" i="1"/>
  <c r="CL517" i="1"/>
  <c r="DB517" i="1"/>
  <c r="BH452" i="1"/>
  <c r="AN517" i="1"/>
  <c r="CJ517" i="1"/>
  <c r="AM450" i="1"/>
  <c r="AA452" i="1"/>
  <c r="AT452" i="1"/>
  <c r="BC452" i="1"/>
  <c r="BK452" i="1"/>
  <c r="BS452" i="1"/>
  <c r="CE452" i="1"/>
  <c r="CM452" i="1"/>
  <c r="CU452" i="1"/>
  <c r="DC452" i="1"/>
  <c r="AA517" i="1"/>
  <c r="AI517" i="1"/>
  <c r="AQ517" i="1"/>
  <c r="AY517" i="1"/>
  <c r="BG517" i="1"/>
  <c r="BO517" i="1"/>
  <c r="BW517" i="1"/>
  <c r="CE517" i="1"/>
  <c r="CM517" i="1"/>
  <c r="CU517" i="1"/>
  <c r="AQ452" i="1"/>
  <c r="CB452" i="1"/>
  <c r="AF517" i="1"/>
  <c r="BT517" i="1"/>
  <c r="AY450" i="1"/>
  <c r="AB452" i="1"/>
  <c r="AJ452" i="1"/>
  <c r="AU452" i="1"/>
  <c r="BD452" i="1"/>
  <c r="BT452" i="1"/>
  <c r="CF452" i="1"/>
  <c r="CN452" i="1"/>
  <c r="DD452" i="1"/>
  <c r="AB517" i="1"/>
  <c r="AJ517" i="1"/>
  <c r="AR517" i="1"/>
  <c r="AZ517" i="1"/>
  <c r="BH517" i="1"/>
  <c r="BX517" i="1"/>
  <c r="CF517" i="1"/>
  <c r="CV517" i="1"/>
  <c r="DD517" i="1"/>
  <c r="BV450" i="1"/>
  <c r="E452" i="1"/>
  <c r="AC452" i="1"/>
  <c r="AN452" i="1"/>
  <c r="AV452" i="1"/>
  <c r="BE452" i="1"/>
  <c r="CO452" i="1"/>
  <c r="AC517" i="1"/>
  <c r="AS517" i="1"/>
  <c r="BA517" i="1"/>
  <c r="BQ517" i="1"/>
  <c r="BY517" i="1"/>
  <c r="CO517" i="1"/>
  <c r="CW517" i="1"/>
  <c r="AL450" i="1"/>
  <c r="AL451" i="1"/>
  <c r="AK451" i="1"/>
  <c r="BV451" i="1"/>
  <c r="AM451" i="1"/>
  <c r="AY451" i="1"/>
  <c r="AY452" i="1" s="1"/>
  <c r="BW451" i="1"/>
  <c r="AK450" i="1"/>
  <c r="BW381" i="1"/>
  <c r="BW382" i="1"/>
  <c r="BV381" i="1"/>
  <c r="BV382" i="1"/>
  <c r="AY381" i="1"/>
  <c r="AY382" i="1"/>
  <c r="AM381" i="1"/>
  <c r="AM382" i="1"/>
  <c r="AL382" i="1"/>
  <c r="AK381" i="1"/>
  <c r="AL381" i="1" s="1"/>
  <c r="AK382" i="1"/>
  <c r="BW379" i="1"/>
  <c r="BW380" i="1"/>
  <c r="BV379" i="1"/>
  <c r="BV380" i="1"/>
  <c r="AY377" i="1"/>
  <c r="AY378" i="1"/>
  <c r="AY379" i="1"/>
  <c r="AY380" i="1"/>
  <c r="AM379" i="1"/>
  <c r="AM380" i="1"/>
  <c r="AK379" i="1"/>
  <c r="AL379" i="1" s="1"/>
  <c r="AK380" i="1"/>
  <c r="AL380" i="1" s="1"/>
  <c r="BV452" i="1" l="1"/>
  <c r="BW452" i="1"/>
  <c r="AM452" i="1"/>
  <c r="AL452" i="1"/>
  <c r="AK452" i="1"/>
  <c r="BW377" i="1"/>
  <c r="BW378" i="1"/>
  <c r="BV377" i="1"/>
  <c r="BV378" i="1"/>
  <c r="AM377" i="1"/>
  <c r="AM378" i="1"/>
  <c r="AK377" i="1"/>
  <c r="AL377" i="1" s="1"/>
  <c r="AK378" i="1"/>
  <c r="AL378" i="1" s="1"/>
  <c r="BW375" i="1" l="1"/>
  <c r="BW376" i="1"/>
  <c r="BV375" i="1"/>
  <c r="BV376" i="1"/>
  <c r="AY375" i="1"/>
  <c r="AY376" i="1"/>
  <c r="AM375" i="1"/>
  <c r="AM376" i="1"/>
  <c r="AK375" i="1"/>
  <c r="AL375" i="1" s="1"/>
  <c r="AK376" i="1"/>
  <c r="AL376" i="1" s="1"/>
  <c r="BW373" i="1" l="1"/>
  <c r="BW374" i="1"/>
  <c r="BV373" i="1"/>
  <c r="BV374" i="1"/>
  <c r="AY373" i="1"/>
  <c r="AY374" i="1"/>
  <c r="AM373" i="1"/>
  <c r="AM374" i="1"/>
  <c r="AK373" i="1"/>
  <c r="AL373" i="1" s="1"/>
  <c r="AK374" i="1"/>
  <c r="AL374" i="1" s="1"/>
  <c r="BW363" i="1" l="1"/>
  <c r="BW364" i="1"/>
  <c r="BW365" i="1"/>
  <c r="BW366" i="1"/>
  <c r="BW367" i="1"/>
  <c r="BW368" i="1"/>
  <c r="BW369" i="1"/>
  <c r="BW370" i="1"/>
  <c r="BW371" i="1"/>
  <c r="BW372" i="1"/>
  <c r="BV363" i="1"/>
  <c r="BV364" i="1"/>
  <c r="BV365" i="1"/>
  <c r="BV366" i="1"/>
  <c r="BV367" i="1"/>
  <c r="BV368" i="1"/>
  <c r="BV369" i="1"/>
  <c r="BV370" i="1"/>
  <c r="BV371" i="1"/>
  <c r="BV372" i="1"/>
  <c r="AY363" i="1"/>
  <c r="AY364" i="1"/>
  <c r="AY365" i="1"/>
  <c r="AY366" i="1"/>
  <c r="AY367" i="1"/>
  <c r="AY368" i="1"/>
  <c r="AY369" i="1"/>
  <c r="AY370" i="1"/>
  <c r="AY371" i="1"/>
  <c r="AY372" i="1"/>
  <c r="AM363" i="1"/>
  <c r="AM364" i="1"/>
  <c r="AM365" i="1"/>
  <c r="AM366" i="1"/>
  <c r="AM367" i="1"/>
  <c r="AM368" i="1"/>
  <c r="AM369" i="1"/>
  <c r="AM370" i="1"/>
  <c r="AM371" i="1"/>
  <c r="AM372" i="1"/>
  <c r="AK362" i="1"/>
  <c r="AK363" i="1"/>
  <c r="AL363" i="1" s="1"/>
  <c r="AK364" i="1"/>
  <c r="AL364" i="1" s="1"/>
  <c r="AK365" i="1"/>
  <c r="AL365" i="1" s="1"/>
  <c r="AK366" i="1"/>
  <c r="AL366" i="1" s="1"/>
  <c r="AK367" i="1"/>
  <c r="AL367" i="1" s="1"/>
  <c r="AK368" i="1"/>
  <c r="AL368" i="1" s="1"/>
  <c r="AK369" i="1"/>
  <c r="AL369" i="1" s="1"/>
  <c r="AK370" i="1"/>
  <c r="AL370" i="1" s="1"/>
  <c r="AK371" i="1"/>
  <c r="AL371" i="1" s="1"/>
  <c r="AK372" i="1"/>
  <c r="AL372" i="1" s="1"/>
  <c r="BW361" i="1" l="1"/>
  <c r="BW362" i="1"/>
  <c r="BV361" i="1"/>
  <c r="BV362" i="1"/>
  <c r="AY361" i="1"/>
  <c r="AY362" i="1"/>
  <c r="AM359" i="1"/>
  <c r="AK361" i="1"/>
  <c r="AL361" i="1" s="1"/>
  <c r="AM361" i="1"/>
  <c r="AL362" i="1"/>
  <c r="AM362" i="1"/>
  <c r="BW256" i="1"/>
  <c r="BV256" i="1"/>
  <c r="AY256" i="1"/>
  <c r="AM256" i="1"/>
  <c r="AK256" i="1"/>
  <c r="AL256" i="1" s="1"/>
  <c r="BW255" i="1"/>
  <c r="BV255" i="1"/>
  <c r="AY255" i="1"/>
  <c r="AM255" i="1"/>
  <c r="AK255" i="1"/>
  <c r="AL255" i="1" s="1"/>
  <c r="BW254" i="1"/>
  <c r="BV254" i="1"/>
  <c r="AY254" i="1"/>
  <c r="AM254" i="1"/>
  <c r="AK254" i="1"/>
  <c r="AL254" i="1" s="1"/>
  <c r="BW253" i="1"/>
  <c r="BV253" i="1"/>
  <c r="AY253" i="1"/>
  <c r="AM253" i="1"/>
  <c r="AK253" i="1"/>
  <c r="AL253" i="1" s="1"/>
  <c r="BW252" i="1"/>
  <c r="BV252" i="1"/>
  <c r="AY252" i="1"/>
  <c r="AM252" i="1"/>
  <c r="AK252" i="1"/>
  <c r="AL252" i="1" s="1"/>
  <c r="BW251" i="1"/>
  <c r="BV251" i="1"/>
  <c r="AY251" i="1"/>
  <c r="AM251" i="1"/>
  <c r="AK251" i="1"/>
  <c r="AL251" i="1" s="1"/>
  <c r="BW250" i="1"/>
  <c r="BV250" i="1"/>
  <c r="AY250" i="1"/>
  <c r="AM250" i="1"/>
  <c r="AK250" i="1"/>
  <c r="AL250" i="1" s="1"/>
  <c r="BW249" i="1"/>
  <c r="BV249" i="1"/>
  <c r="AY249" i="1"/>
  <c r="AM249" i="1"/>
  <c r="AK249" i="1"/>
  <c r="AL249" i="1" s="1"/>
  <c r="BW248" i="1"/>
  <c r="BV248" i="1"/>
  <c r="AY248" i="1"/>
  <c r="AM248" i="1"/>
  <c r="AK248" i="1"/>
  <c r="AL248" i="1" s="1"/>
  <c r="BW247" i="1"/>
  <c r="BV247" i="1"/>
  <c r="AY247" i="1"/>
  <c r="AM247" i="1"/>
  <c r="AK247" i="1"/>
  <c r="AL247" i="1" s="1"/>
  <c r="BW359" i="1" l="1"/>
  <c r="BW360" i="1"/>
  <c r="BV359" i="1"/>
  <c r="BV360" i="1"/>
  <c r="AY359" i="1"/>
  <c r="AY360" i="1"/>
  <c r="AK359" i="1"/>
  <c r="AL359" i="1" s="1"/>
  <c r="AK360" i="1"/>
  <c r="AL360" i="1" s="1"/>
  <c r="AM360" i="1"/>
  <c r="BW355" i="1" l="1"/>
  <c r="BW356" i="1"/>
  <c r="BW357" i="1"/>
  <c r="BW358" i="1"/>
  <c r="BV355" i="1"/>
  <c r="BV356" i="1"/>
  <c r="BV357" i="1"/>
  <c r="BV358" i="1"/>
  <c r="AY355" i="1"/>
  <c r="AY356" i="1"/>
  <c r="AY357" i="1"/>
  <c r="AY358" i="1"/>
  <c r="AM355" i="1"/>
  <c r="AM356" i="1"/>
  <c r="AM357" i="1"/>
  <c r="AM358" i="1"/>
  <c r="AK355" i="1"/>
  <c r="AL355" i="1" s="1"/>
  <c r="AK356" i="1"/>
  <c r="AL356" i="1" s="1"/>
  <c r="AK357" i="1"/>
  <c r="AL357" i="1" s="1"/>
  <c r="AK358" i="1"/>
  <c r="AL358" i="1" s="1"/>
  <c r="BW353" i="1" l="1"/>
  <c r="BW354" i="1"/>
  <c r="BV353" i="1"/>
  <c r="BV354" i="1"/>
  <c r="AY353" i="1"/>
  <c r="AY354" i="1"/>
  <c r="AM353" i="1"/>
  <c r="AM354" i="1"/>
  <c r="AK353" i="1"/>
  <c r="AL353" i="1" s="1"/>
  <c r="AK354" i="1"/>
  <c r="AL354" i="1" s="1"/>
  <c r="BV350" i="1" l="1"/>
  <c r="BW351" i="1"/>
  <c r="BW352" i="1"/>
  <c r="BV351" i="1"/>
  <c r="BV352" i="1"/>
  <c r="AY352" i="1"/>
  <c r="AY351" i="1"/>
  <c r="AY350" i="1"/>
  <c r="AM351" i="1"/>
  <c r="AM352" i="1"/>
  <c r="AK352" i="1"/>
  <c r="AL352" i="1" s="1"/>
  <c r="AK351" i="1"/>
  <c r="AL351" i="1" s="1"/>
  <c r="AB385" i="1" l="1"/>
  <c r="AA386" i="1"/>
  <c r="AA385" i="1"/>
  <c r="E386" i="1"/>
  <c r="E385" i="1"/>
  <c r="AM350" i="1"/>
  <c r="AM34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26" i="1"/>
  <c r="BW350" i="1"/>
  <c r="BW338" i="1"/>
  <c r="BW339" i="1"/>
  <c r="BW340" i="1"/>
  <c r="BW341" i="1"/>
  <c r="BW342" i="1"/>
  <c r="BW343" i="1"/>
  <c r="BW344" i="1"/>
  <c r="BW345" i="1"/>
  <c r="BW346" i="1"/>
  <c r="BW327" i="1"/>
  <c r="BW328" i="1"/>
  <c r="BW329" i="1"/>
  <c r="BW330" i="1"/>
  <c r="BW331" i="1"/>
  <c r="BW332" i="1"/>
  <c r="BW333" i="1"/>
  <c r="BW334" i="1"/>
  <c r="BW335" i="1"/>
  <c r="BW336" i="1"/>
  <c r="BW337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AY342" i="1"/>
  <c r="AY343" i="1"/>
  <c r="AY344" i="1"/>
  <c r="AY345" i="1"/>
  <c r="AY346" i="1"/>
  <c r="AY341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K350" i="1"/>
  <c r="AL350" i="1" s="1"/>
  <c r="AK346" i="1"/>
  <c r="AL346" i="1" s="1"/>
  <c r="AK327" i="1"/>
  <c r="AL327" i="1" s="1"/>
  <c r="AK328" i="1"/>
  <c r="AL328" i="1" s="1"/>
  <c r="AK329" i="1"/>
  <c r="AL329" i="1" s="1"/>
  <c r="AK330" i="1"/>
  <c r="AL330" i="1" s="1"/>
  <c r="AK331" i="1"/>
  <c r="AL331" i="1" s="1"/>
  <c r="AK332" i="1"/>
  <c r="AL332" i="1" s="1"/>
  <c r="AK333" i="1"/>
  <c r="AL333" i="1" s="1"/>
  <c r="AK334" i="1"/>
  <c r="AL334" i="1" s="1"/>
  <c r="AK335" i="1"/>
  <c r="AL335" i="1" s="1"/>
  <c r="AK336" i="1"/>
  <c r="AL336" i="1" s="1"/>
  <c r="AK337" i="1"/>
  <c r="AL337" i="1" s="1"/>
  <c r="AK338" i="1"/>
  <c r="AL338" i="1" s="1"/>
  <c r="AK339" i="1"/>
  <c r="AL339" i="1" s="1"/>
  <c r="AK340" i="1"/>
  <c r="AL340" i="1" s="1"/>
  <c r="AK341" i="1"/>
  <c r="AL341" i="1" s="1"/>
  <c r="AK342" i="1"/>
  <c r="AL342" i="1" s="1"/>
  <c r="AK343" i="1"/>
  <c r="AL343" i="1" s="1"/>
  <c r="AK344" i="1"/>
  <c r="AL344" i="1" s="1"/>
  <c r="AK345" i="1"/>
  <c r="AL345" i="1" s="1"/>
  <c r="E387" i="1" l="1"/>
  <c r="BW326" i="1"/>
  <c r="BW325" i="1"/>
  <c r="BV326" i="1"/>
  <c r="BV325" i="1"/>
  <c r="AY326" i="1"/>
  <c r="AY325" i="1"/>
  <c r="AK326" i="1"/>
  <c r="AL326" i="1" s="1"/>
  <c r="AM321" i="1"/>
  <c r="AM325" i="1"/>
  <c r="AK325" i="1"/>
  <c r="AL325" i="1" s="1"/>
  <c r="DC386" i="1" l="1"/>
  <c r="DC385" i="1"/>
  <c r="DB386" i="1"/>
  <c r="DB385" i="1"/>
  <c r="DA386" i="1"/>
  <c r="DA385" i="1"/>
  <c r="CZ386" i="1"/>
  <c r="CZ385" i="1"/>
  <c r="CY386" i="1"/>
  <c r="CY385" i="1"/>
  <c r="CX386" i="1"/>
  <c r="CX385" i="1"/>
  <c r="CW386" i="1"/>
  <c r="CW385" i="1"/>
  <c r="CV386" i="1"/>
  <c r="CV385" i="1"/>
  <c r="CU386" i="1"/>
  <c r="CU385" i="1"/>
  <c r="CT386" i="1"/>
  <c r="CT385" i="1"/>
  <c r="CS386" i="1"/>
  <c r="CS385" i="1"/>
  <c r="CR386" i="1"/>
  <c r="CR385" i="1"/>
  <c r="CQ386" i="1"/>
  <c r="CQ385" i="1"/>
  <c r="CP386" i="1"/>
  <c r="CP385" i="1"/>
  <c r="CO386" i="1"/>
  <c r="CO385" i="1"/>
  <c r="CN386" i="1"/>
  <c r="CN385" i="1"/>
  <c r="CM386" i="1"/>
  <c r="CM385" i="1"/>
  <c r="CL385" i="1"/>
  <c r="CL386" i="1"/>
  <c r="CK386" i="1"/>
  <c r="CK385" i="1"/>
  <c r="CJ386" i="1"/>
  <c r="CJ385" i="1"/>
  <c r="CI386" i="1"/>
  <c r="CI385" i="1"/>
  <c r="CH386" i="1"/>
  <c r="CH385" i="1"/>
  <c r="CG386" i="1"/>
  <c r="CF386" i="1"/>
  <c r="CF385" i="1"/>
  <c r="CE386" i="1"/>
  <c r="CE385" i="1"/>
  <c r="CD386" i="1"/>
  <c r="CD385" i="1"/>
  <c r="CC386" i="1"/>
  <c r="CC385" i="1"/>
  <c r="CB386" i="1"/>
  <c r="CB385" i="1"/>
  <c r="CA386" i="1"/>
  <c r="CA385" i="1"/>
  <c r="BZ386" i="1"/>
  <c r="BZ385" i="1"/>
  <c r="BW386" i="1"/>
  <c r="BW385" i="1"/>
  <c r="BV386" i="1"/>
  <c r="BV385" i="1"/>
  <c r="BU386" i="1"/>
  <c r="BU385" i="1"/>
  <c r="BT386" i="1"/>
  <c r="BT385" i="1"/>
  <c r="BS386" i="1"/>
  <c r="BS385" i="1"/>
  <c r="BR386" i="1"/>
  <c r="BR385" i="1"/>
  <c r="BQ386" i="1"/>
  <c r="BQ385" i="1"/>
  <c r="BP386" i="1"/>
  <c r="BP385" i="1"/>
  <c r="BO386" i="1"/>
  <c r="BO385" i="1"/>
  <c r="BN386" i="1"/>
  <c r="BN385" i="1"/>
  <c r="BM386" i="1"/>
  <c r="BM385" i="1"/>
  <c r="BL386" i="1"/>
  <c r="BL385" i="1"/>
  <c r="BK386" i="1"/>
  <c r="BK385" i="1"/>
  <c r="BJ386" i="1"/>
  <c r="BJ385" i="1"/>
  <c r="BI386" i="1"/>
  <c r="BI385" i="1"/>
  <c r="BH386" i="1"/>
  <c r="BH385" i="1"/>
  <c r="BG386" i="1"/>
  <c r="BG385" i="1"/>
  <c r="BF386" i="1"/>
  <c r="BF385" i="1"/>
  <c r="BE386" i="1"/>
  <c r="BE385" i="1"/>
  <c r="BD386" i="1"/>
  <c r="BD385" i="1"/>
  <c r="BC386" i="1"/>
  <c r="BC385" i="1"/>
  <c r="BB386" i="1"/>
  <c r="BB385" i="1"/>
  <c r="AY386" i="1"/>
  <c r="AY385" i="1"/>
  <c r="AX386" i="1"/>
  <c r="AX385" i="1"/>
  <c r="AW386" i="1"/>
  <c r="AW385" i="1"/>
  <c r="AV385" i="1"/>
  <c r="AV386" i="1"/>
  <c r="AU386" i="1"/>
  <c r="AU385" i="1"/>
  <c r="AT386" i="1"/>
  <c r="AT385" i="1"/>
  <c r="AS386" i="1"/>
  <c r="AS385" i="1"/>
  <c r="AR386" i="1"/>
  <c r="AR385" i="1"/>
  <c r="AQ386" i="1"/>
  <c r="AQ385" i="1"/>
  <c r="AP385" i="1"/>
  <c r="AO385" i="1"/>
  <c r="AM385" i="1"/>
  <c r="AL385" i="1"/>
  <c r="AK386" i="1"/>
  <c r="AK385" i="1"/>
  <c r="AJ385" i="1"/>
  <c r="AI386" i="1"/>
  <c r="AI385" i="1"/>
  <c r="AH385" i="1"/>
  <c r="AG385" i="1"/>
  <c r="AF385" i="1"/>
  <c r="AE386" i="1"/>
  <c r="AE385" i="1"/>
  <c r="AD385" i="1"/>
  <c r="AC385" i="1"/>
  <c r="AB386" i="1"/>
  <c r="AP386" i="1"/>
  <c r="DC323" i="1"/>
  <c r="DC322" i="1"/>
  <c r="DB322" i="1"/>
  <c r="DA323" i="1"/>
  <c r="DA322" i="1"/>
  <c r="CZ323" i="1"/>
  <c r="CZ322" i="1"/>
  <c r="CY323" i="1"/>
  <c r="CY322" i="1"/>
  <c r="CX323" i="1"/>
  <c r="CX322" i="1"/>
  <c r="CW323" i="1"/>
  <c r="CW322" i="1"/>
  <c r="CV323" i="1"/>
  <c r="CV322" i="1"/>
  <c r="CU323" i="1"/>
  <c r="CU322" i="1"/>
  <c r="CT323" i="1"/>
  <c r="CT322" i="1"/>
  <c r="CS323" i="1"/>
  <c r="CS322" i="1"/>
  <c r="CR323" i="1"/>
  <c r="CR322" i="1"/>
  <c r="CQ323" i="1"/>
  <c r="CQ322" i="1"/>
  <c r="CP323" i="1"/>
  <c r="CP322" i="1"/>
  <c r="CO323" i="1"/>
  <c r="CO322" i="1"/>
  <c r="CN323" i="1"/>
  <c r="CN322" i="1"/>
  <c r="CM323" i="1"/>
  <c r="CM322" i="1"/>
  <c r="CL323" i="1"/>
  <c r="CL322" i="1"/>
  <c r="CK323" i="1"/>
  <c r="CK322" i="1"/>
  <c r="CJ323" i="1"/>
  <c r="CJ322" i="1"/>
  <c r="CI323" i="1"/>
  <c r="CI322" i="1"/>
  <c r="CH323" i="1"/>
  <c r="CH322" i="1"/>
  <c r="CG323" i="1"/>
  <c r="CG322" i="1"/>
  <c r="CF323" i="1"/>
  <c r="CF322" i="1"/>
  <c r="CE323" i="1"/>
  <c r="CE322" i="1"/>
  <c r="CD323" i="1"/>
  <c r="CD322" i="1"/>
  <c r="CC322" i="1"/>
  <c r="CC323" i="1"/>
  <c r="CB323" i="1"/>
  <c r="CB322" i="1"/>
  <c r="CA323" i="1"/>
  <c r="CA322" i="1"/>
  <c r="BZ323" i="1"/>
  <c r="BZ322" i="1"/>
  <c r="BW315" i="1"/>
  <c r="AX323" i="1"/>
  <c r="BU323" i="1"/>
  <c r="BU322" i="1"/>
  <c r="BT323" i="1"/>
  <c r="BT322" i="1"/>
  <c r="BS323" i="1"/>
  <c r="BS322" i="1"/>
  <c r="BR323" i="1"/>
  <c r="BR322" i="1"/>
  <c r="BQ322" i="1"/>
  <c r="BQ323" i="1"/>
  <c r="BP322" i="1"/>
  <c r="BP323" i="1"/>
  <c r="BO323" i="1"/>
  <c r="BO322" i="1"/>
  <c r="BN323" i="1"/>
  <c r="BN322" i="1"/>
  <c r="BM323" i="1"/>
  <c r="BM322" i="1"/>
  <c r="BL323" i="1"/>
  <c r="BL322" i="1"/>
  <c r="BK323" i="1"/>
  <c r="BK322" i="1"/>
  <c r="BJ323" i="1"/>
  <c r="BJ322" i="1"/>
  <c r="BG322" i="1"/>
  <c r="DB323" i="1"/>
  <c r="AI323" i="1"/>
  <c r="AI322" i="1"/>
  <c r="BI322" i="1"/>
  <c r="BH322" i="1"/>
  <c r="BF322" i="1"/>
  <c r="BE322" i="1"/>
  <c r="BD322" i="1"/>
  <c r="BC322" i="1"/>
  <c r="BB322" i="1"/>
  <c r="BI323" i="1"/>
  <c r="BH323" i="1"/>
  <c r="BG323" i="1"/>
  <c r="BF323" i="1"/>
  <c r="BE323" i="1"/>
  <c r="BD323" i="1"/>
  <c r="BC323" i="1"/>
  <c r="BB323" i="1"/>
  <c r="AX322" i="1"/>
  <c r="AW322" i="1"/>
  <c r="AV322" i="1"/>
  <c r="AU322" i="1"/>
  <c r="AT322" i="1"/>
  <c r="AS322" i="1"/>
  <c r="AR322" i="1"/>
  <c r="AW323" i="1"/>
  <c r="AV323" i="1"/>
  <c r="AU323" i="1"/>
  <c r="AT323" i="1"/>
  <c r="AS323" i="1"/>
  <c r="AR323" i="1"/>
  <c r="AQ322" i="1"/>
  <c r="AQ323" i="1"/>
  <c r="AP323" i="1"/>
  <c r="AP322" i="1"/>
  <c r="AO322" i="1"/>
  <c r="AJ323" i="1"/>
  <c r="AJ322" i="1"/>
  <c r="AH323" i="1"/>
  <c r="AH322" i="1"/>
  <c r="AG322" i="1"/>
  <c r="AF323" i="1"/>
  <c r="AF322" i="1"/>
  <c r="AG323" i="1"/>
  <c r="AE323" i="1"/>
  <c r="AE322" i="1"/>
  <c r="AD323" i="1"/>
  <c r="AD322" i="1"/>
  <c r="AC323" i="1"/>
  <c r="AC322" i="1"/>
  <c r="AB323" i="1"/>
  <c r="AB322" i="1"/>
  <c r="AA323" i="1"/>
  <c r="AA322" i="1"/>
  <c r="E323" i="1"/>
  <c r="E322" i="1"/>
  <c r="AO386" i="1"/>
  <c r="AM386" i="1"/>
  <c r="AL386" i="1"/>
  <c r="AJ386" i="1"/>
  <c r="AH386" i="1"/>
  <c r="AG386" i="1"/>
  <c r="AF386" i="1"/>
  <c r="AD386" i="1"/>
  <c r="AC386" i="1"/>
  <c r="E258" i="1"/>
  <c r="E257" i="1"/>
  <c r="E259" i="1" l="1"/>
  <c r="AG324" i="1"/>
  <c r="AA324" i="1"/>
  <c r="AA387" i="1"/>
  <c r="AH387" i="1"/>
  <c r="DB387" i="1"/>
  <c r="AD387" i="1"/>
  <c r="AC387" i="1"/>
  <c r="AF387" i="1"/>
  <c r="AB387" i="1"/>
  <c r="AO387" i="1"/>
  <c r="AM387" i="1"/>
  <c r="AL387" i="1"/>
  <c r="AK387" i="1"/>
  <c r="AJ387" i="1"/>
  <c r="AG387" i="1"/>
  <c r="AE387" i="1"/>
  <c r="E324" i="1"/>
  <c r="BW320" i="1"/>
  <c r="BW321" i="1"/>
  <c r="BV320" i="1"/>
  <c r="BV321" i="1"/>
  <c r="AY320" i="1"/>
  <c r="AY321" i="1"/>
  <c r="AK320" i="1"/>
  <c r="AL320" i="1" s="1"/>
  <c r="AK321" i="1"/>
  <c r="AL321" i="1" s="1"/>
  <c r="AM320" i="1"/>
  <c r="BW319" i="1"/>
  <c r="BW318" i="1"/>
  <c r="BW317" i="1"/>
  <c r="BW316" i="1"/>
  <c r="BV319" i="1"/>
  <c r="BV318" i="1"/>
  <c r="BV317" i="1"/>
  <c r="BV316" i="1"/>
  <c r="AY319" i="1"/>
  <c r="AY318" i="1"/>
  <c r="AY317" i="1"/>
  <c r="AY316" i="1"/>
  <c r="AM319" i="1"/>
  <c r="AM318" i="1"/>
  <c r="AM317" i="1"/>
  <c r="AM316" i="1"/>
  <c r="AK319" i="1"/>
  <c r="AL319" i="1" s="1"/>
  <c r="AK318" i="1"/>
  <c r="AL318" i="1" s="1"/>
  <c r="AK317" i="1"/>
  <c r="AL317" i="1" s="1"/>
  <c r="AK316" i="1"/>
  <c r="AL316" i="1" s="1"/>
  <c r="BW314" i="1" l="1"/>
  <c r="BV315" i="1"/>
  <c r="BV314" i="1"/>
  <c r="AY314" i="1"/>
  <c r="AY312" i="1"/>
  <c r="AY315" i="1"/>
  <c r="AM315" i="1"/>
  <c r="AM314" i="1"/>
  <c r="AM313" i="1"/>
  <c r="AK315" i="1"/>
  <c r="AL315" i="1" s="1"/>
  <c r="AK314" i="1"/>
  <c r="AL314" i="1" s="1"/>
  <c r="AK313" i="1"/>
  <c r="AK312" i="1"/>
  <c r="DC324" i="1" l="1"/>
  <c r="DA324" i="1"/>
  <c r="CZ324" i="1"/>
  <c r="CY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G324" i="1"/>
  <c r="CF324" i="1"/>
  <c r="CE324" i="1"/>
  <c r="CD324" i="1"/>
  <c r="CC324" i="1"/>
  <c r="CB324" i="1"/>
  <c r="CA324" i="1"/>
  <c r="BZ324" i="1"/>
  <c r="BU324" i="1"/>
  <c r="BT324" i="1"/>
  <c r="BS324" i="1"/>
  <c r="BR324" i="1"/>
  <c r="BQ324" i="1"/>
  <c r="BP324" i="1"/>
  <c r="BO324" i="1"/>
  <c r="BN324" i="1"/>
  <c r="BM324" i="1"/>
  <c r="BL324" i="1"/>
  <c r="BK324" i="1"/>
  <c r="BI324" i="1"/>
  <c r="BH324" i="1"/>
  <c r="BG324" i="1"/>
  <c r="BF324" i="1"/>
  <c r="BE324" i="1"/>
  <c r="BD324" i="1"/>
  <c r="BC324" i="1"/>
  <c r="BB324" i="1"/>
  <c r="AX324" i="1"/>
  <c r="AW324" i="1"/>
  <c r="AV324" i="1"/>
  <c r="AU324" i="1"/>
  <c r="AT324" i="1"/>
  <c r="AS324" i="1"/>
  <c r="AR324" i="1"/>
  <c r="AQ324" i="1"/>
  <c r="AP324" i="1"/>
  <c r="AO323" i="1"/>
  <c r="AO324" i="1" s="1"/>
  <c r="AJ324" i="1"/>
  <c r="AH324" i="1"/>
  <c r="AF324" i="1"/>
  <c r="AE324" i="1"/>
  <c r="AD324" i="1"/>
  <c r="AC324" i="1"/>
  <c r="AB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BW313" i="1"/>
  <c r="BV313" i="1"/>
  <c r="AY313" i="1"/>
  <c r="AL313" i="1"/>
  <c r="BW312" i="1"/>
  <c r="BV312" i="1"/>
  <c r="AM312" i="1"/>
  <c r="AL312" i="1"/>
  <c r="BW311" i="1"/>
  <c r="BV311" i="1"/>
  <c r="AY311" i="1"/>
  <c r="AM311" i="1"/>
  <c r="AK311" i="1"/>
  <c r="AL311" i="1" s="1"/>
  <c r="BW310" i="1"/>
  <c r="BV310" i="1"/>
  <c r="AY310" i="1"/>
  <c r="AM310" i="1"/>
  <c r="AK310" i="1"/>
  <c r="AL310" i="1" s="1"/>
  <c r="BW309" i="1"/>
  <c r="BV309" i="1"/>
  <c r="AY309" i="1"/>
  <c r="AM309" i="1"/>
  <c r="AK309" i="1"/>
  <c r="AL309" i="1" s="1"/>
  <c r="BW308" i="1"/>
  <c r="BV308" i="1"/>
  <c r="AY308" i="1"/>
  <c r="AM308" i="1"/>
  <c r="AK308" i="1"/>
  <c r="AL308" i="1" s="1"/>
  <c r="BW307" i="1"/>
  <c r="BV307" i="1"/>
  <c r="AY307" i="1"/>
  <c r="AM307" i="1"/>
  <c r="AK307" i="1"/>
  <c r="AL307" i="1" s="1"/>
  <c r="BW306" i="1"/>
  <c r="BV306" i="1"/>
  <c r="AY306" i="1"/>
  <c r="AM306" i="1"/>
  <c r="AK306" i="1"/>
  <c r="AL306" i="1" s="1"/>
  <c r="BW305" i="1"/>
  <c r="BV305" i="1"/>
  <c r="AY305" i="1"/>
  <c r="AM305" i="1"/>
  <c r="AK305" i="1"/>
  <c r="AL305" i="1" s="1"/>
  <c r="BW304" i="1"/>
  <c r="BV304" i="1"/>
  <c r="AY304" i="1"/>
  <c r="AM304" i="1"/>
  <c r="AK304" i="1"/>
  <c r="AL304" i="1" s="1"/>
  <c r="BW303" i="1"/>
  <c r="BV303" i="1"/>
  <c r="AY303" i="1"/>
  <c r="AM303" i="1"/>
  <c r="AK303" i="1"/>
  <c r="AL303" i="1" s="1"/>
  <c r="BW302" i="1"/>
  <c r="BV302" i="1"/>
  <c r="AY302" i="1"/>
  <c r="AM302" i="1"/>
  <c r="AK302" i="1"/>
  <c r="AL302" i="1" s="1"/>
  <c r="BW301" i="1"/>
  <c r="BV301" i="1"/>
  <c r="AY301" i="1"/>
  <c r="AM301" i="1"/>
  <c r="AK301" i="1"/>
  <c r="AL301" i="1" s="1"/>
  <c r="BW300" i="1"/>
  <c r="BV300" i="1"/>
  <c r="AY300" i="1"/>
  <c r="AM300" i="1"/>
  <c r="AK300" i="1"/>
  <c r="AL300" i="1" s="1"/>
  <c r="BW299" i="1"/>
  <c r="BV299" i="1"/>
  <c r="AY299" i="1"/>
  <c r="AM299" i="1"/>
  <c r="AK299" i="1"/>
  <c r="AL299" i="1" s="1"/>
  <c r="BW298" i="1"/>
  <c r="BV298" i="1"/>
  <c r="AY298" i="1"/>
  <c r="AM298" i="1"/>
  <c r="AK298" i="1"/>
  <c r="AL298" i="1" s="1"/>
  <c r="BW297" i="1"/>
  <c r="BV297" i="1"/>
  <c r="AY297" i="1"/>
  <c r="AM297" i="1"/>
  <c r="AK297" i="1"/>
  <c r="AL297" i="1" s="1"/>
  <c r="BW296" i="1"/>
  <c r="BV296" i="1"/>
  <c r="AY296" i="1"/>
  <c r="AM296" i="1"/>
  <c r="AK296" i="1"/>
  <c r="AL296" i="1" s="1"/>
  <c r="BW295" i="1"/>
  <c r="BV295" i="1"/>
  <c r="AY295" i="1"/>
  <c r="AM295" i="1"/>
  <c r="AK295" i="1"/>
  <c r="AL295" i="1" s="1"/>
  <c r="BW294" i="1"/>
  <c r="BV294" i="1"/>
  <c r="AY294" i="1"/>
  <c r="AM294" i="1"/>
  <c r="AK294" i="1"/>
  <c r="AL294" i="1" s="1"/>
  <c r="BW293" i="1"/>
  <c r="BV293" i="1"/>
  <c r="AY293" i="1"/>
  <c r="AM293" i="1"/>
  <c r="AK293" i="1"/>
  <c r="AL293" i="1" s="1"/>
  <c r="BW292" i="1"/>
  <c r="BV292" i="1"/>
  <c r="AY292" i="1"/>
  <c r="AM292" i="1"/>
  <c r="AK292" i="1"/>
  <c r="AL292" i="1" s="1"/>
  <c r="BW291" i="1"/>
  <c r="BV291" i="1"/>
  <c r="AY291" i="1"/>
  <c r="BW290" i="1"/>
  <c r="BV290" i="1"/>
  <c r="AY290" i="1"/>
  <c r="BW289" i="1"/>
  <c r="BV289" i="1"/>
  <c r="AY289" i="1"/>
  <c r="BW288" i="1"/>
  <c r="BV288" i="1"/>
  <c r="AY288" i="1"/>
  <c r="BW287" i="1"/>
  <c r="BV287" i="1"/>
  <c r="AY287" i="1"/>
  <c r="AM287" i="1"/>
  <c r="AK287" i="1"/>
  <c r="AL287" i="1" s="1"/>
  <c r="BW286" i="1"/>
  <c r="BV286" i="1"/>
  <c r="AY286" i="1"/>
  <c r="AM286" i="1"/>
  <c r="AK286" i="1"/>
  <c r="AL286" i="1" s="1"/>
  <c r="BW285" i="1"/>
  <c r="BV285" i="1"/>
  <c r="AY285" i="1"/>
  <c r="AM285" i="1"/>
  <c r="AK285" i="1"/>
  <c r="AL285" i="1" s="1"/>
  <c r="BW284" i="1"/>
  <c r="BV284" i="1"/>
  <c r="AY284" i="1"/>
  <c r="AM284" i="1"/>
  <c r="AK284" i="1"/>
  <c r="AL284" i="1" s="1"/>
  <c r="BW283" i="1"/>
  <c r="BV283" i="1"/>
  <c r="AY283" i="1"/>
  <c r="AM283" i="1"/>
  <c r="AK283" i="1"/>
  <c r="AL283" i="1" s="1"/>
  <c r="BW282" i="1"/>
  <c r="BV282" i="1"/>
  <c r="AY282" i="1"/>
  <c r="AM282" i="1"/>
  <c r="AK282" i="1"/>
  <c r="AL282" i="1" s="1"/>
  <c r="BW281" i="1"/>
  <c r="BV281" i="1"/>
  <c r="AY281" i="1"/>
  <c r="AM281" i="1"/>
  <c r="AK281" i="1"/>
  <c r="AL281" i="1" s="1"/>
  <c r="BW280" i="1"/>
  <c r="BV280" i="1"/>
  <c r="AY280" i="1"/>
  <c r="AM280" i="1"/>
  <c r="AK280" i="1"/>
  <c r="AL280" i="1" s="1"/>
  <c r="BW279" i="1"/>
  <c r="BV279" i="1"/>
  <c r="AY279" i="1"/>
  <c r="AM279" i="1"/>
  <c r="AK279" i="1"/>
  <c r="AL279" i="1" s="1"/>
  <c r="BW278" i="1"/>
  <c r="BV278" i="1"/>
  <c r="AY278" i="1"/>
  <c r="AM278" i="1"/>
  <c r="AK278" i="1"/>
  <c r="AL278" i="1" s="1"/>
  <c r="BW277" i="1"/>
  <c r="BV277" i="1"/>
  <c r="AY277" i="1"/>
  <c r="AM277" i="1"/>
  <c r="AK277" i="1"/>
  <c r="AL277" i="1" s="1"/>
  <c r="BW276" i="1"/>
  <c r="BV276" i="1"/>
  <c r="AY276" i="1"/>
  <c r="AM276" i="1"/>
  <c r="AK276" i="1"/>
  <c r="AL276" i="1" s="1"/>
  <c r="BW275" i="1"/>
  <c r="BV275" i="1"/>
  <c r="AY275" i="1"/>
  <c r="AM275" i="1"/>
  <c r="AK275" i="1"/>
  <c r="AL275" i="1" s="1"/>
  <c r="BW274" i="1"/>
  <c r="BV274" i="1"/>
  <c r="AY274" i="1"/>
  <c r="AM274" i="1"/>
  <c r="AK274" i="1"/>
  <c r="AL274" i="1" s="1"/>
  <c r="BW273" i="1"/>
  <c r="BV273" i="1"/>
  <c r="AY273" i="1"/>
  <c r="AM273" i="1"/>
  <c r="AK273" i="1"/>
  <c r="AL273" i="1" s="1"/>
  <c r="BW272" i="1"/>
  <c r="BV272" i="1"/>
  <c r="AY272" i="1"/>
  <c r="AM272" i="1"/>
  <c r="AK272" i="1"/>
  <c r="AL272" i="1" s="1"/>
  <c r="BW271" i="1"/>
  <c r="BV271" i="1"/>
  <c r="AY271" i="1"/>
  <c r="AM271" i="1"/>
  <c r="AK271" i="1"/>
  <c r="AL271" i="1" s="1"/>
  <c r="BW270" i="1"/>
  <c r="BV270" i="1"/>
  <c r="AY270" i="1"/>
  <c r="AM270" i="1"/>
  <c r="AK270" i="1"/>
  <c r="AL270" i="1" s="1"/>
  <c r="BW269" i="1"/>
  <c r="BV269" i="1"/>
  <c r="AY269" i="1"/>
  <c r="AM269" i="1"/>
  <c r="AK269" i="1"/>
  <c r="AL269" i="1" s="1"/>
  <c r="BW268" i="1"/>
  <c r="BV268" i="1"/>
  <c r="AY268" i="1"/>
  <c r="AM268" i="1"/>
  <c r="AK268" i="1"/>
  <c r="AL268" i="1" s="1"/>
  <c r="BW267" i="1"/>
  <c r="BV267" i="1"/>
  <c r="AY267" i="1"/>
  <c r="AM267" i="1"/>
  <c r="AK267" i="1"/>
  <c r="AL267" i="1" s="1"/>
  <c r="BW266" i="1"/>
  <c r="BV266" i="1"/>
  <c r="AY266" i="1"/>
  <c r="AM266" i="1"/>
  <c r="AK266" i="1"/>
  <c r="AL266" i="1" s="1"/>
  <c r="BW265" i="1"/>
  <c r="BV265" i="1"/>
  <c r="AY265" i="1"/>
  <c r="AM265" i="1"/>
  <c r="AK265" i="1"/>
  <c r="AL265" i="1" s="1"/>
  <c r="BW264" i="1"/>
  <c r="BV264" i="1"/>
  <c r="AY264" i="1"/>
  <c r="AM264" i="1"/>
  <c r="AK264" i="1"/>
  <c r="AL264" i="1" s="1"/>
  <c r="BW263" i="1"/>
  <c r="BV263" i="1"/>
  <c r="AY263" i="1"/>
  <c r="AM263" i="1"/>
  <c r="AK263" i="1"/>
  <c r="AL263" i="1" s="1"/>
  <c r="BW262" i="1"/>
  <c r="BV262" i="1"/>
  <c r="AY262" i="1"/>
  <c r="AM262" i="1"/>
  <c r="AK262" i="1"/>
  <c r="AL262" i="1" s="1"/>
  <c r="BW261" i="1"/>
  <c r="BV261" i="1"/>
  <c r="AY261" i="1"/>
  <c r="AM261" i="1"/>
  <c r="AK261" i="1"/>
  <c r="AL261" i="1" s="1"/>
  <c r="BW260" i="1"/>
  <c r="BV260" i="1"/>
  <c r="AY260" i="1"/>
  <c r="AM260" i="1"/>
  <c r="AK260" i="1"/>
  <c r="AL260" i="1" s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AX258" i="1"/>
  <c r="AW258" i="1"/>
  <c r="AV258" i="1"/>
  <c r="AU258" i="1"/>
  <c r="AT258" i="1"/>
  <c r="AS258" i="1"/>
  <c r="AR258" i="1"/>
  <c r="AQ258" i="1"/>
  <c r="AP258" i="1"/>
  <c r="AO258" i="1"/>
  <c r="AJ258" i="1"/>
  <c r="AI258" i="1"/>
  <c r="AH258" i="1"/>
  <c r="AG258" i="1"/>
  <c r="AF258" i="1"/>
  <c r="AE258" i="1"/>
  <c r="AD258" i="1"/>
  <c r="AC258" i="1"/>
  <c r="AB258" i="1"/>
  <c r="AA258" i="1"/>
  <c r="DC257" i="1"/>
  <c r="DB257" i="1"/>
  <c r="DA257" i="1"/>
  <c r="CZ257" i="1"/>
  <c r="CY257" i="1"/>
  <c r="CX257" i="1"/>
  <c r="CW257" i="1"/>
  <c r="CV257" i="1"/>
  <c r="CU257" i="1"/>
  <c r="CU259" i="1" s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AX257" i="1"/>
  <c r="AW257" i="1"/>
  <c r="AV257" i="1"/>
  <c r="AU257" i="1"/>
  <c r="AT257" i="1"/>
  <c r="AS257" i="1"/>
  <c r="AR257" i="1"/>
  <c r="AQ257" i="1"/>
  <c r="AP257" i="1"/>
  <c r="AO257" i="1"/>
  <c r="AJ257" i="1"/>
  <c r="AI257" i="1"/>
  <c r="AH257" i="1"/>
  <c r="AG257" i="1"/>
  <c r="AF257" i="1"/>
  <c r="AE257" i="1"/>
  <c r="AD257" i="1"/>
  <c r="AC257" i="1"/>
  <c r="AB257" i="1"/>
  <c r="AA257" i="1"/>
  <c r="BW246" i="1"/>
  <c r="BV246" i="1"/>
  <c r="AY246" i="1"/>
  <c r="AM246" i="1"/>
  <c r="AK246" i="1"/>
  <c r="AL246" i="1" s="1"/>
  <c r="BW245" i="1"/>
  <c r="BV245" i="1"/>
  <c r="AY245" i="1"/>
  <c r="AM245" i="1"/>
  <c r="AK245" i="1"/>
  <c r="AL245" i="1" s="1"/>
  <c r="BW244" i="1"/>
  <c r="BV244" i="1"/>
  <c r="AY244" i="1"/>
  <c r="AM244" i="1"/>
  <c r="AK244" i="1"/>
  <c r="AL244" i="1" s="1"/>
  <c r="BW243" i="1"/>
  <c r="BV243" i="1"/>
  <c r="AY243" i="1"/>
  <c r="AM243" i="1"/>
  <c r="AK243" i="1"/>
  <c r="AL243" i="1" s="1"/>
  <c r="BW242" i="1"/>
  <c r="BV242" i="1"/>
  <c r="AY242" i="1"/>
  <c r="AM242" i="1"/>
  <c r="AK242" i="1"/>
  <c r="AL242" i="1" s="1"/>
  <c r="BW241" i="1"/>
  <c r="BV241" i="1"/>
  <c r="AY241" i="1"/>
  <c r="AM241" i="1"/>
  <c r="AK241" i="1"/>
  <c r="AL241" i="1" s="1"/>
  <c r="BW240" i="1"/>
  <c r="BV240" i="1"/>
  <c r="AY240" i="1"/>
  <c r="AM240" i="1"/>
  <c r="AK240" i="1"/>
  <c r="AL240" i="1" s="1"/>
  <c r="BW239" i="1"/>
  <c r="BV239" i="1"/>
  <c r="AY239" i="1"/>
  <c r="AM239" i="1"/>
  <c r="AK239" i="1"/>
  <c r="AL239" i="1" s="1"/>
  <c r="BW238" i="1"/>
  <c r="BV238" i="1"/>
  <c r="AY238" i="1"/>
  <c r="AM238" i="1"/>
  <c r="AK238" i="1"/>
  <c r="AL238" i="1" s="1"/>
  <c r="BW237" i="1"/>
  <c r="BV237" i="1"/>
  <c r="AY237" i="1"/>
  <c r="AM237" i="1"/>
  <c r="AK237" i="1"/>
  <c r="AL237" i="1" s="1"/>
  <c r="BW236" i="1"/>
  <c r="BV236" i="1"/>
  <c r="AY236" i="1"/>
  <c r="AM236" i="1"/>
  <c r="AK236" i="1"/>
  <c r="AL236" i="1" s="1"/>
  <c r="BW235" i="1"/>
  <c r="BV235" i="1"/>
  <c r="AY235" i="1"/>
  <c r="AM235" i="1"/>
  <c r="AK235" i="1"/>
  <c r="AL235" i="1" s="1"/>
  <c r="BW234" i="1"/>
  <c r="BV234" i="1"/>
  <c r="AY234" i="1"/>
  <c r="AM234" i="1"/>
  <c r="AK234" i="1"/>
  <c r="AL234" i="1" s="1"/>
  <c r="BW233" i="1"/>
  <c r="BV233" i="1"/>
  <c r="AY233" i="1"/>
  <c r="AM233" i="1"/>
  <c r="AK233" i="1"/>
  <c r="AL233" i="1" s="1"/>
  <c r="BW232" i="1"/>
  <c r="BV232" i="1"/>
  <c r="AY232" i="1"/>
  <c r="AM232" i="1"/>
  <c r="AK232" i="1"/>
  <c r="AL232" i="1" s="1"/>
  <c r="BW231" i="1"/>
  <c r="BV231" i="1"/>
  <c r="AY231" i="1"/>
  <c r="AM231" i="1"/>
  <c r="AK231" i="1"/>
  <c r="AL231" i="1" s="1"/>
  <c r="BW230" i="1"/>
  <c r="BV230" i="1"/>
  <c r="AY230" i="1"/>
  <c r="AM230" i="1"/>
  <c r="AK230" i="1"/>
  <c r="AL230" i="1" s="1"/>
  <c r="BW229" i="1"/>
  <c r="BV229" i="1"/>
  <c r="AY229" i="1"/>
  <c r="AM229" i="1"/>
  <c r="AK229" i="1"/>
  <c r="AL229" i="1" s="1"/>
  <c r="BW228" i="1"/>
  <c r="BV228" i="1"/>
  <c r="AY228" i="1"/>
  <c r="AM228" i="1"/>
  <c r="AK228" i="1"/>
  <c r="AL228" i="1" s="1"/>
  <c r="BW227" i="1"/>
  <c r="BV227" i="1"/>
  <c r="AY227" i="1"/>
  <c r="AM227" i="1"/>
  <c r="AK227" i="1"/>
  <c r="AL227" i="1" s="1"/>
  <c r="BW226" i="1"/>
  <c r="BV226" i="1"/>
  <c r="AY226" i="1"/>
  <c r="AM226" i="1"/>
  <c r="AK226" i="1"/>
  <c r="AL226" i="1" s="1"/>
  <c r="BW225" i="1"/>
  <c r="BV225" i="1"/>
  <c r="AY225" i="1"/>
  <c r="AM225" i="1"/>
  <c r="AK225" i="1"/>
  <c r="AL225" i="1" s="1"/>
  <c r="BW224" i="1"/>
  <c r="BV224" i="1"/>
  <c r="AY224" i="1"/>
  <c r="AM224" i="1"/>
  <c r="AK224" i="1"/>
  <c r="AL224" i="1" s="1"/>
  <c r="BW223" i="1"/>
  <c r="BV223" i="1"/>
  <c r="AY223" i="1"/>
  <c r="AM223" i="1"/>
  <c r="AK223" i="1"/>
  <c r="AL223" i="1" s="1"/>
  <c r="BW222" i="1"/>
  <c r="BV222" i="1"/>
  <c r="AY222" i="1"/>
  <c r="AM222" i="1"/>
  <c r="AK222" i="1"/>
  <c r="AL222" i="1" s="1"/>
  <c r="BW221" i="1"/>
  <c r="BV221" i="1"/>
  <c r="AY221" i="1"/>
  <c r="AM221" i="1"/>
  <c r="AK221" i="1"/>
  <c r="AL221" i="1" s="1"/>
  <c r="BW220" i="1"/>
  <c r="BV220" i="1"/>
  <c r="AY220" i="1"/>
  <c r="AM220" i="1"/>
  <c r="AK220" i="1"/>
  <c r="AL220" i="1" s="1"/>
  <c r="BW219" i="1"/>
  <c r="BV219" i="1"/>
  <c r="AY219" i="1"/>
  <c r="AM219" i="1"/>
  <c r="AK219" i="1"/>
  <c r="AL219" i="1" s="1"/>
  <c r="BW218" i="1"/>
  <c r="BV218" i="1"/>
  <c r="AY218" i="1"/>
  <c r="AM218" i="1"/>
  <c r="AK218" i="1"/>
  <c r="AL218" i="1" s="1"/>
  <c r="BW217" i="1"/>
  <c r="BV217" i="1"/>
  <c r="AY217" i="1"/>
  <c r="AM217" i="1"/>
  <c r="AK217" i="1"/>
  <c r="AL217" i="1" s="1"/>
  <c r="BW216" i="1"/>
  <c r="BV216" i="1"/>
  <c r="AY216" i="1"/>
  <c r="AM216" i="1"/>
  <c r="AK216" i="1"/>
  <c r="AL216" i="1" s="1"/>
  <c r="BW215" i="1"/>
  <c r="BV215" i="1"/>
  <c r="AY215" i="1"/>
  <c r="AM215" i="1"/>
  <c r="AK215" i="1"/>
  <c r="AL215" i="1" s="1"/>
  <c r="BW214" i="1"/>
  <c r="BV214" i="1"/>
  <c r="AY214" i="1"/>
  <c r="AM214" i="1"/>
  <c r="AK214" i="1"/>
  <c r="AL214" i="1" s="1"/>
  <c r="BW213" i="1"/>
  <c r="BV213" i="1"/>
  <c r="AY213" i="1"/>
  <c r="AM213" i="1"/>
  <c r="AK213" i="1"/>
  <c r="AL213" i="1" s="1"/>
  <c r="BW212" i="1"/>
  <c r="BV212" i="1"/>
  <c r="AY212" i="1"/>
  <c r="AM212" i="1"/>
  <c r="AK212" i="1"/>
  <c r="AL212" i="1" s="1"/>
  <c r="BW211" i="1"/>
  <c r="BV211" i="1"/>
  <c r="AY211" i="1"/>
  <c r="AM211" i="1"/>
  <c r="AK211" i="1"/>
  <c r="AL211" i="1" s="1"/>
  <c r="BW210" i="1"/>
  <c r="BV210" i="1"/>
  <c r="AY210" i="1"/>
  <c r="AM210" i="1"/>
  <c r="AK210" i="1"/>
  <c r="AL210" i="1" s="1"/>
  <c r="BW209" i="1"/>
  <c r="BV209" i="1"/>
  <c r="AY209" i="1"/>
  <c r="AM209" i="1"/>
  <c r="AK209" i="1"/>
  <c r="AL209" i="1" s="1"/>
  <c r="BW208" i="1"/>
  <c r="BV208" i="1"/>
  <c r="AY208" i="1"/>
  <c r="AM208" i="1"/>
  <c r="AK208" i="1"/>
  <c r="AL208" i="1" s="1"/>
  <c r="BW207" i="1"/>
  <c r="BV207" i="1"/>
  <c r="AY207" i="1"/>
  <c r="AM207" i="1"/>
  <c r="AK207" i="1"/>
  <c r="AL207" i="1" s="1"/>
  <c r="BW206" i="1"/>
  <c r="BV206" i="1"/>
  <c r="AY206" i="1"/>
  <c r="AM206" i="1"/>
  <c r="AK206" i="1"/>
  <c r="AL206" i="1" s="1"/>
  <c r="BW205" i="1"/>
  <c r="BV205" i="1"/>
  <c r="AY205" i="1"/>
  <c r="AM205" i="1"/>
  <c r="AK205" i="1"/>
  <c r="AL205" i="1" s="1"/>
  <c r="BW204" i="1"/>
  <c r="BV204" i="1"/>
  <c r="AY204" i="1"/>
  <c r="BW203" i="1"/>
  <c r="BV203" i="1"/>
  <c r="AY203" i="1"/>
  <c r="BW202" i="1"/>
  <c r="BV202" i="1"/>
  <c r="AY202" i="1"/>
  <c r="BW201" i="1"/>
  <c r="BV201" i="1"/>
  <c r="AY201" i="1"/>
  <c r="BW200" i="1"/>
  <c r="BV200" i="1"/>
  <c r="AY200" i="1"/>
  <c r="AM200" i="1"/>
  <c r="AK200" i="1"/>
  <c r="AL200" i="1" s="1"/>
  <c r="BW199" i="1"/>
  <c r="BV199" i="1"/>
  <c r="AY199" i="1"/>
  <c r="AM199" i="1"/>
  <c r="AK199" i="1"/>
  <c r="AL199" i="1" s="1"/>
  <c r="BW198" i="1"/>
  <c r="BV198" i="1"/>
  <c r="AY198" i="1"/>
  <c r="AM198" i="1"/>
  <c r="AK198" i="1"/>
  <c r="AL198" i="1" s="1"/>
  <c r="BW197" i="1"/>
  <c r="BV197" i="1"/>
  <c r="AY197" i="1"/>
  <c r="AM197" i="1"/>
  <c r="AK197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X195" i="1"/>
  <c r="AW195" i="1"/>
  <c r="AV195" i="1"/>
  <c r="AU195" i="1"/>
  <c r="AT195" i="1"/>
  <c r="AS195" i="1"/>
  <c r="AR195" i="1"/>
  <c r="AQ195" i="1"/>
  <c r="AP195" i="1"/>
  <c r="AO195" i="1"/>
  <c r="AN195" i="1"/>
  <c r="AJ195" i="1"/>
  <c r="AI195" i="1"/>
  <c r="AH195" i="1"/>
  <c r="AG195" i="1"/>
  <c r="AF195" i="1"/>
  <c r="AE195" i="1"/>
  <c r="AD195" i="1"/>
  <c r="AC195" i="1"/>
  <c r="AB195" i="1"/>
  <c r="AA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F196" i="1" s="1"/>
  <c r="CE194" i="1"/>
  <c r="CD194" i="1"/>
  <c r="CC194" i="1"/>
  <c r="CB194" i="1"/>
  <c r="CA194" i="1"/>
  <c r="BZ194" i="1"/>
  <c r="BZ196" i="1" s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D196" i="1" s="1"/>
  <c r="BC194" i="1"/>
  <c r="BB194" i="1"/>
  <c r="BA194" i="1"/>
  <c r="AZ194" i="1"/>
  <c r="AX194" i="1"/>
  <c r="AW194" i="1"/>
  <c r="AV194" i="1"/>
  <c r="AU194" i="1"/>
  <c r="AT194" i="1"/>
  <c r="AS194" i="1"/>
  <c r="AR194" i="1"/>
  <c r="AQ194" i="1"/>
  <c r="AP194" i="1"/>
  <c r="AO194" i="1"/>
  <c r="AN194" i="1"/>
  <c r="AJ194" i="1"/>
  <c r="AI194" i="1"/>
  <c r="AH194" i="1"/>
  <c r="AG194" i="1"/>
  <c r="AF194" i="1"/>
  <c r="AE194" i="1"/>
  <c r="AD194" i="1"/>
  <c r="AC194" i="1"/>
  <c r="AB194" i="1"/>
  <c r="AA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BW193" i="1"/>
  <c r="BV193" i="1"/>
  <c r="AY193" i="1"/>
  <c r="AM193" i="1"/>
  <c r="AK193" i="1"/>
  <c r="AL193" i="1" s="1"/>
  <c r="BW192" i="1"/>
  <c r="BV192" i="1"/>
  <c r="AY192" i="1"/>
  <c r="AM192" i="1"/>
  <c r="AK192" i="1"/>
  <c r="AL192" i="1" s="1"/>
  <c r="BW191" i="1"/>
  <c r="BV191" i="1"/>
  <c r="AY191" i="1"/>
  <c r="AM191" i="1"/>
  <c r="AK191" i="1"/>
  <c r="AL191" i="1" s="1"/>
  <c r="BW190" i="1"/>
  <c r="BV190" i="1"/>
  <c r="AY190" i="1"/>
  <c r="AM190" i="1"/>
  <c r="AK190" i="1"/>
  <c r="AL190" i="1" s="1"/>
  <c r="BW189" i="1"/>
  <c r="BV189" i="1"/>
  <c r="AY189" i="1"/>
  <c r="AM189" i="1"/>
  <c r="AK189" i="1"/>
  <c r="AL189" i="1" s="1"/>
  <c r="BW188" i="1"/>
  <c r="BV188" i="1"/>
  <c r="AY188" i="1"/>
  <c r="AM188" i="1"/>
  <c r="AK188" i="1"/>
  <c r="AL188" i="1" s="1"/>
  <c r="BW187" i="1"/>
  <c r="BV187" i="1"/>
  <c r="AY187" i="1"/>
  <c r="AM187" i="1"/>
  <c r="AK187" i="1"/>
  <c r="AL187" i="1" s="1"/>
  <c r="BW186" i="1"/>
  <c r="BV186" i="1"/>
  <c r="AY186" i="1"/>
  <c r="AM186" i="1"/>
  <c r="AK186" i="1"/>
  <c r="AL186" i="1" s="1"/>
  <c r="BW185" i="1"/>
  <c r="BV185" i="1"/>
  <c r="AY185" i="1"/>
  <c r="AM185" i="1"/>
  <c r="AK185" i="1"/>
  <c r="AL185" i="1" s="1"/>
  <c r="BW184" i="1"/>
  <c r="BV184" i="1"/>
  <c r="AY184" i="1"/>
  <c r="AM184" i="1"/>
  <c r="AK184" i="1"/>
  <c r="AL184" i="1" s="1"/>
  <c r="BW183" i="1"/>
  <c r="BV183" i="1"/>
  <c r="AY183" i="1"/>
  <c r="AM183" i="1"/>
  <c r="AK183" i="1"/>
  <c r="AL183" i="1" s="1"/>
  <c r="BW182" i="1"/>
  <c r="BV182" i="1"/>
  <c r="AY182" i="1"/>
  <c r="AM182" i="1"/>
  <c r="AK182" i="1"/>
  <c r="AL182" i="1" s="1"/>
  <c r="BW181" i="1"/>
  <c r="BV181" i="1"/>
  <c r="AY181" i="1"/>
  <c r="AM181" i="1"/>
  <c r="AK181" i="1"/>
  <c r="AL181" i="1" s="1"/>
  <c r="BW180" i="1"/>
  <c r="BV180" i="1"/>
  <c r="AY180" i="1"/>
  <c r="AM180" i="1"/>
  <c r="AK180" i="1"/>
  <c r="AL180" i="1" s="1"/>
  <c r="BW179" i="1"/>
  <c r="BV179" i="1"/>
  <c r="AY179" i="1"/>
  <c r="AM179" i="1"/>
  <c r="AK179" i="1"/>
  <c r="AL179" i="1" s="1"/>
  <c r="BW178" i="1"/>
  <c r="BV178" i="1"/>
  <c r="AY178" i="1"/>
  <c r="AM178" i="1"/>
  <c r="AK178" i="1"/>
  <c r="AL178" i="1" s="1"/>
  <c r="BW177" i="1"/>
  <c r="BV177" i="1"/>
  <c r="AY177" i="1"/>
  <c r="AM177" i="1"/>
  <c r="AK177" i="1"/>
  <c r="AL177" i="1" s="1"/>
  <c r="BW176" i="1"/>
  <c r="BV176" i="1"/>
  <c r="AY176" i="1"/>
  <c r="AM176" i="1"/>
  <c r="AK176" i="1"/>
  <c r="AL176" i="1" s="1"/>
  <c r="BW175" i="1"/>
  <c r="BV175" i="1"/>
  <c r="AY175" i="1"/>
  <c r="AM175" i="1"/>
  <c r="AK175" i="1"/>
  <c r="AL175" i="1" s="1"/>
  <c r="BW174" i="1"/>
  <c r="BV174" i="1"/>
  <c r="AY174" i="1"/>
  <c r="AM174" i="1"/>
  <c r="AK174" i="1"/>
  <c r="AL174" i="1" s="1"/>
  <c r="BW173" i="1"/>
  <c r="BV173" i="1"/>
  <c r="AY173" i="1"/>
  <c r="AM173" i="1"/>
  <c r="AK173" i="1"/>
  <c r="AL173" i="1" s="1"/>
  <c r="BW172" i="1"/>
  <c r="BV172" i="1"/>
  <c r="AY172" i="1"/>
  <c r="AM172" i="1"/>
  <c r="AK172" i="1"/>
  <c r="AL172" i="1" s="1"/>
  <c r="BW171" i="1"/>
  <c r="BV171" i="1"/>
  <c r="AY171" i="1"/>
  <c r="AM171" i="1"/>
  <c r="AK171" i="1"/>
  <c r="AL171" i="1" s="1"/>
  <c r="BW170" i="1"/>
  <c r="BV170" i="1"/>
  <c r="AY170" i="1"/>
  <c r="AM170" i="1"/>
  <c r="AK170" i="1"/>
  <c r="AL170" i="1" s="1"/>
  <c r="BW169" i="1"/>
  <c r="BV169" i="1"/>
  <c r="AY169" i="1"/>
  <c r="AM169" i="1"/>
  <c r="AK169" i="1"/>
  <c r="AL169" i="1" s="1"/>
  <c r="BW168" i="1"/>
  <c r="BV168" i="1"/>
  <c r="AY168" i="1"/>
  <c r="AM168" i="1"/>
  <c r="AK168" i="1"/>
  <c r="AL168" i="1" s="1"/>
  <c r="BW167" i="1"/>
  <c r="BV167" i="1"/>
  <c r="AY167" i="1"/>
  <c r="AM167" i="1"/>
  <c r="AK167" i="1"/>
  <c r="AL167" i="1" s="1"/>
  <c r="BW166" i="1"/>
  <c r="BV166" i="1"/>
  <c r="AY166" i="1"/>
  <c r="AM166" i="1"/>
  <c r="AK166" i="1"/>
  <c r="AL166" i="1" s="1"/>
  <c r="BW165" i="1"/>
  <c r="BV165" i="1"/>
  <c r="AY165" i="1"/>
  <c r="AM165" i="1"/>
  <c r="AK165" i="1"/>
  <c r="AL165" i="1" s="1"/>
  <c r="BW164" i="1"/>
  <c r="BV164" i="1"/>
  <c r="AY164" i="1"/>
  <c r="AM164" i="1"/>
  <c r="AK164" i="1"/>
  <c r="AL164" i="1" s="1"/>
  <c r="BW163" i="1"/>
  <c r="BV163" i="1"/>
  <c r="AY163" i="1"/>
  <c r="AM163" i="1"/>
  <c r="AK163" i="1"/>
  <c r="AL163" i="1" s="1"/>
  <c r="BW162" i="1"/>
  <c r="BV162" i="1"/>
  <c r="AY162" i="1"/>
  <c r="AM162" i="1"/>
  <c r="AK162" i="1"/>
  <c r="AL162" i="1" s="1"/>
  <c r="BW161" i="1"/>
  <c r="BV161" i="1"/>
  <c r="AY161" i="1"/>
  <c r="AM161" i="1"/>
  <c r="AK161" i="1"/>
  <c r="AL161" i="1" s="1"/>
  <c r="BW160" i="1"/>
  <c r="BV160" i="1"/>
  <c r="AY160" i="1"/>
  <c r="AM160" i="1"/>
  <c r="AK160" i="1"/>
  <c r="AL160" i="1" s="1"/>
  <c r="BW159" i="1"/>
  <c r="BV159" i="1"/>
  <c r="AY159" i="1"/>
  <c r="AM159" i="1"/>
  <c r="AK159" i="1"/>
  <c r="AL159" i="1" s="1"/>
  <c r="BW158" i="1"/>
  <c r="BV158" i="1"/>
  <c r="AY158" i="1"/>
  <c r="AM158" i="1"/>
  <c r="AK158" i="1"/>
  <c r="AL158" i="1" s="1"/>
  <c r="BW157" i="1"/>
  <c r="BV157" i="1"/>
  <c r="AY157" i="1"/>
  <c r="AM157" i="1"/>
  <c r="AK157" i="1"/>
  <c r="AL157" i="1" s="1"/>
  <c r="BW156" i="1"/>
  <c r="BV156" i="1"/>
  <c r="AY156" i="1"/>
  <c r="AM156" i="1"/>
  <c r="AK156" i="1"/>
  <c r="AL156" i="1" s="1"/>
  <c r="BW155" i="1"/>
  <c r="BV155" i="1"/>
  <c r="AY155" i="1"/>
  <c r="AM155" i="1"/>
  <c r="AK155" i="1"/>
  <c r="AL155" i="1" s="1"/>
  <c r="BW154" i="1"/>
  <c r="BV154" i="1"/>
  <c r="AY154" i="1"/>
  <c r="AM154" i="1"/>
  <c r="AK154" i="1"/>
  <c r="AL154" i="1" s="1"/>
  <c r="BW153" i="1"/>
  <c r="BV153" i="1"/>
  <c r="AY153" i="1"/>
  <c r="AM153" i="1"/>
  <c r="AK153" i="1"/>
  <c r="AL153" i="1" s="1"/>
  <c r="BW152" i="1"/>
  <c r="BV152" i="1"/>
  <c r="AY152" i="1"/>
  <c r="AM152" i="1"/>
  <c r="AK152" i="1"/>
  <c r="AL152" i="1" s="1"/>
  <c r="BX151" i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7" i="1" s="1"/>
  <c r="BX198" i="1" s="1"/>
  <c r="BW151" i="1"/>
  <c r="BY151" i="1" s="1"/>
  <c r="BV151" i="1"/>
  <c r="AY151" i="1"/>
  <c r="AM151" i="1"/>
  <c r="AK151" i="1"/>
  <c r="AL151" i="1" s="1"/>
  <c r="BW141" i="1"/>
  <c r="BV141" i="1"/>
  <c r="AY141" i="1"/>
  <c r="AM141" i="1"/>
  <c r="AK141" i="1"/>
  <c r="AL141" i="1" s="1"/>
  <c r="BW140" i="1"/>
  <c r="BV140" i="1"/>
  <c r="AY140" i="1"/>
  <c r="AM140" i="1"/>
  <c r="AK140" i="1"/>
  <c r="AL140" i="1" s="1"/>
  <c r="BW139" i="1"/>
  <c r="BV139" i="1"/>
  <c r="AY139" i="1"/>
  <c r="AM139" i="1"/>
  <c r="AK139" i="1"/>
  <c r="AL139" i="1" s="1"/>
  <c r="BW138" i="1"/>
  <c r="BV138" i="1"/>
  <c r="AY138" i="1"/>
  <c r="AM138" i="1"/>
  <c r="AK138" i="1"/>
  <c r="AL138" i="1" s="1"/>
  <c r="BW137" i="1"/>
  <c r="BV137" i="1"/>
  <c r="AY137" i="1"/>
  <c r="AM137" i="1"/>
  <c r="AK137" i="1"/>
  <c r="AL137" i="1" s="1"/>
  <c r="BW136" i="1"/>
  <c r="BV136" i="1"/>
  <c r="AY136" i="1"/>
  <c r="AM136" i="1"/>
  <c r="AK136" i="1"/>
  <c r="AL136" i="1" s="1"/>
  <c r="BW135" i="1"/>
  <c r="BV135" i="1"/>
  <c r="AY135" i="1"/>
  <c r="AM135" i="1"/>
  <c r="AK135" i="1"/>
  <c r="AL135" i="1" s="1"/>
  <c r="BW134" i="1"/>
  <c r="BV134" i="1"/>
  <c r="AY134" i="1"/>
  <c r="AM134" i="1"/>
  <c r="AK134" i="1"/>
  <c r="AL134" i="1" s="1"/>
  <c r="BW133" i="1"/>
  <c r="BV133" i="1"/>
  <c r="AY133" i="1"/>
  <c r="AM133" i="1"/>
  <c r="AK133" i="1"/>
  <c r="AL133" i="1" s="1"/>
  <c r="BW132" i="1"/>
  <c r="BV132" i="1"/>
  <c r="AY132" i="1"/>
  <c r="AM132" i="1"/>
  <c r="AK132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AX130" i="1"/>
  <c r="AW130" i="1"/>
  <c r="AV130" i="1"/>
  <c r="AU130" i="1"/>
  <c r="AT130" i="1"/>
  <c r="AS130" i="1"/>
  <c r="AR130" i="1"/>
  <c r="AQ130" i="1"/>
  <c r="AP130" i="1"/>
  <c r="AO130" i="1"/>
  <c r="AN130" i="1"/>
  <c r="AJ130" i="1"/>
  <c r="AI130" i="1"/>
  <c r="AH130" i="1"/>
  <c r="AG130" i="1"/>
  <c r="AF130" i="1"/>
  <c r="AE130" i="1"/>
  <c r="AD130" i="1"/>
  <c r="AC130" i="1"/>
  <c r="AB130" i="1"/>
  <c r="AA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CA131" i="1" s="1"/>
  <c r="BZ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E131" i="1" s="1"/>
  <c r="BD129" i="1"/>
  <c r="BC129" i="1"/>
  <c r="BB129" i="1"/>
  <c r="AX129" i="1"/>
  <c r="AW129" i="1"/>
  <c r="AV129" i="1"/>
  <c r="AU129" i="1"/>
  <c r="AT129" i="1"/>
  <c r="AS129" i="1"/>
  <c r="AS131" i="1" s="1"/>
  <c r="AR129" i="1"/>
  <c r="AQ129" i="1"/>
  <c r="AP129" i="1"/>
  <c r="AO129" i="1"/>
  <c r="AN129" i="1"/>
  <c r="AJ129" i="1"/>
  <c r="AJ131" i="1" s="1"/>
  <c r="AI129" i="1"/>
  <c r="AH129" i="1"/>
  <c r="AG129" i="1"/>
  <c r="AF129" i="1"/>
  <c r="AE129" i="1"/>
  <c r="AD129" i="1"/>
  <c r="AC129" i="1"/>
  <c r="AB129" i="1"/>
  <c r="AA129" i="1"/>
  <c r="AA131" i="1" s="1"/>
  <c r="Y129" i="1"/>
  <c r="X129" i="1"/>
  <c r="W129" i="1"/>
  <c r="V129" i="1"/>
  <c r="U129" i="1"/>
  <c r="T129" i="1"/>
  <c r="T131" i="1" s="1"/>
  <c r="S129" i="1"/>
  <c r="R129" i="1"/>
  <c r="R131" i="1" s="1"/>
  <c r="Q129" i="1"/>
  <c r="P129" i="1"/>
  <c r="O129" i="1"/>
  <c r="N129" i="1"/>
  <c r="M129" i="1"/>
  <c r="L129" i="1"/>
  <c r="K129" i="1"/>
  <c r="K131" i="1" s="1"/>
  <c r="J129" i="1"/>
  <c r="J131" i="1" s="1"/>
  <c r="I129" i="1"/>
  <c r="H129" i="1"/>
  <c r="G129" i="1"/>
  <c r="F129" i="1"/>
  <c r="E129" i="1"/>
  <c r="BW128" i="1"/>
  <c r="BV128" i="1"/>
  <c r="AY128" i="1"/>
  <c r="AM128" i="1"/>
  <c r="AK128" i="1"/>
  <c r="AL128" i="1" s="1"/>
  <c r="BW127" i="1"/>
  <c r="BV127" i="1"/>
  <c r="AY127" i="1"/>
  <c r="AM127" i="1"/>
  <c r="AK127" i="1"/>
  <c r="AL127" i="1" s="1"/>
  <c r="BW126" i="1"/>
  <c r="BV126" i="1"/>
  <c r="AY126" i="1"/>
  <c r="AM126" i="1"/>
  <c r="AK126" i="1"/>
  <c r="AL126" i="1" s="1"/>
  <c r="BW125" i="1"/>
  <c r="BV125" i="1"/>
  <c r="AY125" i="1"/>
  <c r="AM125" i="1"/>
  <c r="AK125" i="1"/>
  <c r="AL125" i="1" s="1"/>
  <c r="BW124" i="1"/>
  <c r="BV124" i="1"/>
  <c r="AY124" i="1"/>
  <c r="AM124" i="1"/>
  <c r="AK124" i="1"/>
  <c r="AL124" i="1" s="1"/>
  <c r="BW123" i="1"/>
  <c r="BV123" i="1"/>
  <c r="AY123" i="1"/>
  <c r="AM123" i="1"/>
  <c r="AK123" i="1"/>
  <c r="AL123" i="1" s="1"/>
  <c r="BW122" i="1"/>
  <c r="BV122" i="1"/>
  <c r="AY122" i="1"/>
  <c r="AM122" i="1"/>
  <c r="AK122" i="1"/>
  <c r="AL122" i="1" s="1"/>
  <c r="BW121" i="1"/>
  <c r="BV121" i="1"/>
  <c r="AY121" i="1"/>
  <c r="AM121" i="1"/>
  <c r="AK121" i="1"/>
  <c r="AL121" i="1" s="1"/>
  <c r="BW120" i="1"/>
  <c r="BV120" i="1"/>
  <c r="AY120" i="1"/>
  <c r="AM120" i="1"/>
  <c r="AK120" i="1"/>
  <c r="AL120" i="1" s="1"/>
  <c r="BW119" i="1"/>
  <c r="BV119" i="1"/>
  <c r="AY119" i="1"/>
  <c r="AM119" i="1"/>
  <c r="AK119" i="1"/>
  <c r="AL119" i="1" s="1"/>
  <c r="BW118" i="1"/>
  <c r="BV118" i="1"/>
  <c r="AY118" i="1"/>
  <c r="AM118" i="1"/>
  <c r="AK118" i="1"/>
  <c r="AL118" i="1" s="1"/>
  <c r="BW117" i="1"/>
  <c r="BV117" i="1"/>
  <c r="AY117" i="1"/>
  <c r="AM117" i="1"/>
  <c r="AK117" i="1"/>
  <c r="AL117" i="1" s="1"/>
  <c r="BW116" i="1"/>
  <c r="BV116" i="1"/>
  <c r="AY116" i="1"/>
  <c r="AM116" i="1"/>
  <c r="AK116" i="1"/>
  <c r="AL116" i="1" s="1"/>
  <c r="BW115" i="1"/>
  <c r="BV115" i="1"/>
  <c r="AY115" i="1"/>
  <c r="AM115" i="1"/>
  <c r="AK115" i="1"/>
  <c r="AL115" i="1" s="1"/>
  <c r="BW114" i="1"/>
  <c r="BV114" i="1"/>
  <c r="AY114" i="1"/>
  <c r="AM114" i="1"/>
  <c r="AK114" i="1"/>
  <c r="AL114" i="1" s="1"/>
  <c r="BW113" i="1"/>
  <c r="BV113" i="1"/>
  <c r="AY113" i="1"/>
  <c r="AM113" i="1"/>
  <c r="AK113" i="1"/>
  <c r="AL113" i="1" s="1"/>
  <c r="BW112" i="1"/>
  <c r="BV112" i="1"/>
  <c r="AY112" i="1"/>
  <c r="AM112" i="1"/>
  <c r="AK112" i="1"/>
  <c r="AL112" i="1" s="1"/>
  <c r="BW111" i="1"/>
  <c r="BV111" i="1"/>
  <c r="AY111" i="1"/>
  <c r="AM111" i="1"/>
  <c r="AK111" i="1"/>
  <c r="AL111" i="1" s="1"/>
  <c r="BW110" i="1"/>
  <c r="BV110" i="1"/>
  <c r="AY110" i="1"/>
  <c r="AM110" i="1"/>
  <c r="AK110" i="1"/>
  <c r="AL110" i="1" s="1"/>
  <c r="BW109" i="1"/>
  <c r="BV109" i="1"/>
  <c r="AY109" i="1"/>
  <c r="AM109" i="1"/>
  <c r="AK109" i="1"/>
  <c r="AL109" i="1" s="1"/>
  <c r="BW108" i="1"/>
  <c r="BV108" i="1"/>
  <c r="AY108" i="1"/>
  <c r="AM108" i="1"/>
  <c r="AK108" i="1"/>
  <c r="AL108" i="1" s="1"/>
  <c r="BW107" i="1"/>
  <c r="BV107" i="1"/>
  <c r="AY107" i="1"/>
  <c r="AM107" i="1"/>
  <c r="AK107" i="1"/>
  <c r="AL107" i="1" s="1"/>
  <c r="BW106" i="1"/>
  <c r="BV106" i="1"/>
  <c r="AY106" i="1"/>
  <c r="AM106" i="1"/>
  <c r="AK106" i="1"/>
  <c r="AL106" i="1" s="1"/>
  <c r="BW105" i="1"/>
  <c r="BV105" i="1"/>
  <c r="AY105" i="1"/>
  <c r="AM105" i="1"/>
  <c r="AK105" i="1"/>
  <c r="AL105" i="1" s="1"/>
  <c r="BW104" i="1"/>
  <c r="BV104" i="1"/>
  <c r="AY104" i="1"/>
  <c r="AM104" i="1"/>
  <c r="AK104" i="1"/>
  <c r="AL104" i="1" s="1"/>
  <c r="BW103" i="1"/>
  <c r="BV103" i="1"/>
  <c r="AY103" i="1"/>
  <c r="AM103" i="1"/>
  <c r="AK103" i="1"/>
  <c r="AL103" i="1" s="1"/>
  <c r="BW102" i="1"/>
  <c r="BV102" i="1"/>
  <c r="AY102" i="1"/>
  <c r="AM102" i="1"/>
  <c r="AK102" i="1"/>
  <c r="AL102" i="1" s="1"/>
  <c r="BW101" i="1"/>
  <c r="BV101" i="1"/>
  <c r="AY101" i="1"/>
  <c r="AM101" i="1"/>
  <c r="AK101" i="1"/>
  <c r="AL101" i="1" s="1"/>
  <c r="BW100" i="1"/>
  <c r="BV100" i="1"/>
  <c r="AY100" i="1"/>
  <c r="AM100" i="1"/>
  <c r="AK100" i="1"/>
  <c r="AL100" i="1" s="1"/>
  <c r="BW99" i="1"/>
  <c r="BV99" i="1"/>
  <c r="AY99" i="1"/>
  <c r="AM99" i="1"/>
  <c r="AK99" i="1"/>
  <c r="AL99" i="1" s="1"/>
  <c r="BW98" i="1"/>
  <c r="BV98" i="1"/>
  <c r="AY98" i="1"/>
  <c r="AM98" i="1"/>
  <c r="AK98" i="1"/>
  <c r="AL98" i="1" s="1"/>
  <c r="BW97" i="1"/>
  <c r="BV97" i="1"/>
  <c r="AY97" i="1"/>
  <c r="AM97" i="1"/>
  <c r="AK97" i="1"/>
  <c r="AL97" i="1" s="1"/>
  <c r="BW96" i="1"/>
  <c r="BV96" i="1"/>
  <c r="AY96" i="1"/>
  <c r="AM96" i="1"/>
  <c r="AK96" i="1"/>
  <c r="AL96" i="1" s="1"/>
  <c r="BW95" i="1"/>
  <c r="BV95" i="1"/>
  <c r="AY95" i="1"/>
  <c r="AM95" i="1"/>
  <c r="AK95" i="1"/>
  <c r="AL95" i="1" s="1"/>
  <c r="BW94" i="1"/>
  <c r="BV94" i="1"/>
  <c r="AY94" i="1"/>
  <c r="AM94" i="1"/>
  <c r="AK94" i="1"/>
  <c r="AL94" i="1" s="1"/>
  <c r="BW93" i="1"/>
  <c r="BV93" i="1"/>
  <c r="AY93" i="1"/>
  <c r="AM93" i="1"/>
  <c r="AK93" i="1"/>
  <c r="AL93" i="1" s="1"/>
  <c r="BW92" i="1"/>
  <c r="BV92" i="1"/>
  <c r="AY92" i="1"/>
  <c r="AM92" i="1"/>
  <c r="AK92" i="1"/>
  <c r="AL92" i="1" s="1"/>
  <c r="BW91" i="1"/>
  <c r="BV91" i="1"/>
  <c r="AY91" i="1"/>
  <c r="AM91" i="1"/>
  <c r="AK91" i="1"/>
  <c r="AL91" i="1" s="1"/>
  <c r="BW90" i="1"/>
  <c r="BV90" i="1"/>
  <c r="AY90" i="1"/>
  <c r="AM90" i="1"/>
  <c r="AK90" i="1"/>
  <c r="AL90" i="1" s="1"/>
  <c r="BW89" i="1"/>
  <c r="BV89" i="1"/>
  <c r="AY89" i="1"/>
  <c r="AM89" i="1"/>
  <c r="AK89" i="1"/>
  <c r="AL89" i="1" s="1"/>
  <c r="BW88" i="1"/>
  <c r="BV88" i="1"/>
  <c r="AY88" i="1"/>
  <c r="AM88" i="1"/>
  <c r="AK88" i="1"/>
  <c r="AL88" i="1" s="1"/>
  <c r="BW87" i="1"/>
  <c r="BV87" i="1"/>
  <c r="AY87" i="1"/>
  <c r="AM87" i="1"/>
  <c r="AK87" i="1"/>
  <c r="AL87" i="1" s="1"/>
  <c r="BW86" i="1"/>
  <c r="BV86" i="1"/>
  <c r="AY86" i="1"/>
  <c r="AM86" i="1"/>
  <c r="AK86" i="1"/>
  <c r="AL86" i="1" s="1"/>
  <c r="BW85" i="1"/>
  <c r="BV85" i="1"/>
  <c r="AY85" i="1"/>
  <c r="AM85" i="1"/>
  <c r="AK85" i="1"/>
  <c r="AL85" i="1" s="1"/>
  <c r="BX84" i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32" i="1" s="1"/>
  <c r="BW84" i="1"/>
  <c r="BY84" i="1" s="1"/>
  <c r="BV84" i="1"/>
  <c r="AY84" i="1"/>
  <c r="AM84" i="1"/>
  <c r="AK84" i="1"/>
  <c r="AL84" i="1" s="1"/>
  <c r="BW82" i="1"/>
  <c r="BV82" i="1"/>
  <c r="AY82" i="1"/>
  <c r="AM82" i="1"/>
  <c r="AK82" i="1"/>
  <c r="AL82" i="1" s="1"/>
  <c r="BW81" i="1"/>
  <c r="BV81" i="1"/>
  <c r="AY81" i="1"/>
  <c r="AM81" i="1"/>
  <c r="AK81" i="1"/>
  <c r="AL81" i="1" s="1"/>
  <c r="BX80" i="1"/>
  <c r="BX81" i="1" s="1"/>
  <c r="BX82" i="1" s="1"/>
  <c r="BW80" i="1"/>
  <c r="BY80" i="1" s="1"/>
  <c r="BV80" i="1"/>
  <c r="AY80" i="1"/>
  <c r="AM80" i="1"/>
  <c r="AK80" i="1"/>
  <c r="AL80" i="1" s="1"/>
  <c r="AM79" i="1"/>
  <c r="AK79" i="1"/>
  <c r="AL79" i="1" s="1"/>
  <c r="BW78" i="1"/>
  <c r="BV78" i="1"/>
  <c r="AY78" i="1"/>
  <c r="AM78" i="1"/>
  <c r="AK78" i="1"/>
  <c r="AL78" i="1" s="1"/>
  <c r="BW77" i="1"/>
  <c r="BV77" i="1"/>
  <c r="AY77" i="1"/>
  <c r="AM77" i="1"/>
  <c r="AK77" i="1"/>
  <c r="AL77" i="1" s="1"/>
  <c r="BW76" i="1"/>
  <c r="BV76" i="1"/>
  <c r="AY76" i="1"/>
  <c r="AM76" i="1"/>
  <c r="AK76" i="1"/>
  <c r="AL76" i="1" s="1"/>
  <c r="BW75" i="1"/>
  <c r="BV75" i="1"/>
  <c r="AY75" i="1"/>
  <c r="AM75" i="1"/>
  <c r="AK75" i="1"/>
  <c r="AL75" i="1" s="1"/>
  <c r="BW74" i="1"/>
  <c r="BV74" i="1"/>
  <c r="AY74" i="1"/>
  <c r="AM74" i="1"/>
  <c r="AL74" i="1"/>
  <c r="AK74" i="1"/>
  <c r="BW73" i="1"/>
  <c r="BV73" i="1"/>
  <c r="AY73" i="1"/>
  <c r="AM73" i="1"/>
  <c r="AK73" i="1"/>
  <c r="AL73" i="1" s="1"/>
  <c r="BW72" i="1"/>
  <c r="BV72" i="1"/>
  <c r="AY72" i="1"/>
  <c r="AM72" i="1"/>
  <c r="AK72" i="1"/>
  <c r="AL72" i="1" s="1"/>
  <c r="BW71" i="1"/>
  <c r="BV71" i="1"/>
  <c r="AY71" i="1"/>
  <c r="AM71" i="1"/>
  <c r="AK71" i="1"/>
  <c r="AL71" i="1" s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AX69" i="1"/>
  <c r="AW69" i="1"/>
  <c r="AV69" i="1"/>
  <c r="AU69" i="1"/>
  <c r="AT69" i="1"/>
  <c r="AS69" i="1"/>
  <c r="AR69" i="1"/>
  <c r="AQ69" i="1"/>
  <c r="AP69" i="1"/>
  <c r="AO69" i="1"/>
  <c r="AN69" i="1"/>
  <c r="AJ69" i="1"/>
  <c r="AI69" i="1"/>
  <c r="AH69" i="1"/>
  <c r="AG69" i="1"/>
  <c r="AF69" i="1"/>
  <c r="AE69" i="1"/>
  <c r="AD69" i="1"/>
  <c r="AC69" i="1"/>
  <c r="AB69" i="1"/>
  <c r="AA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AX68" i="1"/>
  <c r="AW68" i="1"/>
  <c r="AV68" i="1"/>
  <c r="AU68" i="1"/>
  <c r="AT68" i="1"/>
  <c r="AS68" i="1"/>
  <c r="AR68" i="1"/>
  <c r="AQ68" i="1"/>
  <c r="AP68" i="1"/>
  <c r="AO68" i="1"/>
  <c r="AN68" i="1"/>
  <c r="AJ68" i="1"/>
  <c r="AI68" i="1"/>
  <c r="AH68" i="1"/>
  <c r="AG68" i="1"/>
  <c r="AF68" i="1"/>
  <c r="AE68" i="1"/>
  <c r="AD68" i="1"/>
  <c r="AC68" i="1"/>
  <c r="AB68" i="1"/>
  <c r="AA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Y51" i="1"/>
  <c r="AM51" i="1"/>
  <c r="AK51" i="1"/>
  <c r="AL51" i="1" s="1"/>
  <c r="BW50" i="1"/>
  <c r="AY50" i="1"/>
  <c r="AM50" i="1"/>
  <c r="AK50" i="1"/>
  <c r="AL50" i="1" s="1"/>
  <c r="BW49" i="1"/>
  <c r="BV49" i="1"/>
  <c r="AY49" i="1"/>
  <c r="AM49" i="1"/>
  <c r="AK49" i="1"/>
  <c r="AL49" i="1" s="1"/>
  <c r="BW48" i="1"/>
  <c r="BV48" i="1"/>
  <c r="AY48" i="1"/>
  <c r="AM48" i="1"/>
  <c r="AK48" i="1"/>
  <c r="AL48" i="1" s="1"/>
  <c r="BW47" i="1"/>
  <c r="BV47" i="1"/>
  <c r="AY47" i="1"/>
  <c r="AM47" i="1"/>
  <c r="AK47" i="1"/>
  <c r="AL47" i="1" s="1"/>
  <c r="BW46" i="1"/>
  <c r="BV46" i="1"/>
  <c r="AY46" i="1"/>
  <c r="AM46" i="1"/>
  <c r="AK46" i="1"/>
  <c r="AL46" i="1" s="1"/>
  <c r="BW45" i="1"/>
  <c r="BV45" i="1"/>
  <c r="AY45" i="1"/>
  <c r="AM45" i="1"/>
  <c r="AK45" i="1"/>
  <c r="AL45" i="1" s="1"/>
  <c r="BW44" i="1"/>
  <c r="BV44" i="1"/>
  <c r="AY44" i="1"/>
  <c r="AM44" i="1"/>
  <c r="AK44" i="1"/>
  <c r="AL44" i="1" s="1"/>
  <c r="BW43" i="1"/>
  <c r="BV43" i="1"/>
  <c r="AY43" i="1"/>
  <c r="AM43" i="1"/>
  <c r="AK43" i="1"/>
  <c r="AL43" i="1" s="1"/>
  <c r="BW42" i="1"/>
  <c r="BV42" i="1"/>
  <c r="AY42" i="1"/>
  <c r="AM42" i="1"/>
  <c r="AK42" i="1"/>
  <c r="AL42" i="1" s="1"/>
  <c r="BW41" i="1"/>
  <c r="BV41" i="1"/>
  <c r="AY41" i="1"/>
  <c r="AM41" i="1"/>
  <c r="AK41" i="1"/>
  <c r="AL41" i="1" s="1"/>
  <c r="BW40" i="1"/>
  <c r="BV40" i="1"/>
  <c r="AY40" i="1"/>
  <c r="AM40" i="1"/>
  <c r="AK40" i="1"/>
  <c r="AL40" i="1" s="1"/>
  <c r="BW39" i="1"/>
  <c r="BV39" i="1"/>
  <c r="AY39" i="1"/>
  <c r="AM39" i="1"/>
  <c r="AK39" i="1"/>
  <c r="AL39" i="1" s="1"/>
  <c r="BW38" i="1"/>
  <c r="BV38" i="1"/>
  <c r="AY38" i="1"/>
  <c r="AM38" i="1"/>
  <c r="AK38" i="1"/>
  <c r="AL38" i="1" s="1"/>
  <c r="BW37" i="1"/>
  <c r="BV37" i="1"/>
  <c r="AY37" i="1"/>
  <c r="AM37" i="1"/>
  <c r="AK37" i="1"/>
  <c r="AL37" i="1" s="1"/>
  <c r="BW36" i="1"/>
  <c r="BV36" i="1"/>
  <c r="AY36" i="1"/>
  <c r="AM36" i="1"/>
  <c r="AK36" i="1"/>
  <c r="AL36" i="1" s="1"/>
  <c r="BW35" i="1"/>
  <c r="BV35" i="1"/>
  <c r="AY35" i="1"/>
  <c r="AM35" i="1"/>
  <c r="AK35" i="1"/>
  <c r="AL35" i="1" s="1"/>
  <c r="BW34" i="1"/>
  <c r="BV34" i="1"/>
  <c r="AY34" i="1"/>
  <c r="AM34" i="1"/>
  <c r="AK34" i="1"/>
  <c r="AL34" i="1" s="1"/>
  <c r="BW33" i="1"/>
  <c r="BV33" i="1"/>
  <c r="AY33" i="1"/>
  <c r="AM33" i="1"/>
  <c r="AK33" i="1"/>
  <c r="AL33" i="1" s="1"/>
  <c r="BW32" i="1"/>
  <c r="BV32" i="1"/>
  <c r="AY32" i="1"/>
  <c r="AM32" i="1"/>
  <c r="AK32" i="1"/>
  <c r="AL32" i="1" s="1"/>
  <c r="BW31" i="1"/>
  <c r="BV31" i="1"/>
  <c r="AY31" i="1"/>
  <c r="AM31" i="1"/>
  <c r="AK31" i="1"/>
  <c r="AL31" i="1" s="1"/>
  <c r="BW30" i="1"/>
  <c r="BV30" i="1"/>
  <c r="AY30" i="1"/>
  <c r="AM30" i="1"/>
  <c r="AK30" i="1"/>
  <c r="AL30" i="1" s="1"/>
  <c r="BW29" i="1"/>
  <c r="BV29" i="1"/>
  <c r="AY29" i="1"/>
  <c r="AM29" i="1"/>
  <c r="AK29" i="1"/>
  <c r="AL29" i="1" s="1"/>
  <c r="BW28" i="1"/>
  <c r="BV28" i="1"/>
  <c r="AY28" i="1"/>
  <c r="AM28" i="1"/>
  <c r="AK28" i="1"/>
  <c r="AL28" i="1" s="1"/>
  <c r="BW27" i="1"/>
  <c r="BV27" i="1"/>
  <c r="AY27" i="1"/>
  <c r="BW26" i="1"/>
  <c r="BV26" i="1"/>
  <c r="AY26" i="1"/>
  <c r="BW25" i="1"/>
  <c r="BV25" i="1"/>
  <c r="AY25" i="1"/>
  <c r="BW24" i="1"/>
  <c r="BV24" i="1"/>
  <c r="AY24" i="1"/>
  <c r="BW23" i="1"/>
  <c r="BV23" i="1"/>
  <c r="AY23" i="1"/>
  <c r="AM23" i="1"/>
  <c r="AK23" i="1"/>
  <c r="AL23" i="1" s="1"/>
  <c r="BW22" i="1"/>
  <c r="BV22" i="1"/>
  <c r="AY22" i="1"/>
  <c r="AM22" i="1"/>
  <c r="AK22" i="1"/>
  <c r="AL22" i="1" s="1"/>
  <c r="BW21" i="1"/>
  <c r="BV21" i="1"/>
  <c r="AY21" i="1"/>
  <c r="AM21" i="1"/>
  <c r="AK21" i="1"/>
  <c r="AL21" i="1" s="1"/>
  <c r="BW20" i="1"/>
  <c r="BV20" i="1"/>
  <c r="AY20" i="1"/>
  <c r="AM20" i="1"/>
  <c r="AK20" i="1"/>
  <c r="AL20" i="1" s="1"/>
  <c r="BW19" i="1"/>
  <c r="BV19" i="1"/>
  <c r="AY19" i="1"/>
  <c r="AM19" i="1"/>
  <c r="AK19" i="1"/>
  <c r="AL19" i="1" s="1"/>
  <c r="BW18" i="1"/>
  <c r="BV18" i="1"/>
  <c r="AY18" i="1"/>
  <c r="AM18" i="1"/>
  <c r="AK18" i="1"/>
  <c r="AL18" i="1" s="1"/>
  <c r="BW17" i="1"/>
  <c r="BV17" i="1"/>
  <c r="AY17" i="1"/>
  <c r="AM17" i="1"/>
  <c r="AK17" i="1"/>
  <c r="AL17" i="1" s="1"/>
  <c r="BW16" i="1"/>
  <c r="BV16" i="1"/>
  <c r="AY16" i="1"/>
  <c r="AM16" i="1"/>
  <c r="AK16" i="1"/>
  <c r="AL16" i="1" s="1"/>
  <c r="BW15" i="1"/>
  <c r="BV15" i="1"/>
  <c r="AY15" i="1"/>
  <c r="AM15" i="1"/>
  <c r="AK15" i="1"/>
  <c r="AL15" i="1" s="1"/>
  <c r="BW14" i="1"/>
  <c r="BV14" i="1"/>
  <c r="AY14" i="1"/>
  <c r="AM14" i="1"/>
  <c r="AK14" i="1"/>
  <c r="AL14" i="1" s="1"/>
  <c r="BW13" i="1"/>
  <c r="BV13" i="1"/>
  <c r="AY13" i="1"/>
  <c r="AM13" i="1"/>
  <c r="AK13" i="1"/>
  <c r="AL13" i="1" s="1"/>
  <c r="BW12" i="1"/>
  <c r="BV12" i="1"/>
  <c r="AY12" i="1"/>
  <c r="AM12" i="1"/>
  <c r="AK12" i="1"/>
  <c r="AL12" i="1" s="1"/>
  <c r="BW11" i="1"/>
  <c r="BV11" i="1"/>
  <c r="AY11" i="1"/>
  <c r="AM11" i="1"/>
  <c r="AK11" i="1"/>
  <c r="AL11" i="1" s="1"/>
  <c r="BW10" i="1"/>
  <c r="BV10" i="1"/>
  <c r="AY10" i="1"/>
  <c r="AM10" i="1"/>
  <c r="AK10" i="1"/>
  <c r="AL10" i="1" s="1"/>
  <c r="BW9" i="1"/>
  <c r="BV9" i="1"/>
  <c r="AY9" i="1"/>
  <c r="AM9" i="1"/>
  <c r="AK9" i="1"/>
  <c r="AL9" i="1" s="1"/>
  <c r="BX8" i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71" i="1" s="1"/>
  <c r="BW8" i="1"/>
  <c r="BY8" i="1" s="1"/>
  <c r="BV8" i="1"/>
  <c r="AY8" i="1"/>
  <c r="AM8" i="1"/>
  <c r="AK8" i="1"/>
  <c r="AL8" i="1" s="1"/>
  <c r="BX6" i="1"/>
  <c r="BX69" i="1" s="1"/>
  <c r="BW6" i="1"/>
  <c r="BV6" i="1"/>
  <c r="AY6" i="1"/>
  <c r="AM6" i="1"/>
  <c r="AK6" i="1"/>
  <c r="AJ1" i="1"/>
  <c r="AK1" i="1" s="1"/>
  <c r="CI196" i="1" l="1"/>
  <c r="T70" i="1"/>
  <c r="AC70" i="1"/>
  <c r="CY70" i="1"/>
  <c r="N324" i="1"/>
  <c r="V324" i="1"/>
  <c r="O196" i="1"/>
  <c r="BP196" i="1"/>
  <c r="BY81" i="1"/>
  <c r="BY82" i="1" s="1"/>
  <c r="CC259" i="1"/>
  <c r="DA259" i="1"/>
  <c r="CM259" i="1"/>
  <c r="BK131" i="1"/>
  <c r="AU131" i="1"/>
  <c r="G324" i="1"/>
  <c r="W324" i="1"/>
  <c r="AU259" i="1"/>
  <c r="H324" i="1"/>
  <c r="X324" i="1"/>
  <c r="I324" i="1"/>
  <c r="BY9" i="1"/>
  <c r="CI70" i="1"/>
  <c r="O131" i="1"/>
  <c r="AQ131" i="1"/>
  <c r="BR131" i="1"/>
  <c r="J70" i="1"/>
  <c r="V70" i="1"/>
  <c r="AX70" i="1"/>
  <c r="BM70" i="1"/>
  <c r="CC70" i="1"/>
  <c r="CO70" i="1"/>
  <c r="DA70" i="1"/>
  <c r="BR196" i="1"/>
  <c r="BD259" i="1"/>
  <c r="CF259" i="1"/>
  <c r="DC259" i="1"/>
  <c r="BE259" i="1"/>
  <c r="L70" i="1"/>
  <c r="S131" i="1"/>
  <c r="H196" i="1"/>
  <c r="T196" i="1"/>
  <c r="AG196" i="1"/>
  <c r="AV196" i="1"/>
  <c r="BI196" i="1"/>
  <c r="BU196" i="1"/>
  <c r="AC259" i="1"/>
  <c r="AS259" i="1"/>
  <c r="BT259" i="1"/>
  <c r="CV259" i="1"/>
  <c r="F70" i="1"/>
  <c r="R70" i="1"/>
  <c r="AE70" i="1"/>
  <c r="AT70" i="1"/>
  <c r="BU70" i="1"/>
  <c r="CK70" i="1"/>
  <c r="P70" i="1"/>
  <c r="AR70" i="1"/>
  <c r="BS70" i="1"/>
  <c r="CU70" i="1"/>
  <c r="AB131" i="1"/>
  <c r="AK195" i="1"/>
  <c r="AC131" i="1"/>
  <c r="AR131" i="1"/>
  <c r="BS131" i="1"/>
  <c r="N131" i="1"/>
  <c r="AP131" i="1"/>
  <c r="BQ131" i="1"/>
  <c r="W196" i="1"/>
  <c r="BL196" i="1"/>
  <c r="CB196" i="1"/>
  <c r="AA259" i="1"/>
  <c r="AQ259" i="1"/>
  <c r="BF259" i="1"/>
  <c r="BR259" i="1"/>
  <c r="J196" i="1"/>
  <c r="BK196" i="1"/>
  <c r="CS259" i="1"/>
  <c r="H70" i="1"/>
  <c r="AG70" i="1"/>
  <c r="BK70" i="1"/>
  <c r="CM70" i="1"/>
  <c r="L196" i="1"/>
  <c r="X196" i="1"/>
  <c r="BM196" i="1"/>
  <c r="CC196" i="1"/>
  <c r="BY85" i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F131" i="1"/>
  <c r="AE131" i="1"/>
  <c r="BI131" i="1"/>
  <c r="AE259" i="1"/>
  <c r="BZ259" i="1"/>
  <c r="CX259" i="1"/>
  <c r="Y324" i="1"/>
  <c r="G131" i="1"/>
  <c r="AF131" i="1"/>
  <c r="AA196" i="1"/>
  <c r="BC196" i="1"/>
  <c r="CE196" i="1"/>
  <c r="BY10" i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AG259" i="1"/>
  <c r="BL259" i="1"/>
  <c r="CN259" i="1"/>
  <c r="O324" i="1"/>
  <c r="X70" i="1"/>
  <c r="BC70" i="1"/>
  <c r="P196" i="1"/>
  <c r="AC196" i="1"/>
  <c r="AR196" i="1"/>
  <c r="BE196" i="1"/>
  <c r="BQ196" i="1"/>
  <c r="CG196" i="1"/>
  <c r="P324" i="1"/>
  <c r="L131" i="1"/>
  <c r="BC131" i="1"/>
  <c r="V131" i="1"/>
  <c r="AX131" i="1"/>
  <c r="CC131" i="1"/>
  <c r="G196" i="1"/>
  <c r="AF196" i="1"/>
  <c r="BT196" i="1"/>
  <c r="BB259" i="1"/>
  <c r="CP259" i="1"/>
  <c r="Q324" i="1"/>
  <c r="AK69" i="1"/>
  <c r="N70" i="1"/>
  <c r="AA70" i="1"/>
  <c r="AP70" i="1"/>
  <c r="BE70" i="1"/>
  <c r="CS70" i="1"/>
  <c r="W131" i="1"/>
  <c r="CD131" i="1"/>
  <c r="R196" i="1"/>
  <c r="AT196" i="1"/>
  <c r="BS196" i="1"/>
  <c r="F324" i="1"/>
  <c r="AY323" i="1"/>
  <c r="AY322" i="1"/>
  <c r="AY324" i="1" s="1"/>
  <c r="AM69" i="1"/>
  <c r="CE70" i="1"/>
  <c r="DC70" i="1"/>
  <c r="G70" i="1"/>
  <c r="O70" i="1"/>
  <c r="W70" i="1"/>
  <c r="AF70" i="1"/>
  <c r="AQ70" i="1"/>
  <c r="BB70" i="1"/>
  <c r="BR70" i="1"/>
  <c r="CL70" i="1"/>
  <c r="CT70" i="1"/>
  <c r="DB70" i="1"/>
  <c r="AM194" i="1"/>
  <c r="I196" i="1"/>
  <c r="Q196" i="1"/>
  <c r="Y196" i="1"/>
  <c r="AH196" i="1"/>
  <c r="AS196" i="1"/>
  <c r="BB196" i="1"/>
  <c r="CD196" i="1"/>
  <c r="BN259" i="1"/>
  <c r="AF259" i="1"/>
  <c r="AR259" i="1"/>
  <c r="BC259" i="1"/>
  <c r="BK259" i="1"/>
  <c r="BS259" i="1"/>
  <c r="CE259" i="1"/>
  <c r="BV323" i="1"/>
  <c r="BV324" i="1" s="1"/>
  <c r="BV322" i="1"/>
  <c r="H131" i="1"/>
  <c r="P131" i="1"/>
  <c r="X131" i="1"/>
  <c r="AG131" i="1"/>
  <c r="CE131" i="1"/>
  <c r="AY195" i="1"/>
  <c r="BW322" i="1"/>
  <c r="BW323" i="1"/>
  <c r="AY68" i="1"/>
  <c r="BV69" i="1"/>
  <c r="CW70" i="1"/>
  <c r="I70" i="1"/>
  <c r="Q70" i="1"/>
  <c r="Y70" i="1"/>
  <c r="AS70" i="1"/>
  <c r="BD70" i="1"/>
  <c r="BL70" i="1"/>
  <c r="BT70" i="1"/>
  <c r="CF70" i="1"/>
  <c r="I131" i="1"/>
  <c r="Q131" i="1"/>
  <c r="Y131" i="1"/>
  <c r="AH131" i="1"/>
  <c r="BD131" i="1"/>
  <c r="BL131" i="1"/>
  <c r="BT131" i="1"/>
  <c r="CF131" i="1"/>
  <c r="BV195" i="1"/>
  <c r="K196" i="1"/>
  <c r="S196" i="1"/>
  <c r="AB196" i="1"/>
  <c r="AJ196" i="1"/>
  <c r="AU196" i="1"/>
  <c r="AH259" i="1"/>
  <c r="AT259" i="1"/>
  <c r="BM259" i="1"/>
  <c r="BU259" i="1"/>
  <c r="CG259" i="1"/>
  <c r="CO259" i="1"/>
  <c r="CW259" i="1"/>
  <c r="BW130" i="1"/>
  <c r="AT131" i="1"/>
  <c r="BM131" i="1"/>
  <c r="BU131" i="1"/>
  <c r="CG131" i="1"/>
  <c r="BW195" i="1"/>
  <c r="J324" i="1"/>
  <c r="R324" i="1"/>
  <c r="K70" i="1"/>
  <c r="S70" i="1"/>
  <c r="AB70" i="1"/>
  <c r="AJ70" i="1"/>
  <c r="AU70" i="1"/>
  <c r="BF70" i="1"/>
  <c r="BZ70" i="1"/>
  <c r="CP70" i="1"/>
  <c r="CX70" i="1"/>
  <c r="BF131" i="1"/>
  <c r="BN131" i="1"/>
  <c r="BZ131" i="1"/>
  <c r="BY152" i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7" i="1" s="1"/>
  <c r="E196" i="1"/>
  <c r="M196" i="1"/>
  <c r="U196" i="1"/>
  <c r="AD196" i="1"/>
  <c r="AO196" i="1"/>
  <c r="AW196" i="1"/>
  <c r="BF196" i="1"/>
  <c r="BN196" i="1"/>
  <c r="CD259" i="1"/>
  <c r="CL259" i="1"/>
  <c r="CT259" i="1"/>
  <c r="AB259" i="1"/>
  <c r="AJ259" i="1"/>
  <c r="AV259" i="1"/>
  <c r="BG259" i="1"/>
  <c r="BO259" i="1"/>
  <c r="CA259" i="1"/>
  <c r="CI259" i="1"/>
  <c r="CQ259" i="1"/>
  <c r="CY259" i="1"/>
  <c r="AK322" i="1"/>
  <c r="K324" i="1"/>
  <c r="S324" i="1"/>
  <c r="BY22" i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71" i="1" s="1"/>
  <c r="BY72" i="1" s="1"/>
  <c r="BY73" i="1" s="1"/>
  <c r="BY74" i="1" s="1"/>
  <c r="BY75" i="1" s="1"/>
  <c r="BY76" i="1" s="1"/>
  <c r="BY77" i="1" s="1"/>
  <c r="BY78" i="1" s="1"/>
  <c r="AN70" i="1"/>
  <c r="AV70" i="1"/>
  <c r="BG70" i="1"/>
  <c r="BO70" i="1"/>
  <c r="CA70" i="1"/>
  <c r="CQ70" i="1"/>
  <c r="AN131" i="1"/>
  <c r="AV131" i="1"/>
  <c r="BG131" i="1"/>
  <c r="BO131" i="1"/>
  <c r="CI131" i="1"/>
  <c r="F196" i="1"/>
  <c r="N196" i="1"/>
  <c r="V196" i="1"/>
  <c r="AE196" i="1"/>
  <c r="AP196" i="1"/>
  <c r="AX196" i="1"/>
  <c r="BG196" i="1"/>
  <c r="BO196" i="1"/>
  <c r="CA196" i="1"/>
  <c r="AO259" i="1"/>
  <c r="AW259" i="1"/>
  <c r="BH259" i="1"/>
  <c r="BP259" i="1"/>
  <c r="CB259" i="1"/>
  <c r="CJ259" i="1"/>
  <c r="CR259" i="1"/>
  <c r="CZ259" i="1"/>
  <c r="AL322" i="1"/>
  <c r="L324" i="1"/>
  <c r="T324" i="1"/>
  <c r="BW69" i="1"/>
  <c r="BQ70" i="1"/>
  <c r="E70" i="1"/>
  <c r="M70" i="1"/>
  <c r="U70" i="1"/>
  <c r="AD70" i="1"/>
  <c r="AO70" i="1"/>
  <c r="AW70" i="1"/>
  <c r="BH70" i="1"/>
  <c r="BP70" i="1"/>
  <c r="CB70" i="1"/>
  <c r="CJ70" i="1"/>
  <c r="CR70" i="1"/>
  <c r="CZ70" i="1"/>
  <c r="BB131" i="1"/>
  <c r="E131" i="1"/>
  <c r="M131" i="1"/>
  <c r="U131" i="1"/>
  <c r="AD131" i="1"/>
  <c r="AO131" i="1"/>
  <c r="AW131" i="1"/>
  <c r="BH131" i="1"/>
  <c r="BP131" i="1"/>
  <c r="CB131" i="1"/>
  <c r="AQ196" i="1"/>
  <c r="BH196" i="1"/>
  <c r="AD259" i="1"/>
  <c r="AP259" i="1"/>
  <c r="AX259" i="1"/>
  <c r="BI259" i="1"/>
  <c r="BQ259" i="1"/>
  <c r="CK259" i="1"/>
  <c r="AM322" i="1"/>
  <c r="AM324" i="1" s="1"/>
  <c r="AM323" i="1"/>
  <c r="M324" i="1"/>
  <c r="U324" i="1"/>
  <c r="DC387" i="1"/>
  <c r="CZ387" i="1"/>
  <c r="CY387" i="1"/>
  <c r="CX387" i="1"/>
  <c r="CV387" i="1"/>
  <c r="CU387" i="1"/>
  <c r="CS387" i="1"/>
  <c r="CR387" i="1"/>
  <c r="CQ387" i="1"/>
  <c r="CP387" i="1"/>
  <c r="CL387" i="1"/>
  <c r="CK387" i="1"/>
  <c r="CJ387" i="1"/>
  <c r="CI387" i="1"/>
  <c r="CF387" i="1"/>
  <c r="CE387" i="1"/>
  <c r="CD387" i="1"/>
  <c r="CC387" i="1"/>
  <c r="CB387" i="1"/>
  <c r="CA387" i="1"/>
  <c r="BR387" i="1"/>
  <c r="BN387" i="1"/>
  <c r="BM387" i="1"/>
  <c r="BK387" i="1"/>
  <c r="BI387" i="1"/>
  <c r="BH387" i="1"/>
  <c r="BG387" i="1"/>
  <c r="BF387" i="1"/>
  <c r="AX387" i="1"/>
  <c r="AW387" i="1"/>
  <c r="AV387" i="1"/>
  <c r="AU387" i="1"/>
  <c r="AR387" i="1"/>
  <c r="AP387" i="1"/>
  <c r="AL129" i="1"/>
  <c r="AL130" i="1"/>
  <c r="BY6" i="1"/>
  <c r="AK68" i="1"/>
  <c r="AY69" i="1"/>
  <c r="AM130" i="1"/>
  <c r="AM129" i="1"/>
  <c r="BX133" i="1"/>
  <c r="BX134" i="1" s="1"/>
  <c r="BX135" i="1" s="1"/>
  <c r="BX136" i="1" s="1"/>
  <c r="BX137" i="1" s="1"/>
  <c r="BX138" i="1" s="1"/>
  <c r="BX139" i="1" s="1"/>
  <c r="BX140" i="1" s="1"/>
  <c r="BX141" i="1" s="1"/>
  <c r="AL6" i="1"/>
  <c r="AM68" i="1"/>
  <c r="AY130" i="1"/>
  <c r="AY129" i="1"/>
  <c r="BV68" i="1"/>
  <c r="BV70" i="1" s="1"/>
  <c r="BV130" i="1"/>
  <c r="BV129" i="1"/>
  <c r="BW68" i="1"/>
  <c r="BX68" i="1"/>
  <c r="BX70" i="1" s="1"/>
  <c r="BN70" i="1"/>
  <c r="CD70" i="1"/>
  <c r="BX199" i="1"/>
  <c r="BX72" i="1"/>
  <c r="BX73" i="1" s="1"/>
  <c r="BX74" i="1" s="1"/>
  <c r="BX75" i="1" s="1"/>
  <c r="BX76" i="1" s="1"/>
  <c r="BX77" i="1" s="1"/>
  <c r="BX78" i="1" s="1"/>
  <c r="CN70" i="1"/>
  <c r="CV70" i="1"/>
  <c r="DD70" i="1"/>
  <c r="AK129" i="1"/>
  <c r="AK130" i="1"/>
  <c r="AM195" i="1"/>
  <c r="AK258" i="1"/>
  <c r="AK257" i="1"/>
  <c r="AL132" i="1"/>
  <c r="BV194" i="1"/>
  <c r="AL197" i="1"/>
  <c r="BW129" i="1"/>
  <c r="AY194" i="1"/>
  <c r="AY196" i="1" s="1"/>
  <c r="BW194" i="1"/>
  <c r="AM257" i="1"/>
  <c r="AM258" i="1"/>
  <c r="AY257" i="1"/>
  <c r="AY258" i="1"/>
  <c r="AK194" i="1"/>
  <c r="AK196" i="1" s="1"/>
  <c r="BV257" i="1"/>
  <c r="BV258" i="1"/>
  <c r="AL323" i="1"/>
  <c r="BW257" i="1"/>
  <c r="BW258" i="1"/>
  <c r="AK323" i="1"/>
  <c r="AK324" i="1" s="1"/>
  <c r="BW70" i="1" l="1"/>
  <c r="AL131" i="1"/>
  <c r="BV196" i="1"/>
  <c r="BW196" i="1"/>
  <c r="AY70" i="1"/>
  <c r="AK70" i="1"/>
  <c r="BV259" i="1"/>
  <c r="BW259" i="1"/>
  <c r="AM196" i="1"/>
  <c r="BW131" i="1"/>
  <c r="BY194" i="1"/>
  <c r="AM70" i="1"/>
  <c r="BW324" i="1"/>
  <c r="BY198" i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Y255" i="1" s="1"/>
  <c r="BY256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79" i="1" s="1"/>
  <c r="BY280" i="1" s="1"/>
  <c r="BY281" i="1" s="1"/>
  <c r="BY282" i="1" s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304" i="1" s="1"/>
  <c r="BY305" i="1" s="1"/>
  <c r="BY306" i="1" s="1"/>
  <c r="BY307" i="1" s="1"/>
  <c r="BY308" i="1" s="1"/>
  <c r="BY309" i="1" s="1"/>
  <c r="BY310" i="1" s="1"/>
  <c r="BY311" i="1" s="1"/>
  <c r="BY312" i="1" s="1"/>
  <c r="BY313" i="1" s="1"/>
  <c r="BY314" i="1" s="1"/>
  <c r="BY315" i="1" s="1"/>
  <c r="BY316" i="1" s="1"/>
  <c r="BY317" i="1" s="1"/>
  <c r="BY318" i="1" s="1"/>
  <c r="BY319" i="1" s="1"/>
  <c r="BY320" i="1" s="1"/>
  <c r="BY321" i="1" s="1"/>
  <c r="BY325" i="1" s="1"/>
  <c r="AL324" i="1"/>
  <c r="BX200" i="1"/>
  <c r="BX201" i="1" s="1"/>
  <c r="AY259" i="1"/>
  <c r="AY131" i="1"/>
  <c r="AK259" i="1"/>
  <c r="BV131" i="1"/>
  <c r="CW387" i="1"/>
  <c r="CT387" i="1"/>
  <c r="CO387" i="1"/>
  <c r="CN387" i="1"/>
  <c r="CM387" i="1"/>
  <c r="BZ387" i="1"/>
  <c r="BW387" i="1"/>
  <c r="BU387" i="1"/>
  <c r="BT387" i="1"/>
  <c r="BS387" i="1"/>
  <c r="BQ387" i="1"/>
  <c r="BP387" i="1"/>
  <c r="BO387" i="1"/>
  <c r="BL387" i="1"/>
  <c r="BV387" i="1"/>
  <c r="DA387" i="1"/>
  <c r="BE387" i="1"/>
  <c r="BD387" i="1"/>
  <c r="BC387" i="1"/>
  <c r="BB387" i="1"/>
  <c r="AS387" i="1"/>
  <c r="AY387" i="1"/>
  <c r="AT387" i="1"/>
  <c r="AQ387" i="1"/>
  <c r="AL257" i="1"/>
  <c r="AL258" i="1"/>
  <c r="AK131" i="1"/>
  <c r="AM131" i="1"/>
  <c r="BY129" i="1"/>
  <c r="BX129" i="1"/>
  <c r="BX194" i="1"/>
  <c r="AM259" i="1"/>
  <c r="AL195" i="1"/>
  <c r="AL194" i="1"/>
  <c r="BY130" i="1"/>
  <c r="BX130" i="1"/>
  <c r="BY68" i="1"/>
  <c r="BY69" i="1"/>
  <c r="BX195" i="1"/>
  <c r="AL69" i="1"/>
  <c r="AL68" i="1"/>
  <c r="BY195" i="1"/>
  <c r="BY196" i="1" s="1"/>
  <c r="BX196" i="1" l="1"/>
  <c r="AL70" i="1"/>
  <c r="BX131" i="1"/>
  <c r="BX202" i="1"/>
  <c r="BX203" i="1" s="1"/>
  <c r="BX204" i="1" s="1"/>
  <c r="BX205" i="1" s="1"/>
  <c r="BY326" i="1"/>
  <c r="BY327" i="1" s="1"/>
  <c r="BY328" i="1" s="1"/>
  <c r="BY329" i="1" s="1"/>
  <c r="BY330" i="1" s="1"/>
  <c r="BY331" i="1" s="1"/>
  <c r="BY332" i="1" s="1"/>
  <c r="BY333" i="1" s="1"/>
  <c r="BY334" i="1" s="1"/>
  <c r="BY335" i="1" s="1"/>
  <c r="BY336" i="1" s="1"/>
  <c r="BY337" i="1" s="1"/>
  <c r="BY338" i="1" s="1"/>
  <c r="BY339" i="1" s="1"/>
  <c r="BY340" i="1" s="1"/>
  <c r="BY341" i="1" s="1"/>
  <c r="BY342" i="1" s="1"/>
  <c r="BY343" i="1" s="1"/>
  <c r="BY344" i="1" s="1"/>
  <c r="BY345" i="1" s="1"/>
  <c r="BY346" i="1" s="1"/>
  <c r="BY350" i="1" s="1"/>
  <c r="BY351" i="1" s="1"/>
  <c r="BY352" i="1" s="1"/>
  <c r="BY353" i="1" s="1"/>
  <c r="BY354" i="1" s="1"/>
  <c r="BY355" i="1" s="1"/>
  <c r="BY356" i="1" s="1"/>
  <c r="BY357" i="1" s="1"/>
  <c r="BY358" i="1" s="1"/>
  <c r="BY359" i="1" s="1"/>
  <c r="BY360" i="1" s="1"/>
  <c r="BY361" i="1" s="1"/>
  <c r="BY362" i="1" s="1"/>
  <c r="BY363" i="1" s="1"/>
  <c r="BY364" i="1" s="1"/>
  <c r="BY365" i="1" s="1"/>
  <c r="BY366" i="1" s="1"/>
  <c r="BY367" i="1" s="1"/>
  <c r="BY368" i="1" s="1"/>
  <c r="BY369" i="1" s="1"/>
  <c r="BY370" i="1" s="1"/>
  <c r="BY371" i="1" s="1"/>
  <c r="BY372" i="1" s="1"/>
  <c r="BY373" i="1" s="1"/>
  <c r="BY374" i="1" s="1"/>
  <c r="BY375" i="1" s="1"/>
  <c r="BY376" i="1" s="1"/>
  <c r="BY377" i="1" s="1"/>
  <c r="BY378" i="1" s="1"/>
  <c r="BY379" i="1" s="1"/>
  <c r="BY380" i="1" s="1"/>
  <c r="BY381" i="1" s="1"/>
  <c r="BY382" i="1" s="1"/>
  <c r="BY383" i="1" s="1"/>
  <c r="BY384" i="1" s="1"/>
  <c r="BY388" i="1" s="1"/>
  <c r="BY323" i="1"/>
  <c r="BY257" i="1"/>
  <c r="BY322" i="1"/>
  <c r="BY70" i="1"/>
  <c r="BY131" i="1"/>
  <c r="BY258" i="1"/>
  <c r="AL259" i="1"/>
  <c r="AL196" i="1"/>
  <c r="BY389" i="1" l="1"/>
  <c r="BY390" i="1" s="1"/>
  <c r="BY391" i="1" s="1"/>
  <c r="BY392" i="1" s="1"/>
  <c r="BY393" i="1" s="1"/>
  <c r="BY394" i="1" s="1"/>
  <c r="BY395" i="1" s="1"/>
  <c r="BY396" i="1" s="1"/>
  <c r="BY397" i="1" s="1"/>
  <c r="BY398" i="1" s="1"/>
  <c r="BY399" i="1" s="1"/>
  <c r="BY400" i="1" s="1"/>
  <c r="BY401" i="1" s="1"/>
  <c r="BY402" i="1" s="1"/>
  <c r="BY403" i="1" s="1"/>
  <c r="BY404" i="1" s="1"/>
  <c r="BY405" i="1" s="1"/>
  <c r="BY410" i="1" s="1"/>
  <c r="BY411" i="1" s="1"/>
  <c r="BY412" i="1" s="1"/>
  <c r="BY413" i="1" s="1"/>
  <c r="BY414" i="1" s="1"/>
  <c r="BY415" i="1" s="1"/>
  <c r="BY416" i="1" s="1"/>
  <c r="BY417" i="1" s="1"/>
  <c r="BY418" i="1" s="1"/>
  <c r="BY419" i="1" s="1"/>
  <c r="BY420" i="1" s="1"/>
  <c r="BY421" i="1" s="1"/>
  <c r="BY427" i="1" s="1"/>
  <c r="BY428" i="1" s="1"/>
  <c r="BY429" i="1" s="1"/>
  <c r="BY430" i="1" s="1"/>
  <c r="BY431" i="1" s="1"/>
  <c r="BY432" i="1" s="1"/>
  <c r="BY433" i="1" s="1"/>
  <c r="BY434" i="1" s="1"/>
  <c r="BY435" i="1" s="1"/>
  <c r="BY436" i="1" s="1"/>
  <c r="BY437" i="1" s="1"/>
  <c r="BY438" i="1" s="1"/>
  <c r="BY439" i="1" s="1"/>
  <c r="BY440" i="1" s="1"/>
  <c r="BY441" i="1" s="1"/>
  <c r="BY442" i="1" s="1"/>
  <c r="BY443" i="1" s="1"/>
  <c r="BY444" i="1" s="1"/>
  <c r="BY445" i="1" s="1"/>
  <c r="BY446" i="1" s="1"/>
  <c r="BY447" i="1" s="1"/>
  <c r="BY259" i="1"/>
  <c r="BY385" i="1"/>
  <c r="BY386" i="1"/>
  <c r="BY324" i="1"/>
  <c r="BX206" i="1"/>
  <c r="BY450" i="1" l="1"/>
  <c r="BY451" i="1"/>
  <c r="BY452" i="1" s="1"/>
  <c r="BY387" i="1"/>
  <c r="BX207" i="1"/>
  <c r="BX208" i="1" l="1"/>
  <c r="BX209" i="1" l="1"/>
  <c r="BX210" i="1" l="1"/>
  <c r="BX211" i="1" l="1"/>
  <c r="BX212" i="1" l="1"/>
  <c r="BX213" i="1" l="1"/>
  <c r="BX214" i="1" l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l="1"/>
  <c r="BX248" i="1" s="1"/>
  <c r="BX249" i="1" s="1"/>
  <c r="BX250" i="1" s="1"/>
  <c r="BX251" i="1" s="1"/>
  <c r="BX252" i="1" s="1"/>
  <c r="BX253" i="1" s="1"/>
  <c r="BX254" i="1" s="1"/>
  <c r="BX255" i="1" s="1"/>
  <c r="BX256" i="1" s="1"/>
  <c r="BX260" i="1" s="1"/>
  <c r="BX257" i="1"/>
  <c r="BX261" i="1" l="1"/>
  <c r="BX262" i="1" s="1"/>
  <c r="BX263" i="1" s="1"/>
  <c r="BX264" i="1" s="1"/>
  <c r="BX265" i="1" s="1"/>
  <c r="BX266" i="1" s="1"/>
  <c r="BX267" i="1" s="1"/>
  <c r="BX268" i="1" s="1"/>
  <c r="BX269" i="1" s="1"/>
  <c r="BX270" i="1" s="1"/>
  <c r="BX271" i="1" s="1"/>
  <c r="BX272" i="1" s="1"/>
  <c r="BX273" i="1" s="1"/>
  <c r="BX274" i="1" s="1"/>
  <c r="BX275" i="1" s="1"/>
  <c r="BX276" i="1" s="1"/>
  <c r="BX277" i="1" s="1"/>
  <c r="BX278" i="1" s="1"/>
  <c r="BX279" i="1" s="1"/>
  <c r="BX280" i="1" s="1"/>
  <c r="BX281" i="1" s="1"/>
  <c r="BX282" i="1" s="1"/>
  <c r="BX283" i="1" s="1"/>
  <c r="BX284" i="1" s="1"/>
  <c r="BX285" i="1" s="1"/>
  <c r="BX286" i="1" s="1"/>
  <c r="BX287" i="1" s="1"/>
  <c r="BX288" i="1" s="1"/>
  <c r="BX289" i="1" s="1"/>
  <c r="BX290" i="1" s="1"/>
  <c r="BX291" i="1" s="1"/>
  <c r="BX292" i="1" s="1"/>
  <c r="BX293" i="1" s="1"/>
  <c r="BX294" i="1" s="1"/>
  <c r="BX295" i="1" s="1"/>
  <c r="BX296" i="1" s="1"/>
  <c r="BX297" i="1" s="1"/>
  <c r="BX298" i="1" s="1"/>
  <c r="BX299" i="1" s="1"/>
  <c r="BX300" i="1" s="1"/>
  <c r="BX301" i="1" s="1"/>
  <c r="BX302" i="1" s="1"/>
  <c r="BX303" i="1" s="1"/>
  <c r="BX304" i="1" s="1"/>
  <c r="BX305" i="1" s="1"/>
  <c r="BX306" i="1" s="1"/>
  <c r="BX307" i="1" s="1"/>
  <c r="BX308" i="1" s="1"/>
  <c r="BX309" i="1" s="1"/>
  <c r="BX310" i="1" s="1"/>
  <c r="BX311" i="1" s="1"/>
  <c r="BX312" i="1" s="1"/>
  <c r="BX313" i="1" s="1"/>
  <c r="BX314" i="1" s="1"/>
  <c r="BX315" i="1" s="1"/>
  <c r="BX316" i="1" s="1"/>
  <c r="BX317" i="1" s="1"/>
  <c r="BX318" i="1" s="1"/>
  <c r="BX319" i="1" s="1"/>
  <c r="BX320" i="1" s="1"/>
  <c r="BX321" i="1" s="1"/>
  <c r="BX325" i="1" s="1"/>
  <c r="BX258" i="1"/>
  <c r="BX259" i="1" s="1"/>
  <c r="BX322" i="1" l="1"/>
  <c r="BX323" i="1"/>
  <c r="BX324" i="1" s="1"/>
  <c r="BX326" i="1"/>
  <c r="BX327" i="1" s="1"/>
  <c r="BX328" i="1" s="1"/>
  <c r="BX329" i="1" s="1"/>
  <c r="BX330" i="1" s="1"/>
  <c r="BX331" i="1" s="1"/>
  <c r="BX332" i="1" s="1"/>
  <c r="BX333" i="1" s="1"/>
  <c r="BX334" i="1" s="1"/>
  <c r="BX335" i="1" s="1"/>
  <c r="BX336" i="1" s="1"/>
  <c r="BX337" i="1" s="1"/>
  <c r="BX338" i="1" s="1"/>
  <c r="BX339" i="1" s="1"/>
  <c r="BX340" i="1" s="1"/>
  <c r="BX341" i="1" s="1"/>
  <c r="BX342" i="1" s="1"/>
  <c r="BX343" i="1" s="1"/>
  <c r="BX344" i="1" s="1"/>
  <c r="BX345" i="1" s="1"/>
  <c r="BX346" i="1" s="1"/>
  <c r="BX350" i="1" s="1"/>
  <c r="BX351" i="1" s="1"/>
  <c r="BX352" i="1" s="1"/>
  <c r="BX353" i="1" s="1"/>
  <c r="BX354" i="1" s="1"/>
  <c r="BX355" i="1" s="1"/>
  <c r="BX356" i="1" s="1"/>
  <c r="BX357" i="1" s="1"/>
  <c r="BX358" i="1" s="1"/>
  <c r="BX359" i="1" s="1"/>
  <c r="BX360" i="1" s="1"/>
  <c r="BX361" i="1" s="1"/>
  <c r="BX362" i="1" s="1"/>
  <c r="BX363" i="1" s="1"/>
  <c r="BX364" i="1" s="1"/>
  <c r="BX365" i="1" s="1"/>
  <c r="BX366" i="1" s="1"/>
  <c r="BX367" i="1" s="1"/>
  <c r="BX368" i="1" s="1"/>
  <c r="BX369" i="1" s="1"/>
  <c r="BX370" i="1" s="1"/>
  <c r="BX371" i="1" s="1"/>
  <c r="BX372" i="1" s="1"/>
  <c r="BX373" i="1" s="1"/>
  <c r="BX374" i="1" s="1"/>
  <c r="BX375" i="1" s="1"/>
  <c r="BX376" i="1" s="1"/>
  <c r="BX377" i="1" s="1"/>
  <c r="BX378" i="1" s="1"/>
  <c r="BX379" i="1" s="1"/>
  <c r="BX380" i="1" s="1"/>
  <c r="BX381" i="1" s="1"/>
  <c r="BX382" i="1" s="1"/>
  <c r="BX383" i="1" s="1"/>
  <c r="BX384" i="1" s="1"/>
  <c r="BX388" i="1" s="1"/>
  <c r="BX389" i="1" l="1"/>
  <c r="BX390" i="1" s="1"/>
  <c r="BX391" i="1" s="1"/>
  <c r="BX392" i="1" s="1"/>
  <c r="BX393" i="1" s="1"/>
  <c r="BX394" i="1" s="1"/>
  <c r="BX395" i="1" s="1"/>
  <c r="BX396" i="1" s="1"/>
  <c r="BX397" i="1" s="1"/>
  <c r="BX398" i="1" s="1"/>
  <c r="BX399" i="1" s="1"/>
  <c r="BX400" i="1" s="1"/>
  <c r="BX401" i="1" s="1"/>
  <c r="BX402" i="1" s="1"/>
  <c r="BX403" i="1" s="1"/>
  <c r="BX404" i="1" s="1"/>
  <c r="BX405" i="1" s="1"/>
  <c r="BX410" i="1" s="1"/>
  <c r="BX411" i="1" s="1"/>
  <c r="BX412" i="1" s="1"/>
  <c r="BX413" i="1" s="1"/>
  <c r="BX414" i="1" s="1"/>
  <c r="BX415" i="1" s="1"/>
  <c r="BX416" i="1" s="1"/>
  <c r="BX417" i="1" s="1"/>
  <c r="BX418" i="1" s="1"/>
  <c r="BX419" i="1" s="1"/>
  <c r="BX420" i="1" s="1"/>
  <c r="BX421" i="1" s="1"/>
  <c r="BX427" i="1" s="1"/>
  <c r="BX428" i="1" s="1"/>
  <c r="BX429" i="1" s="1"/>
  <c r="BX430" i="1" s="1"/>
  <c r="BX431" i="1" s="1"/>
  <c r="BX432" i="1" s="1"/>
  <c r="BX433" i="1" s="1"/>
  <c r="BX434" i="1" s="1"/>
  <c r="BX435" i="1" s="1"/>
  <c r="BX436" i="1" s="1"/>
  <c r="BX437" i="1" s="1"/>
  <c r="BX438" i="1" s="1"/>
  <c r="BX439" i="1" s="1"/>
  <c r="BX440" i="1" s="1"/>
  <c r="BX441" i="1" s="1"/>
  <c r="BX442" i="1" s="1"/>
  <c r="BX443" i="1" s="1"/>
  <c r="BX444" i="1" s="1"/>
  <c r="BX445" i="1" s="1"/>
  <c r="BX446" i="1" s="1"/>
  <c r="BX447" i="1" s="1"/>
  <c r="BX386" i="1"/>
  <c r="BX385" i="1"/>
  <c r="BX387" i="1" l="1"/>
  <c r="BX451" i="1"/>
  <c r="BX450" i="1"/>
  <c r="BX452" i="1" l="1"/>
  <c r="BL773" i="1"/>
  <c r="CG387" i="1" l="1"/>
  <c r="CG385" i="1"/>
  <c r="BL708" i="1"/>
  <c r="BL707" i="1"/>
</calcChain>
</file>

<file path=xl/sharedStrings.xml><?xml version="1.0" encoding="utf-8"?>
<sst xmlns="http://schemas.openxmlformats.org/spreadsheetml/2006/main" count="1637" uniqueCount="113">
  <si>
    <t xml:space="preserve">JUANICIPIO. ESTADISTICA  PLANTA CONCENTRADORA  2023- MARZO A </t>
  </si>
  <si>
    <t>Fe en Esf =</t>
  </si>
  <si>
    <t>Esp</t>
  </si>
  <si>
    <t>Se quitaron los turnos con menos de 8 hrs de operación, y con menos del 50% de toneladas</t>
  </si>
  <si>
    <t>C A B E Z A  G E N E R A L</t>
  </si>
  <si>
    <t>C O N C E N T R A D O    K N E L S O N</t>
  </si>
  <si>
    <t>C A B E Z A     D E    F L O T A C I O N</t>
  </si>
  <si>
    <t>C O N C E N T R A D O     D E     P L O M O</t>
  </si>
  <si>
    <t>C O L A S     D E   P L O M O</t>
  </si>
  <si>
    <t>C O N C E N T R A D O    D E     Z I N C</t>
  </si>
  <si>
    <t>C O L A S    DE   ZINC</t>
  </si>
  <si>
    <t>C O N C E N T R A D O   D E  F I E R R O</t>
  </si>
  <si>
    <t>C O L A S    D E   F I E R R O</t>
  </si>
  <si>
    <t>FECHA</t>
  </si>
  <si>
    <t>TURNO</t>
  </si>
  <si>
    <t>Horas</t>
  </si>
  <si>
    <t>TONS</t>
  </si>
  <si>
    <t>Gr / TON</t>
  </si>
  <si>
    <t>%</t>
  </si>
  <si>
    <t>tph</t>
  </si>
  <si>
    <t>G.E.</t>
  </si>
  <si>
    <t>Rel.</t>
  </si>
  <si>
    <r>
      <t>P</t>
    </r>
    <r>
      <rPr>
        <b/>
        <vertAlign val="subscript"/>
        <sz val="10"/>
        <rFont val="Arial"/>
        <family val="2"/>
      </rPr>
      <t>80</t>
    </r>
  </si>
  <si>
    <t>Zn+insol+fe</t>
  </si>
  <si>
    <t>CumSum</t>
  </si>
  <si>
    <t>Insl+Fe</t>
  </si>
  <si>
    <t>% Ins+</t>
  </si>
  <si>
    <t>No.</t>
  </si>
  <si>
    <t>operación</t>
  </si>
  <si>
    <t>Au</t>
  </si>
  <si>
    <t>Ag</t>
  </si>
  <si>
    <t>Pb</t>
  </si>
  <si>
    <t>Zn</t>
  </si>
  <si>
    <t>Fe</t>
  </si>
  <si>
    <t>Cu</t>
  </si>
  <si>
    <t>As</t>
  </si>
  <si>
    <t>Cd</t>
  </si>
  <si>
    <t>Ins</t>
  </si>
  <si>
    <t>Sb</t>
  </si>
  <si>
    <t>GNS</t>
  </si>
  <si>
    <t>ESP</t>
  </si>
  <si>
    <t>Ag/Pb</t>
  </si>
  <si>
    <t>micras</t>
  </si>
  <si>
    <t>Grado Pb</t>
  </si>
  <si>
    <t>Ag + Grado Pb</t>
  </si>
  <si>
    <t>Pb+Cu</t>
  </si>
  <si>
    <t>Ins+Pb+Cu</t>
  </si>
  <si>
    <t>PROMEDIO ENERO TOTAL 2024</t>
  </si>
  <si>
    <t>'''DESVIACIÓN ESTÁNDAR</t>
  </si>
  <si>
    <t>'''COEF. DE VARIABILIDAD, %</t>
  </si>
  <si>
    <t>---</t>
  </si>
  <si>
    <t>PROMEDIO FEBRERO TOTAL 2024</t>
  </si>
  <si>
    <t>''''DESVIACIÓN ESTÁNDAR</t>
  </si>
  <si>
    <t>''''COEF. DE VARIABILIDAD, %</t>
  </si>
  <si>
    <t>'PROMEDIO MARZO TOTAL 2024</t>
  </si>
  <si>
    <t>'''''DESVIACIÓN ESTÁNDAR</t>
  </si>
  <si>
    <t>'''''COEF. DE VARIABILIDAD, %</t>
  </si>
  <si>
    <t>'PROMEDIO ABRIL TOTAL 2024</t>
  </si>
  <si>
    <t>''''''DESVIACIÓN ESTÁNDAR</t>
  </si>
  <si>
    <t>''''''COEF. DE VARIABILIDAD, %</t>
  </si>
  <si>
    <t>'PROMEDIO MAYO TOTAL 2024</t>
  </si>
  <si>
    <t>'''''''DESVIACIÓN ESTÁNDAR</t>
  </si>
  <si>
    <t>'''''''COEF. DE VARIABILIDAD, %</t>
  </si>
  <si>
    <t>2a</t>
  </si>
  <si>
    <t>9.66.335</t>
  </si>
  <si>
    <t>52,73</t>
  </si>
  <si>
    <t>'PROMEDIO JULIO TOTAL 2024</t>
  </si>
  <si>
    <t>'PROMEDIO SEPTIEMBRE TOTAL 2024</t>
  </si>
  <si>
    <t>--</t>
  </si>
  <si>
    <t>'PROMEDIO NOVIEMBRE TOTAL 2024</t>
  </si>
  <si>
    <t>Turnos</t>
  </si>
  <si>
    <t>Rec. Au Concentrado de Plomo</t>
  </si>
  <si>
    <t>Rec. Ag Concentrado de Plomo</t>
  </si>
  <si>
    <t>Rec. Pb Concentrado de Plomo</t>
  </si>
  <si>
    <t>Rec. Au Concentrado de Zinc</t>
  </si>
  <si>
    <t>Rec. Ag Concentrado de Zinc</t>
  </si>
  <si>
    <t>Rec. Zn Concentrado de Zinc</t>
  </si>
  <si>
    <t>Rec. Au Concentrado de Fe</t>
  </si>
  <si>
    <t>Rec. Ag Concentrado de Fe</t>
  </si>
  <si>
    <t>Rec. Fe Concentrado de Fe</t>
  </si>
  <si>
    <t>Grado Au Concentrado de Plomo</t>
  </si>
  <si>
    <t>Grado Ag Concentrado de Plomo</t>
  </si>
  <si>
    <t>Grado Pb Concentrado de Plomo</t>
  </si>
  <si>
    <t>Grado Zn Concentrado de Plomo</t>
  </si>
  <si>
    <t>Grado Au Concentrado de Zinc</t>
  </si>
  <si>
    <t>Grado Ag Concentrado de Zinc</t>
  </si>
  <si>
    <t>Grado Zn Concentrado de Zinc</t>
  </si>
  <si>
    <t>Grado Au Concentrado de Fierro</t>
  </si>
  <si>
    <t>Grado Ag Concentrado de Fierro</t>
  </si>
  <si>
    <t>Grado Fe Concentrado de Fierro</t>
  </si>
  <si>
    <t>Prom.</t>
  </si>
  <si>
    <t>+1 DS</t>
  </si>
  <si>
    <t>- 1 DS</t>
  </si>
  <si>
    <t>+ 2 DS</t>
  </si>
  <si>
    <t>- 2 DS</t>
  </si>
  <si>
    <t>PPTO</t>
  </si>
  <si>
    <t>RECUPERACIÓN PB, %</t>
  </si>
  <si>
    <t>RECUPERACIÓN ZN, %</t>
  </si>
  <si>
    <t>RECUPERACIÓN FE, %</t>
  </si>
  <si>
    <t>Fecha</t>
  </si>
  <si>
    <t>Turno</t>
  </si>
  <si>
    <t>Recuperación circuito Pb, %</t>
  </si>
  <si>
    <t>Recuperación circuito Zn, %</t>
  </si>
  <si>
    <t>Recuperación circuito Fe, %</t>
  </si>
  <si>
    <t>Recuperación circuito TOTAL, %</t>
  </si>
  <si>
    <t xml:space="preserve">Au </t>
  </si>
  <si>
    <t>promedio</t>
  </si>
  <si>
    <t>cantidad de datos por debajo del promedio</t>
  </si>
  <si>
    <t>porcentaje de esos datos</t>
  </si>
  <si>
    <t>ppto</t>
  </si>
  <si>
    <t>cantidad de datos por debajo del ppto</t>
  </si>
  <si>
    <t>Promedio</t>
  </si>
  <si>
    <t>Desv.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</si>
</sst>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2"/>
      <color indexed="8"/>
      <name val="Arial"/>
      <family val="2"/>
    </font>
    <font>
      <b/>
      <sz val="9"/>
      <name val="ARIAL"/>
      <family val="2"/>
    </font>
    <font>
      <b/>
      <vertAlign val="subscript"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rgb="FF0000FF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6" fillId="0" borderId="3" xfId="1" quotePrefix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2" borderId="0" xfId="0" quotePrefix="1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8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9" fillId="3" borderId="10" xfId="0" applyNumberFormat="1" applyFont="1" applyFill="1" applyBorder="1" applyAlignment="1">
      <alignment horizontal="center"/>
    </xf>
    <xf numFmtId="2" fontId="9" fillId="4" borderId="10" xfId="0" applyNumberFormat="1" applyFont="1" applyFill="1" applyBorder="1" applyAlignment="1">
      <alignment horizontal="center"/>
    </xf>
    <xf numFmtId="2" fontId="10" fillId="5" borderId="10" xfId="0" applyNumberFormat="1" applyFont="1" applyFill="1" applyBorder="1" applyAlignment="1">
      <alignment horizontal="center"/>
    </xf>
    <xf numFmtId="2" fontId="9" fillId="5" borderId="10" xfId="0" applyNumberFormat="1" applyFont="1" applyFill="1" applyBorder="1" applyAlignment="1">
      <alignment horizontal="center"/>
    </xf>
    <xf numFmtId="164" fontId="9" fillId="5" borderId="12" xfId="0" applyNumberFormat="1" applyFont="1" applyFill="1" applyBorder="1" applyAlignment="1">
      <alignment horizontal="center"/>
    </xf>
    <xf numFmtId="0" fontId="8" fillId="3" borderId="9" xfId="0" quotePrefix="1" applyFont="1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8" fillId="3" borderId="3" xfId="0" quotePrefix="1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2" fontId="8" fillId="3" borderId="6" xfId="0" applyNumberFormat="1" applyFont="1" applyFill="1" applyBorder="1" applyAlignment="1">
      <alignment horizontal="center"/>
    </xf>
    <xf numFmtId="2" fontId="8" fillId="4" borderId="20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2" fontId="13" fillId="5" borderId="9" xfId="1" applyNumberFormat="1" applyFont="1" applyFill="1" applyBorder="1" applyAlignment="1">
      <alignment horizontal="center"/>
    </xf>
    <xf numFmtId="2" fontId="8" fillId="4" borderId="19" xfId="0" applyNumberFormat="1" applyFont="1" applyFill="1" applyBorder="1" applyAlignment="1">
      <alignment horizontal="center"/>
    </xf>
    <xf numFmtId="2" fontId="14" fillId="6" borderId="19" xfId="1" quotePrefix="1" applyNumberFormat="1" applyFont="1" applyFill="1" applyBorder="1" applyAlignment="1">
      <alignment horizontal="center"/>
    </xf>
    <xf numFmtId="164" fontId="14" fillId="6" borderId="18" xfId="1" applyNumberFormat="1" applyFon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2" fontId="2" fillId="3" borderId="26" xfId="0" applyNumberFormat="1" applyFont="1" applyFill="1" applyBorder="1" applyAlignment="1">
      <alignment horizontal="center"/>
    </xf>
    <xf numFmtId="2" fontId="8" fillId="4" borderId="25" xfId="0" applyNumberFormat="1" applyFont="1" applyFill="1" applyBorder="1" applyAlignment="1">
      <alignment horizontal="center"/>
    </xf>
    <xf numFmtId="2" fontId="8" fillId="4" borderId="26" xfId="0" applyNumberFormat="1" applyFont="1" applyFill="1" applyBorder="1" applyAlignment="1">
      <alignment horizontal="center"/>
    </xf>
    <xf numFmtId="2" fontId="8" fillId="3" borderId="2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3" borderId="0" xfId="0" quotePrefix="1" applyFont="1" applyFill="1" applyAlignment="1">
      <alignment horizontal="center" vertical="center"/>
    </xf>
    <xf numFmtId="2" fontId="8" fillId="3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2" fontId="8" fillId="3" borderId="3" xfId="0" quotePrefix="1" applyNumberFormat="1" applyFont="1" applyFill="1" applyBorder="1" applyAlignment="1">
      <alignment horizontal="center"/>
    </xf>
    <xf numFmtId="1" fontId="11" fillId="3" borderId="3" xfId="0" applyNumberFormat="1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2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2" fontId="8" fillId="4" borderId="0" xfId="0" applyNumberFormat="1" applyFont="1" applyFill="1" applyAlignment="1">
      <alignment horizontal="center"/>
    </xf>
    <xf numFmtId="2" fontId="13" fillId="5" borderId="0" xfId="1" applyNumberFormat="1" applyFont="1" applyFill="1" applyAlignment="1">
      <alignment horizontal="center"/>
    </xf>
    <xf numFmtId="2" fontId="13" fillId="5" borderId="0" xfId="1" applyNumberFormat="1" applyFont="1" applyFill="1" applyAlignment="1">
      <alignment horizontal="center" wrapText="1"/>
    </xf>
    <xf numFmtId="2" fontId="8" fillId="4" borderId="30" xfId="0" applyNumberFormat="1" applyFont="1" applyFill="1" applyBorder="1" applyAlignment="1">
      <alignment horizontal="center"/>
    </xf>
    <xf numFmtId="2" fontId="14" fillId="6" borderId="30" xfId="1" quotePrefix="1" applyNumberFormat="1" applyFont="1" applyFill="1" applyBorder="1" applyAlignment="1">
      <alignment horizontal="center"/>
    </xf>
    <xf numFmtId="164" fontId="14" fillId="6" borderId="31" xfId="1" applyNumberFormat="1" applyFont="1" applyFill="1" applyBorder="1" applyAlignment="1">
      <alignment horizontal="center"/>
    </xf>
    <xf numFmtId="164" fontId="14" fillId="6" borderId="31" xfId="1" quotePrefix="1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2" fontId="8" fillId="3" borderId="25" xfId="0" applyNumberFormat="1" applyFont="1" applyFill="1" applyBorder="1" applyAlignment="1">
      <alignment horizontal="center"/>
    </xf>
    <xf numFmtId="2" fontId="8" fillId="3" borderId="26" xfId="0" applyNumberFormat="1" applyFont="1" applyFill="1" applyBorder="1" applyAlignment="1">
      <alignment horizontal="center"/>
    </xf>
    <xf numFmtId="2" fontId="8" fillId="4" borderId="24" xfId="0" applyNumberFormat="1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2" fontId="8" fillId="3" borderId="27" xfId="0" applyNumberFormat="1" applyFont="1" applyFill="1" applyBorder="1" applyAlignment="1">
      <alignment horizontal="center"/>
    </xf>
    <xf numFmtId="2" fontId="8" fillId="3" borderId="28" xfId="0" quotePrefix="1" applyNumberFormat="1" applyFont="1" applyFill="1" applyBorder="1" applyAlignment="1">
      <alignment horizontal="center"/>
    </xf>
    <xf numFmtId="0" fontId="14" fillId="0" borderId="25" xfId="0" applyFont="1" applyBorder="1" applyAlignment="1">
      <alignment horizontal="center"/>
    </xf>
    <xf numFmtId="1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7" borderId="0" xfId="0" applyFill="1"/>
    <xf numFmtId="0" fontId="15" fillId="0" borderId="0" xfId="0" quotePrefix="1" applyFont="1"/>
    <xf numFmtId="164" fontId="15" fillId="0" borderId="0" xfId="0" quotePrefix="1" applyNumberFormat="1" applyFont="1"/>
    <xf numFmtId="2" fontId="16" fillId="0" borderId="25" xfId="0" applyNumberFormat="1" applyFon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15" fillId="0" borderId="0" xfId="0" quotePrefix="1" applyNumberFormat="1" applyFont="1"/>
    <xf numFmtId="0" fontId="15" fillId="0" borderId="25" xfId="0" quotePrefix="1" applyFon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5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2" fontId="15" fillId="0" borderId="0" xfId="0" quotePrefix="1" applyNumberFormat="1" applyFont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8" borderId="25" xfId="0" applyFill="1" applyBorder="1" applyAlignment="1">
      <alignment horizontal="center"/>
    </xf>
    <xf numFmtId="2" fontId="0" fillId="8" borderId="25" xfId="0" applyNumberFormat="1" applyFill="1" applyBorder="1" applyAlignment="1">
      <alignment horizontal="center"/>
    </xf>
    <xf numFmtId="164" fontId="0" fillId="8" borderId="25" xfId="0" applyNumberFormat="1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0" fillId="10" borderId="25" xfId="0" applyNumberForma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4" fontId="0" fillId="0" borderId="25" xfId="0" applyNumberFormat="1" applyBorder="1"/>
    <xf numFmtId="0" fontId="0" fillId="0" borderId="25" xfId="0" applyBorder="1"/>
    <xf numFmtId="0" fontId="5" fillId="0" borderId="37" xfId="0" applyFont="1" applyBorder="1" applyAlignment="1">
      <alignment horizontal="center"/>
    </xf>
    <xf numFmtId="49" fontId="5" fillId="0" borderId="32" xfId="0" quotePrefix="1" applyNumberFormat="1" applyFont="1" applyBorder="1" applyAlignment="1">
      <alignment horizontal="center"/>
    </xf>
    <xf numFmtId="49" fontId="5" fillId="0" borderId="38" xfId="0" quotePrefix="1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49" fontId="5" fillId="0" borderId="25" xfId="0" quotePrefix="1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49" fontId="5" fillId="0" borderId="39" xfId="0" quotePrefix="1" applyNumberFormat="1" applyFont="1" applyBorder="1" applyAlignment="1">
      <alignment horizontal="center"/>
    </xf>
    <xf numFmtId="49" fontId="5" fillId="0" borderId="39" xfId="0" applyNumberFormat="1" applyFont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2" fontId="0" fillId="0" borderId="25" xfId="0" applyNumberFormat="1" applyBorder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" fontId="0" fillId="0" borderId="0" xfId="0" applyNumberFormat="1"/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/>
    </xf>
    <xf numFmtId="2" fontId="1" fillId="0" borderId="25" xfId="4" applyNumberFormat="1" applyBorder="1" applyAlignment="1">
      <alignment horizontal="center"/>
    </xf>
    <xf numFmtId="2" fontId="1" fillId="0" borderId="27" xfId="4" applyNumberFormat="1" applyBorder="1" applyAlignment="1">
      <alignment horizontal="center"/>
    </xf>
    <xf numFmtId="2" fontId="0" fillId="0" borderId="25" xfId="0" applyNumberFormat="1" applyBorder="1" applyAlignment="1">
      <alignment horizontal="center" vertical="center" wrapText="1"/>
    </xf>
    <xf numFmtId="9" fontId="0" fillId="0" borderId="25" xfId="3" applyFont="1" applyBorder="1" applyAlignment="1">
      <alignment horizontal="center" vertical="center"/>
    </xf>
    <xf numFmtId="9" fontId="0" fillId="0" borderId="0" xfId="3" applyFont="1" applyBorder="1" applyAlignment="1">
      <alignment horizontal="center"/>
    </xf>
    <xf numFmtId="0" fontId="0" fillId="0" borderId="0" xfId="0" applyAlignment="1">
      <alignment wrapText="1"/>
    </xf>
    <xf numFmtId="164" fontId="9" fillId="3" borderId="1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2" fontId="9" fillId="4" borderId="10" xfId="0" applyNumberFormat="1" applyFont="1" applyFill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0" fontId="8" fillId="3" borderId="3" xfId="0" quotePrefix="1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/>
    </xf>
    <xf numFmtId="2" fontId="9" fillId="3" borderId="10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2" fontId="8" fillId="3" borderId="21" xfId="0" applyNumberFormat="1" applyFont="1" applyFill="1" applyBorder="1" applyAlignment="1">
      <alignment horizontal="center"/>
    </xf>
    <xf numFmtId="2" fontId="8" fillId="3" borderId="22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8" fillId="3" borderId="18" xfId="0" quotePrefix="1" applyFont="1" applyFill="1" applyBorder="1" applyAlignment="1">
      <alignment horizontal="center" vertical="center"/>
    </xf>
    <xf numFmtId="0" fontId="8" fillId="3" borderId="29" xfId="0" quotePrefix="1" applyFont="1" applyFill="1" applyBorder="1" applyAlignment="1">
      <alignment horizontal="center" vertical="center"/>
    </xf>
    <xf numFmtId="2" fontId="8" fillId="4" borderId="24" xfId="0" applyNumberFormat="1" applyFont="1" applyFill="1" applyBorder="1" applyAlignment="1">
      <alignment horizontal="center"/>
    </xf>
    <xf numFmtId="2" fontId="8" fillId="4" borderId="25" xfId="0" applyNumberFormat="1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165" fontId="9" fillId="3" borderId="15" xfId="0" applyNumberFormat="1" applyFont="1" applyFill="1" applyBorder="1" applyAlignment="1">
      <alignment horizontal="center"/>
    </xf>
    <xf numFmtId="2" fontId="9" fillId="4" borderId="13" xfId="0" applyNumberFormat="1" applyFont="1" applyFill="1" applyBorder="1" applyAlignment="1">
      <alignment horizontal="center"/>
    </xf>
    <xf numFmtId="2" fontId="9" fillId="4" borderId="14" xfId="0" applyNumberFormat="1" applyFont="1" applyFill="1" applyBorder="1" applyAlignment="1">
      <alignment horizontal="center"/>
    </xf>
    <xf numFmtId="2" fontId="9" fillId="4" borderId="15" xfId="0" applyNumberFormat="1" applyFont="1" applyFill="1" applyBorder="1" applyAlignment="1">
      <alignment horizontal="center"/>
    </xf>
    <xf numFmtId="165" fontId="9" fillId="3" borderId="16" xfId="0" applyNumberFormat="1" applyFont="1" applyFill="1" applyBorder="1" applyAlignment="1">
      <alignment horizontal="center"/>
    </xf>
    <xf numFmtId="165" fontId="9" fillId="3" borderId="17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>
      <alignment horizontal="center"/>
    </xf>
    <xf numFmtId="2" fontId="8" fillId="3" borderId="25" xfId="0" applyNumberFormat="1" applyFont="1" applyFill="1" applyBorder="1" applyAlignment="1">
      <alignment horizontal="center"/>
    </xf>
    <xf numFmtId="2" fontId="8" fillId="3" borderId="27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6" borderId="34" xfId="0" applyFont="1" applyFill="1" applyBorder="1" applyAlignment="1">
      <alignment horizontal="center"/>
    </xf>
    <xf numFmtId="0" fontId="14" fillId="6" borderId="35" xfId="0" applyFont="1" applyFill="1" applyBorder="1" applyAlignment="1">
      <alignment horizontal="center"/>
    </xf>
    <xf numFmtId="0" fontId="14" fillId="6" borderId="36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33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</cellXfs>
  <cellStyles count="5">
    <cellStyle name="Normal" xfId="0" builtinId="0"/>
    <cellStyle name="Normal 2" xfId="2" xr:uid="{555864A3-078A-4751-8E20-E98C84344A25}"/>
    <cellStyle name="Normal 3" xfId="4" xr:uid="{84225E73-4039-4717-BB2A-B5EBDB335128}"/>
    <cellStyle name="Normal_ESTADIS_PLANTA A MARZO-2017" xfId="1" xr:uid="{FAECA86F-1DB8-4E0A-AAE6-C6408D087702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Au Conc. De Plomo Turnos</a:t>
            </a:r>
            <a:r>
              <a:rPr lang="en-US" b="1" baseline="0"/>
              <a:t> Diciembre 2024</a:t>
            </a:r>
            <a:endParaRPr lang="en-US" b="1"/>
          </a:p>
        </c:rich>
      </c:tx>
      <c:layout>
        <c:manualLayout>
          <c:xMode val="edge"/>
          <c:yMode val="edge"/>
          <c:x val="0.3347410612974688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 Au Conc. De Plomo 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Diciembre'!$G$7:$G$68</c:f>
              <c:numCache>
                <c:formatCode>0.00</c:formatCode>
                <c:ptCount val="62"/>
                <c:pt idx="0">
                  <c:v>65.46854600871356</c:v>
                </c:pt>
                <c:pt idx="1">
                  <c:v>64.336711067605535</c:v>
                </c:pt>
                <c:pt idx="2">
                  <c:v>66.121404647049104</c:v>
                </c:pt>
                <c:pt idx="3">
                  <c:v>62.861400922064945</c:v>
                </c:pt>
                <c:pt idx="4">
                  <c:v>65.170505788884043</c:v>
                </c:pt>
                <c:pt idx="5">
                  <c:v>70.681571089964763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64.965147038738721</c:v>
                </c:pt>
                <c:pt idx="11">
                  <c:v>64.965147038738706</c:v>
                </c:pt>
                <c:pt idx="12">
                  <c:v>64.467332204807221</c:v>
                </c:pt>
                <c:pt idx="13">
                  <c:v>68.825582313104576</c:v>
                </c:pt>
                <c:pt idx="14">
                  <c:v>64.266151178685448</c:v>
                </c:pt>
                <c:pt idx="15">
                  <c:v>62.852610932348995</c:v>
                </c:pt>
                <c:pt idx="16">
                  <c:v>66.206234199388987</c:v>
                </c:pt>
                <c:pt idx="17">
                  <c:v>64.662863950662668</c:v>
                </c:pt>
                <c:pt idx="18">
                  <c:v>67.130629879296265</c:v>
                </c:pt>
                <c:pt idx="19">
                  <c:v>64.077173164169508</c:v>
                </c:pt>
                <c:pt idx="20">
                  <c:v>67.7472007308032</c:v>
                </c:pt>
                <c:pt idx="21">
                  <c:v>68.078221048122401</c:v>
                </c:pt>
                <c:pt idx="22">
                  <c:v>69.512587373287587</c:v>
                </c:pt>
                <c:pt idx="23">
                  <c:v>64.142093765658089</c:v>
                </c:pt>
                <c:pt idx="24">
                  <c:v>67.073133335109219</c:v>
                </c:pt>
                <c:pt idx="25">
                  <c:v>67.314310432153164</c:v>
                </c:pt>
                <c:pt idx="26">
                  <c:v>66.917596146694763</c:v>
                </c:pt>
                <c:pt idx="27">
                  <c:v>57.747781243163644</c:v>
                </c:pt>
                <c:pt idx="28">
                  <c:v>0</c:v>
                </c:pt>
                <c:pt idx="29">
                  <c:v>0</c:v>
                </c:pt>
                <c:pt idx="30">
                  <c:v>63.565792973163326</c:v>
                </c:pt>
                <c:pt idx="31">
                  <c:v>65.836879103302024</c:v>
                </c:pt>
                <c:pt idx="32">
                  <c:v>65.901982998647469</c:v>
                </c:pt>
                <c:pt idx="33">
                  <c:v>68.308080386088605</c:v>
                </c:pt>
                <c:pt idx="34">
                  <c:v>68.877566742399694</c:v>
                </c:pt>
                <c:pt idx="35">
                  <c:v>66.279373414655936</c:v>
                </c:pt>
                <c:pt idx="36">
                  <c:v>68.61137511541024</c:v>
                </c:pt>
                <c:pt idx="37">
                  <c:v>65.711875382363331</c:v>
                </c:pt>
                <c:pt idx="38">
                  <c:v>66.436864716121264</c:v>
                </c:pt>
                <c:pt idx="39">
                  <c:v>65.415901109031054</c:v>
                </c:pt>
                <c:pt idx="40">
                  <c:v>66.498157238975097</c:v>
                </c:pt>
                <c:pt idx="41">
                  <c:v>65.186570770248935</c:v>
                </c:pt>
                <c:pt idx="42">
                  <c:v>62.593823061492856</c:v>
                </c:pt>
                <c:pt idx="43">
                  <c:v>65.814417109893412</c:v>
                </c:pt>
                <c:pt idx="44">
                  <c:v>59.083731908010947</c:v>
                </c:pt>
                <c:pt idx="45">
                  <c:v>68.001714668363789</c:v>
                </c:pt>
                <c:pt idx="46">
                  <c:v>64.530557952592332</c:v>
                </c:pt>
                <c:pt idx="47">
                  <c:v>68.20494349474491</c:v>
                </c:pt>
                <c:pt idx="48">
                  <c:v>71.952900233196175</c:v>
                </c:pt>
                <c:pt idx="49">
                  <c:v>68.747803450264527</c:v>
                </c:pt>
                <c:pt idx="50">
                  <c:v>64.294351647019766</c:v>
                </c:pt>
                <c:pt idx="51">
                  <c:v>68.975682346798664</c:v>
                </c:pt>
                <c:pt idx="52">
                  <c:v>63.91266029401055</c:v>
                </c:pt>
                <c:pt idx="53">
                  <c:v>63.91266029401055</c:v>
                </c:pt>
                <c:pt idx="54">
                  <c:v>67.663387519307975</c:v>
                </c:pt>
                <c:pt idx="55">
                  <c:v>66.98978895343464</c:v>
                </c:pt>
                <c:pt idx="56">
                  <c:v>66.15766623501203</c:v>
                </c:pt>
                <c:pt idx="57">
                  <c:v>68.349562024891725</c:v>
                </c:pt>
                <c:pt idx="58">
                  <c:v>68.740854418322414</c:v>
                </c:pt>
                <c:pt idx="59">
                  <c:v>68.063942704031504</c:v>
                </c:pt>
                <c:pt idx="60">
                  <c:v>67.163909470221867</c:v>
                </c:pt>
                <c:pt idx="61">
                  <c:v>67.163909470221867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4-4675-B497-B8A4540FBD0F}"/>
            </c:ext>
          </c:extLst>
        </c:ser>
        <c:ser>
          <c:idx val="1"/>
          <c:order val="1"/>
          <c:tx>
            <c:v>PROM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Diciembre!$D$7:$D$68</c:f>
              <c:numCache>
                <c:formatCode>0.00</c:formatCode>
                <c:ptCount val="62"/>
                <c:pt idx="0">
                  <c:v>59.718397140410723</c:v>
                </c:pt>
                <c:pt idx="1">
                  <c:v>59.718397140410723</c:v>
                </c:pt>
                <c:pt idx="2">
                  <c:v>59.718397140410723</c:v>
                </c:pt>
                <c:pt idx="3">
                  <c:v>59.718397140410723</c:v>
                </c:pt>
                <c:pt idx="4">
                  <c:v>59.718397140410723</c:v>
                </c:pt>
                <c:pt idx="5">
                  <c:v>59.718397140410723</c:v>
                </c:pt>
                <c:pt idx="6">
                  <c:v>59.718397140410723</c:v>
                </c:pt>
                <c:pt idx="7">
                  <c:v>59.718397140410723</c:v>
                </c:pt>
                <c:pt idx="8">
                  <c:v>59.718397140410723</c:v>
                </c:pt>
                <c:pt idx="9">
                  <c:v>59.718397140410723</c:v>
                </c:pt>
                <c:pt idx="10">
                  <c:v>59.718397140410723</c:v>
                </c:pt>
                <c:pt idx="11">
                  <c:v>59.718397140410723</c:v>
                </c:pt>
                <c:pt idx="12">
                  <c:v>59.718397140410723</c:v>
                </c:pt>
                <c:pt idx="13">
                  <c:v>59.718397140410723</c:v>
                </c:pt>
                <c:pt idx="14">
                  <c:v>59.718397140410723</c:v>
                </c:pt>
                <c:pt idx="15">
                  <c:v>59.718397140410723</c:v>
                </c:pt>
                <c:pt idx="16">
                  <c:v>59.718397140410723</c:v>
                </c:pt>
                <c:pt idx="17">
                  <c:v>59.718397140410723</c:v>
                </c:pt>
                <c:pt idx="18">
                  <c:v>59.718397140410723</c:v>
                </c:pt>
                <c:pt idx="19">
                  <c:v>59.718397140410723</c:v>
                </c:pt>
                <c:pt idx="20">
                  <c:v>59.718397140410723</c:v>
                </c:pt>
                <c:pt idx="21">
                  <c:v>59.718397140410723</c:v>
                </c:pt>
                <c:pt idx="22">
                  <c:v>59.718397140410723</c:v>
                </c:pt>
                <c:pt idx="23">
                  <c:v>59.718397140410723</c:v>
                </c:pt>
                <c:pt idx="24">
                  <c:v>59.718397140410723</c:v>
                </c:pt>
                <c:pt idx="25">
                  <c:v>59.718397140410723</c:v>
                </c:pt>
                <c:pt idx="26">
                  <c:v>59.718397140410723</c:v>
                </c:pt>
                <c:pt idx="27">
                  <c:v>59.718397140410723</c:v>
                </c:pt>
                <c:pt idx="28">
                  <c:v>59.718397140410723</c:v>
                </c:pt>
                <c:pt idx="29">
                  <c:v>59.718397140410723</c:v>
                </c:pt>
                <c:pt idx="30">
                  <c:v>59.718397140410723</c:v>
                </c:pt>
                <c:pt idx="31">
                  <c:v>59.718397140410723</c:v>
                </c:pt>
                <c:pt idx="32">
                  <c:v>59.718397140410723</c:v>
                </c:pt>
                <c:pt idx="33">
                  <c:v>59.718397140410723</c:v>
                </c:pt>
                <c:pt idx="34">
                  <c:v>59.718397140410723</c:v>
                </c:pt>
                <c:pt idx="35">
                  <c:v>59.718397140410723</c:v>
                </c:pt>
                <c:pt idx="36">
                  <c:v>59.718397140410723</c:v>
                </c:pt>
                <c:pt idx="37">
                  <c:v>59.718397140410723</c:v>
                </c:pt>
                <c:pt idx="38">
                  <c:v>59.718397140410723</c:v>
                </c:pt>
                <c:pt idx="39">
                  <c:v>59.718397140410723</c:v>
                </c:pt>
                <c:pt idx="40">
                  <c:v>59.718397140410723</c:v>
                </c:pt>
                <c:pt idx="41">
                  <c:v>59.718397140410723</c:v>
                </c:pt>
                <c:pt idx="42">
                  <c:v>59.718397140410723</c:v>
                </c:pt>
                <c:pt idx="43">
                  <c:v>59.718397140410723</c:v>
                </c:pt>
                <c:pt idx="44">
                  <c:v>59.718397140410723</c:v>
                </c:pt>
                <c:pt idx="45">
                  <c:v>59.718397140410723</c:v>
                </c:pt>
                <c:pt idx="46">
                  <c:v>59.718397140410723</c:v>
                </c:pt>
                <c:pt idx="47">
                  <c:v>59.718397140410723</c:v>
                </c:pt>
                <c:pt idx="48">
                  <c:v>59.718397140410723</c:v>
                </c:pt>
                <c:pt idx="49">
                  <c:v>59.718397140410723</c:v>
                </c:pt>
                <c:pt idx="50">
                  <c:v>59.718397140410723</c:v>
                </c:pt>
                <c:pt idx="51">
                  <c:v>59.718397140410723</c:v>
                </c:pt>
                <c:pt idx="52">
                  <c:v>59.718397140410723</c:v>
                </c:pt>
                <c:pt idx="53">
                  <c:v>59.718397140410723</c:v>
                </c:pt>
                <c:pt idx="54">
                  <c:v>59.718397140410723</c:v>
                </c:pt>
                <c:pt idx="55">
                  <c:v>59.718397140410723</c:v>
                </c:pt>
                <c:pt idx="56">
                  <c:v>59.718397140410723</c:v>
                </c:pt>
                <c:pt idx="57">
                  <c:v>59.718397140410723</c:v>
                </c:pt>
                <c:pt idx="58">
                  <c:v>59.718397140410723</c:v>
                </c:pt>
                <c:pt idx="59">
                  <c:v>59.718397140410723</c:v>
                </c:pt>
                <c:pt idx="60">
                  <c:v>59.718397140410723</c:v>
                </c:pt>
                <c:pt idx="61">
                  <c:v>59.718397140410723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4-4675-B497-B8A4540FBD0F}"/>
            </c:ext>
          </c:extLst>
        </c:ser>
        <c:ser>
          <c:idx val="2"/>
          <c:order val="2"/>
          <c:tx>
            <c:v>+1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Diciembre!$E$7:$E$68</c:f>
              <c:numCache>
                <c:formatCode>0.00</c:formatCode>
                <c:ptCount val="62"/>
                <c:pt idx="0">
                  <c:v>79.56947997745614</c:v>
                </c:pt>
                <c:pt idx="1">
                  <c:v>79.56947997745614</c:v>
                </c:pt>
                <c:pt idx="2">
                  <c:v>79.56947997745614</c:v>
                </c:pt>
                <c:pt idx="3">
                  <c:v>79.56947997745614</c:v>
                </c:pt>
                <c:pt idx="4">
                  <c:v>79.56947997745614</c:v>
                </c:pt>
                <c:pt idx="5">
                  <c:v>79.56947997745614</c:v>
                </c:pt>
                <c:pt idx="6">
                  <c:v>79.56947997745614</c:v>
                </c:pt>
                <c:pt idx="7">
                  <c:v>79.56947997745614</c:v>
                </c:pt>
                <c:pt idx="8">
                  <c:v>79.56947997745614</c:v>
                </c:pt>
                <c:pt idx="9">
                  <c:v>79.56947997745614</c:v>
                </c:pt>
                <c:pt idx="10">
                  <c:v>79.56947997745614</c:v>
                </c:pt>
                <c:pt idx="11">
                  <c:v>79.56947997745614</c:v>
                </c:pt>
                <c:pt idx="12">
                  <c:v>79.56947997745614</c:v>
                </c:pt>
                <c:pt idx="13">
                  <c:v>79.56947997745614</c:v>
                </c:pt>
                <c:pt idx="14">
                  <c:v>79.56947997745614</c:v>
                </c:pt>
                <c:pt idx="15">
                  <c:v>79.56947997745614</c:v>
                </c:pt>
                <c:pt idx="16">
                  <c:v>79.56947997745614</c:v>
                </c:pt>
                <c:pt idx="17">
                  <c:v>79.56947997745614</c:v>
                </c:pt>
                <c:pt idx="18">
                  <c:v>79.56947997745614</c:v>
                </c:pt>
                <c:pt idx="19">
                  <c:v>79.56947997745614</c:v>
                </c:pt>
                <c:pt idx="20">
                  <c:v>79.56947997745614</c:v>
                </c:pt>
                <c:pt idx="21">
                  <c:v>79.56947997745614</c:v>
                </c:pt>
                <c:pt idx="22">
                  <c:v>79.56947997745614</c:v>
                </c:pt>
                <c:pt idx="23">
                  <c:v>79.56947997745614</c:v>
                </c:pt>
                <c:pt idx="24">
                  <c:v>79.56947997745614</c:v>
                </c:pt>
                <c:pt idx="25">
                  <c:v>79.56947997745614</c:v>
                </c:pt>
                <c:pt idx="26">
                  <c:v>79.56947997745614</c:v>
                </c:pt>
                <c:pt idx="27">
                  <c:v>79.56947997745614</c:v>
                </c:pt>
                <c:pt idx="28">
                  <c:v>79.56947997745614</c:v>
                </c:pt>
                <c:pt idx="29">
                  <c:v>79.56947997745614</c:v>
                </c:pt>
                <c:pt idx="30">
                  <c:v>79.56947997745614</c:v>
                </c:pt>
                <c:pt idx="31">
                  <c:v>79.56947997745614</c:v>
                </c:pt>
                <c:pt idx="32">
                  <c:v>79.56947997745614</c:v>
                </c:pt>
                <c:pt idx="33">
                  <c:v>79.56947997745614</c:v>
                </c:pt>
                <c:pt idx="34">
                  <c:v>79.56947997745614</c:v>
                </c:pt>
                <c:pt idx="35">
                  <c:v>79.56947997745614</c:v>
                </c:pt>
                <c:pt idx="36">
                  <c:v>79.56947997745614</c:v>
                </c:pt>
                <c:pt idx="37">
                  <c:v>79.56947997745614</c:v>
                </c:pt>
                <c:pt idx="38">
                  <c:v>79.56947997745614</c:v>
                </c:pt>
                <c:pt idx="39">
                  <c:v>79.56947997745614</c:v>
                </c:pt>
                <c:pt idx="40">
                  <c:v>79.56947997745614</c:v>
                </c:pt>
                <c:pt idx="41">
                  <c:v>79.56947997745614</c:v>
                </c:pt>
                <c:pt idx="42">
                  <c:v>79.56947997745614</c:v>
                </c:pt>
                <c:pt idx="43">
                  <c:v>79.56947997745614</c:v>
                </c:pt>
                <c:pt idx="44">
                  <c:v>79.56947997745614</c:v>
                </c:pt>
                <c:pt idx="45">
                  <c:v>79.56947997745614</c:v>
                </c:pt>
                <c:pt idx="46">
                  <c:v>79.56947997745614</c:v>
                </c:pt>
                <c:pt idx="47">
                  <c:v>79.56947997745614</c:v>
                </c:pt>
                <c:pt idx="48">
                  <c:v>79.56947997745614</c:v>
                </c:pt>
                <c:pt idx="49">
                  <c:v>79.56947997745614</c:v>
                </c:pt>
                <c:pt idx="50">
                  <c:v>79.56947997745614</c:v>
                </c:pt>
                <c:pt idx="51">
                  <c:v>79.56947997745614</c:v>
                </c:pt>
                <c:pt idx="52">
                  <c:v>79.56947997745614</c:v>
                </c:pt>
                <c:pt idx="53">
                  <c:v>79.56947997745614</c:v>
                </c:pt>
                <c:pt idx="54">
                  <c:v>79.56947997745614</c:v>
                </c:pt>
                <c:pt idx="55">
                  <c:v>79.56947997745614</c:v>
                </c:pt>
                <c:pt idx="56">
                  <c:v>79.56947997745614</c:v>
                </c:pt>
                <c:pt idx="57">
                  <c:v>79.56947997745614</c:v>
                </c:pt>
                <c:pt idx="58">
                  <c:v>79.56947997745614</c:v>
                </c:pt>
                <c:pt idx="59">
                  <c:v>79.56947997745614</c:v>
                </c:pt>
                <c:pt idx="60">
                  <c:v>79.56947997745614</c:v>
                </c:pt>
                <c:pt idx="61">
                  <c:v>79.56947997745614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4-4675-B497-B8A4540FBD0F}"/>
            </c:ext>
          </c:extLst>
        </c:ser>
        <c:ser>
          <c:idx val="3"/>
          <c:order val="3"/>
          <c:tx>
            <c:v>- 1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Diciembre!$F$7:$F$68</c:f>
              <c:numCache>
                <c:formatCode>0.00</c:formatCode>
                <c:ptCount val="62"/>
                <c:pt idx="0">
                  <c:v>39.867314303365305</c:v>
                </c:pt>
                <c:pt idx="1">
                  <c:v>39.867314303365305</c:v>
                </c:pt>
                <c:pt idx="2">
                  <c:v>39.867314303365305</c:v>
                </c:pt>
                <c:pt idx="3">
                  <c:v>39.867314303365305</c:v>
                </c:pt>
                <c:pt idx="4">
                  <c:v>39.867314303365305</c:v>
                </c:pt>
                <c:pt idx="5">
                  <c:v>39.867314303365305</c:v>
                </c:pt>
                <c:pt idx="6">
                  <c:v>39.867314303365305</c:v>
                </c:pt>
                <c:pt idx="7">
                  <c:v>39.867314303365305</c:v>
                </c:pt>
                <c:pt idx="8">
                  <c:v>39.867314303365305</c:v>
                </c:pt>
                <c:pt idx="9">
                  <c:v>39.867314303365305</c:v>
                </c:pt>
                <c:pt idx="10">
                  <c:v>39.867314303365305</c:v>
                </c:pt>
                <c:pt idx="11">
                  <c:v>39.867314303365305</c:v>
                </c:pt>
                <c:pt idx="12">
                  <c:v>39.867314303365305</c:v>
                </c:pt>
                <c:pt idx="13">
                  <c:v>39.867314303365305</c:v>
                </c:pt>
                <c:pt idx="14">
                  <c:v>39.867314303365305</c:v>
                </c:pt>
                <c:pt idx="15">
                  <c:v>39.867314303365305</c:v>
                </c:pt>
                <c:pt idx="16">
                  <c:v>39.867314303365305</c:v>
                </c:pt>
                <c:pt idx="17">
                  <c:v>39.867314303365305</c:v>
                </c:pt>
                <c:pt idx="18">
                  <c:v>39.867314303365305</c:v>
                </c:pt>
                <c:pt idx="19">
                  <c:v>39.867314303365305</c:v>
                </c:pt>
                <c:pt idx="20">
                  <c:v>39.867314303365305</c:v>
                </c:pt>
                <c:pt idx="21">
                  <c:v>39.867314303365305</c:v>
                </c:pt>
                <c:pt idx="22">
                  <c:v>39.867314303365305</c:v>
                </c:pt>
                <c:pt idx="23">
                  <c:v>39.867314303365305</c:v>
                </c:pt>
                <c:pt idx="24">
                  <c:v>39.867314303365305</c:v>
                </c:pt>
                <c:pt idx="25">
                  <c:v>39.867314303365305</c:v>
                </c:pt>
                <c:pt idx="26">
                  <c:v>39.867314303365305</c:v>
                </c:pt>
                <c:pt idx="27">
                  <c:v>39.867314303365305</c:v>
                </c:pt>
                <c:pt idx="28">
                  <c:v>39.867314303365305</c:v>
                </c:pt>
                <c:pt idx="29">
                  <c:v>39.867314303365305</c:v>
                </c:pt>
                <c:pt idx="30">
                  <c:v>39.867314303365305</c:v>
                </c:pt>
                <c:pt idx="31">
                  <c:v>39.867314303365305</c:v>
                </c:pt>
                <c:pt idx="32">
                  <c:v>39.867314303365305</c:v>
                </c:pt>
                <c:pt idx="33">
                  <c:v>39.867314303365305</c:v>
                </c:pt>
                <c:pt idx="34">
                  <c:v>39.867314303365305</c:v>
                </c:pt>
                <c:pt idx="35">
                  <c:v>39.867314303365305</c:v>
                </c:pt>
                <c:pt idx="36">
                  <c:v>39.867314303365305</c:v>
                </c:pt>
                <c:pt idx="37">
                  <c:v>39.867314303365305</c:v>
                </c:pt>
                <c:pt idx="38">
                  <c:v>39.867314303365305</c:v>
                </c:pt>
                <c:pt idx="39">
                  <c:v>39.867314303365305</c:v>
                </c:pt>
                <c:pt idx="40">
                  <c:v>39.867314303365305</c:v>
                </c:pt>
                <c:pt idx="41">
                  <c:v>39.867314303365305</c:v>
                </c:pt>
                <c:pt idx="42">
                  <c:v>39.867314303365305</c:v>
                </c:pt>
                <c:pt idx="43">
                  <c:v>39.867314303365305</c:v>
                </c:pt>
                <c:pt idx="44">
                  <c:v>39.867314303365305</c:v>
                </c:pt>
                <c:pt idx="45">
                  <c:v>39.867314303365305</c:v>
                </c:pt>
                <c:pt idx="46">
                  <c:v>39.867314303365305</c:v>
                </c:pt>
                <c:pt idx="47">
                  <c:v>39.867314303365305</c:v>
                </c:pt>
                <c:pt idx="48">
                  <c:v>39.867314303365305</c:v>
                </c:pt>
                <c:pt idx="49">
                  <c:v>39.867314303365305</c:v>
                </c:pt>
                <c:pt idx="50">
                  <c:v>39.867314303365305</c:v>
                </c:pt>
                <c:pt idx="51">
                  <c:v>39.867314303365305</c:v>
                </c:pt>
                <c:pt idx="52">
                  <c:v>39.867314303365305</c:v>
                </c:pt>
                <c:pt idx="53">
                  <c:v>39.867314303365305</c:v>
                </c:pt>
                <c:pt idx="54">
                  <c:v>39.867314303365305</c:v>
                </c:pt>
                <c:pt idx="55">
                  <c:v>39.867314303365305</c:v>
                </c:pt>
                <c:pt idx="56">
                  <c:v>39.867314303365305</c:v>
                </c:pt>
                <c:pt idx="57">
                  <c:v>39.867314303365305</c:v>
                </c:pt>
                <c:pt idx="58">
                  <c:v>39.867314303365305</c:v>
                </c:pt>
                <c:pt idx="59">
                  <c:v>39.867314303365305</c:v>
                </c:pt>
                <c:pt idx="60">
                  <c:v>39.867314303365305</c:v>
                </c:pt>
                <c:pt idx="61">
                  <c:v>39.867314303365305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4-4675-B497-B8A4540FBD0F}"/>
            </c:ext>
          </c:extLst>
        </c:ser>
        <c:ser>
          <c:idx val="4"/>
          <c:order val="4"/>
          <c:tx>
            <c:v>+2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Diciembre!$G$7:$G$68</c:f>
              <c:numCache>
                <c:formatCode>0.00</c:formatCode>
                <c:ptCount val="62"/>
                <c:pt idx="0">
                  <c:v>99.420562814501551</c:v>
                </c:pt>
                <c:pt idx="1">
                  <c:v>99.420562814501551</c:v>
                </c:pt>
                <c:pt idx="2">
                  <c:v>99.420562814501551</c:v>
                </c:pt>
                <c:pt idx="3">
                  <c:v>99.420562814501551</c:v>
                </c:pt>
                <c:pt idx="4">
                  <c:v>99.420562814501551</c:v>
                </c:pt>
                <c:pt idx="5">
                  <c:v>99.420562814501551</c:v>
                </c:pt>
                <c:pt idx="6">
                  <c:v>99.420562814501551</c:v>
                </c:pt>
                <c:pt idx="7">
                  <c:v>99.420562814501551</c:v>
                </c:pt>
                <c:pt idx="8">
                  <c:v>99.420562814501551</c:v>
                </c:pt>
                <c:pt idx="9">
                  <c:v>99.420562814501551</c:v>
                </c:pt>
                <c:pt idx="10">
                  <c:v>99.420562814501551</c:v>
                </c:pt>
                <c:pt idx="11">
                  <c:v>99.420562814501551</c:v>
                </c:pt>
                <c:pt idx="12">
                  <c:v>99.420562814501551</c:v>
                </c:pt>
                <c:pt idx="13">
                  <c:v>99.420562814501551</c:v>
                </c:pt>
                <c:pt idx="14">
                  <c:v>99.420562814501551</c:v>
                </c:pt>
                <c:pt idx="15">
                  <c:v>99.420562814501551</c:v>
                </c:pt>
                <c:pt idx="16">
                  <c:v>99.420562814501551</c:v>
                </c:pt>
                <c:pt idx="17">
                  <c:v>99.420562814501551</c:v>
                </c:pt>
                <c:pt idx="18">
                  <c:v>99.420562814501551</c:v>
                </c:pt>
                <c:pt idx="19">
                  <c:v>99.420562814501551</c:v>
                </c:pt>
                <c:pt idx="20">
                  <c:v>99.420562814501551</c:v>
                </c:pt>
                <c:pt idx="21">
                  <c:v>99.420562814501551</c:v>
                </c:pt>
                <c:pt idx="22">
                  <c:v>99.420562814501551</c:v>
                </c:pt>
                <c:pt idx="23">
                  <c:v>99.420562814501551</c:v>
                </c:pt>
                <c:pt idx="24">
                  <c:v>99.420562814501551</c:v>
                </c:pt>
                <c:pt idx="25">
                  <c:v>99.420562814501551</c:v>
                </c:pt>
                <c:pt idx="26">
                  <c:v>99.420562814501551</c:v>
                </c:pt>
                <c:pt idx="27">
                  <c:v>99.420562814501551</c:v>
                </c:pt>
                <c:pt idx="28">
                  <c:v>99.420562814501551</c:v>
                </c:pt>
                <c:pt idx="29">
                  <c:v>99.420562814501551</c:v>
                </c:pt>
                <c:pt idx="30">
                  <c:v>99.420562814501551</c:v>
                </c:pt>
                <c:pt idx="31">
                  <c:v>99.420562814501551</c:v>
                </c:pt>
                <c:pt idx="32">
                  <c:v>99.420562814501551</c:v>
                </c:pt>
                <c:pt idx="33">
                  <c:v>99.420562814501551</c:v>
                </c:pt>
                <c:pt idx="34">
                  <c:v>99.420562814501551</c:v>
                </c:pt>
                <c:pt idx="35">
                  <c:v>99.420562814501551</c:v>
                </c:pt>
                <c:pt idx="36">
                  <c:v>99.420562814501551</c:v>
                </c:pt>
                <c:pt idx="37">
                  <c:v>99.420562814501551</c:v>
                </c:pt>
                <c:pt idx="38">
                  <c:v>99.420562814501551</c:v>
                </c:pt>
                <c:pt idx="39">
                  <c:v>99.420562814501551</c:v>
                </c:pt>
                <c:pt idx="40">
                  <c:v>99.420562814501551</c:v>
                </c:pt>
                <c:pt idx="41">
                  <c:v>99.420562814501551</c:v>
                </c:pt>
                <c:pt idx="42">
                  <c:v>99.420562814501551</c:v>
                </c:pt>
                <c:pt idx="43">
                  <c:v>99.420562814501551</c:v>
                </c:pt>
                <c:pt idx="44">
                  <c:v>99.420562814501551</c:v>
                </c:pt>
                <c:pt idx="45">
                  <c:v>99.420562814501551</c:v>
                </c:pt>
                <c:pt idx="46">
                  <c:v>99.420562814501551</c:v>
                </c:pt>
                <c:pt idx="47">
                  <c:v>99.420562814501551</c:v>
                </c:pt>
                <c:pt idx="48">
                  <c:v>99.420562814501551</c:v>
                </c:pt>
                <c:pt idx="49">
                  <c:v>99.420562814501551</c:v>
                </c:pt>
                <c:pt idx="50">
                  <c:v>99.420562814501551</c:v>
                </c:pt>
                <c:pt idx="51">
                  <c:v>99.420562814501551</c:v>
                </c:pt>
                <c:pt idx="52">
                  <c:v>99.420562814501551</c:v>
                </c:pt>
                <c:pt idx="53">
                  <c:v>99.420562814501551</c:v>
                </c:pt>
                <c:pt idx="54">
                  <c:v>99.420562814501551</c:v>
                </c:pt>
                <c:pt idx="55">
                  <c:v>99.420562814501551</c:v>
                </c:pt>
                <c:pt idx="56">
                  <c:v>99.420562814501551</c:v>
                </c:pt>
                <c:pt idx="57">
                  <c:v>99.420562814501551</c:v>
                </c:pt>
                <c:pt idx="58">
                  <c:v>99.420562814501551</c:v>
                </c:pt>
                <c:pt idx="59">
                  <c:v>99.420562814501551</c:v>
                </c:pt>
                <c:pt idx="60">
                  <c:v>99.420562814501551</c:v>
                </c:pt>
                <c:pt idx="61">
                  <c:v>99.420562814501551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4-4675-B497-B8A4540FBD0F}"/>
            </c:ext>
          </c:extLst>
        </c:ser>
        <c:ser>
          <c:idx val="5"/>
          <c:order val="5"/>
          <c:tx>
            <c:v>-2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Diciembre!$H$7:$H$68</c:f>
              <c:numCache>
                <c:formatCode>0.00</c:formatCode>
                <c:ptCount val="62"/>
                <c:pt idx="0">
                  <c:v>20.016231466319894</c:v>
                </c:pt>
                <c:pt idx="1">
                  <c:v>20.016231466319894</c:v>
                </c:pt>
                <c:pt idx="2">
                  <c:v>20.016231466319894</c:v>
                </c:pt>
                <c:pt idx="3">
                  <c:v>20.016231466319894</c:v>
                </c:pt>
                <c:pt idx="4">
                  <c:v>20.016231466319894</c:v>
                </c:pt>
                <c:pt idx="5">
                  <c:v>20.016231466319894</c:v>
                </c:pt>
                <c:pt idx="6">
                  <c:v>20.016231466319894</c:v>
                </c:pt>
                <c:pt idx="7">
                  <c:v>20.016231466319894</c:v>
                </c:pt>
                <c:pt idx="8">
                  <c:v>20.016231466319894</c:v>
                </c:pt>
                <c:pt idx="9">
                  <c:v>20.016231466319894</c:v>
                </c:pt>
                <c:pt idx="10">
                  <c:v>20.016231466319894</c:v>
                </c:pt>
                <c:pt idx="11">
                  <c:v>20.016231466319894</c:v>
                </c:pt>
                <c:pt idx="12">
                  <c:v>20.016231466319894</c:v>
                </c:pt>
                <c:pt idx="13">
                  <c:v>20.016231466319894</c:v>
                </c:pt>
                <c:pt idx="14">
                  <c:v>20.016231466319894</c:v>
                </c:pt>
                <c:pt idx="15">
                  <c:v>20.016231466319894</c:v>
                </c:pt>
                <c:pt idx="16">
                  <c:v>20.016231466319894</c:v>
                </c:pt>
                <c:pt idx="17">
                  <c:v>20.016231466319894</c:v>
                </c:pt>
                <c:pt idx="18">
                  <c:v>20.016231466319894</c:v>
                </c:pt>
                <c:pt idx="19">
                  <c:v>20.016231466319894</c:v>
                </c:pt>
                <c:pt idx="20">
                  <c:v>20.016231466319894</c:v>
                </c:pt>
                <c:pt idx="21">
                  <c:v>20.016231466319894</c:v>
                </c:pt>
                <c:pt idx="22">
                  <c:v>20.016231466319894</c:v>
                </c:pt>
                <c:pt idx="23">
                  <c:v>20.016231466319894</c:v>
                </c:pt>
                <c:pt idx="24">
                  <c:v>20.016231466319894</c:v>
                </c:pt>
                <c:pt idx="25">
                  <c:v>20.016231466319894</c:v>
                </c:pt>
                <c:pt idx="26">
                  <c:v>20.016231466319894</c:v>
                </c:pt>
                <c:pt idx="27">
                  <c:v>20.016231466319894</c:v>
                </c:pt>
                <c:pt idx="28">
                  <c:v>20.016231466319894</c:v>
                </c:pt>
                <c:pt idx="29">
                  <c:v>20.016231466319894</c:v>
                </c:pt>
                <c:pt idx="30">
                  <c:v>20.016231466319894</c:v>
                </c:pt>
                <c:pt idx="31">
                  <c:v>20.016231466319894</c:v>
                </c:pt>
                <c:pt idx="32">
                  <c:v>20.016231466319894</c:v>
                </c:pt>
                <c:pt idx="33">
                  <c:v>20.016231466319894</c:v>
                </c:pt>
                <c:pt idx="34">
                  <c:v>20.016231466319894</c:v>
                </c:pt>
                <c:pt idx="35">
                  <c:v>20.016231466319894</c:v>
                </c:pt>
                <c:pt idx="36">
                  <c:v>20.016231466319894</c:v>
                </c:pt>
                <c:pt idx="37">
                  <c:v>20.016231466319894</c:v>
                </c:pt>
                <c:pt idx="38">
                  <c:v>20.016231466319894</c:v>
                </c:pt>
                <c:pt idx="39">
                  <c:v>20.016231466319894</c:v>
                </c:pt>
                <c:pt idx="40">
                  <c:v>20.016231466319894</c:v>
                </c:pt>
                <c:pt idx="41">
                  <c:v>20.016231466319894</c:v>
                </c:pt>
                <c:pt idx="42">
                  <c:v>20.016231466319894</c:v>
                </c:pt>
                <c:pt idx="43">
                  <c:v>20.016231466319894</c:v>
                </c:pt>
                <c:pt idx="44">
                  <c:v>20.016231466319894</c:v>
                </c:pt>
                <c:pt idx="45">
                  <c:v>20.016231466319894</c:v>
                </c:pt>
                <c:pt idx="46">
                  <c:v>20.016231466319894</c:v>
                </c:pt>
                <c:pt idx="47">
                  <c:v>20.016231466319894</c:v>
                </c:pt>
                <c:pt idx="48">
                  <c:v>20.016231466319894</c:v>
                </c:pt>
                <c:pt idx="49">
                  <c:v>20.016231466319894</c:v>
                </c:pt>
                <c:pt idx="50">
                  <c:v>20.016231466319894</c:v>
                </c:pt>
                <c:pt idx="51">
                  <c:v>20.016231466319894</c:v>
                </c:pt>
                <c:pt idx="52">
                  <c:v>20.016231466319894</c:v>
                </c:pt>
                <c:pt idx="53">
                  <c:v>20.016231466319894</c:v>
                </c:pt>
                <c:pt idx="54">
                  <c:v>20.016231466319894</c:v>
                </c:pt>
                <c:pt idx="55">
                  <c:v>20.016231466319894</c:v>
                </c:pt>
                <c:pt idx="56">
                  <c:v>20.016231466319894</c:v>
                </c:pt>
                <c:pt idx="57">
                  <c:v>20.016231466319894</c:v>
                </c:pt>
                <c:pt idx="58">
                  <c:v>20.016231466319894</c:v>
                </c:pt>
                <c:pt idx="59">
                  <c:v>20.016231466319894</c:v>
                </c:pt>
                <c:pt idx="60">
                  <c:v>20.016231466319894</c:v>
                </c:pt>
                <c:pt idx="61">
                  <c:v>20.016231466319894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254-4675-B497-B8A4540FBD0F}"/>
            </c:ext>
          </c:extLst>
        </c:ser>
        <c:ser>
          <c:idx val="7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C616F"/>
              </a:solidFill>
              <a:ln w="9525">
                <a:solidFill>
                  <a:srgbClr val="6C616F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Diciembre!$I$7:$I$68</c:f>
              <c:numCache>
                <c:formatCode>0.00</c:formatCode>
                <c:ptCount val="62"/>
                <c:pt idx="0">
                  <c:v>65.63</c:v>
                </c:pt>
                <c:pt idx="1">
                  <c:v>65.63</c:v>
                </c:pt>
                <c:pt idx="2">
                  <c:v>65.63</c:v>
                </c:pt>
                <c:pt idx="3">
                  <c:v>65.63</c:v>
                </c:pt>
                <c:pt idx="4">
                  <c:v>65.63</c:v>
                </c:pt>
                <c:pt idx="5">
                  <c:v>65.63</c:v>
                </c:pt>
                <c:pt idx="6">
                  <c:v>65.63</c:v>
                </c:pt>
                <c:pt idx="7">
                  <c:v>65.63</c:v>
                </c:pt>
                <c:pt idx="8">
                  <c:v>65.63</c:v>
                </c:pt>
                <c:pt idx="9">
                  <c:v>65.63</c:v>
                </c:pt>
                <c:pt idx="10">
                  <c:v>65.63</c:v>
                </c:pt>
                <c:pt idx="11">
                  <c:v>65.63</c:v>
                </c:pt>
                <c:pt idx="12">
                  <c:v>65.63</c:v>
                </c:pt>
                <c:pt idx="13">
                  <c:v>65.63</c:v>
                </c:pt>
                <c:pt idx="14">
                  <c:v>65.63</c:v>
                </c:pt>
                <c:pt idx="15">
                  <c:v>65.63</c:v>
                </c:pt>
                <c:pt idx="16">
                  <c:v>65.63</c:v>
                </c:pt>
                <c:pt idx="17">
                  <c:v>65.63</c:v>
                </c:pt>
                <c:pt idx="18">
                  <c:v>65.63</c:v>
                </c:pt>
                <c:pt idx="19">
                  <c:v>65.63</c:v>
                </c:pt>
                <c:pt idx="20">
                  <c:v>65.63</c:v>
                </c:pt>
                <c:pt idx="21">
                  <c:v>65.63</c:v>
                </c:pt>
                <c:pt idx="22">
                  <c:v>65.63</c:v>
                </c:pt>
                <c:pt idx="23">
                  <c:v>65.63</c:v>
                </c:pt>
                <c:pt idx="24">
                  <c:v>65.63</c:v>
                </c:pt>
                <c:pt idx="25">
                  <c:v>65.63</c:v>
                </c:pt>
                <c:pt idx="26">
                  <c:v>65.63</c:v>
                </c:pt>
                <c:pt idx="27">
                  <c:v>65.63</c:v>
                </c:pt>
                <c:pt idx="28">
                  <c:v>65.63</c:v>
                </c:pt>
                <c:pt idx="29">
                  <c:v>65.63</c:v>
                </c:pt>
                <c:pt idx="30">
                  <c:v>65.63</c:v>
                </c:pt>
                <c:pt idx="31">
                  <c:v>65.63</c:v>
                </c:pt>
                <c:pt idx="32">
                  <c:v>65.63</c:v>
                </c:pt>
                <c:pt idx="33">
                  <c:v>65.63</c:v>
                </c:pt>
                <c:pt idx="34">
                  <c:v>65.63</c:v>
                </c:pt>
                <c:pt idx="35">
                  <c:v>65.63</c:v>
                </c:pt>
                <c:pt idx="36">
                  <c:v>65.63</c:v>
                </c:pt>
                <c:pt idx="37">
                  <c:v>65.63</c:v>
                </c:pt>
                <c:pt idx="38">
                  <c:v>65.63</c:v>
                </c:pt>
                <c:pt idx="39">
                  <c:v>65.63</c:v>
                </c:pt>
                <c:pt idx="40">
                  <c:v>65.63</c:v>
                </c:pt>
                <c:pt idx="41">
                  <c:v>65.63</c:v>
                </c:pt>
                <c:pt idx="42">
                  <c:v>65.63</c:v>
                </c:pt>
                <c:pt idx="43">
                  <c:v>65.63</c:v>
                </c:pt>
                <c:pt idx="44">
                  <c:v>65.63</c:v>
                </c:pt>
                <c:pt idx="45">
                  <c:v>65.63</c:v>
                </c:pt>
                <c:pt idx="46">
                  <c:v>65.63</c:v>
                </c:pt>
                <c:pt idx="47">
                  <c:v>65.63</c:v>
                </c:pt>
                <c:pt idx="48">
                  <c:v>65.63</c:v>
                </c:pt>
                <c:pt idx="49">
                  <c:v>65.63</c:v>
                </c:pt>
                <c:pt idx="50">
                  <c:v>65.63</c:v>
                </c:pt>
                <c:pt idx="51">
                  <c:v>65.63</c:v>
                </c:pt>
                <c:pt idx="52">
                  <c:v>65.63</c:v>
                </c:pt>
                <c:pt idx="53">
                  <c:v>65.63</c:v>
                </c:pt>
                <c:pt idx="54">
                  <c:v>65.63</c:v>
                </c:pt>
                <c:pt idx="55">
                  <c:v>65.63</c:v>
                </c:pt>
                <c:pt idx="56">
                  <c:v>65.63</c:v>
                </c:pt>
                <c:pt idx="57">
                  <c:v>65.63</c:v>
                </c:pt>
                <c:pt idx="58">
                  <c:v>65.63</c:v>
                </c:pt>
                <c:pt idx="59">
                  <c:v>65.63</c:v>
                </c:pt>
                <c:pt idx="60">
                  <c:v>65.63</c:v>
                </c:pt>
                <c:pt idx="61">
                  <c:v>65.63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54-4675-B497-B8A4540F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4016"/>
        <c:axId val="148055168"/>
        <c:extLst/>
      </c:scatterChart>
      <c:valAx>
        <c:axId val="148054016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055168"/>
        <c:crosses val="autoZero"/>
        <c:crossBetween val="midCat"/>
      </c:valAx>
      <c:valAx>
        <c:axId val="14805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Au Conc. Pb, 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0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958306256061505E-2"/>
          <c:y val="0.84846574935025398"/>
          <c:w val="0.92700896102802188"/>
          <c:h val="0.15050214975331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Zn Conc. De Plomo Turnos </a:t>
            </a:r>
            <a:r>
              <a:rPr lang="en-US" b="1" baseline="0"/>
              <a:t> Diciembre 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607928319304914E-2"/>
          <c:y val="0.10760599879519696"/>
          <c:w val="0.91106893775372444"/>
          <c:h val="0.59964925017344461"/>
        </c:manualLayout>
      </c:layout>
      <c:scatterChart>
        <c:scatterStyle val="lineMarker"/>
        <c:varyColors val="0"/>
        <c:ser>
          <c:idx val="0"/>
          <c:order val="0"/>
          <c:tx>
            <c:v>Grado Zn Conc. De Plomo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ESTADISTICA!$AR$709:$AR$770</c:f>
              <c:numCache>
                <c:formatCode>0.00</c:formatCode>
                <c:ptCount val="62"/>
                <c:pt idx="0">
                  <c:v>10.41</c:v>
                </c:pt>
                <c:pt idx="1">
                  <c:v>7.23</c:v>
                </c:pt>
                <c:pt idx="2">
                  <c:v>11.52</c:v>
                </c:pt>
                <c:pt idx="3">
                  <c:v>10.67</c:v>
                </c:pt>
                <c:pt idx="4">
                  <c:v>9.99</c:v>
                </c:pt>
                <c:pt idx="5">
                  <c:v>9.34</c:v>
                </c:pt>
                <c:pt idx="11">
                  <c:v>10.39</c:v>
                </c:pt>
                <c:pt idx="12">
                  <c:v>7.66</c:v>
                </c:pt>
                <c:pt idx="13">
                  <c:v>15.02</c:v>
                </c:pt>
                <c:pt idx="14">
                  <c:v>9.9600000000000009</c:v>
                </c:pt>
                <c:pt idx="15">
                  <c:v>10.39</c:v>
                </c:pt>
                <c:pt idx="16">
                  <c:v>6.29</c:v>
                </c:pt>
                <c:pt idx="17">
                  <c:v>10.99</c:v>
                </c:pt>
                <c:pt idx="18">
                  <c:v>9.66</c:v>
                </c:pt>
                <c:pt idx="19">
                  <c:v>11.26</c:v>
                </c:pt>
                <c:pt idx="20">
                  <c:v>9.89</c:v>
                </c:pt>
                <c:pt idx="21">
                  <c:v>12.5</c:v>
                </c:pt>
                <c:pt idx="22">
                  <c:v>16.440000000000001</c:v>
                </c:pt>
                <c:pt idx="23">
                  <c:v>8.9</c:v>
                </c:pt>
                <c:pt idx="24">
                  <c:v>9.02</c:v>
                </c:pt>
                <c:pt idx="25">
                  <c:v>8.1</c:v>
                </c:pt>
                <c:pt idx="26">
                  <c:v>4.97</c:v>
                </c:pt>
                <c:pt idx="27">
                  <c:v>4.8499999999999996</c:v>
                </c:pt>
                <c:pt idx="28">
                  <c:v>6.37</c:v>
                </c:pt>
                <c:pt idx="29">
                  <c:v>8.44</c:v>
                </c:pt>
                <c:pt idx="30">
                  <c:v>6.76</c:v>
                </c:pt>
                <c:pt idx="31">
                  <c:v>6.59</c:v>
                </c:pt>
                <c:pt idx="32">
                  <c:v>8.93</c:v>
                </c:pt>
                <c:pt idx="33">
                  <c:v>13.35</c:v>
                </c:pt>
                <c:pt idx="34">
                  <c:v>11.93</c:v>
                </c:pt>
                <c:pt idx="35">
                  <c:v>7.48</c:v>
                </c:pt>
                <c:pt idx="36">
                  <c:v>11.46</c:v>
                </c:pt>
                <c:pt idx="37">
                  <c:v>10.83</c:v>
                </c:pt>
                <c:pt idx="38">
                  <c:v>10.18</c:v>
                </c:pt>
                <c:pt idx="39">
                  <c:v>12.36</c:v>
                </c:pt>
                <c:pt idx="40">
                  <c:v>9.9700000000000006</c:v>
                </c:pt>
                <c:pt idx="41">
                  <c:v>11.33</c:v>
                </c:pt>
                <c:pt idx="42">
                  <c:v>13.3</c:v>
                </c:pt>
                <c:pt idx="43">
                  <c:v>12.6</c:v>
                </c:pt>
                <c:pt idx="44">
                  <c:v>11.98</c:v>
                </c:pt>
                <c:pt idx="45">
                  <c:v>12.23</c:v>
                </c:pt>
                <c:pt idx="46">
                  <c:v>11.15</c:v>
                </c:pt>
                <c:pt idx="47">
                  <c:v>12</c:v>
                </c:pt>
                <c:pt idx="48">
                  <c:v>10.51</c:v>
                </c:pt>
                <c:pt idx="49">
                  <c:v>20.28</c:v>
                </c:pt>
                <c:pt idx="50">
                  <c:v>16.170000000000002</c:v>
                </c:pt>
                <c:pt idx="51">
                  <c:v>17.399999999999999</c:v>
                </c:pt>
                <c:pt idx="52">
                  <c:v>0</c:v>
                </c:pt>
                <c:pt idx="53">
                  <c:v>8.16</c:v>
                </c:pt>
                <c:pt idx="54">
                  <c:v>7.67</c:v>
                </c:pt>
                <c:pt idx="55">
                  <c:v>14.66</c:v>
                </c:pt>
                <c:pt idx="56">
                  <c:v>11.26</c:v>
                </c:pt>
                <c:pt idx="57">
                  <c:v>16.010000000000002</c:v>
                </c:pt>
                <c:pt idx="58">
                  <c:v>11.24</c:v>
                </c:pt>
                <c:pt idx="59">
                  <c:v>11.78</c:v>
                </c:pt>
                <c:pt idx="60">
                  <c:v>10.84</c:v>
                </c:pt>
                <c:pt idx="61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8-4CA3-BC0F-31FE145BB9C1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Diciembre!$BX$7:$BX$68</c:f>
              <c:numCache>
                <c:formatCode>0.00</c:formatCode>
                <c:ptCount val="62"/>
                <c:pt idx="0">
                  <c:v>10.63842105263158</c:v>
                </c:pt>
                <c:pt idx="1">
                  <c:v>10.63842105263158</c:v>
                </c:pt>
                <c:pt idx="2">
                  <c:v>10.63842105263158</c:v>
                </c:pt>
                <c:pt idx="3">
                  <c:v>10.63842105263158</c:v>
                </c:pt>
                <c:pt idx="4">
                  <c:v>10.63842105263158</c:v>
                </c:pt>
                <c:pt idx="5">
                  <c:v>10.63842105263158</c:v>
                </c:pt>
                <c:pt idx="6">
                  <c:v>10.63842105263158</c:v>
                </c:pt>
                <c:pt idx="7">
                  <c:v>10.63842105263158</c:v>
                </c:pt>
                <c:pt idx="8">
                  <c:v>10.63842105263158</c:v>
                </c:pt>
                <c:pt idx="9">
                  <c:v>10.63842105263158</c:v>
                </c:pt>
                <c:pt idx="10">
                  <c:v>10.63842105263158</c:v>
                </c:pt>
                <c:pt idx="11">
                  <c:v>10.63842105263158</c:v>
                </c:pt>
                <c:pt idx="12">
                  <c:v>10.63842105263158</c:v>
                </c:pt>
                <c:pt idx="13">
                  <c:v>10.63842105263158</c:v>
                </c:pt>
                <c:pt idx="14">
                  <c:v>10.63842105263158</c:v>
                </c:pt>
                <c:pt idx="15">
                  <c:v>10.63842105263158</c:v>
                </c:pt>
                <c:pt idx="16">
                  <c:v>10.63842105263158</c:v>
                </c:pt>
                <c:pt idx="17">
                  <c:v>10.63842105263158</c:v>
                </c:pt>
                <c:pt idx="18">
                  <c:v>10.63842105263158</c:v>
                </c:pt>
                <c:pt idx="19">
                  <c:v>10.63842105263158</c:v>
                </c:pt>
                <c:pt idx="20">
                  <c:v>10.63842105263158</c:v>
                </c:pt>
                <c:pt idx="21">
                  <c:v>10.63842105263158</c:v>
                </c:pt>
                <c:pt idx="22">
                  <c:v>10.63842105263158</c:v>
                </c:pt>
                <c:pt idx="23">
                  <c:v>10.63842105263158</c:v>
                </c:pt>
                <c:pt idx="24">
                  <c:v>10.63842105263158</c:v>
                </c:pt>
                <c:pt idx="25">
                  <c:v>10.63842105263158</c:v>
                </c:pt>
                <c:pt idx="26">
                  <c:v>10.63842105263158</c:v>
                </c:pt>
                <c:pt idx="27">
                  <c:v>10.63842105263158</c:v>
                </c:pt>
                <c:pt idx="28">
                  <c:v>10.63842105263158</c:v>
                </c:pt>
                <c:pt idx="29">
                  <c:v>10.63842105263158</c:v>
                </c:pt>
                <c:pt idx="30">
                  <c:v>10.63842105263158</c:v>
                </c:pt>
                <c:pt idx="31">
                  <c:v>10.63842105263158</c:v>
                </c:pt>
                <c:pt idx="32">
                  <c:v>10.63842105263158</c:v>
                </c:pt>
                <c:pt idx="33">
                  <c:v>10.63842105263158</c:v>
                </c:pt>
                <c:pt idx="34">
                  <c:v>10.63842105263158</c:v>
                </c:pt>
                <c:pt idx="35">
                  <c:v>10.63842105263158</c:v>
                </c:pt>
                <c:pt idx="36">
                  <c:v>10.63842105263158</c:v>
                </c:pt>
                <c:pt idx="37">
                  <c:v>10.63842105263158</c:v>
                </c:pt>
                <c:pt idx="38">
                  <c:v>10.63842105263158</c:v>
                </c:pt>
                <c:pt idx="39">
                  <c:v>10.63842105263158</c:v>
                </c:pt>
                <c:pt idx="40">
                  <c:v>10.63842105263158</c:v>
                </c:pt>
                <c:pt idx="41">
                  <c:v>10.63842105263158</c:v>
                </c:pt>
                <c:pt idx="42">
                  <c:v>10.63842105263158</c:v>
                </c:pt>
                <c:pt idx="43">
                  <c:v>10.63842105263158</c:v>
                </c:pt>
                <c:pt idx="44">
                  <c:v>10.63842105263158</c:v>
                </c:pt>
                <c:pt idx="45">
                  <c:v>10.63842105263158</c:v>
                </c:pt>
                <c:pt idx="46">
                  <c:v>10.63842105263158</c:v>
                </c:pt>
                <c:pt idx="47">
                  <c:v>10.63842105263158</c:v>
                </c:pt>
                <c:pt idx="48">
                  <c:v>10.63842105263158</c:v>
                </c:pt>
                <c:pt idx="49">
                  <c:v>10.63842105263158</c:v>
                </c:pt>
                <c:pt idx="50">
                  <c:v>10.63842105263158</c:v>
                </c:pt>
                <c:pt idx="51">
                  <c:v>10.63842105263158</c:v>
                </c:pt>
                <c:pt idx="52">
                  <c:v>10.63842105263158</c:v>
                </c:pt>
                <c:pt idx="53">
                  <c:v>10.63842105263158</c:v>
                </c:pt>
                <c:pt idx="54">
                  <c:v>10.63842105263158</c:v>
                </c:pt>
                <c:pt idx="55">
                  <c:v>10.63842105263158</c:v>
                </c:pt>
                <c:pt idx="56">
                  <c:v>10.63842105263158</c:v>
                </c:pt>
                <c:pt idx="57">
                  <c:v>10.63842105263158</c:v>
                </c:pt>
                <c:pt idx="58">
                  <c:v>10.63842105263158</c:v>
                </c:pt>
                <c:pt idx="59">
                  <c:v>10.63842105263158</c:v>
                </c:pt>
                <c:pt idx="60">
                  <c:v>10.63842105263158</c:v>
                </c:pt>
                <c:pt idx="61">
                  <c:v>10.63842105263158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A8-4CA3-BC0F-31FE145BB9C1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Diciembre!$BY$7:$BY$68</c:f>
              <c:numCache>
                <c:formatCode>0.00</c:formatCode>
                <c:ptCount val="62"/>
                <c:pt idx="0">
                  <c:v>14.039956309726993</c:v>
                </c:pt>
                <c:pt idx="1">
                  <c:v>14.039956309726993</c:v>
                </c:pt>
                <c:pt idx="2">
                  <c:v>14.039956309726993</c:v>
                </c:pt>
                <c:pt idx="3">
                  <c:v>14.039956309726993</c:v>
                </c:pt>
                <c:pt idx="4">
                  <c:v>14.039956309726993</c:v>
                </c:pt>
                <c:pt idx="5">
                  <c:v>14.039956309726993</c:v>
                </c:pt>
                <c:pt idx="6">
                  <c:v>14.039956309726993</c:v>
                </c:pt>
                <c:pt idx="7">
                  <c:v>14.039956309726993</c:v>
                </c:pt>
                <c:pt idx="8">
                  <c:v>14.039956309726993</c:v>
                </c:pt>
                <c:pt idx="9">
                  <c:v>14.039956309726993</c:v>
                </c:pt>
                <c:pt idx="10">
                  <c:v>14.039956309726993</c:v>
                </c:pt>
                <c:pt idx="11">
                  <c:v>14.039956309726993</c:v>
                </c:pt>
                <c:pt idx="12">
                  <c:v>14.039956309726993</c:v>
                </c:pt>
                <c:pt idx="13">
                  <c:v>14.039956309726993</c:v>
                </c:pt>
                <c:pt idx="14">
                  <c:v>14.039956309726993</c:v>
                </c:pt>
                <c:pt idx="15">
                  <c:v>14.039956309726993</c:v>
                </c:pt>
                <c:pt idx="16">
                  <c:v>14.039956309726993</c:v>
                </c:pt>
                <c:pt idx="17">
                  <c:v>14.039956309726993</c:v>
                </c:pt>
                <c:pt idx="18">
                  <c:v>14.039956309726993</c:v>
                </c:pt>
                <c:pt idx="19">
                  <c:v>14.039956309726993</c:v>
                </c:pt>
                <c:pt idx="20">
                  <c:v>14.039956309726993</c:v>
                </c:pt>
                <c:pt idx="21">
                  <c:v>14.039956309726993</c:v>
                </c:pt>
                <c:pt idx="22">
                  <c:v>14.039956309726993</c:v>
                </c:pt>
                <c:pt idx="23">
                  <c:v>14.039956309726993</c:v>
                </c:pt>
                <c:pt idx="24">
                  <c:v>14.039956309726993</c:v>
                </c:pt>
                <c:pt idx="25">
                  <c:v>14.039956309726993</c:v>
                </c:pt>
                <c:pt idx="26">
                  <c:v>14.039956309726993</c:v>
                </c:pt>
                <c:pt idx="27">
                  <c:v>14.039956309726993</c:v>
                </c:pt>
                <c:pt idx="28">
                  <c:v>14.039956309726993</c:v>
                </c:pt>
                <c:pt idx="29">
                  <c:v>14.039956309726993</c:v>
                </c:pt>
                <c:pt idx="30">
                  <c:v>14.039956309726993</c:v>
                </c:pt>
                <c:pt idx="31">
                  <c:v>14.039956309726993</c:v>
                </c:pt>
                <c:pt idx="32">
                  <c:v>14.039956309726993</c:v>
                </c:pt>
                <c:pt idx="33">
                  <c:v>14.039956309726993</c:v>
                </c:pt>
                <c:pt idx="34">
                  <c:v>14.039956309726993</c:v>
                </c:pt>
                <c:pt idx="35">
                  <c:v>14.039956309726993</c:v>
                </c:pt>
                <c:pt idx="36">
                  <c:v>14.039956309726993</c:v>
                </c:pt>
                <c:pt idx="37">
                  <c:v>14.039956309726993</c:v>
                </c:pt>
                <c:pt idx="38">
                  <c:v>14.039956309726993</c:v>
                </c:pt>
                <c:pt idx="39">
                  <c:v>14.039956309726993</c:v>
                </c:pt>
                <c:pt idx="40">
                  <c:v>14.039956309726993</c:v>
                </c:pt>
                <c:pt idx="41">
                  <c:v>14.039956309726993</c:v>
                </c:pt>
                <c:pt idx="42">
                  <c:v>14.039956309726993</c:v>
                </c:pt>
                <c:pt idx="43">
                  <c:v>14.039956309726993</c:v>
                </c:pt>
                <c:pt idx="44">
                  <c:v>14.039956309726993</c:v>
                </c:pt>
                <c:pt idx="45">
                  <c:v>14.039956309726993</c:v>
                </c:pt>
                <c:pt idx="46">
                  <c:v>14.039956309726993</c:v>
                </c:pt>
                <c:pt idx="47">
                  <c:v>14.039956309726993</c:v>
                </c:pt>
                <c:pt idx="48">
                  <c:v>14.039956309726993</c:v>
                </c:pt>
                <c:pt idx="49">
                  <c:v>14.039956309726993</c:v>
                </c:pt>
                <c:pt idx="50">
                  <c:v>14.039956309726993</c:v>
                </c:pt>
                <c:pt idx="51">
                  <c:v>14.039956309726993</c:v>
                </c:pt>
                <c:pt idx="52">
                  <c:v>14.039956309726993</c:v>
                </c:pt>
                <c:pt idx="53">
                  <c:v>14.039956309726993</c:v>
                </c:pt>
                <c:pt idx="54">
                  <c:v>14.039956309726993</c:v>
                </c:pt>
                <c:pt idx="55">
                  <c:v>14.039956309726993</c:v>
                </c:pt>
                <c:pt idx="56">
                  <c:v>14.039956309726993</c:v>
                </c:pt>
                <c:pt idx="57">
                  <c:v>14.039956309726993</c:v>
                </c:pt>
                <c:pt idx="58">
                  <c:v>14.039956309726993</c:v>
                </c:pt>
                <c:pt idx="59">
                  <c:v>14.039956309726993</c:v>
                </c:pt>
                <c:pt idx="60">
                  <c:v>14.039956309726993</c:v>
                </c:pt>
                <c:pt idx="61">
                  <c:v>14.039956309726993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A8-4CA3-BC0F-31FE145BB9C1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Diciembre!$BZ$7:$BZ$68</c:f>
              <c:numCache>
                <c:formatCode>0.00</c:formatCode>
                <c:ptCount val="62"/>
                <c:pt idx="0">
                  <c:v>7.2368857955361676</c:v>
                </c:pt>
                <c:pt idx="1">
                  <c:v>7.2368857955361676</c:v>
                </c:pt>
                <c:pt idx="2">
                  <c:v>7.2368857955361676</c:v>
                </c:pt>
                <c:pt idx="3">
                  <c:v>7.2368857955361676</c:v>
                </c:pt>
                <c:pt idx="4">
                  <c:v>7.2368857955361676</c:v>
                </c:pt>
                <c:pt idx="5">
                  <c:v>7.2368857955361676</c:v>
                </c:pt>
                <c:pt idx="6">
                  <c:v>7.2368857955361676</c:v>
                </c:pt>
                <c:pt idx="7">
                  <c:v>7.2368857955361676</c:v>
                </c:pt>
                <c:pt idx="8">
                  <c:v>7.2368857955361676</c:v>
                </c:pt>
                <c:pt idx="9">
                  <c:v>7.2368857955361676</c:v>
                </c:pt>
                <c:pt idx="10">
                  <c:v>7.2368857955361676</c:v>
                </c:pt>
                <c:pt idx="11">
                  <c:v>7.2368857955361676</c:v>
                </c:pt>
                <c:pt idx="12">
                  <c:v>7.2368857955361676</c:v>
                </c:pt>
                <c:pt idx="13">
                  <c:v>7.2368857955361676</c:v>
                </c:pt>
                <c:pt idx="14">
                  <c:v>7.2368857955361676</c:v>
                </c:pt>
                <c:pt idx="15">
                  <c:v>7.2368857955361676</c:v>
                </c:pt>
                <c:pt idx="16">
                  <c:v>7.2368857955361676</c:v>
                </c:pt>
                <c:pt idx="17">
                  <c:v>7.2368857955361676</c:v>
                </c:pt>
                <c:pt idx="18">
                  <c:v>7.2368857955361676</c:v>
                </c:pt>
                <c:pt idx="19">
                  <c:v>7.2368857955361676</c:v>
                </c:pt>
                <c:pt idx="20">
                  <c:v>7.2368857955361676</c:v>
                </c:pt>
                <c:pt idx="21">
                  <c:v>7.2368857955361676</c:v>
                </c:pt>
                <c:pt idx="22">
                  <c:v>7.2368857955361676</c:v>
                </c:pt>
                <c:pt idx="23">
                  <c:v>7.2368857955361676</c:v>
                </c:pt>
                <c:pt idx="24">
                  <c:v>7.2368857955361676</c:v>
                </c:pt>
                <c:pt idx="25">
                  <c:v>7.2368857955361676</c:v>
                </c:pt>
                <c:pt idx="26">
                  <c:v>7.2368857955361676</c:v>
                </c:pt>
                <c:pt idx="27">
                  <c:v>7.2368857955361676</c:v>
                </c:pt>
                <c:pt idx="28">
                  <c:v>7.2368857955361676</c:v>
                </c:pt>
                <c:pt idx="29">
                  <c:v>7.2368857955361676</c:v>
                </c:pt>
                <c:pt idx="30">
                  <c:v>7.2368857955361676</c:v>
                </c:pt>
                <c:pt idx="31">
                  <c:v>7.2368857955361676</c:v>
                </c:pt>
                <c:pt idx="32">
                  <c:v>7.2368857955361676</c:v>
                </c:pt>
                <c:pt idx="33">
                  <c:v>7.2368857955361676</c:v>
                </c:pt>
                <c:pt idx="34">
                  <c:v>7.2368857955361676</c:v>
                </c:pt>
                <c:pt idx="35">
                  <c:v>7.2368857955361676</c:v>
                </c:pt>
                <c:pt idx="36">
                  <c:v>7.2368857955361676</c:v>
                </c:pt>
                <c:pt idx="37">
                  <c:v>7.2368857955361676</c:v>
                </c:pt>
                <c:pt idx="38">
                  <c:v>7.2368857955361676</c:v>
                </c:pt>
                <c:pt idx="39">
                  <c:v>7.2368857955361676</c:v>
                </c:pt>
                <c:pt idx="40">
                  <c:v>7.2368857955361676</c:v>
                </c:pt>
                <c:pt idx="41">
                  <c:v>7.2368857955361676</c:v>
                </c:pt>
                <c:pt idx="42">
                  <c:v>7.2368857955361676</c:v>
                </c:pt>
                <c:pt idx="43">
                  <c:v>7.2368857955361676</c:v>
                </c:pt>
                <c:pt idx="44">
                  <c:v>7.2368857955361676</c:v>
                </c:pt>
                <c:pt idx="45">
                  <c:v>7.2368857955361676</c:v>
                </c:pt>
                <c:pt idx="46">
                  <c:v>7.2368857955361676</c:v>
                </c:pt>
                <c:pt idx="47">
                  <c:v>7.2368857955361676</c:v>
                </c:pt>
                <c:pt idx="48">
                  <c:v>7.2368857955361676</c:v>
                </c:pt>
                <c:pt idx="49">
                  <c:v>7.2368857955361676</c:v>
                </c:pt>
                <c:pt idx="50">
                  <c:v>7.2368857955361676</c:v>
                </c:pt>
                <c:pt idx="51">
                  <c:v>7.2368857955361676</c:v>
                </c:pt>
                <c:pt idx="52">
                  <c:v>7.2368857955361676</c:v>
                </c:pt>
                <c:pt idx="53">
                  <c:v>7.2368857955361676</c:v>
                </c:pt>
                <c:pt idx="54">
                  <c:v>7.2368857955361676</c:v>
                </c:pt>
                <c:pt idx="55">
                  <c:v>7.2368857955361676</c:v>
                </c:pt>
                <c:pt idx="56">
                  <c:v>7.2368857955361676</c:v>
                </c:pt>
                <c:pt idx="57">
                  <c:v>7.2368857955361676</c:v>
                </c:pt>
                <c:pt idx="58">
                  <c:v>7.2368857955361676</c:v>
                </c:pt>
                <c:pt idx="59">
                  <c:v>7.2368857955361676</c:v>
                </c:pt>
                <c:pt idx="60">
                  <c:v>7.2368857955361676</c:v>
                </c:pt>
                <c:pt idx="61">
                  <c:v>7.2368857955361676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A8-4CA3-BC0F-31FE145BB9C1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Diciembre!$CA$7:$CA$68</c:f>
              <c:numCache>
                <c:formatCode>0.00</c:formatCode>
                <c:ptCount val="62"/>
                <c:pt idx="0">
                  <c:v>17.441491566822407</c:v>
                </c:pt>
                <c:pt idx="1">
                  <c:v>17.441491566822407</c:v>
                </c:pt>
                <c:pt idx="2">
                  <c:v>17.441491566822407</c:v>
                </c:pt>
                <c:pt idx="3">
                  <c:v>17.441491566822407</c:v>
                </c:pt>
                <c:pt idx="4">
                  <c:v>17.441491566822407</c:v>
                </c:pt>
                <c:pt idx="5">
                  <c:v>17.441491566822407</c:v>
                </c:pt>
                <c:pt idx="6">
                  <c:v>17.441491566822407</c:v>
                </c:pt>
                <c:pt idx="7">
                  <c:v>17.441491566822407</c:v>
                </c:pt>
                <c:pt idx="8">
                  <c:v>17.441491566822407</c:v>
                </c:pt>
                <c:pt idx="9">
                  <c:v>17.441491566822407</c:v>
                </c:pt>
                <c:pt idx="10">
                  <c:v>17.441491566822407</c:v>
                </c:pt>
                <c:pt idx="11">
                  <c:v>17.441491566822407</c:v>
                </c:pt>
                <c:pt idx="12">
                  <c:v>17.441491566822407</c:v>
                </c:pt>
                <c:pt idx="13">
                  <c:v>17.441491566822407</c:v>
                </c:pt>
                <c:pt idx="14">
                  <c:v>17.441491566822407</c:v>
                </c:pt>
                <c:pt idx="15">
                  <c:v>17.441491566822407</c:v>
                </c:pt>
                <c:pt idx="16">
                  <c:v>17.441491566822407</c:v>
                </c:pt>
                <c:pt idx="17">
                  <c:v>17.441491566822407</c:v>
                </c:pt>
                <c:pt idx="18">
                  <c:v>17.441491566822407</c:v>
                </c:pt>
                <c:pt idx="19">
                  <c:v>17.441491566822407</c:v>
                </c:pt>
                <c:pt idx="20">
                  <c:v>17.441491566822407</c:v>
                </c:pt>
                <c:pt idx="21">
                  <c:v>17.441491566822407</c:v>
                </c:pt>
                <c:pt idx="22">
                  <c:v>17.441491566822407</c:v>
                </c:pt>
                <c:pt idx="23">
                  <c:v>17.441491566822407</c:v>
                </c:pt>
                <c:pt idx="24">
                  <c:v>17.441491566822407</c:v>
                </c:pt>
                <c:pt idx="25">
                  <c:v>17.441491566822407</c:v>
                </c:pt>
                <c:pt idx="26">
                  <c:v>17.441491566822407</c:v>
                </c:pt>
                <c:pt idx="27">
                  <c:v>17.441491566822407</c:v>
                </c:pt>
                <c:pt idx="28">
                  <c:v>17.441491566822407</c:v>
                </c:pt>
                <c:pt idx="29">
                  <c:v>17.441491566822407</c:v>
                </c:pt>
                <c:pt idx="30">
                  <c:v>17.441491566822407</c:v>
                </c:pt>
                <c:pt idx="31">
                  <c:v>17.441491566822407</c:v>
                </c:pt>
                <c:pt idx="32">
                  <c:v>17.441491566822407</c:v>
                </c:pt>
                <c:pt idx="33">
                  <c:v>17.441491566822407</c:v>
                </c:pt>
                <c:pt idx="34">
                  <c:v>17.441491566822407</c:v>
                </c:pt>
                <c:pt idx="35">
                  <c:v>17.441491566822407</c:v>
                </c:pt>
                <c:pt idx="36">
                  <c:v>17.441491566822407</c:v>
                </c:pt>
                <c:pt idx="37">
                  <c:v>17.441491566822407</c:v>
                </c:pt>
                <c:pt idx="38">
                  <c:v>17.441491566822407</c:v>
                </c:pt>
                <c:pt idx="39">
                  <c:v>17.441491566822407</c:v>
                </c:pt>
                <c:pt idx="40">
                  <c:v>17.441491566822407</c:v>
                </c:pt>
                <c:pt idx="41">
                  <c:v>17.441491566822407</c:v>
                </c:pt>
                <c:pt idx="42">
                  <c:v>17.441491566822407</c:v>
                </c:pt>
                <c:pt idx="43">
                  <c:v>17.441491566822407</c:v>
                </c:pt>
                <c:pt idx="44">
                  <c:v>17.441491566822407</c:v>
                </c:pt>
                <c:pt idx="45">
                  <c:v>17.441491566822407</c:v>
                </c:pt>
                <c:pt idx="46">
                  <c:v>17.441491566822407</c:v>
                </c:pt>
                <c:pt idx="47">
                  <c:v>17.441491566822407</c:v>
                </c:pt>
                <c:pt idx="48">
                  <c:v>17.441491566822407</c:v>
                </c:pt>
                <c:pt idx="49">
                  <c:v>17.441491566822407</c:v>
                </c:pt>
                <c:pt idx="50">
                  <c:v>17.441491566822407</c:v>
                </c:pt>
                <c:pt idx="51">
                  <c:v>17.441491566822407</c:v>
                </c:pt>
                <c:pt idx="52">
                  <c:v>17.441491566822407</c:v>
                </c:pt>
                <c:pt idx="53">
                  <c:v>17.441491566822407</c:v>
                </c:pt>
                <c:pt idx="54">
                  <c:v>17.441491566822407</c:v>
                </c:pt>
                <c:pt idx="55">
                  <c:v>17.441491566822407</c:v>
                </c:pt>
                <c:pt idx="56">
                  <c:v>17.441491566822407</c:v>
                </c:pt>
                <c:pt idx="57">
                  <c:v>17.441491566822407</c:v>
                </c:pt>
                <c:pt idx="58">
                  <c:v>17.441491566822407</c:v>
                </c:pt>
                <c:pt idx="59">
                  <c:v>17.441491566822407</c:v>
                </c:pt>
                <c:pt idx="60">
                  <c:v>17.441491566822407</c:v>
                </c:pt>
                <c:pt idx="61">
                  <c:v>17.441491566822407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A8-4CA3-BC0F-31FE145BB9C1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Diciembre!$CB$7:$CB$68</c:f>
              <c:numCache>
                <c:formatCode>0.00</c:formatCode>
                <c:ptCount val="62"/>
                <c:pt idx="0">
                  <c:v>3.8353505384407551</c:v>
                </c:pt>
                <c:pt idx="1">
                  <c:v>3.8353505384407551</c:v>
                </c:pt>
                <c:pt idx="2">
                  <c:v>3.8353505384407551</c:v>
                </c:pt>
                <c:pt idx="3">
                  <c:v>3.8353505384407551</c:v>
                </c:pt>
                <c:pt idx="4">
                  <c:v>3.8353505384407551</c:v>
                </c:pt>
                <c:pt idx="5">
                  <c:v>3.8353505384407551</c:v>
                </c:pt>
                <c:pt idx="6">
                  <c:v>3.8353505384407551</c:v>
                </c:pt>
                <c:pt idx="7">
                  <c:v>3.8353505384407551</c:v>
                </c:pt>
                <c:pt idx="8">
                  <c:v>3.8353505384407551</c:v>
                </c:pt>
                <c:pt idx="9">
                  <c:v>3.8353505384407551</c:v>
                </c:pt>
                <c:pt idx="10">
                  <c:v>3.8353505384407551</c:v>
                </c:pt>
                <c:pt idx="11">
                  <c:v>3.8353505384407551</c:v>
                </c:pt>
                <c:pt idx="12">
                  <c:v>3.8353505384407551</c:v>
                </c:pt>
                <c:pt idx="13">
                  <c:v>3.8353505384407551</c:v>
                </c:pt>
                <c:pt idx="14">
                  <c:v>3.8353505384407551</c:v>
                </c:pt>
                <c:pt idx="15">
                  <c:v>3.8353505384407551</c:v>
                </c:pt>
                <c:pt idx="16">
                  <c:v>3.8353505384407551</c:v>
                </c:pt>
                <c:pt idx="17">
                  <c:v>3.8353505384407551</c:v>
                </c:pt>
                <c:pt idx="18">
                  <c:v>3.8353505384407551</c:v>
                </c:pt>
                <c:pt idx="19">
                  <c:v>3.8353505384407551</c:v>
                </c:pt>
                <c:pt idx="20">
                  <c:v>3.8353505384407551</c:v>
                </c:pt>
                <c:pt idx="21">
                  <c:v>3.8353505384407551</c:v>
                </c:pt>
                <c:pt idx="22">
                  <c:v>3.8353505384407551</c:v>
                </c:pt>
                <c:pt idx="23">
                  <c:v>3.8353505384407551</c:v>
                </c:pt>
                <c:pt idx="24">
                  <c:v>3.8353505384407551</c:v>
                </c:pt>
                <c:pt idx="25">
                  <c:v>3.8353505384407551</c:v>
                </c:pt>
                <c:pt idx="26">
                  <c:v>3.8353505384407551</c:v>
                </c:pt>
                <c:pt idx="27">
                  <c:v>3.8353505384407551</c:v>
                </c:pt>
                <c:pt idx="28">
                  <c:v>3.8353505384407551</c:v>
                </c:pt>
                <c:pt idx="29">
                  <c:v>3.8353505384407551</c:v>
                </c:pt>
                <c:pt idx="30">
                  <c:v>3.8353505384407551</c:v>
                </c:pt>
                <c:pt idx="31">
                  <c:v>3.8353505384407551</c:v>
                </c:pt>
                <c:pt idx="32">
                  <c:v>3.8353505384407551</c:v>
                </c:pt>
                <c:pt idx="33">
                  <c:v>3.8353505384407551</c:v>
                </c:pt>
                <c:pt idx="34">
                  <c:v>3.8353505384407551</c:v>
                </c:pt>
                <c:pt idx="35">
                  <c:v>3.8353505384407551</c:v>
                </c:pt>
                <c:pt idx="36">
                  <c:v>3.8353505384407551</c:v>
                </c:pt>
                <c:pt idx="37">
                  <c:v>3.8353505384407551</c:v>
                </c:pt>
                <c:pt idx="38">
                  <c:v>3.8353505384407551</c:v>
                </c:pt>
                <c:pt idx="39">
                  <c:v>3.8353505384407551</c:v>
                </c:pt>
                <c:pt idx="40">
                  <c:v>3.8353505384407551</c:v>
                </c:pt>
                <c:pt idx="41">
                  <c:v>3.8353505384407551</c:v>
                </c:pt>
                <c:pt idx="42">
                  <c:v>3.8353505384407551</c:v>
                </c:pt>
                <c:pt idx="43">
                  <c:v>3.8353505384407551</c:v>
                </c:pt>
                <c:pt idx="44">
                  <c:v>3.8353505384407551</c:v>
                </c:pt>
                <c:pt idx="45">
                  <c:v>3.8353505384407551</c:v>
                </c:pt>
                <c:pt idx="46">
                  <c:v>3.8353505384407551</c:v>
                </c:pt>
                <c:pt idx="47">
                  <c:v>3.8353505384407551</c:v>
                </c:pt>
                <c:pt idx="48">
                  <c:v>3.8353505384407551</c:v>
                </c:pt>
                <c:pt idx="49">
                  <c:v>3.8353505384407551</c:v>
                </c:pt>
                <c:pt idx="50">
                  <c:v>3.8353505384407551</c:v>
                </c:pt>
                <c:pt idx="51">
                  <c:v>3.8353505384407551</c:v>
                </c:pt>
                <c:pt idx="52">
                  <c:v>3.8353505384407551</c:v>
                </c:pt>
                <c:pt idx="53">
                  <c:v>3.8353505384407551</c:v>
                </c:pt>
                <c:pt idx="54">
                  <c:v>3.8353505384407551</c:v>
                </c:pt>
                <c:pt idx="55">
                  <c:v>3.8353505384407551</c:v>
                </c:pt>
                <c:pt idx="56">
                  <c:v>3.8353505384407551</c:v>
                </c:pt>
                <c:pt idx="57">
                  <c:v>3.8353505384407551</c:v>
                </c:pt>
                <c:pt idx="58">
                  <c:v>3.8353505384407551</c:v>
                </c:pt>
                <c:pt idx="59">
                  <c:v>3.8353505384407551</c:v>
                </c:pt>
                <c:pt idx="60">
                  <c:v>3.8353505384407551</c:v>
                </c:pt>
                <c:pt idx="61">
                  <c:v>3.8353505384407551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A8-4CA3-BC0F-31FE145BB9C1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Diciembre!$CC$7</c:f>
              <c:numCache>
                <c:formatCode>0.00</c:formatCode>
                <c:ptCount val="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8A8-4CA3-BC0F-31FE145B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7920"/>
        <c:axId val="161805056"/>
        <c:extLst/>
      </c:scatterChart>
      <c:valAx>
        <c:axId val="161777920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78326200993768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05056"/>
        <c:crosses val="autoZero"/>
        <c:crossBetween val="midCat"/>
      </c:valAx>
      <c:valAx>
        <c:axId val="161805056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Zn Conc. Pb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7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207775572904883E-2"/>
          <c:y val="0.74614110084822793"/>
          <c:w val="0.94559461218366647"/>
          <c:h val="0.25385889915177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Au Conc. De</a:t>
            </a:r>
            <a:r>
              <a:rPr lang="en-US" b="1" baseline="0"/>
              <a:t> Zinc</a:t>
            </a:r>
            <a:r>
              <a:rPr lang="en-US" b="1"/>
              <a:t> Turnos Diciembre</a:t>
            </a:r>
            <a:r>
              <a:rPr lang="en-US" b="1" baseline="0"/>
              <a:t> 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645804814946752E-2"/>
          <c:y val="0.10760599879519697"/>
          <c:w val="0.91322630419120876"/>
          <c:h val="0.64664387881700847"/>
        </c:manualLayout>
      </c:layout>
      <c:scatterChart>
        <c:scatterStyle val="lineMarker"/>
        <c:varyColors val="0"/>
        <c:ser>
          <c:idx val="0"/>
          <c:order val="0"/>
          <c:tx>
            <c:v>Grado Au Conc. De Zinc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ESTADISTICA!$BL$709:$BL$770</c:f>
              <c:numCache>
                <c:formatCode>0.00</c:formatCode>
                <c:ptCount val="62"/>
                <c:pt idx="0">
                  <c:v>0.876</c:v>
                </c:pt>
                <c:pt idx="1">
                  <c:v>0.89400000000000002</c:v>
                </c:pt>
                <c:pt idx="2">
                  <c:v>0.89600000000000002</c:v>
                </c:pt>
                <c:pt idx="3">
                  <c:v>1.5920000000000001</c:v>
                </c:pt>
                <c:pt idx="4">
                  <c:v>1.0900000000000001</c:v>
                </c:pt>
                <c:pt idx="5">
                  <c:v>0.79800000000000004</c:v>
                </c:pt>
                <c:pt idx="11">
                  <c:v>1.4910000000000001</c:v>
                </c:pt>
                <c:pt idx="12">
                  <c:v>1.099</c:v>
                </c:pt>
                <c:pt idx="13">
                  <c:v>1.2</c:v>
                </c:pt>
                <c:pt idx="14">
                  <c:v>2.2890000000000001</c:v>
                </c:pt>
                <c:pt idx="15">
                  <c:v>2.1930000000000001</c:v>
                </c:pt>
                <c:pt idx="16">
                  <c:v>1.69</c:v>
                </c:pt>
                <c:pt idx="17">
                  <c:v>3.2850000000000001</c:v>
                </c:pt>
                <c:pt idx="18">
                  <c:v>1.399</c:v>
                </c:pt>
                <c:pt idx="19">
                  <c:v>1.6990000000000001</c:v>
                </c:pt>
                <c:pt idx="20">
                  <c:v>1.3939999999999999</c:v>
                </c:pt>
                <c:pt idx="21">
                  <c:v>1.0940000000000001</c:v>
                </c:pt>
                <c:pt idx="22">
                  <c:v>1.395</c:v>
                </c:pt>
                <c:pt idx="23">
                  <c:v>1.397</c:v>
                </c:pt>
                <c:pt idx="24">
                  <c:v>1.2929999999999999</c:v>
                </c:pt>
                <c:pt idx="25">
                  <c:v>1.2949999999999999</c:v>
                </c:pt>
                <c:pt idx="26">
                  <c:v>1.6990000000000001</c:v>
                </c:pt>
                <c:pt idx="27">
                  <c:v>1.8</c:v>
                </c:pt>
                <c:pt idx="28">
                  <c:v>2.3929999999999998</c:v>
                </c:pt>
                <c:pt idx="29">
                  <c:v>1.1990000000000001</c:v>
                </c:pt>
                <c:pt idx="30">
                  <c:v>1.3879999999999999</c:v>
                </c:pt>
                <c:pt idx="31">
                  <c:v>1.4890000000000001</c:v>
                </c:pt>
                <c:pt idx="32">
                  <c:v>1.095</c:v>
                </c:pt>
                <c:pt idx="33">
                  <c:v>1.0960000000000001</c:v>
                </c:pt>
                <c:pt idx="34">
                  <c:v>1.29</c:v>
                </c:pt>
                <c:pt idx="35">
                  <c:v>2.3820000000000001</c:v>
                </c:pt>
                <c:pt idx="36">
                  <c:v>1.6950000000000001</c:v>
                </c:pt>
                <c:pt idx="37">
                  <c:v>1.1990000000000001</c:v>
                </c:pt>
                <c:pt idx="38">
                  <c:v>1.1950000000000001</c:v>
                </c:pt>
                <c:pt idx="39">
                  <c:v>1.39</c:v>
                </c:pt>
                <c:pt idx="40">
                  <c:v>1.2889999999999999</c:v>
                </c:pt>
                <c:pt idx="41">
                  <c:v>1.1890000000000001</c:v>
                </c:pt>
                <c:pt idx="42">
                  <c:v>1.2909999999999999</c:v>
                </c:pt>
                <c:pt idx="43">
                  <c:v>1.292</c:v>
                </c:pt>
                <c:pt idx="44">
                  <c:v>1.397</c:v>
                </c:pt>
                <c:pt idx="45">
                  <c:v>0.997</c:v>
                </c:pt>
                <c:pt idx="46">
                  <c:v>1.794</c:v>
                </c:pt>
                <c:pt idx="47">
                  <c:v>1.1990000000000001</c:v>
                </c:pt>
                <c:pt idx="48">
                  <c:v>1.091</c:v>
                </c:pt>
                <c:pt idx="49">
                  <c:v>0.99399999999999999</c:v>
                </c:pt>
                <c:pt idx="50">
                  <c:v>0.995</c:v>
                </c:pt>
                <c:pt idx="51">
                  <c:v>1.1919999999999999</c:v>
                </c:pt>
                <c:pt idx="52">
                  <c:v>0</c:v>
                </c:pt>
                <c:pt idx="53">
                  <c:v>3.6819999999999999</c:v>
                </c:pt>
                <c:pt idx="54">
                  <c:v>0.89900000000000002</c:v>
                </c:pt>
                <c:pt idx="55">
                  <c:v>0.79900000000000004</c:v>
                </c:pt>
                <c:pt idx="56">
                  <c:v>1.4</c:v>
                </c:pt>
                <c:pt idx="57">
                  <c:v>0.9</c:v>
                </c:pt>
                <c:pt idx="58">
                  <c:v>0.8</c:v>
                </c:pt>
                <c:pt idx="59">
                  <c:v>0.999</c:v>
                </c:pt>
                <c:pt idx="60">
                  <c:v>0.877</c:v>
                </c:pt>
                <c:pt idx="61">
                  <c:v>1.698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4D55-A7D1-6622F472ADA1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Diciembre!$CD$7:$CD$68</c:f>
              <c:numCache>
                <c:formatCode>0.00</c:formatCode>
                <c:ptCount val="62"/>
                <c:pt idx="0">
                  <c:v>1.3761929824561403</c:v>
                </c:pt>
                <c:pt idx="1">
                  <c:v>1.3761929824561403</c:v>
                </c:pt>
                <c:pt idx="2">
                  <c:v>1.3761929824561403</c:v>
                </c:pt>
                <c:pt idx="3">
                  <c:v>1.3761929824561403</c:v>
                </c:pt>
                <c:pt idx="4">
                  <c:v>1.3761929824561403</c:v>
                </c:pt>
                <c:pt idx="5">
                  <c:v>1.3761929824561403</c:v>
                </c:pt>
                <c:pt idx="6">
                  <c:v>1.3761929824561403</c:v>
                </c:pt>
                <c:pt idx="7">
                  <c:v>1.3761929824561403</c:v>
                </c:pt>
                <c:pt idx="8">
                  <c:v>1.3761929824561403</c:v>
                </c:pt>
                <c:pt idx="9">
                  <c:v>1.3761929824561403</c:v>
                </c:pt>
                <c:pt idx="10">
                  <c:v>1.3761929824561403</c:v>
                </c:pt>
                <c:pt idx="11">
                  <c:v>1.3761929824561403</c:v>
                </c:pt>
                <c:pt idx="12">
                  <c:v>1.3761929824561403</c:v>
                </c:pt>
                <c:pt idx="13">
                  <c:v>1.3761929824561403</c:v>
                </c:pt>
                <c:pt idx="14">
                  <c:v>1.3761929824561403</c:v>
                </c:pt>
                <c:pt idx="15">
                  <c:v>1.3761929824561403</c:v>
                </c:pt>
                <c:pt idx="16">
                  <c:v>1.3761929824561403</c:v>
                </c:pt>
                <c:pt idx="17">
                  <c:v>1.3761929824561403</c:v>
                </c:pt>
                <c:pt idx="18">
                  <c:v>1.3761929824561403</c:v>
                </c:pt>
                <c:pt idx="19">
                  <c:v>1.3761929824561403</c:v>
                </c:pt>
                <c:pt idx="20">
                  <c:v>1.3761929824561403</c:v>
                </c:pt>
                <c:pt idx="21">
                  <c:v>1.3761929824561403</c:v>
                </c:pt>
                <c:pt idx="22">
                  <c:v>1.3761929824561403</c:v>
                </c:pt>
                <c:pt idx="23">
                  <c:v>1.3761929824561403</c:v>
                </c:pt>
                <c:pt idx="24">
                  <c:v>1.3761929824561403</c:v>
                </c:pt>
                <c:pt idx="25">
                  <c:v>1.3761929824561403</c:v>
                </c:pt>
                <c:pt idx="26">
                  <c:v>1.3761929824561403</c:v>
                </c:pt>
                <c:pt idx="27">
                  <c:v>1.3761929824561403</c:v>
                </c:pt>
                <c:pt idx="28">
                  <c:v>1.3761929824561403</c:v>
                </c:pt>
                <c:pt idx="29">
                  <c:v>1.3761929824561403</c:v>
                </c:pt>
                <c:pt idx="30">
                  <c:v>1.3761929824561403</c:v>
                </c:pt>
                <c:pt idx="31">
                  <c:v>1.3761929824561403</c:v>
                </c:pt>
                <c:pt idx="32">
                  <c:v>1.3761929824561403</c:v>
                </c:pt>
                <c:pt idx="33">
                  <c:v>1.3761929824561403</c:v>
                </c:pt>
                <c:pt idx="34">
                  <c:v>1.3761929824561403</c:v>
                </c:pt>
                <c:pt idx="35">
                  <c:v>1.3761929824561403</c:v>
                </c:pt>
                <c:pt idx="36">
                  <c:v>1.3761929824561403</c:v>
                </c:pt>
                <c:pt idx="37">
                  <c:v>1.3761929824561403</c:v>
                </c:pt>
                <c:pt idx="38">
                  <c:v>1.3761929824561403</c:v>
                </c:pt>
                <c:pt idx="39">
                  <c:v>1.3761929824561403</c:v>
                </c:pt>
                <c:pt idx="40">
                  <c:v>1.3761929824561403</c:v>
                </c:pt>
                <c:pt idx="41">
                  <c:v>1.3761929824561403</c:v>
                </c:pt>
                <c:pt idx="42">
                  <c:v>1.3761929824561403</c:v>
                </c:pt>
                <c:pt idx="43">
                  <c:v>1.3761929824561403</c:v>
                </c:pt>
                <c:pt idx="44">
                  <c:v>1.3761929824561403</c:v>
                </c:pt>
                <c:pt idx="45">
                  <c:v>1.3761929824561403</c:v>
                </c:pt>
                <c:pt idx="46">
                  <c:v>1.3761929824561403</c:v>
                </c:pt>
                <c:pt idx="47">
                  <c:v>1.3761929824561403</c:v>
                </c:pt>
                <c:pt idx="48">
                  <c:v>1.3761929824561403</c:v>
                </c:pt>
                <c:pt idx="49">
                  <c:v>1.3761929824561403</c:v>
                </c:pt>
                <c:pt idx="50">
                  <c:v>1.3761929824561403</c:v>
                </c:pt>
                <c:pt idx="51">
                  <c:v>1.3761929824561403</c:v>
                </c:pt>
                <c:pt idx="52">
                  <c:v>1.3761929824561403</c:v>
                </c:pt>
                <c:pt idx="53">
                  <c:v>1.3761929824561403</c:v>
                </c:pt>
                <c:pt idx="54">
                  <c:v>1.3761929824561403</c:v>
                </c:pt>
                <c:pt idx="55">
                  <c:v>1.3761929824561403</c:v>
                </c:pt>
                <c:pt idx="56">
                  <c:v>1.3761929824561403</c:v>
                </c:pt>
                <c:pt idx="57">
                  <c:v>1.3761929824561403</c:v>
                </c:pt>
                <c:pt idx="58">
                  <c:v>1.3761929824561403</c:v>
                </c:pt>
                <c:pt idx="59">
                  <c:v>1.3761929824561403</c:v>
                </c:pt>
                <c:pt idx="60">
                  <c:v>1.3761929824561403</c:v>
                </c:pt>
                <c:pt idx="61">
                  <c:v>1.3761929824561403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D-4D55-A7D1-6622F472ADA1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Diciembre!$CE$7:$CE$68</c:f>
              <c:numCache>
                <c:formatCode>0.00</c:formatCode>
                <c:ptCount val="62"/>
                <c:pt idx="0">
                  <c:v>1.9599445330382501</c:v>
                </c:pt>
                <c:pt idx="1">
                  <c:v>1.9599445330382501</c:v>
                </c:pt>
                <c:pt idx="2">
                  <c:v>1.9599445330382501</c:v>
                </c:pt>
                <c:pt idx="3">
                  <c:v>1.9599445330382501</c:v>
                </c:pt>
                <c:pt idx="4">
                  <c:v>1.9599445330382501</c:v>
                </c:pt>
                <c:pt idx="5">
                  <c:v>1.9599445330382501</c:v>
                </c:pt>
                <c:pt idx="6">
                  <c:v>1.9599445330382501</c:v>
                </c:pt>
                <c:pt idx="7">
                  <c:v>1.9599445330382501</c:v>
                </c:pt>
                <c:pt idx="8">
                  <c:v>1.9599445330382501</c:v>
                </c:pt>
                <c:pt idx="9">
                  <c:v>1.9599445330382501</c:v>
                </c:pt>
                <c:pt idx="10">
                  <c:v>1.9599445330382501</c:v>
                </c:pt>
                <c:pt idx="11">
                  <c:v>1.9599445330382501</c:v>
                </c:pt>
                <c:pt idx="12">
                  <c:v>1.9599445330382501</c:v>
                </c:pt>
                <c:pt idx="13">
                  <c:v>1.9599445330382501</c:v>
                </c:pt>
                <c:pt idx="14">
                  <c:v>1.9599445330382501</c:v>
                </c:pt>
                <c:pt idx="15">
                  <c:v>1.9599445330382501</c:v>
                </c:pt>
                <c:pt idx="16">
                  <c:v>1.9599445330382501</c:v>
                </c:pt>
                <c:pt idx="17">
                  <c:v>1.9599445330382501</c:v>
                </c:pt>
                <c:pt idx="18">
                  <c:v>1.9599445330382501</c:v>
                </c:pt>
                <c:pt idx="19">
                  <c:v>1.9599445330382501</c:v>
                </c:pt>
                <c:pt idx="20">
                  <c:v>1.9599445330382501</c:v>
                </c:pt>
                <c:pt idx="21">
                  <c:v>1.9599445330382501</c:v>
                </c:pt>
                <c:pt idx="22">
                  <c:v>1.9599445330382501</c:v>
                </c:pt>
                <c:pt idx="23">
                  <c:v>1.9599445330382501</c:v>
                </c:pt>
                <c:pt idx="24">
                  <c:v>1.9599445330382501</c:v>
                </c:pt>
                <c:pt idx="25">
                  <c:v>1.9599445330382501</c:v>
                </c:pt>
                <c:pt idx="26">
                  <c:v>1.9599445330382501</c:v>
                </c:pt>
                <c:pt idx="27">
                  <c:v>1.9599445330382501</c:v>
                </c:pt>
                <c:pt idx="28">
                  <c:v>1.9599445330382501</c:v>
                </c:pt>
                <c:pt idx="29">
                  <c:v>1.9599445330382501</c:v>
                </c:pt>
                <c:pt idx="30">
                  <c:v>1.9599445330382501</c:v>
                </c:pt>
                <c:pt idx="31">
                  <c:v>1.9599445330382501</c:v>
                </c:pt>
                <c:pt idx="32">
                  <c:v>1.9599445330382501</c:v>
                </c:pt>
                <c:pt idx="33">
                  <c:v>1.9599445330382501</c:v>
                </c:pt>
                <c:pt idx="34">
                  <c:v>1.9599445330382501</c:v>
                </c:pt>
                <c:pt idx="35">
                  <c:v>1.9599445330382501</c:v>
                </c:pt>
                <c:pt idx="36">
                  <c:v>1.9599445330382501</c:v>
                </c:pt>
                <c:pt idx="37">
                  <c:v>1.9599445330382501</c:v>
                </c:pt>
                <c:pt idx="38">
                  <c:v>1.9599445330382501</c:v>
                </c:pt>
                <c:pt idx="39">
                  <c:v>1.9599445330382501</c:v>
                </c:pt>
                <c:pt idx="40">
                  <c:v>1.9599445330382501</c:v>
                </c:pt>
                <c:pt idx="41">
                  <c:v>1.9599445330382501</c:v>
                </c:pt>
                <c:pt idx="42">
                  <c:v>1.9599445330382501</c:v>
                </c:pt>
                <c:pt idx="43">
                  <c:v>1.9599445330382501</c:v>
                </c:pt>
                <c:pt idx="44">
                  <c:v>1.9599445330382501</c:v>
                </c:pt>
                <c:pt idx="45">
                  <c:v>1.9599445330382501</c:v>
                </c:pt>
                <c:pt idx="46">
                  <c:v>1.9599445330382501</c:v>
                </c:pt>
                <c:pt idx="47">
                  <c:v>1.9599445330382501</c:v>
                </c:pt>
                <c:pt idx="48">
                  <c:v>1.9599445330382501</c:v>
                </c:pt>
                <c:pt idx="49">
                  <c:v>1.9599445330382501</c:v>
                </c:pt>
                <c:pt idx="50">
                  <c:v>1.9599445330382501</c:v>
                </c:pt>
                <c:pt idx="51">
                  <c:v>1.9599445330382501</c:v>
                </c:pt>
                <c:pt idx="52">
                  <c:v>1.9599445330382501</c:v>
                </c:pt>
                <c:pt idx="53">
                  <c:v>1.9599445330382501</c:v>
                </c:pt>
                <c:pt idx="54">
                  <c:v>1.9599445330382501</c:v>
                </c:pt>
                <c:pt idx="55">
                  <c:v>1.9599445330382501</c:v>
                </c:pt>
                <c:pt idx="56">
                  <c:v>1.9599445330382501</c:v>
                </c:pt>
                <c:pt idx="57">
                  <c:v>1.9599445330382501</c:v>
                </c:pt>
                <c:pt idx="58">
                  <c:v>1.9599445330382501</c:v>
                </c:pt>
                <c:pt idx="59">
                  <c:v>1.9599445330382501</c:v>
                </c:pt>
                <c:pt idx="60">
                  <c:v>1.9599445330382501</c:v>
                </c:pt>
                <c:pt idx="61">
                  <c:v>1.9599445330382501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D-4D55-A7D1-6622F472ADA1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Diciembre!$CF$7:$CF$68</c:f>
              <c:numCache>
                <c:formatCode>0.00</c:formatCode>
                <c:ptCount val="62"/>
                <c:pt idx="0">
                  <c:v>0.79244143187403038</c:v>
                </c:pt>
                <c:pt idx="1">
                  <c:v>0.79244143187403038</c:v>
                </c:pt>
                <c:pt idx="2">
                  <c:v>0.79244143187403038</c:v>
                </c:pt>
                <c:pt idx="3">
                  <c:v>0.79244143187403038</c:v>
                </c:pt>
                <c:pt idx="4">
                  <c:v>0.79244143187403038</c:v>
                </c:pt>
                <c:pt idx="5">
                  <c:v>0.79244143187403038</c:v>
                </c:pt>
                <c:pt idx="6">
                  <c:v>0.79244143187403038</c:v>
                </c:pt>
                <c:pt idx="7">
                  <c:v>0.79244143187403038</c:v>
                </c:pt>
                <c:pt idx="8">
                  <c:v>0.79244143187403038</c:v>
                </c:pt>
                <c:pt idx="9">
                  <c:v>0.79244143187403038</c:v>
                </c:pt>
                <c:pt idx="10">
                  <c:v>0.79244143187403038</c:v>
                </c:pt>
                <c:pt idx="11">
                  <c:v>0.79244143187403038</c:v>
                </c:pt>
                <c:pt idx="12">
                  <c:v>0.79244143187403038</c:v>
                </c:pt>
                <c:pt idx="13">
                  <c:v>0.79244143187403038</c:v>
                </c:pt>
                <c:pt idx="14">
                  <c:v>0.79244143187403038</c:v>
                </c:pt>
                <c:pt idx="15">
                  <c:v>0.79244143187403038</c:v>
                </c:pt>
                <c:pt idx="16">
                  <c:v>0.79244143187403038</c:v>
                </c:pt>
                <c:pt idx="17">
                  <c:v>0.79244143187403038</c:v>
                </c:pt>
                <c:pt idx="18">
                  <c:v>0.79244143187403038</c:v>
                </c:pt>
                <c:pt idx="19">
                  <c:v>0.79244143187403038</c:v>
                </c:pt>
                <c:pt idx="20">
                  <c:v>0.79244143187403038</c:v>
                </c:pt>
                <c:pt idx="21">
                  <c:v>0.79244143187403038</c:v>
                </c:pt>
                <c:pt idx="22">
                  <c:v>0.79244143187403038</c:v>
                </c:pt>
                <c:pt idx="23">
                  <c:v>0.79244143187403038</c:v>
                </c:pt>
                <c:pt idx="24">
                  <c:v>0.79244143187403038</c:v>
                </c:pt>
                <c:pt idx="25">
                  <c:v>0.79244143187403038</c:v>
                </c:pt>
                <c:pt idx="26">
                  <c:v>0.79244143187403038</c:v>
                </c:pt>
                <c:pt idx="27">
                  <c:v>0.79244143187403038</c:v>
                </c:pt>
                <c:pt idx="28">
                  <c:v>0.79244143187403038</c:v>
                </c:pt>
                <c:pt idx="29">
                  <c:v>0.79244143187403038</c:v>
                </c:pt>
                <c:pt idx="30">
                  <c:v>0.79244143187403038</c:v>
                </c:pt>
                <c:pt idx="31">
                  <c:v>0.79244143187403038</c:v>
                </c:pt>
                <c:pt idx="32">
                  <c:v>0.79244143187403038</c:v>
                </c:pt>
                <c:pt idx="33">
                  <c:v>0.79244143187403038</c:v>
                </c:pt>
                <c:pt idx="34">
                  <c:v>0.79244143187403038</c:v>
                </c:pt>
                <c:pt idx="35">
                  <c:v>0.79244143187403038</c:v>
                </c:pt>
                <c:pt idx="36">
                  <c:v>0.79244143187403038</c:v>
                </c:pt>
                <c:pt idx="37">
                  <c:v>0.79244143187403038</c:v>
                </c:pt>
                <c:pt idx="38">
                  <c:v>0.79244143187403038</c:v>
                </c:pt>
                <c:pt idx="39">
                  <c:v>0.79244143187403038</c:v>
                </c:pt>
                <c:pt idx="40">
                  <c:v>0.79244143187403038</c:v>
                </c:pt>
                <c:pt idx="41">
                  <c:v>0.79244143187403038</c:v>
                </c:pt>
                <c:pt idx="42">
                  <c:v>0.79244143187403038</c:v>
                </c:pt>
                <c:pt idx="43">
                  <c:v>0.79244143187403038</c:v>
                </c:pt>
                <c:pt idx="44">
                  <c:v>0.79244143187403038</c:v>
                </c:pt>
                <c:pt idx="45">
                  <c:v>0.79244143187403038</c:v>
                </c:pt>
                <c:pt idx="46">
                  <c:v>0.79244143187403038</c:v>
                </c:pt>
                <c:pt idx="47">
                  <c:v>0.79244143187403038</c:v>
                </c:pt>
                <c:pt idx="48">
                  <c:v>0.79244143187403038</c:v>
                </c:pt>
                <c:pt idx="49">
                  <c:v>0.79244143187403038</c:v>
                </c:pt>
                <c:pt idx="50">
                  <c:v>0.79244143187403038</c:v>
                </c:pt>
                <c:pt idx="51">
                  <c:v>0.79244143187403038</c:v>
                </c:pt>
                <c:pt idx="52">
                  <c:v>0.79244143187403038</c:v>
                </c:pt>
                <c:pt idx="53">
                  <c:v>0.79244143187403038</c:v>
                </c:pt>
                <c:pt idx="54">
                  <c:v>0.79244143187403038</c:v>
                </c:pt>
                <c:pt idx="55">
                  <c:v>0.79244143187403038</c:v>
                </c:pt>
                <c:pt idx="56">
                  <c:v>0.79244143187403038</c:v>
                </c:pt>
                <c:pt idx="57">
                  <c:v>0.79244143187403038</c:v>
                </c:pt>
                <c:pt idx="58">
                  <c:v>0.79244143187403038</c:v>
                </c:pt>
                <c:pt idx="59">
                  <c:v>0.79244143187403038</c:v>
                </c:pt>
                <c:pt idx="60">
                  <c:v>0.79244143187403038</c:v>
                </c:pt>
                <c:pt idx="61">
                  <c:v>0.79244143187403038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D-4D55-A7D1-6622F472ADA1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Diciembre!$CG$7:$CG$68</c:f>
              <c:numCache>
                <c:formatCode>0.00</c:formatCode>
                <c:ptCount val="62"/>
                <c:pt idx="0">
                  <c:v>2.5436960836203601</c:v>
                </c:pt>
                <c:pt idx="1">
                  <c:v>2.5436960836203601</c:v>
                </c:pt>
                <c:pt idx="2">
                  <c:v>2.5436960836203601</c:v>
                </c:pt>
                <c:pt idx="3">
                  <c:v>2.5436960836203601</c:v>
                </c:pt>
                <c:pt idx="4">
                  <c:v>2.5436960836203601</c:v>
                </c:pt>
                <c:pt idx="5">
                  <c:v>2.5436960836203601</c:v>
                </c:pt>
                <c:pt idx="6">
                  <c:v>2.5436960836203601</c:v>
                </c:pt>
                <c:pt idx="7">
                  <c:v>2.5436960836203601</c:v>
                </c:pt>
                <c:pt idx="8">
                  <c:v>2.5436960836203601</c:v>
                </c:pt>
                <c:pt idx="9">
                  <c:v>2.5436960836203601</c:v>
                </c:pt>
                <c:pt idx="10">
                  <c:v>2.5436960836203601</c:v>
                </c:pt>
                <c:pt idx="11">
                  <c:v>2.5436960836203601</c:v>
                </c:pt>
                <c:pt idx="12">
                  <c:v>2.5436960836203601</c:v>
                </c:pt>
                <c:pt idx="13">
                  <c:v>2.5436960836203601</c:v>
                </c:pt>
                <c:pt idx="14">
                  <c:v>2.5436960836203601</c:v>
                </c:pt>
                <c:pt idx="15">
                  <c:v>2.5436960836203601</c:v>
                </c:pt>
                <c:pt idx="16">
                  <c:v>2.5436960836203601</c:v>
                </c:pt>
                <c:pt idx="17">
                  <c:v>2.5436960836203601</c:v>
                </c:pt>
                <c:pt idx="18">
                  <c:v>2.5436960836203601</c:v>
                </c:pt>
                <c:pt idx="19">
                  <c:v>2.5436960836203601</c:v>
                </c:pt>
                <c:pt idx="20">
                  <c:v>2.5436960836203601</c:v>
                </c:pt>
                <c:pt idx="21">
                  <c:v>2.5436960836203601</c:v>
                </c:pt>
                <c:pt idx="22">
                  <c:v>2.5436960836203601</c:v>
                </c:pt>
                <c:pt idx="23">
                  <c:v>2.5436960836203601</c:v>
                </c:pt>
                <c:pt idx="24">
                  <c:v>2.5436960836203601</c:v>
                </c:pt>
                <c:pt idx="25">
                  <c:v>2.5436960836203601</c:v>
                </c:pt>
                <c:pt idx="26">
                  <c:v>2.5436960836203601</c:v>
                </c:pt>
                <c:pt idx="27">
                  <c:v>2.5436960836203601</c:v>
                </c:pt>
                <c:pt idx="28">
                  <c:v>2.5436960836203601</c:v>
                </c:pt>
                <c:pt idx="29">
                  <c:v>2.5436960836203601</c:v>
                </c:pt>
                <c:pt idx="30">
                  <c:v>2.5436960836203601</c:v>
                </c:pt>
                <c:pt idx="31">
                  <c:v>2.5436960836203601</c:v>
                </c:pt>
                <c:pt idx="32">
                  <c:v>2.5436960836203601</c:v>
                </c:pt>
                <c:pt idx="33">
                  <c:v>2.5436960836203601</c:v>
                </c:pt>
                <c:pt idx="34">
                  <c:v>2.5436960836203601</c:v>
                </c:pt>
                <c:pt idx="35">
                  <c:v>2.5436960836203601</c:v>
                </c:pt>
                <c:pt idx="36">
                  <c:v>2.5436960836203601</c:v>
                </c:pt>
                <c:pt idx="37">
                  <c:v>2.5436960836203601</c:v>
                </c:pt>
                <c:pt idx="38">
                  <c:v>2.5436960836203601</c:v>
                </c:pt>
                <c:pt idx="39">
                  <c:v>2.5436960836203601</c:v>
                </c:pt>
                <c:pt idx="40">
                  <c:v>2.5436960836203601</c:v>
                </c:pt>
                <c:pt idx="41">
                  <c:v>2.5436960836203601</c:v>
                </c:pt>
                <c:pt idx="42">
                  <c:v>2.5436960836203601</c:v>
                </c:pt>
                <c:pt idx="43">
                  <c:v>2.5436960836203601</c:v>
                </c:pt>
                <c:pt idx="44">
                  <c:v>2.5436960836203601</c:v>
                </c:pt>
                <c:pt idx="45">
                  <c:v>2.5436960836203601</c:v>
                </c:pt>
                <c:pt idx="46">
                  <c:v>2.5436960836203601</c:v>
                </c:pt>
                <c:pt idx="47">
                  <c:v>2.5436960836203601</c:v>
                </c:pt>
                <c:pt idx="48">
                  <c:v>2.5436960836203601</c:v>
                </c:pt>
                <c:pt idx="49">
                  <c:v>2.5436960836203601</c:v>
                </c:pt>
                <c:pt idx="50">
                  <c:v>2.5436960836203601</c:v>
                </c:pt>
                <c:pt idx="51">
                  <c:v>2.5436960836203601</c:v>
                </c:pt>
                <c:pt idx="52">
                  <c:v>2.5436960836203601</c:v>
                </c:pt>
                <c:pt idx="53">
                  <c:v>2.5436960836203601</c:v>
                </c:pt>
                <c:pt idx="54">
                  <c:v>2.5436960836203601</c:v>
                </c:pt>
                <c:pt idx="55">
                  <c:v>2.5436960836203601</c:v>
                </c:pt>
                <c:pt idx="56">
                  <c:v>2.5436960836203601</c:v>
                </c:pt>
                <c:pt idx="57">
                  <c:v>2.5436960836203601</c:v>
                </c:pt>
                <c:pt idx="58">
                  <c:v>2.5436960836203601</c:v>
                </c:pt>
                <c:pt idx="59">
                  <c:v>2.5436960836203601</c:v>
                </c:pt>
                <c:pt idx="60">
                  <c:v>2.5436960836203601</c:v>
                </c:pt>
                <c:pt idx="61">
                  <c:v>2.5436960836203601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9D-4D55-A7D1-6622F472ADA1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Diciembre!$CH$7:$CH$68</c:f>
              <c:numCache>
                <c:formatCode>0.00</c:formatCode>
                <c:ptCount val="62"/>
                <c:pt idx="0">
                  <c:v>0.20868988129192045</c:v>
                </c:pt>
                <c:pt idx="1">
                  <c:v>0.20868988129192045</c:v>
                </c:pt>
                <c:pt idx="2">
                  <c:v>0.20868988129192045</c:v>
                </c:pt>
                <c:pt idx="3">
                  <c:v>0.20868988129192045</c:v>
                </c:pt>
                <c:pt idx="4">
                  <c:v>0.20868988129192045</c:v>
                </c:pt>
                <c:pt idx="5">
                  <c:v>0.20868988129192045</c:v>
                </c:pt>
                <c:pt idx="6">
                  <c:v>0.20868988129192045</c:v>
                </c:pt>
                <c:pt idx="7">
                  <c:v>0.20868988129192045</c:v>
                </c:pt>
                <c:pt idx="8">
                  <c:v>0.20868988129192045</c:v>
                </c:pt>
                <c:pt idx="9">
                  <c:v>0.20868988129192045</c:v>
                </c:pt>
                <c:pt idx="10">
                  <c:v>0.20868988129192045</c:v>
                </c:pt>
                <c:pt idx="11">
                  <c:v>0.20868988129192045</c:v>
                </c:pt>
                <c:pt idx="12">
                  <c:v>0.20868988129192045</c:v>
                </c:pt>
                <c:pt idx="13">
                  <c:v>0.20868988129192045</c:v>
                </c:pt>
                <c:pt idx="14">
                  <c:v>0.20868988129192045</c:v>
                </c:pt>
                <c:pt idx="15">
                  <c:v>0.20868988129192045</c:v>
                </c:pt>
                <c:pt idx="16">
                  <c:v>0.20868988129192045</c:v>
                </c:pt>
                <c:pt idx="17">
                  <c:v>0.20868988129192045</c:v>
                </c:pt>
                <c:pt idx="18">
                  <c:v>0.20868988129192045</c:v>
                </c:pt>
                <c:pt idx="19">
                  <c:v>0.20868988129192045</c:v>
                </c:pt>
                <c:pt idx="20">
                  <c:v>0.20868988129192045</c:v>
                </c:pt>
                <c:pt idx="21">
                  <c:v>0.20868988129192045</c:v>
                </c:pt>
                <c:pt idx="22">
                  <c:v>0.20868988129192045</c:v>
                </c:pt>
                <c:pt idx="23">
                  <c:v>0.20868988129192045</c:v>
                </c:pt>
                <c:pt idx="24">
                  <c:v>0.20868988129192045</c:v>
                </c:pt>
                <c:pt idx="25">
                  <c:v>0.20868988129192045</c:v>
                </c:pt>
                <c:pt idx="26">
                  <c:v>0.20868988129192045</c:v>
                </c:pt>
                <c:pt idx="27">
                  <c:v>0.20868988129192045</c:v>
                </c:pt>
                <c:pt idx="28">
                  <c:v>0.20868988129192045</c:v>
                </c:pt>
                <c:pt idx="29">
                  <c:v>0.20868988129192045</c:v>
                </c:pt>
                <c:pt idx="30">
                  <c:v>0.20868988129192045</c:v>
                </c:pt>
                <c:pt idx="31">
                  <c:v>0.20868988129192045</c:v>
                </c:pt>
                <c:pt idx="32">
                  <c:v>0.20868988129192045</c:v>
                </c:pt>
                <c:pt idx="33">
                  <c:v>0.20868988129192045</c:v>
                </c:pt>
                <c:pt idx="34">
                  <c:v>0.20868988129192045</c:v>
                </c:pt>
                <c:pt idx="35">
                  <c:v>0.20868988129192045</c:v>
                </c:pt>
                <c:pt idx="36">
                  <c:v>0.20868988129192045</c:v>
                </c:pt>
                <c:pt idx="37">
                  <c:v>0.20868988129192045</c:v>
                </c:pt>
                <c:pt idx="38">
                  <c:v>0.20868988129192045</c:v>
                </c:pt>
                <c:pt idx="39">
                  <c:v>0.20868988129192045</c:v>
                </c:pt>
                <c:pt idx="40">
                  <c:v>0.20868988129192045</c:v>
                </c:pt>
                <c:pt idx="41">
                  <c:v>0.20868988129192045</c:v>
                </c:pt>
                <c:pt idx="42">
                  <c:v>0.20868988129192045</c:v>
                </c:pt>
                <c:pt idx="43">
                  <c:v>0.20868988129192045</c:v>
                </c:pt>
                <c:pt idx="44">
                  <c:v>0.20868988129192045</c:v>
                </c:pt>
                <c:pt idx="45">
                  <c:v>0.20868988129192045</c:v>
                </c:pt>
                <c:pt idx="46">
                  <c:v>0.20868988129192045</c:v>
                </c:pt>
                <c:pt idx="47">
                  <c:v>0.20868988129192045</c:v>
                </c:pt>
                <c:pt idx="48">
                  <c:v>0.20868988129192045</c:v>
                </c:pt>
                <c:pt idx="49">
                  <c:v>0.20868988129192045</c:v>
                </c:pt>
                <c:pt idx="50">
                  <c:v>0.20868988129192045</c:v>
                </c:pt>
                <c:pt idx="51">
                  <c:v>0.20868988129192045</c:v>
                </c:pt>
                <c:pt idx="52">
                  <c:v>0.20868988129192045</c:v>
                </c:pt>
                <c:pt idx="53">
                  <c:v>0.20868988129192045</c:v>
                </c:pt>
                <c:pt idx="54">
                  <c:v>0.20868988129192045</c:v>
                </c:pt>
                <c:pt idx="55">
                  <c:v>0.20868988129192045</c:v>
                </c:pt>
                <c:pt idx="56">
                  <c:v>0.20868988129192045</c:v>
                </c:pt>
                <c:pt idx="57">
                  <c:v>0.20868988129192045</c:v>
                </c:pt>
                <c:pt idx="58">
                  <c:v>0.20868988129192045</c:v>
                </c:pt>
                <c:pt idx="59">
                  <c:v>0.20868988129192045</c:v>
                </c:pt>
                <c:pt idx="60">
                  <c:v>0.20868988129192045</c:v>
                </c:pt>
                <c:pt idx="61">
                  <c:v>0.20868988129192045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89D-4D55-A7D1-6622F472ADA1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Diciembre!$CI$7:$CI$68</c:f>
              <c:numCache>
                <c:formatCode>0.00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89D-4D55-A7D1-6622F472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7024"/>
        <c:axId val="165219328"/>
        <c:extLst/>
      </c:scatterChart>
      <c:valAx>
        <c:axId val="165217024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58120711066023"/>
              <c:y val="0.81284935918596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219328"/>
        <c:crosses val="autoZero"/>
        <c:crossBetween val="midCat"/>
      </c:valAx>
      <c:valAx>
        <c:axId val="165219328"/>
        <c:scaling>
          <c:orientation val="minMax"/>
          <c:max val="3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Au Conc. Zn g/t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1.1659641869454063E-2"/>
              <c:y val="0.28934873245536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21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35890557157317E-2"/>
          <c:y val="0.86195547711365383"/>
          <c:w val="0.94370010507785318"/>
          <c:h val="0.1380445228863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Ag Conc. De</a:t>
            </a:r>
            <a:r>
              <a:rPr lang="en-US" b="1" baseline="0"/>
              <a:t> Zinc</a:t>
            </a:r>
            <a:r>
              <a:rPr lang="en-US" b="1"/>
              <a:t> Turnos Diciembre</a:t>
            </a:r>
            <a:r>
              <a:rPr lang="en-US" b="1" baseline="0"/>
              <a:t>  2024</a:t>
            </a:r>
            <a:endParaRPr lang="en-US" b="1"/>
          </a:p>
        </c:rich>
      </c:tx>
      <c:layout>
        <c:manualLayout>
          <c:xMode val="edge"/>
          <c:yMode val="edge"/>
          <c:x val="0.3207922153835574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740702717837123E-2"/>
          <c:y val="0.11527822292237154"/>
          <c:w val="0.90625804962152656"/>
          <c:h val="0.60446023841576391"/>
        </c:manualLayout>
      </c:layout>
      <c:scatterChart>
        <c:scatterStyle val="lineMarker"/>
        <c:varyColors val="0"/>
        <c:ser>
          <c:idx val="0"/>
          <c:order val="0"/>
          <c:tx>
            <c:v>Grado Ag Conc. De Zinc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ESTADISTICA!$BM$709:$BM$770</c:f>
              <c:numCache>
                <c:formatCode>General</c:formatCode>
                <c:ptCount val="62"/>
                <c:pt idx="0">
                  <c:v>635.54</c:v>
                </c:pt>
                <c:pt idx="1">
                  <c:v>556.16</c:v>
                </c:pt>
                <c:pt idx="2">
                  <c:v>616.78</c:v>
                </c:pt>
                <c:pt idx="3">
                  <c:v>893.39</c:v>
                </c:pt>
                <c:pt idx="4">
                  <c:v>652.67999999999995</c:v>
                </c:pt>
                <c:pt idx="5">
                  <c:v>506.45</c:v>
                </c:pt>
                <c:pt idx="11">
                  <c:v>601.66</c:v>
                </c:pt>
                <c:pt idx="12">
                  <c:v>756.02</c:v>
                </c:pt>
                <c:pt idx="13">
                  <c:v>653.41</c:v>
                </c:pt>
                <c:pt idx="14">
                  <c:v>879.67</c:v>
                </c:pt>
                <c:pt idx="15">
                  <c:v>994.4</c:v>
                </c:pt>
                <c:pt idx="16">
                  <c:v>990.71</c:v>
                </c:pt>
                <c:pt idx="17">
                  <c:v>833.49</c:v>
                </c:pt>
                <c:pt idx="18">
                  <c:v>867.44</c:v>
                </c:pt>
                <c:pt idx="19">
                  <c:v>862.59</c:v>
                </c:pt>
                <c:pt idx="20">
                  <c:v>873.45</c:v>
                </c:pt>
                <c:pt idx="21">
                  <c:v>655.23</c:v>
                </c:pt>
                <c:pt idx="22">
                  <c:v>725.88</c:v>
                </c:pt>
                <c:pt idx="23">
                  <c:v>686.18</c:v>
                </c:pt>
                <c:pt idx="24">
                  <c:v>698.3</c:v>
                </c:pt>
                <c:pt idx="25">
                  <c:v>613.17999999999995</c:v>
                </c:pt>
                <c:pt idx="26">
                  <c:v>739.88</c:v>
                </c:pt>
                <c:pt idx="27">
                  <c:v>801.16</c:v>
                </c:pt>
                <c:pt idx="28">
                  <c:v>961.82</c:v>
                </c:pt>
                <c:pt idx="29">
                  <c:v>686.55</c:v>
                </c:pt>
                <c:pt idx="30">
                  <c:v>748.97</c:v>
                </c:pt>
                <c:pt idx="31">
                  <c:v>639.19000000000005</c:v>
                </c:pt>
                <c:pt idx="32">
                  <c:v>557.11</c:v>
                </c:pt>
                <c:pt idx="33">
                  <c:v>727.81</c:v>
                </c:pt>
                <c:pt idx="34">
                  <c:v>620.58000000000004</c:v>
                </c:pt>
                <c:pt idx="35">
                  <c:v>1318.49</c:v>
                </c:pt>
                <c:pt idx="36">
                  <c:v>945.25</c:v>
                </c:pt>
                <c:pt idx="37">
                  <c:v>850.11</c:v>
                </c:pt>
                <c:pt idx="38">
                  <c:v>860.88</c:v>
                </c:pt>
                <c:pt idx="39">
                  <c:v>805.68</c:v>
                </c:pt>
                <c:pt idx="40">
                  <c:v>783.51</c:v>
                </c:pt>
                <c:pt idx="41">
                  <c:v>689.47</c:v>
                </c:pt>
                <c:pt idx="42">
                  <c:v>501.05</c:v>
                </c:pt>
                <c:pt idx="43">
                  <c:v>644.78</c:v>
                </c:pt>
                <c:pt idx="44">
                  <c:v>522.83000000000004</c:v>
                </c:pt>
                <c:pt idx="45">
                  <c:v>574.96</c:v>
                </c:pt>
                <c:pt idx="46">
                  <c:v>570.51</c:v>
                </c:pt>
                <c:pt idx="47">
                  <c:v>770.28</c:v>
                </c:pt>
                <c:pt idx="48">
                  <c:v>780.07</c:v>
                </c:pt>
                <c:pt idx="49">
                  <c:v>803.54</c:v>
                </c:pt>
                <c:pt idx="50">
                  <c:v>1530.71</c:v>
                </c:pt>
                <c:pt idx="51">
                  <c:v>1749.98</c:v>
                </c:pt>
                <c:pt idx="52" formatCode="0.00">
                  <c:v>0</c:v>
                </c:pt>
                <c:pt idx="53">
                  <c:v>2083.42</c:v>
                </c:pt>
                <c:pt idx="54">
                  <c:v>830.76</c:v>
                </c:pt>
                <c:pt idx="55">
                  <c:v>697.72</c:v>
                </c:pt>
                <c:pt idx="56">
                  <c:v>983.78</c:v>
                </c:pt>
                <c:pt idx="57">
                  <c:v>638.53</c:v>
                </c:pt>
                <c:pt idx="58">
                  <c:v>505.51</c:v>
                </c:pt>
                <c:pt idx="59">
                  <c:v>449.88</c:v>
                </c:pt>
                <c:pt idx="60">
                  <c:v>472.56</c:v>
                </c:pt>
                <c:pt idx="61">
                  <c:v>854.96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0-439E-B73B-7C479EAE580C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Diciembre!$CJ$7:$CJ$68</c:f>
              <c:numCache>
                <c:formatCode>0.00</c:formatCode>
                <c:ptCount val="62"/>
                <c:pt idx="0">
                  <c:v>776.40175438596486</c:v>
                </c:pt>
                <c:pt idx="1">
                  <c:v>776.40175438596486</c:v>
                </c:pt>
                <c:pt idx="2">
                  <c:v>776.40175438596486</c:v>
                </c:pt>
                <c:pt idx="3">
                  <c:v>776.40175438596486</c:v>
                </c:pt>
                <c:pt idx="4">
                  <c:v>776.40175438596486</c:v>
                </c:pt>
                <c:pt idx="5">
                  <c:v>776.40175438596486</c:v>
                </c:pt>
                <c:pt idx="6">
                  <c:v>776.40175438596486</c:v>
                </c:pt>
                <c:pt idx="7">
                  <c:v>776.40175438596486</c:v>
                </c:pt>
                <c:pt idx="8">
                  <c:v>776.40175438596486</c:v>
                </c:pt>
                <c:pt idx="9">
                  <c:v>776.40175438596486</c:v>
                </c:pt>
                <c:pt idx="10">
                  <c:v>776.40175438596486</c:v>
                </c:pt>
                <c:pt idx="11">
                  <c:v>776.40175438596486</c:v>
                </c:pt>
                <c:pt idx="12">
                  <c:v>776.40175438596486</c:v>
                </c:pt>
                <c:pt idx="13">
                  <c:v>776.40175438596486</c:v>
                </c:pt>
                <c:pt idx="14">
                  <c:v>776.40175438596486</c:v>
                </c:pt>
                <c:pt idx="15">
                  <c:v>776.40175438596486</c:v>
                </c:pt>
                <c:pt idx="16">
                  <c:v>776.40175438596486</c:v>
                </c:pt>
                <c:pt idx="17">
                  <c:v>776.40175438596486</c:v>
                </c:pt>
                <c:pt idx="18">
                  <c:v>776.40175438596486</c:v>
                </c:pt>
                <c:pt idx="19">
                  <c:v>776.40175438596486</c:v>
                </c:pt>
                <c:pt idx="20">
                  <c:v>776.40175438596486</c:v>
                </c:pt>
                <c:pt idx="21">
                  <c:v>776.40175438596486</c:v>
                </c:pt>
                <c:pt idx="22">
                  <c:v>776.40175438596486</c:v>
                </c:pt>
                <c:pt idx="23">
                  <c:v>776.40175438596486</c:v>
                </c:pt>
                <c:pt idx="24">
                  <c:v>776.40175438596486</c:v>
                </c:pt>
                <c:pt idx="25">
                  <c:v>776.40175438596486</c:v>
                </c:pt>
                <c:pt idx="26">
                  <c:v>776.40175438596486</c:v>
                </c:pt>
                <c:pt idx="27">
                  <c:v>776.40175438596486</c:v>
                </c:pt>
                <c:pt idx="28">
                  <c:v>776.40175438596486</c:v>
                </c:pt>
                <c:pt idx="29">
                  <c:v>776.40175438596486</c:v>
                </c:pt>
                <c:pt idx="30">
                  <c:v>776.40175438596486</c:v>
                </c:pt>
                <c:pt idx="31">
                  <c:v>776.40175438596486</c:v>
                </c:pt>
                <c:pt idx="32">
                  <c:v>776.40175438596486</c:v>
                </c:pt>
                <c:pt idx="33">
                  <c:v>776.40175438596486</c:v>
                </c:pt>
                <c:pt idx="34">
                  <c:v>776.40175438596486</c:v>
                </c:pt>
                <c:pt idx="35">
                  <c:v>776.40175438596486</c:v>
                </c:pt>
                <c:pt idx="36">
                  <c:v>776.40175438596486</c:v>
                </c:pt>
                <c:pt idx="37">
                  <c:v>776.40175438596486</c:v>
                </c:pt>
                <c:pt idx="38">
                  <c:v>776.40175438596486</c:v>
                </c:pt>
                <c:pt idx="39">
                  <c:v>776.40175438596486</c:v>
                </c:pt>
                <c:pt idx="40">
                  <c:v>776.40175438596486</c:v>
                </c:pt>
                <c:pt idx="41">
                  <c:v>776.40175438596486</c:v>
                </c:pt>
                <c:pt idx="42">
                  <c:v>776.40175438596486</c:v>
                </c:pt>
                <c:pt idx="43">
                  <c:v>776.40175438596486</c:v>
                </c:pt>
                <c:pt idx="44">
                  <c:v>776.40175438596486</c:v>
                </c:pt>
                <c:pt idx="45">
                  <c:v>776.40175438596486</c:v>
                </c:pt>
                <c:pt idx="46">
                  <c:v>776.40175438596486</c:v>
                </c:pt>
                <c:pt idx="47">
                  <c:v>776.40175438596486</c:v>
                </c:pt>
                <c:pt idx="48">
                  <c:v>776.40175438596486</c:v>
                </c:pt>
                <c:pt idx="49">
                  <c:v>776.40175438596486</c:v>
                </c:pt>
                <c:pt idx="50">
                  <c:v>776.40175438596486</c:v>
                </c:pt>
                <c:pt idx="51">
                  <c:v>776.40175438596486</c:v>
                </c:pt>
                <c:pt idx="52">
                  <c:v>776.40175438596486</c:v>
                </c:pt>
                <c:pt idx="53">
                  <c:v>776.40175438596486</c:v>
                </c:pt>
                <c:pt idx="54">
                  <c:v>776.40175438596486</c:v>
                </c:pt>
                <c:pt idx="55">
                  <c:v>776.40175438596486</c:v>
                </c:pt>
                <c:pt idx="56">
                  <c:v>776.40175438596486</c:v>
                </c:pt>
                <c:pt idx="57">
                  <c:v>776.40175438596486</c:v>
                </c:pt>
                <c:pt idx="58">
                  <c:v>776.40175438596486</c:v>
                </c:pt>
                <c:pt idx="59">
                  <c:v>776.40175438596486</c:v>
                </c:pt>
                <c:pt idx="60">
                  <c:v>776.40175438596486</c:v>
                </c:pt>
                <c:pt idx="61">
                  <c:v>776.40175438596486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39E-B73B-7C479EAE580C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Diciembre!$CK$7:$CK$68</c:f>
              <c:numCache>
                <c:formatCode>0.00</c:formatCode>
                <c:ptCount val="62"/>
                <c:pt idx="0">
                  <c:v>1085.0072702386867</c:v>
                </c:pt>
                <c:pt idx="1">
                  <c:v>1085.0072702386867</c:v>
                </c:pt>
                <c:pt idx="2">
                  <c:v>1085.0072702386867</c:v>
                </c:pt>
                <c:pt idx="3">
                  <c:v>1085.0072702386867</c:v>
                </c:pt>
                <c:pt idx="4">
                  <c:v>1085.0072702386867</c:v>
                </c:pt>
                <c:pt idx="5">
                  <c:v>1085.0072702386867</c:v>
                </c:pt>
                <c:pt idx="6">
                  <c:v>1085.0072702386867</c:v>
                </c:pt>
                <c:pt idx="7">
                  <c:v>1085.0072702386867</c:v>
                </c:pt>
                <c:pt idx="8">
                  <c:v>1085.0072702386867</c:v>
                </c:pt>
                <c:pt idx="9">
                  <c:v>1085.0072702386867</c:v>
                </c:pt>
                <c:pt idx="10">
                  <c:v>1085.0072702386867</c:v>
                </c:pt>
                <c:pt idx="11">
                  <c:v>1085.0072702386867</c:v>
                </c:pt>
                <c:pt idx="12">
                  <c:v>1085.0072702386867</c:v>
                </c:pt>
                <c:pt idx="13">
                  <c:v>1085.0072702386867</c:v>
                </c:pt>
                <c:pt idx="14">
                  <c:v>1085.0072702386867</c:v>
                </c:pt>
                <c:pt idx="15">
                  <c:v>1085.0072702386867</c:v>
                </c:pt>
                <c:pt idx="16">
                  <c:v>1085.0072702386867</c:v>
                </c:pt>
                <c:pt idx="17">
                  <c:v>1085.0072702386867</c:v>
                </c:pt>
                <c:pt idx="18">
                  <c:v>1085.0072702386867</c:v>
                </c:pt>
                <c:pt idx="19">
                  <c:v>1085.0072702386867</c:v>
                </c:pt>
                <c:pt idx="20">
                  <c:v>1085.0072702386867</c:v>
                </c:pt>
                <c:pt idx="21">
                  <c:v>1085.0072702386867</c:v>
                </c:pt>
                <c:pt idx="22">
                  <c:v>1085.0072702386867</c:v>
                </c:pt>
                <c:pt idx="23">
                  <c:v>1085.0072702386867</c:v>
                </c:pt>
                <c:pt idx="24">
                  <c:v>1085.0072702386867</c:v>
                </c:pt>
                <c:pt idx="25">
                  <c:v>1085.0072702386867</c:v>
                </c:pt>
                <c:pt idx="26">
                  <c:v>1085.0072702386867</c:v>
                </c:pt>
                <c:pt idx="27">
                  <c:v>1085.0072702386867</c:v>
                </c:pt>
                <c:pt idx="28">
                  <c:v>1085.0072702386867</c:v>
                </c:pt>
                <c:pt idx="29">
                  <c:v>1085.0072702386867</c:v>
                </c:pt>
                <c:pt idx="30">
                  <c:v>1085.0072702386867</c:v>
                </c:pt>
                <c:pt idx="31">
                  <c:v>1085.0072702386867</c:v>
                </c:pt>
                <c:pt idx="32">
                  <c:v>1085.0072702386867</c:v>
                </c:pt>
                <c:pt idx="33">
                  <c:v>1085.0072702386867</c:v>
                </c:pt>
                <c:pt idx="34">
                  <c:v>1085.0072702386867</c:v>
                </c:pt>
                <c:pt idx="35">
                  <c:v>1085.0072702386867</c:v>
                </c:pt>
                <c:pt idx="36">
                  <c:v>1085.0072702386867</c:v>
                </c:pt>
                <c:pt idx="37">
                  <c:v>1085.0072702386867</c:v>
                </c:pt>
                <c:pt idx="38">
                  <c:v>1085.0072702386867</c:v>
                </c:pt>
                <c:pt idx="39">
                  <c:v>1085.0072702386867</c:v>
                </c:pt>
                <c:pt idx="40">
                  <c:v>1085.0072702386867</c:v>
                </c:pt>
                <c:pt idx="41">
                  <c:v>1085.0072702386867</c:v>
                </c:pt>
                <c:pt idx="42">
                  <c:v>1085.0072702386867</c:v>
                </c:pt>
                <c:pt idx="43">
                  <c:v>1085.0072702386867</c:v>
                </c:pt>
                <c:pt idx="44">
                  <c:v>1085.0072702386867</c:v>
                </c:pt>
                <c:pt idx="45">
                  <c:v>1085.0072702386867</c:v>
                </c:pt>
                <c:pt idx="46">
                  <c:v>1085.0072702386867</c:v>
                </c:pt>
                <c:pt idx="47">
                  <c:v>1085.0072702386867</c:v>
                </c:pt>
                <c:pt idx="48">
                  <c:v>1085.0072702386867</c:v>
                </c:pt>
                <c:pt idx="49">
                  <c:v>1085.0072702386867</c:v>
                </c:pt>
                <c:pt idx="50">
                  <c:v>1085.0072702386867</c:v>
                </c:pt>
                <c:pt idx="51">
                  <c:v>1085.0072702386867</c:v>
                </c:pt>
                <c:pt idx="52">
                  <c:v>1085.0072702386867</c:v>
                </c:pt>
                <c:pt idx="53">
                  <c:v>1085.0072702386867</c:v>
                </c:pt>
                <c:pt idx="54">
                  <c:v>1085.0072702386867</c:v>
                </c:pt>
                <c:pt idx="55">
                  <c:v>1085.0072702386867</c:v>
                </c:pt>
                <c:pt idx="56">
                  <c:v>1085.0072702386867</c:v>
                </c:pt>
                <c:pt idx="57">
                  <c:v>1085.0072702386867</c:v>
                </c:pt>
                <c:pt idx="58">
                  <c:v>1085.0072702386867</c:v>
                </c:pt>
                <c:pt idx="59">
                  <c:v>1085.0072702386867</c:v>
                </c:pt>
                <c:pt idx="60">
                  <c:v>1085.0072702386867</c:v>
                </c:pt>
                <c:pt idx="61">
                  <c:v>1085.0072702386867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0-439E-B73B-7C479EAE580C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Diciembre!$CL$7:$CL$68</c:f>
              <c:numCache>
                <c:formatCode>0.00</c:formatCode>
                <c:ptCount val="62"/>
                <c:pt idx="0">
                  <c:v>467.79623853324307</c:v>
                </c:pt>
                <c:pt idx="1">
                  <c:v>467.79623853324307</c:v>
                </c:pt>
                <c:pt idx="2">
                  <c:v>467.79623853324307</c:v>
                </c:pt>
                <c:pt idx="3">
                  <c:v>467.79623853324307</c:v>
                </c:pt>
                <c:pt idx="4">
                  <c:v>467.79623853324307</c:v>
                </c:pt>
                <c:pt idx="5">
                  <c:v>467.79623853324307</c:v>
                </c:pt>
                <c:pt idx="6">
                  <c:v>467.79623853324307</c:v>
                </c:pt>
                <c:pt idx="7">
                  <c:v>467.79623853324307</c:v>
                </c:pt>
                <c:pt idx="8">
                  <c:v>467.79623853324307</c:v>
                </c:pt>
                <c:pt idx="9">
                  <c:v>467.79623853324307</c:v>
                </c:pt>
                <c:pt idx="10">
                  <c:v>467.79623853324307</c:v>
                </c:pt>
                <c:pt idx="11">
                  <c:v>467.79623853324307</c:v>
                </c:pt>
                <c:pt idx="12">
                  <c:v>467.79623853324307</c:v>
                </c:pt>
                <c:pt idx="13">
                  <c:v>467.79623853324307</c:v>
                </c:pt>
                <c:pt idx="14">
                  <c:v>467.79623853324307</c:v>
                </c:pt>
                <c:pt idx="15">
                  <c:v>467.79623853324307</c:v>
                </c:pt>
                <c:pt idx="16">
                  <c:v>467.79623853324307</c:v>
                </c:pt>
                <c:pt idx="17">
                  <c:v>467.79623853324307</c:v>
                </c:pt>
                <c:pt idx="18">
                  <c:v>467.79623853324307</c:v>
                </c:pt>
                <c:pt idx="19">
                  <c:v>467.79623853324307</c:v>
                </c:pt>
                <c:pt idx="20">
                  <c:v>467.79623853324307</c:v>
                </c:pt>
                <c:pt idx="21">
                  <c:v>467.79623853324307</c:v>
                </c:pt>
                <c:pt idx="22">
                  <c:v>467.79623853324307</c:v>
                </c:pt>
                <c:pt idx="23">
                  <c:v>467.79623853324307</c:v>
                </c:pt>
                <c:pt idx="24">
                  <c:v>467.79623853324307</c:v>
                </c:pt>
                <c:pt idx="25">
                  <c:v>467.79623853324307</c:v>
                </c:pt>
                <c:pt idx="26">
                  <c:v>467.79623853324307</c:v>
                </c:pt>
                <c:pt idx="27">
                  <c:v>467.79623853324307</c:v>
                </c:pt>
                <c:pt idx="28">
                  <c:v>467.79623853324307</c:v>
                </c:pt>
                <c:pt idx="29">
                  <c:v>467.79623853324307</c:v>
                </c:pt>
                <c:pt idx="30">
                  <c:v>467.79623853324307</c:v>
                </c:pt>
                <c:pt idx="31">
                  <c:v>467.79623853324307</c:v>
                </c:pt>
                <c:pt idx="32">
                  <c:v>467.79623853324307</c:v>
                </c:pt>
                <c:pt idx="33">
                  <c:v>467.79623853324307</c:v>
                </c:pt>
                <c:pt idx="34">
                  <c:v>467.79623853324307</c:v>
                </c:pt>
                <c:pt idx="35">
                  <c:v>467.79623853324307</c:v>
                </c:pt>
                <c:pt idx="36">
                  <c:v>467.79623853324307</c:v>
                </c:pt>
                <c:pt idx="37">
                  <c:v>467.79623853324307</c:v>
                </c:pt>
                <c:pt idx="38">
                  <c:v>467.79623853324307</c:v>
                </c:pt>
                <c:pt idx="39">
                  <c:v>467.79623853324307</c:v>
                </c:pt>
                <c:pt idx="40">
                  <c:v>467.79623853324307</c:v>
                </c:pt>
                <c:pt idx="41">
                  <c:v>467.79623853324307</c:v>
                </c:pt>
                <c:pt idx="42">
                  <c:v>467.79623853324307</c:v>
                </c:pt>
                <c:pt idx="43">
                  <c:v>467.79623853324307</c:v>
                </c:pt>
                <c:pt idx="44">
                  <c:v>467.79623853324307</c:v>
                </c:pt>
                <c:pt idx="45">
                  <c:v>467.79623853324307</c:v>
                </c:pt>
                <c:pt idx="46">
                  <c:v>467.79623853324307</c:v>
                </c:pt>
                <c:pt idx="47">
                  <c:v>467.79623853324307</c:v>
                </c:pt>
                <c:pt idx="48">
                  <c:v>467.79623853324307</c:v>
                </c:pt>
                <c:pt idx="49">
                  <c:v>467.79623853324307</c:v>
                </c:pt>
                <c:pt idx="50">
                  <c:v>467.79623853324307</c:v>
                </c:pt>
                <c:pt idx="51">
                  <c:v>467.79623853324307</c:v>
                </c:pt>
                <c:pt idx="52">
                  <c:v>467.79623853324307</c:v>
                </c:pt>
                <c:pt idx="53">
                  <c:v>467.79623853324307</c:v>
                </c:pt>
                <c:pt idx="54">
                  <c:v>467.79623853324307</c:v>
                </c:pt>
                <c:pt idx="55">
                  <c:v>467.79623853324307</c:v>
                </c:pt>
                <c:pt idx="56">
                  <c:v>467.79623853324307</c:v>
                </c:pt>
                <c:pt idx="57">
                  <c:v>467.79623853324307</c:v>
                </c:pt>
                <c:pt idx="58">
                  <c:v>467.79623853324307</c:v>
                </c:pt>
                <c:pt idx="59">
                  <c:v>467.79623853324307</c:v>
                </c:pt>
                <c:pt idx="60">
                  <c:v>467.79623853324307</c:v>
                </c:pt>
                <c:pt idx="61">
                  <c:v>467.79623853324307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D0-439E-B73B-7C479EAE580C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Diciembre!$CM$7:$CM$68</c:f>
              <c:numCache>
                <c:formatCode>0.00</c:formatCode>
                <c:ptCount val="62"/>
                <c:pt idx="0">
                  <c:v>1393.6127860914085</c:v>
                </c:pt>
                <c:pt idx="1">
                  <c:v>1393.6127860914085</c:v>
                </c:pt>
                <c:pt idx="2">
                  <c:v>1393.6127860914085</c:v>
                </c:pt>
                <c:pt idx="3">
                  <c:v>1393.6127860914085</c:v>
                </c:pt>
                <c:pt idx="4">
                  <c:v>1393.6127860914085</c:v>
                </c:pt>
                <c:pt idx="5">
                  <c:v>1393.6127860914085</c:v>
                </c:pt>
                <c:pt idx="6">
                  <c:v>1393.6127860914085</c:v>
                </c:pt>
                <c:pt idx="7">
                  <c:v>1393.6127860914085</c:v>
                </c:pt>
                <c:pt idx="8">
                  <c:v>1393.6127860914085</c:v>
                </c:pt>
                <c:pt idx="9">
                  <c:v>1393.6127860914085</c:v>
                </c:pt>
                <c:pt idx="10">
                  <c:v>1393.6127860914085</c:v>
                </c:pt>
                <c:pt idx="11">
                  <c:v>1393.6127860914085</c:v>
                </c:pt>
                <c:pt idx="12">
                  <c:v>1393.6127860914085</c:v>
                </c:pt>
                <c:pt idx="13">
                  <c:v>1393.6127860914085</c:v>
                </c:pt>
                <c:pt idx="14">
                  <c:v>1393.6127860914085</c:v>
                </c:pt>
                <c:pt idx="15">
                  <c:v>1393.6127860914085</c:v>
                </c:pt>
                <c:pt idx="16">
                  <c:v>1393.6127860914085</c:v>
                </c:pt>
                <c:pt idx="17">
                  <c:v>1393.6127860914085</c:v>
                </c:pt>
                <c:pt idx="18">
                  <c:v>1393.6127860914085</c:v>
                </c:pt>
                <c:pt idx="19">
                  <c:v>1393.6127860914085</c:v>
                </c:pt>
                <c:pt idx="20">
                  <c:v>1393.6127860914085</c:v>
                </c:pt>
                <c:pt idx="21">
                  <c:v>1393.6127860914085</c:v>
                </c:pt>
                <c:pt idx="22">
                  <c:v>1393.6127860914085</c:v>
                </c:pt>
                <c:pt idx="23">
                  <c:v>1393.6127860914085</c:v>
                </c:pt>
                <c:pt idx="24">
                  <c:v>1393.6127860914085</c:v>
                </c:pt>
                <c:pt idx="25">
                  <c:v>1393.6127860914085</c:v>
                </c:pt>
                <c:pt idx="26">
                  <c:v>1393.6127860914085</c:v>
                </c:pt>
                <c:pt idx="27">
                  <c:v>1393.6127860914085</c:v>
                </c:pt>
                <c:pt idx="28">
                  <c:v>1393.6127860914085</c:v>
                </c:pt>
                <c:pt idx="29">
                  <c:v>1393.6127860914085</c:v>
                </c:pt>
                <c:pt idx="30">
                  <c:v>1393.6127860914085</c:v>
                </c:pt>
                <c:pt idx="31">
                  <c:v>1393.6127860914085</c:v>
                </c:pt>
                <c:pt idx="32">
                  <c:v>1393.6127860914085</c:v>
                </c:pt>
                <c:pt idx="33">
                  <c:v>1393.6127860914085</c:v>
                </c:pt>
                <c:pt idx="34">
                  <c:v>1393.6127860914085</c:v>
                </c:pt>
                <c:pt idx="35">
                  <c:v>1393.6127860914085</c:v>
                </c:pt>
                <c:pt idx="36">
                  <c:v>1393.6127860914085</c:v>
                </c:pt>
                <c:pt idx="37">
                  <c:v>1393.6127860914085</c:v>
                </c:pt>
                <c:pt idx="38">
                  <c:v>1393.6127860914085</c:v>
                </c:pt>
                <c:pt idx="39">
                  <c:v>1393.6127860914085</c:v>
                </c:pt>
                <c:pt idx="40">
                  <c:v>1393.6127860914085</c:v>
                </c:pt>
                <c:pt idx="41">
                  <c:v>1393.6127860914085</c:v>
                </c:pt>
                <c:pt idx="42">
                  <c:v>1393.6127860914085</c:v>
                </c:pt>
                <c:pt idx="43">
                  <c:v>1393.6127860914085</c:v>
                </c:pt>
                <c:pt idx="44">
                  <c:v>1393.6127860914085</c:v>
                </c:pt>
                <c:pt idx="45">
                  <c:v>1393.6127860914085</c:v>
                </c:pt>
                <c:pt idx="46">
                  <c:v>1393.6127860914085</c:v>
                </c:pt>
                <c:pt idx="47">
                  <c:v>1393.6127860914085</c:v>
                </c:pt>
                <c:pt idx="48">
                  <c:v>1393.6127860914085</c:v>
                </c:pt>
                <c:pt idx="49">
                  <c:v>1393.6127860914085</c:v>
                </c:pt>
                <c:pt idx="50">
                  <c:v>1393.6127860914085</c:v>
                </c:pt>
                <c:pt idx="51">
                  <c:v>1393.6127860914085</c:v>
                </c:pt>
                <c:pt idx="52">
                  <c:v>1393.6127860914085</c:v>
                </c:pt>
                <c:pt idx="53">
                  <c:v>1393.6127860914085</c:v>
                </c:pt>
                <c:pt idx="54">
                  <c:v>1393.6127860914085</c:v>
                </c:pt>
                <c:pt idx="55">
                  <c:v>1393.6127860914085</c:v>
                </c:pt>
                <c:pt idx="56">
                  <c:v>1393.6127860914085</c:v>
                </c:pt>
                <c:pt idx="57">
                  <c:v>1393.6127860914085</c:v>
                </c:pt>
                <c:pt idx="58">
                  <c:v>1393.6127860914085</c:v>
                </c:pt>
                <c:pt idx="59">
                  <c:v>1393.6127860914085</c:v>
                </c:pt>
                <c:pt idx="60">
                  <c:v>1393.6127860914085</c:v>
                </c:pt>
                <c:pt idx="61">
                  <c:v>1393.6127860914085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D0-439E-B73B-7C479EAE580C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Diciembre!$CN$7:$CN$68</c:f>
              <c:numCache>
                <c:formatCode>0.00</c:formatCode>
                <c:ptCount val="62"/>
                <c:pt idx="0">
                  <c:v>159.19072268052128</c:v>
                </c:pt>
                <c:pt idx="1">
                  <c:v>159.19072268052128</c:v>
                </c:pt>
                <c:pt idx="2">
                  <c:v>159.19072268052128</c:v>
                </c:pt>
                <c:pt idx="3">
                  <c:v>159.19072268052128</c:v>
                </c:pt>
                <c:pt idx="4">
                  <c:v>159.19072268052128</c:v>
                </c:pt>
                <c:pt idx="5">
                  <c:v>159.19072268052128</c:v>
                </c:pt>
                <c:pt idx="6">
                  <c:v>159.19072268052128</c:v>
                </c:pt>
                <c:pt idx="7">
                  <c:v>159.19072268052128</c:v>
                </c:pt>
                <c:pt idx="8">
                  <c:v>159.19072268052128</c:v>
                </c:pt>
                <c:pt idx="9">
                  <c:v>159.19072268052128</c:v>
                </c:pt>
                <c:pt idx="10">
                  <c:v>159.19072268052128</c:v>
                </c:pt>
                <c:pt idx="11">
                  <c:v>159.19072268052128</c:v>
                </c:pt>
                <c:pt idx="12">
                  <c:v>159.19072268052128</c:v>
                </c:pt>
                <c:pt idx="13">
                  <c:v>159.19072268052128</c:v>
                </c:pt>
                <c:pt idx="14">
                  <c:v>159.19072268052128</c:v>
                </c:pt>
                <c:pt idx="15">
                  <c:v>159.19072268052128</c:v>
                </c:pt>
                <c:pt idx="16">
                  <c:v>159.19072268052128</c:v>
                </c:pt>
                <c:pt idx="17">
                  <c:v>159.19072268052128</c:v>
                </c:pt>
                <c:pt idx="18">
                  <c:v>159.19072268052128</c:v>
                </c:pt>
                <c:pt idx="19">
                  <c:v>159.19072268052128</c:v>
                </c:pt>
                <c:pt idx="20">
                  <c:v>159.19072268052128</c:v>
                </c:pt>
                <c:pt idx="21">
                  <c:v>159.19072268052128</c:v>
                </c:pt>
                <c:pt idx="22">
                  <c:v>159.19072268052128</c:v>
                </c:pt>
                <c:pt idx="23">
                  <c:v>159.19072268052128</c:v>
                </c:pt>
                <c:pt idx="24">
                  <c:v>159.19072268052128</c:v>
                </c:pt>
                <c:pt idx="25">
                  <c:v>159.19072268052128</c:v>
                </c:pt>
                <c:pt idx="26">
                  <c:v>159.19072268052128</c:v>
                </c:pt>
                <c:pt idx="27">
                  <c:v>159.19072268052128</c:v>
                </c:pt>
                <c:pt idx="28">
                  <c:v>159.19072268052128</c:v>
                </c:pt>
                <c:pt idx="29">
                  <c:v>159.19072268052128</c:v>
                </c:pt>
                <c:pt idx="30">
                  <c:v>159.19072268052128</c:v>
                </c:pt>
                <c:pt idx="31">
                  <c:v>159.19072268052128</c:v>
                </c:pt>
                <c:pt idx="32">
                  <c:v>159.19072268052128</c:v>
                </c:pt>
                <c:pt idx="33">
                  <c:v>159.19072268052128</c:v>
                </c:pt>
                <c:pt idx="34">
                  <c:v>159.19072268052128</c:v>
                </c:pt>
                <c:pt idx="35">
                  <c:v>159.19072268052128</c:v>
                </c:pt>
                <c:pt idx="36">
                  <c:v>159.19072268052128</c:v>
                </c:pt>
                <c:pt idx="37">
                  <c:v>159.19072268052128</c:v>
                </c:pt>
                <c:pt idx="38">
                  <c:v>159.19072268052128</c:v>
                </c:pt>
                <c:pt idx="39">
                  <c:v>159.19072268052128</c:v>
                </c:pt>
                <c:pt idx="40">
                  <c:v>159.19072268052128</c:v>
                </c:pt>
                <c:pt idx="41">
                  <c:v>159.19072268052128</c:v>
                </c:pt>
                <c:pt idx="42">
                  <c:v>159.19072268052128</c:v>
                </c:pt>
                <c:pt idx="43">
                  <c:v>159.19072268052128</c:v>
                </c:pt>
                <c:pt idx="44">
                  <c:v>159.19072268052128</c:v>
                </c:pt>
                <c:pt idx="45">
                  <c:v>159.19072268052128</c:v>
                </c:pt>
                <c:pt idx="46">
                  <c:v>159.19072268052128</c:v>
                </c:pt>
                <c:pt idx="47">
                  <c:v>159.19072268052128</c:v>
                </c:pt>
                <c:pt idx="48">
                  <c:v>159.19072268052128</c:v>
                </c:pt>
                <c:pt idx="49">
                  <c:v>159.19072268052128</c:v>
                </c:pt>
                <c:pt idx="50">
                  <c:v>159.19072268052128</c:v>
                </c:pt>
                <c:pt idx="51">
                  <c:v>159.19072268052128</c:v>
                </c:pt>
                <c:pt idx="52">
                  <c:v>159.19072268052128</c:v>
                </c:pt>
                <c:pt idx="53">
                  <c:v>159.19072268052128</c:v>
                </c:pt>
                <c:pt idx="54">
                  <c:v>159.19072268052128</c:v>
                </c:pt>
                <c:pt idx="55">
                  <c:v>159.19072268052128</c:v>
                </c:pt>
                <c:pt idx="56">
                  <c:v>159.19072268052128</c:v>
                </c:pt>
                <c:pt idx="57">
                  <c:v>159.19072268052128</c:v>
                </c:pt>
                <c:pt idx="58">
                  <c:v>159.19072268052128</c:v>
                </c:pt>
                <c:pt idx="59">
                  <c:v>159.19072268052128</c:v>
                </c:pt>
                <c:pt idx="60">
                  <c:v>159.19072268052128</c:v>
                </c:pt>
                <c:pt idx="61">
                  <c:v>159.19072268052128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4D0-439E-B73B-7C479EAE580C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Diciembre!$CO$7:$CO$68</c:f>
              <c:numCache>
                <c:formatCode>0.00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4D0-439E-B73B-7C479EAE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5392"/>
        <c:axId val="166654336"/>
        <c:extLst/>
      </c:scatterChart>
      <c:valAx>
        <c:axId val="166635392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49541106710253818"/>
              <c:y val="0.78994279584208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654336"/>
        <c:crosses val="autoZero"/>
        <c:crossBetween val="midCat"/>
      </c:valAx>
      <c:valAx>
        <c:axId val="166654336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Ag Conc. Zn g/t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1.0017453370232146E-2"/>
              <c:y val="0.260879149848577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6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155483694580606E-2"/>
          <c:y val="0.80416536549918338"/>
          <c:w val="0.97607942436347428"/>
          <c:h val="0.1958346345008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Zn Conc. De</a:t>
            </a:r>
            <a:r>
              <a:rPr lang="en-US" b="1" baseline="0"/>
              <a:t> Zinc</a:t>
            </a:r>
            <a:r>
              <a:rPr lang="en-US" b="1"/>
              <a:t> Turnos</a:t>
            </a:r>
            <a:r>
              <a:rPr lang="en-US" b="1" baseline="0"/>
              <a:t> Diciembre  </a:t>
            </a:r>
            <a:r>
              <a:rPr lang="en-US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607928319304914E-2"/>
          <c:y val="0.10760599879519696"/>
          <c:w val="0.91106893775372444"/>
          <c:h val="0.58804439724325352"/>
        </c:manualLayout>
      </c:layout>
      <c:scatterChart>
        <c:scatterStyle val="lineMarker"/>
        <c:varyColors val="0"/>
        <c:ser>
          <c:idx val="0"/>
          <c:order val="0"/>
          <c:tx>
            <c:v>Grado Zn Conc. De Zinc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ESTADISTICA!$BO$709:$BO$770</c:f>
              <c:numCache>
                <c:formatCode>0.00</c:formatCode>
                <c:ptCount val="62"/>
                <c:pt idx="0">
                  <c:v>52.99</c:v>
                </c:pt>
                <c:pt idx="1">
                  <c:v>52.15</c:v>
                </c:pt>
                <c:pt idx="2">
                  <c:v>51.25</c:v>
                </c:pt>
                <c:pt idx="3">
                  <c:v>49.79</c:v>
                </c:pt>
                <c:pt idx="4">
                  <c:v>50.47</c:v>
                </c:pt>
                <c:pt idx="5">
                  <c:v>51.37</c:v>
                </c:pt>
                <c:pt idx="11">
                  <c:v>51.42</c:v>
                </c:pt>
                <c:pt idx="12">
                  <c:v>52.22</c:v>
                </c:pt>
                <c:pt idx="13">
                  <c:v>51.51</c:v>
                </c:pt>
                <c:pt idx="14">
                  <c:v>51.79</c:v>
                </c:pt>
                <c:pt idx="15">
                  <c:v>52.55</c:v>
                </c:pt>
                <c:pt idx="16">
                  <c:v>52.29</c:v>
                </c:pt>
                <c:pt idx="17">
                  <c:v>52.93</c:v>
                </c:pt>
                <c:pt idx="18">
                  <c:v>52.99</c:v>
                </c:pt>
                <c:pt idx="19">
                  <c:v>52.37</c:v>
                </c:pt>
                <c:pt idx="20">
                  <c:v>53.89</c:v>
                </c:pt>
                <c:pt idx="21">
                  <c:v>53.03</c:v>
                </c:pt>
                <c:pt idx="22">
                  <c:v>51.21</c:v>
                </c:pt>
                <c:pt idx="23">
                  <c:v>53.11</c:v>
                </c:pt>
                <c:pt idx="24">
                  <c:v>47.74</c:v>
                </c:pt>
                <c:pt idx="25">
                  <c:v>52.43</c:v>
                </c:pt>
                <c:pt idx="26">
                  <c:v>53.26</c:v>
                </c:pt>
                <c:pt idx="27">
                  <c:v>52.78</c:v>
                </c:pt>
                <c:pt idx="28">
                  <c:v>51.1</c:v>
                </c:pt>
                <c:pt idx="29">
                  <c:v>53.03</c:v>
                </c:pt>
                <c:pt idx="30">
                  <c:v>51.77</c:v>
                </c:pt>
                <c:pt idx="31">
                  <c:v>53.94</c:v>
                </c:pt>
                <c:pt idx="32">
                  <c:v>47.13</c:v>
                </c:pt>
                <c:pt idx="33">
                  <c:v>55.18</c:v>
                </c:pt>
                <c:pt idx="34">
                  <c:v>54.07</c:v>
                </c:pt>
                <c:pt idx="35">
                  <c:v>53.06</c:v>
                </c:pt>
                <c:pt idx="36">
                  <c:v>53.47</c:v>
                </c:pt>
                <c:pt idx="37">
                  <c:v>53.96</c:v>
                </c:pt>
                <c:pt idx="38">
                  <c:v>54.33</c:v>
                </c:pt>
                <c:pt idx="39">
                  <c:v>54.23</c:v>
                </c:pt>
                <c:pt idx="40">
                  <c:v>53.84</c:v>
                </c:pt>
                <c:pt idx="41">
                  <c:v>52.95</c:v>
                </c:pt>
                <c:pt idx="42">
                  <c:v>53.6</c:v>
                </c:pt>
                <c:pt idx="43">
                  <c:v>54.49</c:v>
                </c:pt>
                <c:pt idx="44">
                  <c:v>54.12</c:v>
                </c:pt>
                <c:pt idx="45">
                  <c:v>53.72</c:v>
                </c:pt>
                <c:pt idx="46">
                  <c:v>51.43</c:v>
                </c:pt>
                <c:pt idx="47">
                  <c:v>50.65</c:v>
                </c:pt>
                <c:pt idx="48">
                  <c:v>50.61</c:v>
                </c:pt>
                <c:pt idx="49">
                  <c:v>48.68</c:v>
                </c:pt>
                <c:pt idx="50">
                  <c:v>49.9</c:v>
                </c:pt>
                <c:pt idx="51">
                  <c:v>48.56</c:v>
                </c:pt>
                <c:pt idx="52">
                  <c:v>0</c:v>
                </c:pt>
                <c:pt idx="53">
                  <c:v>47.87</c:v>
                </c:pt>
                <c:pt idx="54">
                  <c:v>51.36</c:v>
                </c:pt>
                <c:pt idx="55">
                  <c:v>48.43</c:v>
                </c:pt>
                <c:pt idx="56">
                  <c:v>48.61</c:v>
                </c:pt>
                <c:pt idx="57">
                  <c:v>50.82</c:v>
                </c:pt>
                <c:pt idx="58">
                  <c:v>44.71</c:v>
                </c:pt>
                <c:pt idx="59">
                  <c:v>42.6</c:v>
                </c:pt>
                <c:pt idx="60">
                  <c:v>49.95</c:v>
                </c:pt>
                <c:pt idx="61">
                  <c:v>50.66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F-4419-A465-F5A2A2F33E33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Diciembre!$CP$7:$CP$68</c:f>
              <c:numCache>
                <c:formatCode>0.00</c:formatCode>
                <c:ptCount val="62"/>
                <c:pt idx="0">
                  <c:v>50.673157894736832</c:v>
                </c:pt>
                <c:pt idx="1">
                  <c:v>50.673157894736832</c:v>
                </c:pt>
                <c:pt idx="2">
                  <c:v>50.673157894736832</c:v>
                </c:pt>
                <c:pt idx="3">
                  <c:v>50.673157894736832</c:v>
                </c:pt>
                <c:pt idx="4">
                  <c:v>50.673157894736832</c:v>
                </c:pt>
                <c:pt idx="5">
                  <c:v>50.673157894736832</c:v>
                </c:pt>
                <c:pt idx="6">
                  <c:v>50.673157894736832</c:v>
                </c:pt>
                <c:pt idx="7">
                  <c:v>50.673157894736832</c:v>
                </c:pt>
                <c:pt idx="8">
                  <c:v>50.673157894736832</c:v>
                </c:pt>
                <c:pt idx="9">
                  <c:v>50.673157894736832</c:v>
                </c:pt>
                <c:pt idx="10">
                  <c:v>50.673157894736832</c:v>
                </c:pt>
                <c:pt idx="11">
                  <c:v>50.673157894736832</c:v>
                </c:pt>
                <c:pt idx="12">
                  <c:v>50.673157894736832</c:v>
                </c:pt>
                <c:pt idx="13">
                  <c:v>50.673157894736832</c:v>
                </c:pt>
                <c:pt idx="14">
                  <c:v>50.673157894736832</c:v>
                </c:pt>
                <c:pt idx="15">
                  <c:v>50.673157894736832</c:v>
                </c:pt>
                <c:pt idx="16">
                  <c:v>50.673157894736832</c:v>
                </c:pt>
                <c:pt idx="17">
                  <c:v>50.673157894736832</c:v>
                </c:pt>
                <c:pt idx="18">
                  <c:v>50.673157894736832</c:v>
                </c:pt>
                <c:pt idx="19">
                  <c:v>50.673157894736832</c:v>
                </c:pt>
                <c:pt idx="20">
                  <c:v>50.673157894736832</c:v>
                </c:pt>
                <c:pt idx="21">
                  <c:v>50.673157894736832</c:v>
                </c:pt>
                <c:pt idx="22">
                  <c:v>50.673157894736832</c:v>
                </c:pt>
                <c:pt idx="23">
                  <c:v>50.673157894736832</c:v>
                </c:pt>
                <c:pt idx="24">
                  <c:v>50.673157894736832</c:v>
                </c:pt>
                <c:pt idx="25">
                  <c:v>50.673157894736832</c:v>
                </c:pt>
                <c:pt idx="26">
                  <c:v>50.673157894736832</c:v>
                </c:pt>
                <c:pt idx="27">
                  <c:v>50.673157894736832</c:v>
                </c:pt>
                <c:pt idx="28">
                  <c:v>50.673157894736832</c:v>
                </c:pt>
                <c:pt idx="29">
                  <c:v>50.673157894736832</c:v>
                </c:pt>
                <c:pt idx="30">
                  <c:v>50.673157894736832</c:v>
                </c:pt>
                <c:pt idx="31">
                  <c:v>50.673157894736832</c:v>
                </c:pt>
                <c:pt idx="32">
                  <c:v>50.673157894736832</c:v>
                </c:pt>
                <c:pt idx="33">
                  <c:v>50.673157894736832</c:v>
                </c:pt>
                <c:pt idx="34">
                  <c:v>50.673157894736832</c:v>
                </c:pt>
                <c:pt idx="35">
                  <c:v>50.673157894736832</c:v>
                </c:pt>
                <c:pt idx="36">
                  <c:v>50.673157894736832</c:v>
                </c:pt>
                <c:pt idx="37">
                  <c:v>50.673157894736832</c:v>
                </c:pt>
                <c:pt idx="38">
                  <c:v>50.673157894736832</c:v>
                </c:pt>
                <c:pt idx="39">
                  <c:v>50.673157894736832</c:v>
                </c:pt>
                <c:pt idx="40">
                  <c:v>50.673157894736832</c:v>
                </c:pt>
                <c:pt idx="41">
                  <c:v>50.673157894736832</c:v>
                </c:pt>
                <c:pt idx="42">
                  <c:v>50.673157894736832</c:v>
                </c:pt>
                <c:pt idx="43">
                  <c:v>50.673157894736832</c:v>
                </c:pt>
                <c:pt idx="44">
                  <c:v>50.673157894736832</c:v>
                </c:pt>
                <c:pt idx="45">
                  <c:v>50.673157894736832</c:v>
                </c:pt>
                <c:pt idx="46">
                  <c:v>50.673157894736832</c:v>
                </c:pt>
                <c:pt idx="47">
                  <c:v>50.673157894736832</c:v>
                </c:pt>
                <c:pt idx="48">
                  <c:v>50.673157894736832</c:v>
                </c:pt>
                <c:pt idx="49">
                  <c:v>50.673157894736832</c:v>
                </c:pt>
                <c:pt idx="50">
                  <c:v>50.673157894736832</c:v>
                </c:pt>
                <c:pt idx="51">
                  <c:v>50.673157894736832</c:v>
                </c:pt>
                <c:pt idx="52">
                  <c:v>50.673157894736832</c:v>
                </c:pt>
                <c:pt idx="53">
                  <c:v>50.673157894736832</c:v>
                </c:pt>
                <c:pt idx="54">
                  <c:v>50.673157894736832</c:v>
                </c:pt>
                <c:pt idx="55">
                  <c:v>50.673157894736832</c:v>
                </c:pt>
                <c:pt idx="56">
                  <c:v>50.673157894736832</c:v>
                </c:pt>
                <c:pt idx="57">
                  <c:v>50.673157894736832</c:v>
                </c:pt>
                <c:pt idx="58">
                  <c:v>50.673157894736832</c:v>
                </c:pt>
                <c:pt idx="59">
                  <c:v>50.673157894736832</c:v>
                </c:pt>
                <c:pt idx="60">
                  <c:v>50.673157894736832</c:v>
                </c:pt>
                <c:pt idx="61">
                  <c:v>50.673157894736832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F-4419-A465-F5A2A2F33E33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Diciembre!$CQ$7:$CQ$68</c:f>
              <c:numCache>
                <c:formatCode>0.00</c:formatCode>
                <c:ptCount val="62"/>
                <c:pt idx="0">
                  <c:v>57.927057377550724</c:v>
                </c:pt>
                <c:pt idx="1">
                  <c:v>57.927057377550724</c:v>
                </c:pt>
                <c:pt idx="2">
                  <c:v>57.927057377550724</c:v>
                </c:pt>
                <c:pt idx="3">
                  <c:v>57.927057377550724</c:v>
                </c:pt>
                <c:pt idx="4">
                  <c:v>57.927057377550724</c:v>
                </c:pt>
                <c:pt idx="5">
                  <c:v>57.927057377550724</c:v>
                </c:pt>
                <c:pt idx="6">
                  <c:v>57.927057377550724</c:v>
                </c:pt>
                <c:pt idx="7">
                  <c:v>57.927057377550724</c:v>
                </c:pt>
                <c:pt idx="8">
                  <c:v>57.927057377550724</c:v>
                </c:pt>
                <c:pt idx="9">
                  <c:v>57.927057377550724</c:v>
                </c:pt>
                <c:pt idx="10">
                  <c:v>57.927057377550724</c:v>
                </c:pt>
                <c:pt idx="11">
                  <c:v>57.927057377550724</c:v>
                </c:pt>
                <c:pt idx="12">
                  <c:v>57.927057377550724</c:v>
                </c:pt>
                <c:pt idx="13">
                  <c:v>57.927057377550724</c:v>
                </c:pt>
                <c:pt idx="14">
                  <c:v>57.927057377550724</c:v>
                </c:pt>
                <c:pt idx="15">
                  <c:v>57.927057377550724</c:v>
                </c:pt>
                <c:pt idx="16">
                  <c:v>57.927057377550724</c:v>
                </c:pt>
                <c:pt idx="17">
                  <c:v>57.927057377550724</c:v>
                </c:pt>
                <c:pt idx="18">
                  <c:v>57.927057377550724</c:v>
                </c:pt>
                <c:pt idx="19">
                  <c:v>57.927057377550724</c:v>
                </c:pt>
                <c:pt idx="20">
                  <c:v>57.927057377550724</c:v>
                </c:pt>
                <c:pt idx="21">
                  <c:v>57.927057377550724</c:v>
                </c:pt>
                <c:pt idx="22">
                  <c:v>57.927057377550724</c:v>
                </c:pt>
                <c:pt idx="23">
                  <c:v>57.927057377550724</c:v>
                </c:pt>
                <c:pt idx="24">
                  <c:v>57.927057377550724</c:v>
                </c:pt>
                <c:pt idx="25">
                  <c:v>57.927057377550724</c:v>
                </c:pt>
                <c:pt idx="26">
                  <c:v>57.927057377550724</c:v>
                </c:pt>
                <c:pt idx="27">
                  <c:v>57.927057377550724</c:v>
                </c:pt>
                <c:pt idx="28">
                  <c:v>57.927057377550724</c:v>
                </c:pt>
                <c:pt idx="29">
                  <c:v>57.927057377550724</c:v>
                </c:pt>
                <c:pt idx="30">
                  <c:v>57.927057377550724</c:v>
                </c:pt>
                <c:pt idx="31">
                  <c:v>57.927057377550724</c:v>
                </c:pt>
                <c:pt idx="32">
                  <c:v>57.927057377550724</c:v>
                </c:pt>
                <c:pt idx="33">
                  <c:v>57.927057377550724</c:v>
                </c:pt>
                <c:pt idx="34">
                  <c:v>57.927057377550724</c:v>
                </c:pt>
                <c:pt idx="35">
                  <c:v>57.927057377550724</c:v>
                </c:pt>
                <c:pt idx="36">
                  <c:v>57.927057377550724</c:v>
                </c:pt>
                <c:pt idx="37">
                  <c:v>57.927057377550724</c:v>
                </c:pt>
                <c:pt idx="38">
                  <c:v>57.927057377550724</c:v>
                </c:pt>
                <c:pt idx="39">
                  <c:v>57.927057377550724</c:v>
                </c:pt>
                <c:pt idx="40">
                  <c:v>57.927057377550724</c:v>
                </c:pt>
                <c:pt idx="41">
                  <c:v>57.927057377550724</c:v>
                </c:pt>
                <c:pt idx="42">
                  <c:v>57.927057377550724</c:v>
                </c:pt>
                <c:pt idx="43">
                  <c:v>57.927057377550724</c:v>
                </c:pt>
                <c:pt idx="44">
                  <c:v>57.927057377550724</c:v>
                </c:pt>
                <c:pt idx="45">
                  <c:v>57.927057377550724</c:v>
                </c:pt>
                <c:pt idx="46">
                  <c:v>57.927057377550724</c:v>
                </c:pt>
                <c:pt idx="47">
                  <c:v>57.927057377550724</c:v>
                </c:pt>
                <c:pt idx="48">
                  <c:v>57.927057377550724</c:v>
                </c:pt>
                <c:pt idx="49">
                  <c:v>57.927057377550724</c:v>
                </c:pt>
                <c:pt idx="50">
                  <c:v>57.927057377550724</c:v>
                </c:pt>
                <c:pt idx="51">
                  <c:v>57.927057377550724</c:v>
                </c:pt>
                <c:pt idx="52">
                  <c:v>57.927057377550724</c:v>
                </c:pt>
                <c:pt idx="53">
                  <c:v>57.927057377550724</c:v>
                </c:pt>
                <c:pt idx="54">
                  <c:v>57.927057377550724</c:v>
                </c:pt>
                <c:pt idx="55">
                  <c:v>57.927057377550724</c:v>
                </c:pt>
                <c:pt idx="56">
                  <c:v>57.927057377550724</c:v>
                </c:pt>
                <c:pt idx="57">
                  <c:v>57.927057377550724</c:v>
                </c:pt>
                <c:pt idx="58">
                  <c:v>57.927057377550724</c:v>
                </c:pt>
                <c:pt idx="59">
                  <c:v>57.927057377550724</c:v>
                </c:pt>
                <c:pt idx="60">
                  <c:v>57.927057377550724</c:v>
                </c:pt>
                <c:pt idx="61">
                  <c:v>57.927057377550724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CF-4419-A465-F5A2A2F33E33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Diciembre!$CR$7:$CR$68</c:f>
              <c:numCache>
                <c:formatCode>0.00</c:formatCode>
                <c:ptCount val="62"/>
                <c:pt idx="0">
                  <c:v>43.419258411922939</c:v>
                </c:pt>
                <c:pt idx="1">
                  <c:v>43.419258411922939</c:v>
                </c:pt>
                <c:pt idx="2">
                  <c:v>43.419258411922939</c:v>
                </c:pt>
                <c:pt idx="3">
                  <c:v>43.419258411922939</c:v>
                </c:pt>
                <c:pt idx="4">
                  <c:v>43.419258411922939</c:v>
                </c:pt>
                <c:pt idx="5">
                  <c:v>43.419258411922939</c:v>
                </c:pt>
                <c:pt idx="6">
                  <c:v>43.419258411922939</c:v>
                </c:pt>
                <c:pt idx="7">
                  <c:v>43.419258411922939</c:v>
                </c:pt>
                <c:pt idx="8">
                  <c:v>43.419258411922939</c:v>
                </c:pt>
                <c:pt idx="9">
                  <c:v>43.419258411922939</c:v>
                </c:pt>
                <c:pt idx="10">
                  <c:v>43.419258411922939</c:v>
                </c:pt>
                <c:pt idx="11">
                  <c:v>43.419258411922939</c:v>
                </c:pt>
                <c:pt idx="12">
                  <c:v>43.419258411922939</c:v>
                </c:pt>
                <c:pt idx="13">
                  <c:v>43.419258411922939</c:v>
                </c:pt>
                <c:pt idx="14">
                  <c:v>43.419258411922939</c:v>
                </c:pt>
                <c:pt idx="15">
                  <c:v>43.419258411922939</c:v>
                </c:pt>
                <c:pt idx="16">
                  <c:v>43.419258411922939</c:v>
                </c:pt>
                <c:pt idx="17">
                  <c:v>43.419258411922939</c:v>
                </c:pt>
                <c:pt idx="18">
                  <c:v>43.419258411922939</c:v>
                </c:pt>
                <c:pt idx="19">
                  <c:v>43.419258411922939</c:v>
                </c:pt>
                <c:pt idx="20">
                  <c:v>43.419258411922939</c:v>
                </c:pt>
                <c:pt idx="21">
                  <c:v>43.419258411922939</c:v>
                </c:pt>
                <c:pt idx="22">
                  <c:v>43.419258411922939</c:v>
                </c:pt>
                <c:pt idx="23">
                  <c:v>43.419258411922939</c:v>
                </c:pt>
                <c:pt idx="24">
                  <c:v>43.419258411922939</c:v>
                </c:pt>
                <c:pt idx="25">
                  <c:v>43.419258411922939</c:v>
                </c:pt>
                <c:pt idx="26">
                  <c:v>43.419258411922939</c:v>
                </c:pt>
                <c:pt idx="27">
                  <c:v>43.419258411922939</c:v>
                </c:pt>
                <c:pt idx="28">
                  <c:v>43.419258411922939</c:v>
                </c:pt>
                <c:pt idx="29">
                  <c:v>43.419258411922939</c:v>
                </c:pt>
                <c:pt idx="30">
                  <c:v>43.419258411922939</c:v>
                </c:pt>
                <c:pt idx="31">
                  <c:v>43.419258411922939</c:v>
                </c:pt>
                <c:pt idx="32">
                  <c:v>43.419258411922939</c:v>
                </c:pt>
                <c:pt idx="33">
                  <c:v>43.419258411922939</c:v>
                </c:pt>
                <c:pt idx="34">
                  <c:v>43.419258411922939</c:v>
                </c:pt>
                <c:pt idx="35">
                  <c:v>43.419258411922939</c:v>
                </c:pt>
                <c:pt idx="36">
                  <c:v>43.419258411922939</c:v>
                </c:pt>
                <c:pt idx="37">
                  <c:v>43.419258411922939</c:v>
                </c:pt>
                <c:pt idx="38">
                  <c:v>43.419258411922939</c:v>
                </c:pt>
                <c:pt idx="39">
                  <c:v>43.419258411922939</c:v>
                </c:pt>
                <c:pt idx="40">
                  <c:v>43.419258411922939</c:v>
                </c:pt>
                <c:pt idx="41">
                  <c:v>43.419258411922939</c:v>
                </c:pt>
                <c:pt idx="42">
                  <c:v>43.419258411922939</c:v>
                </c:pt>
                <c:pt idx="43">
                  <c:v>43.419258411922939</c:v>
                </c:pt>
                <c:pt idx="44">
                  <c:v>43.419258411922939</c:v>
                </c:pt>
                <c:pt idx="45">
                  <c:v>43.419258411922939</c:v>
                </c:pt>
                <c:pt idx="46">
                  <c:v>43.419258411922939</c:v>
                </c:pt>
                <c:pt idx="47">
                  <c:v>43.419258411922939</c:v>
                </c:pt>
                <c:pt idx="48">
                  <c:v>43.419258411922939</c:v>
                </c:pt>
                <c:pt idx="49">
                  <c:v>43.419258411922939</c:v>
                </c:pt>
                <c:pt idx="50">
                  <c:v>43.419258411922939</c:v>
                </c:pt>
                <c:pt idx="51">
                  <c:v>43.419258411922939</c:v>
                </c:pt>
                <c:pt idx="52">
                  <c:v>43.419258411922939</c:v>
                </c:pt>
                <c:pt idx="53">
                  <c:v>43.419258411922939</c:v>
                </c:pt>
                <c:pt idx="54">
                  <c:v>43.419258411922939</c:v>
                </c:pt>
                <c:pt idx="55">
                  <c:v>43.419258411922939</c:v>
                </c:pt>
                <c:pt idx="56">
                  <c:v>43.419258411922939</c:v>
                </c:pt>
                <c:pt idx="57">
                  <c:v>43.419258411922939</c:v>
                </c:pt>
                <c:pt idx="58">
                  <c:v>43.419258411922939</c:v>
                </c:pt>
                <c:pt idx="59">
                  <c:v>43.419258411922939</c:v>
                </c:pt>
                <c:pt idx="60">
                  <c:v>43.419258411922939</c:v>
                </c:pt>
                <c:pt idx="61">
                  <c:v>43.419258411922939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CF-4419-A465-F5A2A2F33E33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Diciembre!$CT$7:$CT$68</c:f>
              <c:numCache>
                <c:formatCode>0.00</c:formatCode>
                <c:ptCount val="62"/>
                <c:pt idx="0">
                  <c:v>36.16535892910904</c:v>
                </c:pt>
                <c:pt idx="1">
                  <c:v>36.16535892910904</c:v>
                </c:pt>
                <c:pt idx="2">
                  <c:v>36.16535892910904</c:v>
                </c:pt>
                <c:pt idx="3">
                  <c:v>36.16535892910904</c:v>
                </c:pt>
                <c:pt idx="4">
                  <c:v>36.16535892910904</c:v>
                </c:pt>
                <c:pt idx="5">
                  <c:v>36.16535892910904</c:v>
                </c:pt>
                <c:pt idx="6">
                  <c:v>36.16535892910904</c:v>
                </c:pt>
                <c:pt idx="7">
                  <c:v>36.16535892910904</c:v>
                </c:pt>
                <c:pt idx="8">
                  <c:v>36.16535892910904</c:v>
                </c:pt>
                <c:pt idx="9">
                  <c:v>36.16535892910904</c:v>
                </c:pt>
                <c:pt idx="10">
                  <c:v>36.16535892910904</c:v>
                </c:pt>
                <c:pt idx="11">
                  <c:v>36.16535892910904</c:v>
                </c:pt>
                <c:pt idx="12">
                  <c:v>36.16535892910904</c:v>
                </c:pt>
                <c:pt idx="13">
                  <c:v>36.16535892910904</c:v>
                </c:pt>
                <c:pt idx="14">
                  <c:v>36.16535892910904</c:v>
                </c:pt>
                <c:pt idx="15">
                  <c:v>36.16535892910904</c:v>
                </c:pt>
                <c:pt idx="16">
                  <c:v>36.16535892910904</c:v>
                </c:pt>
                <c:pt idx="17">
                  <c:v>36.16535892910904</c:v>
                </c:pt>
                <c:pt idx="18">
                  <c:v>36.16535892910904</c:v>
                </c:pt>
                <c:pt idx="19">
                  <c:v>36.16535892910904</c:v>
                </c:pt>
                <c:pt idx="20">
                  <c:v>36.16535892910904</c:v>
                </c:pt>
                <c:pt idx="21">
                  <c:v>36.16535892910904</c:v>
                </c:pt>
                <c:pt idx="22">
                  <c:v>36.16535892910904</c:v>
                </c:pt>
                <c:pt idx="23">
                  <c:v>36.16535892910904</c:v>
                </c:pt>
                <c:pt idx="24">
                  <c:v>36.16535892910904</c:v>
                </c:pt>
                <c:pt idx="25">
                  <c:v>36.16535892910904</c:v>
                </c:pt>
                <c:pt idx="26">
                  <c:v>36.16535892910904</c:v>
                </c:pt>
                <c:pt idx="27">
                  <c:v>36.16535892910904</c:v>
                </c:pt>
                <c:pt idx="28">
                  <c:v>36.16535892910904</c:v>
                </c:pt>
                <c:pt idx="29">
                  <c:v>36.16535892910904</c:v>
                </c:pt>
                <c:pt idx="30">
                  <c:v>36.16535892910904</c:v>
                </c:pt>
                <c:pt idx="31">
                  <c:v>36.16535892910904</c:v>
                </c:pt>
                <c:pt idx="32">
                  <c:v>36.16535892910904</c:v>
                </c:pt>
                <c:pt idx="33">
                  <c:v>36.16535892910904</c:v>
                </c:pt>
                <c:pt idx="34">
                  <c:v>36.16535892910904</c:v>
                </c:pt>
                <c:pt idx="35">
                  <c:v>36.16535892910904</c:v>
                </c:pt>
                <c:pt idx="36">
                  <c:v>36.16535892910904</c:v>
                </c:pt>
                <c:pt idx="37">
                  <c:v>36.16535892910904</c:v>
                </c:pt>
                <c:pt idx="38">
                  <c:v>36.16535892910904</c:v>
                </c:pt>
                <c:pt idx="39">
                  <c:v>36.16535892910904</c:v>
                </c:pt>
                <c:pt idx="40">
                  <c:v>36.16535892910904</c:v>
                </c:pt>
                <c:pt idx="41">
                  <c:v>36.16535892910904</c:v>
                </c:pt>
                <c:pt idx="42">
                  <c:v>36.16535892910904</c:v>
                </c:pt>
                <c:pt idx="43">
                  <c:v>36.16535892910904</c:v>
                </c:pt>
                <c:pt idx="44">
                  <c:v>36.16535892910904</c:v>
                </c:pt>
                <c:pt idx="45">
                  <c:v>36.16535892910904</c:v>
                </c:pt>
                <c:pt idx="46">
                  <c:v>36.16535892910904</c:v>
                </c:pt>
                <c:pt idx="47">
                  <c:v>36.16535892910904</c:v>
                </c:pt>
                <c:pt idx="48">
                  <c:v>36.16535892910904</c:v>
                </c:pt>
                <c:pt idx="49">
                  <c:v>36.16535892910904</c:v>
                </c:pt>
                <c:pt idx="50">
                  <c:v>36.16535892910904</c:v>
                </c:pt>
                <c:pt idx="51">
                  <c:v>36.16535892910904</c:v>
                </c:pt>
                <c:pt idx="52">
                  <c:v>36.16535892910904</c:v>
                </c:pt>
                <c:pt idx="53">
                  <c:v>36.16535892910904</c:v>
                </c:pt>
                <c:pt idx="54">
                  <c:v>36.16535892910904</c:v>
                </c:pt>
                <c:pt idx="55">
                  <c:v>36.16535892910904</c:v>
                </c:pt>
                <c:pt idx="56">
                  <c:v>36.16535892910904</c:v>
                </c:pt>
                <c:pt idx="57">
                  <c:v>36.16535892910904</c:v>
                </c:pt>
                <c:pt idx="58">
                  <c:v>36.16535892910904</c:v>
                </c:pt>
                <c:pt idx="59">
                  <c:v>36.16535892910904</c:v>
                </c:pt>
                <c:pt idx="60">
                  <c:v>36.16535892910904</c:v>
                </c:pt>
                <c:pt idx="61">
                  <c:v>36.16535892910904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CF-4419-A465-F5A2A2F33E33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Diciembre!$CT$7:$CT$68</c:f>
              <c:numCache>
                <c:formatCode>0.00</c:formatCode>
                <c:ptCount val="62"/>
                <c:pt idx="0">
                  <c:v>36.16535892910904</c:v>
                </c:pt>
                <c:pt idx="1">
                  <c:v>36.16535892910904</c:v>
                </c:pt>
                <c:pt idx="2">
                  <c:v>36.16535892910904</c:v>
                </c:pt>
                <c:pt idx="3">
                  <c:v>36.16535892910904</c:v>
                </c:pt>
                <c:pt idx="4">
                  <c:v>36.16535892910904</c:v>
                </c:pt>
                <c:pt idx="5">
                  <c:v>36.16535892910904</c:v>
                </c:pt>
                <c:pt idx="6">
                  <c:v>36.16535892910904</c:v>
                </c:pt>
                <c:pt idx="7">
                  <c:v>36.16535892910904</c:v>
                </c:pt>
                <c:pt idx="8">
                  <c:v>36.16535892910904</c:v>
                </c:pt>
                <c:pt idx="9">
                  <c:v>36.16535892910904</c:v>
                </c:pt>
                <c:pt idx="10">
                  <c:v>36.16535892910904</c:v>
                </c:pt>
                <c:pt idx="11">
                  <c:v>36.16535892910904</c:v>
                </c:pt>
                <c:pt idx="12">
                  <c:v>36.16535892910904</c:v>
                </c:pt>
                <c:pt idx="13">
                  <c:v>36.16535892910904</c:v>
                </c:pt>
                <c:pt idx="14">
                  <c:v>36.16535892910904</c:v>
                </c:pt>
                <c:pt idx="15">
                  <c:v>36.16535892910904</c:v>
                </c:pt>
                <c:pt idx="16">
                  <c:v>36.16535892910904</c:v>
                </c:pt>
                <c:pt idx="17">
                  <c:v>36.16535892910904</c:v>
                </c:pt>
                <c:pt idx="18">
                  <c:v>36.16535892910904</c:v>
                </c:pt>
                <c:pt idx="19">
                  <c:v>36.16535892910904</c:v>
                </c:pt>
                <c:pt idx="20">
                  <c:v>36.16535892910904</c:v>
                </c:pt>
                <c:pt idx="21">
                  <c:v>36.16535892910904</c:v>
                </c:pt>
                <c:pt idx="22">
                  <c:v>36.16535892910904</c:v>
                </c:pt>
                <c:pt idx="23">
                  <c:v>36.16535892910904</c:v>
                </c:pt>
                <c:pt idx="24">
                  <c:v>36.16535892910904</c:v>
                </c:pt>
                <c:pt idx="25">
                  <c:v>36.16535892910904</c:v>
                </c:pt>
                <c:pt idx="26">
                  <c:v>36.16535892910904</c:v>
                </c:pt>
                <c:pt idx="27">
                  <c:v>36.16535892910904</c:v>
                </c:pt>
                <c:pt idx="28">
                  <c:v>36.16535892910904</c:v>
                </c:pt>
                <c:pt idx="29">
                  <c:v>36.16535892910904</c:v>
                </c:pt>
                <c:pt idx="30">
                  <c:v>36.16535892910904</c:v>
                </c:pt>
                <c:pt idx="31">
                  <c:v>36.16535892910904</c:v>
                </c:pt>
                <c:pt idx="32">
                  <c:v>36.16535892910904</c:v>
                </c:pt>
                <c:pt idx="33">
                  <c:v>36.16535892910904</c:v>
                </c:pt>
                <c:pt idx="34">
                  <c:v>36.16535892910904</c:v>
                </c:pt>
                <c:pt idx="35">
                  <c:v>36.16535892910904</c:v>
                </c:pt>
                <c:pt idx="36">
                  <c:v>36.16535892910904</c:v>
                </c:pt>
                <c:pt idx="37">
                  <c:v>36.16535892910904</c:v>
                </c:pt>
                <c:pt idx="38">
                  <c:v>36.16535892910904</c:v>
                </c:pt>
                <c:pt idx="39">
                  <c:v>36.16535892910904</c:v>
                </c:pt>
                <c:pt idx="40">
                  <c:v>36.16535892910904</c:v>
                </c:pt>
                <c:pt idx="41">
                  <c:v>36.16535892910904</c:v>
                </c:pt>
                <c:pt idx="42">
                  <c:v>36.16535892910904</c:v>
                </c:pt>
                <c:pt idx="43">
                  <c:v>36.16535892910904</c:v>
                </c:pt>
                <c:pt idx="44">
                  <c:v>36.16535892910904</c:v>
                </c:pt>
                <c:pt idx="45">
                  <c:v>36.16535892910904</c:v>
                </c:pt>
                <c:pt idx="46">
                  <c:v>36.16535892910904</c:v>
                </c:pt>
                <c:pt idx="47">
                  <c:v>36.16535892910904</c:v>
                </c:pt>
                <c:pt idx="48">
                  <c:v>36.16535892910904</c:v>
                </c:pt>
                <c:pt idx="49">
                  <c:v>36.16535892910904</c:v>
                </c:pt>
                <c:pt idx="50">
                  <c:v>36.16535892910904</c:v>
                </c:pt>
                <c:pt idx="51">
                  <c:v>36.16535892910904</c:v>
                </c:pt>
                <c:pt idx="52">
                  <c:v>36.16535892910904</c:v>
                </c:pt>
                <c:pt idx="53">
                  <c:v>36.16535892910904</c:v>
                </c:pt>
                <c:pt idx="54">
                  <c:v>36.16535892910904</c:v>
                </c:pt>
                <c:pt idx="55">
                  <c:v>36.16535892910904</c:v>
                </c:pt>
                <c:pt idx="56">
                  <c:v>36.16535892910904</c:v>
                </c:pt>
                <c:pt idx="57">
                  <c:v>36.16535892910904</c:v>
                </c:pt>
                <c:pt idx="58">
                  <c:v>36.16535892910904</c:v>
                </c:pt>
                <c:pt idx="59">
                  <c:v>36.16535892910904</c:v>
                </c:pt>
                <c:pt idx="60">
                  <c:v>36.16535892910904</c:v>
                </c:pt>
                <c:pt idx="61">
                  <c:v>36.16535892910904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CF-4419-A465-F5A2A2F33E33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Diciembre!$CU$7:$CU$68</c:f>
              <c:numCache>
                <c:formatCode>General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3CF-4419-A465-F5A2A2F3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432"/>
        <c:axId val="169193472"/>
        <c:extLst/>
      </c:scatterChart>
      <c:valAx>
        <c:axId val="169170432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75424987761220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93472"/>
        <c:crosses val="autoZero"/>
        <c:crossBetween val="midCat"/>
      </c:valAx>
      <c:valAx>
        <c:axId val="16919347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Zn Conc. Zn,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98134056376879E-2"/>
          <c:y val="0.83027628459211344"/>
          <c:w val="0.97358720167748114"/>
          <c:h val="0.16972371540788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Au Conc. De</a:t>
            </a:r>
            <a:r>
              <a:rPr lang="en-US" b="1" baseline="0"/>
              <a:t> Fierro</a:t>
            </a:r>
            <a:r>
              <a:rPr lang="en-US" b="1"/>
              <a:t> Turnos</a:t>
            </a:r>
            <a:r>
              <a:rPr lang="en-US" b="1" baseline="0"/>
              <a:t> Diciembre  </a:t>
            </a:r>
            <a:r>
              <a:rPr lang="en-US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607928319304914E-2"/>
          <c:y val="0.10760599879519696"/>
          <c:w val="0.91106893775372444"/>
          <c:h val="0.60255046340599239"/>
        </c:manualLayout>
      </c:layout>
      <c:scatterChart>
        <c:scatterStyle val="lineMarker"/>
        <c:varyColors val="0"/>
        <c:ser>
          <c:idx val="0"/>
          <c:order val="0"/>
          <c:tx>
            <c:v>Grado Au Conc. De Fierro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ESTADISTICA!$CJ$709:$CJ$770</c:f>
              <c:numCache>
                <c:formatCode>0.00</c:formatCode>
                <c:ptCount val="62"/>
                <c:pt idx="0">
                  <c:v>2.331</c:v>
                </c:pt>
                <c:pt idx="1">
                  <c:v>1.9750000000000001</c:v>
                </c:pt>
                <c:pt idx="2">
                  <c:v>2.7519999999999998</c:v>
                </c:pt>
                <c:pt idx="3">
                  <c:v>2.6819999999999999</c:v>
                </c:pt>
                <c:pt idx="4">
                  <c:v>2.1909999999999998</c:v>
                </c:pt>
                <c:pt idx="5">
                  <c:v>2.17</c:v>
                </c:pt>
                <c:pt idx="11">
                  <c:v>2.1749999999999998</c:v>
                </c:pt>
                <c:pt idx="12">
                  <c:v>1.798</c:v>
                </c:pt>
                <c:pt idx="13">
                  <c:v>2.1960000000000002</c:v>
                </c:pt>
                <c:pt idx="14">
                  <c:v>3.7519999999999998</c:v>
                </c:pt>
                <c:pt idx="15">
                  <c:v>3.5739999999999998</c:v>
                </c:pt>
                <c:pt idx="16">
                  <c:v>3.5659999999999998</c:v>
                </c:pt>
                <c:pt idx="17">
                  <c:v>4.5629999999999997</c:v>
                </c:pt>
                <c:pt idx="18">
                  <c:v>3.1989999999999998</c:v>
                </c:pt>
                <c:pt idx="19">
                  <c:v>3.9950000000000001</c:v>
                </c:pt>
                <c:pt idx="21">
                  <c:v>4.1539999999999999</c:v>
                </c:pt>
                <c:pt idx="22">
                  <c:v>3.1880000000000002</c:v>
                </c:pt>
                <c:pt idx="23">
                  <c:v>3.1520000000000001</c:v>
                </c:pt>
                <c:pt idx="24">
                  <c:v>2.3740000000000001</c:v>
                </c:pt>
                <c:pt idx="25">
                  <c:v>2.7570000000000001</c:v>
                </c:pt>
                <c:pt idx="26">
                  <c:v>9.7910000000000004</c:v>
                </c:pt>
                <c:pt idx="27">
                  <c:v>2.5979999999999999</c:v>
                </c:pt>
                <c:pt idx="28">
                  <c:v>3.1459999999999999</c:v>
                </c:pt>
                <c:pt idx="29">
                  <c:v>2.1749999999999998</c:v>
                </c:pt>
                <c:pt idx="30">
                  <c:v>2.19</c:v>
                </c:pt>
                <c:pt idx="31">
                  <c:v>2.3580000000000001</c:v>
                </c:pt>
                <c:pt idx="32">
                  <c:v>2.3540000000000001</c:v>
                </c:pt>
                <c:pt idx="33">
                  <c:v>2.9929999999999999</c:v>
                </c:pt>
                <c:pt idx="34">
                  <c:v>1.9730000000000001</c:v>
                </c:pt>
                <c:pt idx="35">
                  <c:v>2.9689999999999999</c:v>
                </c:pt>
                <c:pt idx="36">
                  <c:v>3.9359999999999999</c:v>
                </c:pt>
                <c:pt idx="37">
                  <c:v>3.1640000000000001</c:v>
                </c:pt>
                <c:pt idx="38">
                  <c:v>2.9929999999999999</c:v>
                </c:pt>
                <c:pt idx="39">
                  <c:v>1.9930000000000001</c:v>
                </c:pt>
                <c:pt idx="40">
                  <c:v>1.9690000000000001</c:v>
                </c:pt>
                <c:pt idx="41">
                  <c:v>2.5859999999999999</c:v>
                </c:pt>
                <c:pt idx="42">
                  <c:v>2.3809999999999998</c:v>
                </c:pt>
                <c:pt idx="43">
                  <c:v>2.3730000000000002</c:v>
                </c:pt>
                <c:pt idx="44">
                  <c:v>1.9690000000000001</c:v>
                </c:pt>
                <c:pt idx="45">
                  <c:v>2.1920000000000002</c:v>
                </c:pt>
                <c:pt idx="46">
                  <c:v>1.9970000000000001</c:v>
                </c:pt>
                <c:pt idx="47">
                  <c:v>2.1760000000000002</c:v>
                </c:pt>
                <c:pt idx="48">
                  <c:v>1.3879999999999999</c:v>
                </c:pt>
                <c:pt idx="49">
                  <c:v>1.589</c:v>
                </c:pt>
                <c:pt idx="50">
                  <c:v>1.792</c:v>
                </c:pt>
                <c:pt idx="51">
                  <c:v>2.19</c:v>
                </c:pt>
                <c:pt idx="52">
                  <c:v>0</c:v>
                </c:pt>
                <c:pt idx="53">
                  <c:v>0</c:v>
                </c:pt>
                <c:pt idx="54">
                  <c:v>1.399</c:v>
                </c:pt>
                <c:pt idx="55">
                  <c:v>1.399</c:v>
                </c:pt>
                <c:pt idx="56">
                  <c:v>1.599</c:v>
                </c:pt>
                <c:pt idx="57">
                  <c:v>1.599</c:v>
                </c:pt>
                <c:pt idx="58">
                  <c:v>1.3979999999999999</c:v>
                </c:pt>
                <c:pt idx="59">
                  <c:v>1.7989999999999999</c:v>
                </c:pt>
                <c:pt idx="60">
                  <c:v>1.5309999999999999</c:v>
                </c:pt>
                <c:pt idx="61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A-4FBF-9375-57C4A46F1E19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Diciembre!$CV$7:$CV$68</c:f>
              <c:numCache>
                <c:formatCode>0.00</c:formatCode>
                <c:ptCount val="62"/>
                <c:pt idx="0">
                  <c:v>2.5155892857142859</c:v>
                </c:pt>
                <c:pt idx="1">
                  <c:v>2.5155892857142859</c:v>
                </c:pt>
                <c:pt idx="2">
                  <c:v>2.5155892857142859</c:v>
                </c:pt>
                <c:pt idx="3">
                  <c:v>2.5155892857142859</c:v>
                </c:pt>
                <c:pt idx="4">
                  <c:v>2.5155892857142859</c:v>
                </c:pt>
                <c:pt idx="5">
                  <c:v>2.5155892857142859</c:v>
                </c:pt>
                <c:pt idx="6">
                  <c:v>2.5155892857142859</c:v>
                </c:pt>
                <c:pt idx="7">
                  <c:v>2.5155892857142859</c:v>
                </c:pt>
                <c:pt idx="8">
                  <c:v>2.5155892857142859</c:v>
                </c:pt>
                <c:pt idx="9">
                  <c:v>2.5155892857142859</c:v>
                </c:pt>
                <c:pt idx="10">
                  <c:v>2.5155892857142859</c:v>
                </c:pt>
                <c:pt idx="11">
                  <c:v>2.5155892857142859</c:v>
                </c:pt>
                <c:pt idx="12">
                  <c:v>2.5155892857142859</c:v>
                </c:pt>
                <c:pt idx="13">
                  <c:v>2.5155892857142859</c:v>
                </c:pt>
                <c:pt idx="14">
                  <c:v>2.5155892857142859</c:v>
                </c:pt>
                <c:pt idx="15">
                  <c:v>2.5155892857142859</c:v>
                </c:pt>
                <c:pt idx="16">
                  <c:v>2.5155892857142859</c:v>
                </c:pt>
                <c:pt idx="17">
                  <c:v>2.5155892857142859</c:v>
                </c:pt>
                <c:pt idx="18">
                  <c:v>2.5155892857142859</c:v>
                </c:pt>
                <c:pt idx="19">
                  <c:v>2.5155892857142859</c:v>
                </c:pt>
                <c:pt idx="20">
                  <c:v>2.5155892857142859</c:v>
                </c:pt>
                <c:pt idx="21">
                  <c:v>2.5155892857142859</c:v>
                </c:pt>
                <c:pt idx="22">
                  <c:v>2.5155892857142859</c:v>
                </c:pt>
                <c:pt idx="23">
                  <c:v>2.5155892857142859</c:v>
                </c:pt>
                <c:pt idx="24">
                  <c:v>2.5155892857142859</c:v>
                </c:pt>
                <c:pt idx="25">
                  <c:v>2.5155892857142859</c:v>
                </c:pt>
                <c:pt idx="26">
                  <c:v>2.5155892857142859</c:v>
                </c:pt>
                <c:pt idx="27">
                  <c:v>2.5155892857142859</c:v>
                </c:pt>
                <c:pt idx="28">
                  <c:v>2.5155892857142859</c:v>
                </c:pt>
                <c:pt idx="29">
                  <c:v>2.5155892857142859</c:v>
                </c:pt>
                <c:pt idx="30">
                  <c:v>2.5155892857142859</c:v>
                </c:pt>
                <c:pt idx="31">
                  <c:v>2.5155892857142859</c:v>
                </c:pt>
                <c:pt idx="32">
                  <c:v>2.5155892857142859</c:v>
                </c:pt>
                <c:pt idx="33">
                  <c:v>2.5155892857142859</c:v>
                </c:pt>
                <c:pt idx="34">
                  <c:v>2.5155892857142859</c:v>
                </c:pt>
                <c:pt idx="35">
                  <c:v>2.5155892857142859</c:v>
                </c:pt>
                <c:pt idx="36">
                  <c:v>2.5155892857142859</c:v>
                </c:pt>
                <c:pt idx="37">
                  <c:v>2.5155892857142859</c:v>
                </c:pt>
                <c:pt idx="38">
                  <c:v>2.5155892857142859</c:v>
                </c:pt>
                <c:pt idx="39">
                  <c:v>2.5155892857142859</c:v>
                </c:pt>
                <c:pt idx="40">
                  <c:v>2.5155892857142859</c:v>
                </c:pt>
                <c:pt idx="41">
                  <c:v>2.5155892857142859</c:v>
                </c:pt>
                <c:pt idx="42">
                  <c:v>2.5155892857142859</c:v>
                </c:pt>
                <c:pt idx="43">
                  <c:v>2.5155892857142859</c:v>
                </c:pt>
                <c:pt idx="44">
                  <c:v>2.5155892857142859</c:v>
                </c:pt>
                <c:pt idx="45">
                  <c:v>2.5155892857142859</c:v>
                </c:pt>
                <c:pt idx="46">
                  <c:v>2.5155892857142859</c:v>
                </c:pt>
                <c:pt idx="47">
                  <c:v>2.5155892857142859</c:v>
                </c:pt>
                <c:pt idx="48">
                  <c:v>2.5155892857142859</c:v>
                </c:pt>
                <c:pt idx="49">
                  <c:v>2.5155892857142859</c:v>
                </c:pt>
                <c:pt idx="50">
                  <c:v>2.5155892857142859</c:v>
                </c:pt>
                <c:pt idx="51">
                  <c:v>2.5155892857142859</c:v>
                </c:pt>
                <c:pt idx="52">
                  <c:v>2.5155892857142859</c:v>
                </c:pt>
                <c:pt idx="53">
                  <c:v>2.5155892857142859</c:v>
                </c:pt>
                <c:pt idx="54">
                  <c:v>2.5155892857142859</c:v>
                </c:pt>
                <c:pt idx="55">
                  <c:v>2.5155892857142859</c:v>
                </c:pt>
                <c:pt idx="56">
                  <c:v>2.5155892857142859</c:v>
                </c:pt>
                <c:pt idx="57">
                  <c:v>2.5155892857142859</c:v>
                </c:pt>
                <c:pt idx="58">
                  <c:v>2.5155892857142859</c:v>
                </c:pt>
                <c:pt idx="59">
                  <c:v>2.5155892857142859</c:v>
                </c:pt>
                <c:pt idx="60">
                  <c:v>2.5155892857142859</c:v>
                </c:pt>
                <c:pt idx="61">
                  <c:v>2.5155892857142859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A-4FBF-9375-57C4A46F1E19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Diciembre!$CW$7:$CW$68</c:f>
              <c:numCache>
                <c:formatCode>0.00</c:formatCode>
                <c:ptCount val="62"/>
                <c:pt idx="0">
                  <c:v>3.8390560937163278</c:v>
                </c:pt>
                <c:pt idx="1">
                  <c:v>3.8390560937163278</c:v>
                </c:pt>
                <c:pt idx="2">
                  <c:v>3.8390560937163278</c:v>
                </c:pt>
                <c:pt idx="3">
                  <c:v>3.8390560937163278</c:v>
                </c:pt>
                <c:pt idx="4">
                  <c:v>3.8390560937163278</c:v>
                </c:pt>
                <c:pt idx="5">
                  <c:v>3.8390560937163278</c:v>
                </c:pt>
                <c:pt idx="6">
                  <c:v>3.8390560937163278</c:v>
                </c:pt>
                <c:pt idx="7">
                  <c:v>3.8390560937163278</c:v>
                </c:pt>
                <c:pt idx="8">
                  <c:v>3.8390560937163278</c:v>
                </c:pt>
                <c:pt idx="9">
                  <c:v>3.8390560937163278</c:v>
                </c:pt>
                <c:pt idx="10">
                  <c:v>3.8390560937163278</c:v>
                </c:pt>
                <c:pt idx="11">
                  <c:v>3.8390560937163278</c:v>
                </c:pt>
                <c:pt idx="12">
                  <c:v>3.8390560937163278</c:v>
                </c:pt>
                <c:pt idx="13">
                  <c:v>3.8390560937163278</c:v>
                </c:pt>
                <c:pt idx="14">
                  <c:v>3.8390560937163278</c:v>
                </c:pt>
                <c:pt idx="15">
                  <c:v>3.8390560937163278</c:v>
                </c:pt>
                <c:pt idx="16">
                  <c:v>3.8390560937163278</c:v>
                </c:pt>
                <c:pt idx="17">
                  <c:v>3.8390560937163278</c:v>
                </c:pt>
                <c:pt idx="18">
                  <c:v>3.8390560937163278</c:v>
                </c:pt>
                <c:pt idx="19">
                  <c:v>3.8390560937163278</c:v>
                </c:pt>
                <c:pt idx="20">
                  <c:v>3.8390560937163278</c:v>
                </c:pt>
                <c:pt idx="21">
                  <c:v>3.8390560937163278</c:v>
                </c:pt>
                <c:pt idx="22">
                  <c:v>3.8390560937163278</c:v>
                </c:pt>
                <c:pt idx="23">
                  <c:v>3.8390560937163278</c:v>
                </c:pt>
                <c:pt idx="24">
                  <c:v>3.8390560937163278</c:v>
                </c:pt>
                <c:pt idx="25">
                  <c:v>3.8390560937163278</c:v>
                </c:pt>
                <c:pt idx="26">
                  <c:v>3.8390560937163278</c:v>
                </c:pt>
                <c:pt idx="27">
                  <c:v>3.8390560937163278</c:v>
                </c:pt>
                <c:pt idx="28">
                  <c:v>3.8390560937163278</c:v>
                </c:pt>
                <c:pt idx="29">
                  <c:v>3.8390560937163278</c:v>
                </c:pt>
                <c:pt idx="30">
                  <c:v>3.8390560937163278</c:v>
                </c:pt>
                <c:pt idx="31">
                  <c:v>3.8390560937163278</c:v>
                </c:pt>
                <c:pt idx="32">
                  <c:v>3.8390560937163278</c:v>
                </c:pt>
                <c:pt idx="33">
                  <c:v>3.8390560937163278</c:v>
                </c:pt>
                <c:pt idx="34">
                  <c:v>3.8390560937163278</c:v>
                </c:pt>
                <c:pt idx="35">
                  <c:v>3.8390560937163278</c:v>
                </c:pt>
                <c:pt idx="36">
                  <c:v>3.8390560937163278</c:v>
                </c:pt>
                <c:pt idx="37">
                  <c:v>3.8390560937163278</c:v>
                </c:pt>
                <c:pt idx="38">
                  <c:v>3.8390560937163278</c:v>
                </c:pt>
                <c:pt idx="39">
                  <c:v>3.8390560937163278</c:v>
                </c:pt>
                <c:pt idx="40">
                  <c:v>3.8390560937163278</c:v>
                </c:pt>
                <c:pt idx="41">
                  <c:v>3.8390560937163278</c:v>
                </c:pt>
                <c:pt idx="42">
                  <c:v>3.8390560937163278</c:v>
                </c:pt>
                <c:pt idx="43">
                  <c:v>3.8390560937163278</c:v>
                </c:pt>
                <c:pt idx="44">
                  <c:v>3.8390560937163278</c:v>
                </c:pt>
                <c:pt idx="45">
                  <c:v>3.8390560937163278</c:v>
                </c:pt>
                <c:pt idx="46">
                  <c:v>3.8390560937163278</c:v>
                </c:pt>
                <c:pt idx="47">
                  <c:v>3.8390560937163278</c:v>
                </c:pt>
                <c:pt idx="48">
                  <c:v>3.8390560937163278</c:v>
                </c:pt>
                <c:pt idx="49">
                  <c:v>3.8390560937163278</c:v>
                </c:pt>
                <c:pt idx="50">
                  <c:v>3.8390560937163278</c:v>
                </c:pt>
                <c:pt idx="51">
                  <c:v>3.8390560937163278</c:v>
                </c:pt>
                <c:pt idx="52">
                  <c:v>3.8390560937163278</c:v>
                </c:pt>
                <c:pt idx="53">
                  <c:v>3.8390560937163278</c:v>
                </c:pt>
                <c:pt idx="54">
                  <c:v>3.8390560937163278</c:v>
                </c:pt>
                <c:pt idx="55">
                  <c:v>3.8390560937163278</c:v>
                </c:pt>
                <c:pt idx="56">
                  <c:v>3.8390560937163278</c:v>
                </c:pt>
                <c:pt idx="57">
                  <c:v>3.8390560937163278</c:v>
                </c:pt>
                <c:pt idx="58">
                  <c:v>3.8390560937163278</c:v>
                </c:pt>
                <c:pt idx="59">
                  <c:v>3.8390560937163278</c:v>
                </c:pt>
                <c:pt idx="60">
                  <c:v>3.8390560937163278</c:v>
                </c:pt>
                <c:pt idx="61">
                  <c:v>3.8390560937163278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A-4FBF-9375-57C4A46F1E19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Diciembre!$CX$7:$CX$68</c:f>
              <c:numCache>
                <c:formatCode>0.00</c:formatCode>
                <c:ptCount val="62"/>
                <c:pt idx="0">
                  <c:v>1.1921224777122439</c:v>
                </c:pt>
                <c:pt idx="1">
                  <c:v>1.1921224777122439</c:v>
                </c:pt>
                <c:pt idx="2">
                  <c:v>1.1921224777122439</c:v>
                </c:pt>
                <c:pt idx="3">
                  <c:v>1.1921224777122439</c:v>
                </c:pt>
                <c:pt idx="4">
                  <c:v>1.1921224777122439</c:v>
                </c:pt>
                <c:pt idx="5">
                  <c:v>1.1921224777122439</c:v>
                </c:pt>
                <c:pt idx="6">
                  <c:v>1.1921224777122439</c:v>
                </c:pt>
                <c:pt idx="7">
                  <c:v>1.1921224777122439</c:v>
                </c:pt>
                <c:pt idx="8">
                  <c:v>1.1921224777122439</c:v>
                </c:pt>
                <c:pt idx="9">
                  <c:v>1.1921224777122439</c:v>
                </c:pt>
                <c:pt idx="10">
                  <c:v>1.1921224777122439</c:v>
                </c:pt>
                <c:pt idx="11">
                  <c:v>1.1921224777122439</c:v>
                </c:pt>
                <c:pt idx="12">
                  <c:v>1.1921224777122439</c:v>
                </c:pt>
                <c:pt idx="13">
                  <c:v>1.1921224777122439</c:v>
                </c:pt>
                <c:pt idx="14">
                  <c:v>1.1921224777122439</c:v>
                </c:pt>
                <c:pt idx="15">
                  <c:v>1.1921224777122439</c:v>
                </c:pt>
                <c:pt idx="16">
                  <c:v>1.1921224777122439</c:v>
                </c:pt>
                <c:pt idx="17">
                  <c:v>1.1921224777122439</c:v>
                </c:pt>
                <c:pt idx="18">
                  <c:v>1.1921224777122439</c:v>
                </c:pt>
                <c:pt idx="19">
                  <c:v>1.1921224777122439</c:v>
                </c:pt>
                <c:pt idx="20">
                  <c:v>1.1921224777122439</c:v>
                </c:pt>
                <c:pt idx="21">
                  <c:v>1.1921224777122439</c:v>
                </c:pt>
                <c:pt idx="22">
                  <c:v>1.1921224777122439</c:v>
                </c:pt>
                <c:pt idx="23">
                  <c:v>1.1921224777122439</c:v>
                </c:pt>
                <c:pt idx="24">
                  <c:v>1.1921224777122439</c:v>
                </c:pt>
                <c:pt idx="25">
                  <c:v>1.1921224777122439</c:v>
                </c:pt>
                <c:pt idx="26">
                  <c:v>1.1921224777122439</c:v>
                </c:pt>
                <c:pt idx="27">
                  <c:v>1.1921224777122439</c:v>
                </c:pt>
                <c:pt idx="28">
                  <c:v>1.1921224777122439</c:v>
                </c:pt>
                <c:pt idx="29">
                  <c:v>1.1921224777122439</c:v>
                </c:pt>
                <c:pt idx="30">
                  <c:v>1.1921224777122439</c:v>
                </c:pt>
                <c:pt idx="31">
                  <c:v>1.1921224777122439</c:v>
                </c:pt>
                <c:pt idx="32">
                  <c:v>1.1921224777122439</c:v>
                </c:pt>
                <c:pt idx="33">
                  <c:v>1.1921224777122439</c:v>
                </c:pt>
                <c:pt idx="34">
                  <c:v>1.1921224777122439</c:v>
                </c:pt>
                <c:pt idx="35">
                  <c:v>1.1921224777122439</c:v>
                </c:pt>
                <c:pt idx="36">
                  <c:v>1.1921224777122439</c:v>
                </c:pt>
                <c:pt idx="37">
                  <c:v>1.1921224777122439</c:v>
                </c:pt>
                <c:pt idx="38">
                  <c:v>1.1921224777122439</c:v>
                </c:pt>
                <c:pt idx="39">
                  <c:v>1.1921224777122439</c:v>
                </c:pt>
                <c:pt idx="40">
                  <c:v>1.1921224777122439</c:v>
                </c:pt>
                <c:pt idx="41">
                  <c:v>1.1921224777122439</c:v>
                </c:pt>
                <c:pt idx="42">
                  <c:v>1.1921224777122439</c:v>
                </c:pt>
                <c:pt idx="43">
                  <c:v>1.1921224777122439</c:v>
                </c:pt>
                <c:pt idx="44">
                  <c:v>1.1921224777122439</c:v>
                </c:pt>
                <c:pt idx="45">
                  <c:v>1.1921224777122439</c:v>
                </c:pt>
                <c:pt idx="46">
                  <c:v>1.1921224777122439</c:v>
                </c:pt>
                <c:pt idx="47">
                  <c:v>1.1921224777122439</c:v>
                </c:pt>
                <c:pt idx="48">
                  <c:v>1.1921224777122439</c:v>
                </c:pt>
                <c:pt idx="49">
                  <c:v>1.1921224777122439</c:v>
                </c:pt>
                <c:pt idx="50">
                  <c:v>1.1921224777122439</c:v>
                </c:pt>
                <c:pt idx="51">
                  <c:v>1.1921224777122439</c:v>
                </c:pt>
                <c:pt idx="52">
                  <c:v>1.1921224777122439</c:v>
                </c:pt>
                <c:pt idx="53">
                  <c:v>1.1921224777122439</c:v>
                </c:pt>
                <c:pt idx="54">
                  <c:v>1.1921224777122439</c:v>
                </c:pt>
                <c:pt idx="55">
                  <c:v>1.1921224777122439</c:v>
                </c:pt>
                <c:pt idx="56">
                  <c:v>1.1921224777122439</c:v>
                </c:pt>
                <c:pt idx="57">
                  <c:v>1.1921224777122439</c:v>
                </c:pt>
                <c:pt idx="58">
                  <c:v>1.1921224777122439</c:v>
                </c:pt>
                <c:pt idx="59">
                  <c:v>1.1921224777122439</c:v>
                </c:pt>
                <c:pt idx="60">
                  <c:v>1.1921224777122439</c:v>
                </c:pt>
                <c:pt idx="61">
                  <c:v>1.1921224777122439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A-4FBF-9375-57C4A46F1E19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Diciembre!$CY$7:$CY$68</c:f>
              <c:numCache>
                <c:formatCode>0.00</c:formatCode>
                <c:ptCount val="62"/>
                <c:pt idx="0">
                  <c:v>5.1625229017183702</c:v>
                </c:pt>
                <c:pt idx="1">
                  <c:v>5.1625229017183702</c:v>
                </c:pt>
                <c:pt idx="2">
                  <c:v>5.1625229017183702</c:v>
                </c:pt>
                <c:pt idx="3">
                  <c:v>5.1625229017183702</c:v>
                </c:pt>
                <c:pt idx="4">
                  <c:v>5.1625229017183702</c:v>
                </c:pt>
                <c:pt idx="5">
                  <c:v>5.1625229017183702</c:v>
                </c:pt>
                <c:pt idx="6">
                  <c:v>5.1625229017183702</c:v>
                </c:pt>
                <c:pt idx="7">
                  <c:v>5.1625229017183702</c:v>
                </c:pt>
                <c:pt idx="8">
                  <c:v>5.1625229017183702</c:v>
                </c:pt>
                <c:pt idx="9">
                  <c:v>5.1625229017183702</c:v>
                </c:pt>
                <c:pt idx="10">
                  <c:v>5.1625229017183702</c:v>
                </c:pt>
                <c:pt idx="11">
                  <c:v>5.1625229017183702</c:v>
                </c:pt>
                <c:pt idx="12">
                  <c:v>5.1625229017183702</c:v>
                </c:pt>
                <c:pt idx="13">
                  <c:v>5.1625229017183702</c:v>
                </c:pt>
                <c:pt idx="14">
                  <c:v>5.1625229017183702</c:v>
                </c:pt>
                <c:pt idx="15">
                  <c:v>5.1625229017183702</c:v>
                </c:pt>
                <c:pt idx="16">
                  <c:v>5.1625229017183702</c:v>
                </c:pt>
                <c:pt idx="17">
                  <c:v>5.1625229017183702</c:v>
                </c:pt>
                <c:pt idx="18">
                  <c:v>5.1625229017183702</c:v>
                </c:pt>
                <c:pt idx="19">
                  <c:v>5.1625229017183702</c:v>
                </c:pt>
                <c:pt idx="20">
                  <c:v>5.1625229017183702</c:v>
                </c:pt>
                <c:pt idx="21">
                  <c:v>5.1625229017183702</c:v>
                </c:pt>
                <c:pt idx="22">
                  <c:v>5.1625229017183702</c:v>
                </c:pt>
                <c:pt idx="23">
                  <c:v>5.1625229017183702</c:v>
                </c:pt>
                <c:pt idx="24">
                  <c:v>5.1625229017183702</c:v>
                </c:pt>
                <c:pt idx="25">
                  <c:v>5.1625229017183702</c:v>
                </c:pt>
                <c:pt idx="26">
                  <c:v>5.1625229017183702</c:v>
                </c:pt>
                <c:pt idx="27">
                  <c:v>5.1625229017183702</c:v>
                </c:pt>
                <c:pt idx="28">
                  <c:v>5.1625229017183702</c:v>
                </c:pt>
                <c:pt idx="29">
                  <c:v>5.1625229017183702</c:v>
                </c:pt>
                <c:pt idx="30">
                  <c:v>5.1625229017183702</c:v>
                </c:pt>
                <c:pt idx="31">
                  <c:v>5.1625229017183702</c:v>
                </c:pt>
                <c:pt idx="32">
                  <c:v>5.1625229017183702</c:v>
                </c:pt>
                <c:pt idx="33">
                  <c:v>5.1625229017183702</c:v>
                </c:pt>
                <c:pt idx="34">
                  <c:v>5.1625229017183702</c:v>
                </c:pt>
                <c:pt idx="35">
                  <c:v>5.1625229017183702</c:v>
                </c:pt>
                <c:pt idx="36">
                  <c:v>5.1625229017183702</c:v>
                </c:pt>
                <c:pt idx="37">
                  <c:v>5.1625229017183702</c:v>
                </c:pt>
                <c:pt idx="38">
                  <c:v>5.1625229017183702</c:v>
                </c:pt>
                <c:pt idx="39">
                  <c:v>5.1625229017183702</c:v>
                </c:pt>
                <c:pt idx="40">
                  <c:v>5.1625229017183702</c:v>
                </c:pt>
                <c:pt idx="41">
                  <c:v>5.1625229017183702</c:v>
                </c:pt>
                <c:pt idx="42">
                  <c:v>5.1625229017183702</c:v>
                </c:pt>
                <c:pt idx="43">
                  <c:v>5.1625229017183702</c:v>
                </c:pt>
                <c:pt idx="44">
                  <c:v>5.1625229017183702</c:v>
                </c:pt>
                <c:pt idx="45">
                  <c:v>5.1625229017183702</c:v>
                </c:pt>
                <c:pt idx="46">
                  <c:v>5.1625229017183702</c:v>
                </c:pt>
                <c:pt idx="47">
                  <c:v>5.1625229017183702</c:v>
                </c:pt>
                <c:pt idx="48">
                  <c:v>5.1625229017183702</c:v>
                </c:pt>
                <c:pt idx="49">
                  <c:v>5.1625229017183702</c:v>
                </c:pt>
                <c:pt idx="50">
                  <c:v>5.1625229017183702</c:v>
                </c:pt>
                <c:pt idx="51">
                  <c:v>5.1625229017183702</c:v>
                </c:pt>
                <c:pt idx="52">
                  <c:v>5.1625229017183702</c:v>
                </c:pt>
                <c:pt idx="53">
                  <c:v>5.1625229017183702</c:v>
                </c:pt>
                <c:pt idx="54">
                  <c:v>5.1625229017183702</c:v>
                </c:pt>
                <c:pt idx="55">
                  <c:v>5.1625229017183702</c:v>
                </c:pt>
                <c:pt idx="56">
                  <c:v>5.1625229017183702</c:v>
                </c:pt>
                <c:pt idx="57">
                  <c:v>5.1625229017183702</c:v>
                </c:pt>
                <c:pt idx="58">
                  <c:v>5.1625229017183702</c:v>
                </c:pt>
                <c:pt idx="59">
                  <c:v>5.1625229017183702</c:v>
                </c:pt>
                <c:pt idx="60">
                  <c:v>5.1625229017183702</c:v>
                </c:pt>
                <c:pt idx="61">
                  <c:v>5.1625229017183702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A-4FBF-9375-57C4A46F1E19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Diciembre!$CZ$7:$CZ$68</c:f>
              <c:numCache>
                <c:formatCode>0.00</c:formatCode>
                <c:ptCount val="62"/>
                <c:pt idx="0">
                  <c:v>-0.13134433028979808</c:v>
                </c:pt>
                <c:pt idx="1">
                  <c:v>-0.13134433028979808</c:v>
                </c:pt>
                <c:pt idx="2">
                  <c:v>-0.13134433028979808</c:v>
                </c:pt>
                <c:pt idx="3">
                  <c:v>-0.13134433028979808</c:v>
                </c:pt>
                <c:pt idx="4">
                  <c:v>-0.13134433028979808</c:v>
                </c:pt>
                <c:pt idx="5">
                  <c:v>-0.13134433028979808</c:v>
                </c:pt>
                <c:pt idx="6">
                  <c:v>-0.13134433028979808</c:v>
                </c:pt>
                <c:pt idx="7">
                  <c:v>-0.13134433028979808</c:v>
                </c:pt>
                <c:pt idx="8">
                  <c:v>-0.13134433028979808</c:v>
                </c:pt>
                <c:pt idx="9">
                  <c:v>-0.13134433028979808</c:v>
                </c:pt>
                <c:pt idx="10">
                  <c:v>-0.13134433028979808</c:v>
                </c:pt>
                <c:pt idx="11">
                  <c:v>-0.13134433028979808</c:v>
                </c:pt>
                <c:pt idx="12">
                  <c:v>-0.13134433028979808</c:v>
                </c:pt>
                <c:pt idx="13">
                  <c:v>-0.13134433028979808</c:v>
                </c:pt>
                <c:pt idx="14">
                  <c:v>-0.13134433028979808</c:v>
                </c:pt>
                <c:pt idx="15">
                  <c:v>-0.13134433028979808</c:v>
                </c:pt>
                <c:pt idx="16">
                  <c:v>-0.13134433028979808</c:v>
                </c:pt>
                <c:pt idx="17">
                  <c:v>-0.13134433028979808</c:v>
                </c:pt>
                <c:pt idx="18">
                  <c:v>-0.13134433028979808</c:v>
                </c:pt>
                <c:pt idx="19">
                  <c:v>-0.13134433028979808</c:v>
                </c:pt>
                <c:pt idx="20">
                  <c:v>-0.13134433028979808</c:v>
                </c:pt>
                <c:pt idx="21">
                  <c:v>-0.13134433028979808</c:v>
                </c:pt>
                <c:pt idx="22">
                  <c:v>-0.13134433028979808</c:v>
                </c:pt>
                <c:pt idx="23">
                  <c:v>-0.13134433028979808</c:v>
                </c:pt>
                <c:pt idx="24">
                  <c:v>-0.13134433028979808</c:v>
                </c:pt>
                <c:pt idx="25">
                  <c:v>-0.13134433028979808</c:v>
                </c:pt>
                <c:pt idx="26">
                  <c:v>-0.13134433028979808</c:v>
                </c:pt>
                <c:pt idx="27">
                  <c:v>-0.13134433028979808</c:v>
                </c:pt>
                <c:pt idx="28">
                  <c:v>-0.13134433028979808</c:v>
                </c:pt>
                <c:pt idx="29">
                  <c:v>-0.13134433028979808</c:v>
                </c:pt>
                <c:pt idx="30">
                  <c:v>-0.13134433028979808</c:v>
                </c:pt>
                <c:pt idx="31">
                  <c:v>-0.13134433028979808</c:v>
                </c:pt>
                <c:pt idx="32">
                  <c:v>-0.13134433028979808</c:v>
                </c:pt>
                <c:pt idx="33">
                  <c:v>-0.13134433028979808</c:v>
                </c:pt>
                <c:pt idx="34">
                  <c:v>-0.13134433028979808</c:v>
                </c:pt>
                <c:pt idx="35">
                  <c:v>-0.13134433028979808</c:v>
                </c:pt>
                <c:pt idx="36">
                  <c:v>-0.13134433028979808</c:v>
                </c:pt>
                <c:pt idx="37">
                  <c:v>-0.13134433028979808</c:v>
                </c:pt>
                <c:pt idx="38">
                  <c:v>-0.13134433028979808</c:v>
                </c:pt>
                <c:pt idx="39">
                  <c:v>-0.13134433028979808</c:v>
                </c:pt>
                <c:pt idx="40">
                  <c:v>-0.13134433028979808</c:v>
                </c:pt>
                <c:pt idx="41">
                  <c:v>-0.13134433028979808</c:v>
                </c:pt>
                <c:pt idx="42">
                  <c:v>-0.13134433028979808</c:v>
                </c:pt>
                <c:pt idx="43">
                  <c:v>-0.13134433028979808</c:v>
                </c:pt>
                <c:pt idx="44">
                  <c:v>-0.13134433028979808</c:v>
                </c:pt>
                <c:pt idx="45">
                  <c:v>-0.13134433028979808</c:v>
                </c:pt>
                <c:pt idx="46">
                  <c:v>-0.13134433028979808</c:v>
                </c:pt>
                <c:pt idx="47">
                  <c:v>-0.13134433028979808</c:v>
                </c:pt>
                <c:pt idx="48">
                  <c:v>-0.13134433028979808</c:v>
                </c:pt>
                <c:pt idx="49">
                  <c:v>-0.13134433028979808</c:v>
                </c:pt>
                <c:pt idx="50">
                  <c:v>-0.13134433028979808</c:v>
                </c:pt>
                <c:pt idx="51">
                  <c:v>-0.13134433028979808</c:v>
                </c:pt>
                <c:pt idx="52">
                  <c:v>-0.13134433028979808</c:v>
                </c:pt>
                <c:pt idx="53">
                  <c:v>-0.13134433028979808</c:v>
                </c:pt>
                <c:pt idx="54">
                  <c:v>-0.13134433028979808</c:v>
                </c:pt>
                <c:pt idx="55">
                  <c:v>-0.13134433028979808</c:v>
                </c:pt>
                <c:pt idx="56">
                  <c:v>-0.13134433028979808</c:v>
                </c:pt>
                <c:pt idx="57">
                  <c:v>-0.13134433028979808</c:v>
                </c:pt>
                <c:pt idx="58">
                  <c:v>-0.13134433028979808</c:v>
                </c:pt>
                <c:pt idx="59">
                  <c:v>-0.13134433028979808</c:v>
                </c:pt>
                <c:pt idx="60">
                  <c:v>-0.13134433028979808</c:v>
                </c:pt>
                <c:pt idx="61">
                  <c:v>-0.13134433028979808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0A-4FBF-9375-57C4A46F1E19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Diciembre!$CU$7:$CU$68</c:f>
              <c:numCache>
                <c:formatCode>General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0A-4FBF-9375-57C4A46F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432"/>
        <c:axId val="169193472"/>
        <c:extLst/>
      </c:scatterChart>
      <c:valAx>
        <c:axId val="169170432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78036079670513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93472"/>
        <c:crosses val="autoZero"/>
        <c:crossBetween val="midCat"/>
      </c:valAx>
      <c:valAx>
        <c:axId val="169193472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Au Conc. Fe, g/t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98134056376879E-2"/>
          <c:y val="0.83897992428975665"/>
          <c:w val="0.97358720167748114"/>
          <c:h val="0.16102007571024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Ag Conc. De</a:t>
            </a:r>
            <a:r>
              <a:rPr lang="en-US" b="1" baseline="0"/>
              <a:t> Fierro</a:t>
            </a:r>
            <a:r>
              <a:rPr lang="en-US" b="1"/>
              <a:t> Turnos</a:t>
            </a:r>
            <a:r>
              <a:rPr lang="en-US" b="1" baseline="0"/>
              <a:t> Diciembre  </a:t>
            </a:r>
            <a:r>
              <a:rPr lang="en-US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950843516818792E-2"/>
          <c:y val="0.10760599879519696"/>
          <c:w val="0.89672602255621059"/>
          <c:h val="0.66057472805694784"/>
        </c:manualLayout>
      </c:layout>
      <c:scatterChart>
        <c:scatterStyle val="lineMarker"/>
        <c:varyColors val="0"/>
        <c:ser>
          <c:idx val="0"/>
          <c:order val="0"/>
          <c:tx>
            <c:v>Grado Ag Conc. De Fierro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ESTADISTICA!$CK$709:$CK$770</c:f>
              <c:numCache>
                <c:formatCode>0.00</c:formatCode>
                <c:ptCount val="62"/>
                <c:pt idx="0">
                  <c:v>1142.21</c:v>
                </c:pt>
                <c:pt idx="1">
                  <c:v>1151.18</c:v>
                </c:pt>
                <c:pt idx="2">
                  <c:v>1293.17</c:v>
                </c:pt>
                <c:pt idx="3">
                  <c:v>996.28</c:v>
                </c:pt>
                <c:pt idx="4">
                  <c:v>891.56</c:v>
                </c:pt>
                <c:pt idx="5">
                  <c:v>536.89</c:v>
                </c:pt>
                <c:pt idx="11">
                  <c:v>562.09</c:v>
                </c:pt>
                <c:pt idx="12">
                  <c:v>683.17</c:v>
                </c:pt>
                <c:pt idx="13">
                  <c:v>711.05</c:v>
                </c:pt>
                <c:pt idx="14">
                  <c:v>723.38</c:v>
                </c:pt>
                <c:pt idx="15">
                  <c:v>831.23</c:v>
                </c:pt>
                <c:pt idx="16">
                  <c:v>1071.05</c:v>
                </c:pt>
                <c:pt idx="17">
                  <c:v>1814.81</c:v>
                </c:pt>
                <c:pt idx="18">
                  <c:v>1780.57</c:v>
                </c:pt>
                <c:pt idx="19">
                  <c:v>1376.98</c:v>
                </c:pt>
                <c:pt idx="21">
                  <c:v>1374.83</c:v>
                </c:pt>
                <c:pt idx="22">
                  <c:v>628.04</c:v>
                </c:pt>
                <c:pt idx="23">
                  <c:v>841.28</c:v>
                </c:pt>
                <c:pt idx="24">
                  <c:v>960.31</c:v>
                </c:pt>
                <c:pt idx="25">
                  <c:v>877</c:v>
                </c:pt>
                <c:pt idx="26">
                  <c:v>3182.6</c:v>
                </c:pt>
                <c:pt idx="27">
                  <c:v>1197.23</c:v>
                </c:pt>
                <c:pt idx="28">
                  <c:v>769.32</c:v>
                </c:pt>
                <c:pt idx="29">
                  <c:v>467.83</c:v>
                </c:pt>
                <c:pt idx="30">
                  <c:v>478.91</c:v>
                </c:pt>
                <c:pt idx="31">
                  <c:v>588.26</c:v>
                </c:pt>
                <c:pt idx="32">
                  <c:v>426.93</c:v>
                </c:pt>
                <c:pt idx="33">
                  <c:v>370.39</c:v>
                </c:pt>
                <c:pt idx="34">
                  <c:v>443.02</c:v>
                </c:pt>
                <c:pt idx="35">
                  <c:v>1143.5</c:v>
                </c:pt>
                <c:pt idx="36">
                  <c:v>693.08</c:v>
                </c:pt>
                <c:pt idx="37">
                  <c:v>782.81</c:v>
                </c:pt>
                <c:pt idx="38">
                  <c:v>777.55</c:v>
                </c:pt>
                <c:pt idx="39">
                  <c:v>450.8</c:v>
                </c:pt>
                <c:pt idx="40">
                  <c:v>413.17</c:v>
                </c:pt>
                <c:pt idx="41">
                  <c:v>393.9</c:v>
                </c:pt>
                <c:pt idx="42">
                  <c:v>331.36</c:v>
                </c:pt>
                <c:pt idx="43">
                  <c:v>363.66</c:v>
                </c:pt>
                <c:pt idx="44">
                  <c:v>333.35</c:v>
                </c:pt>
                <c:pt idx="45">
                  <c:v>366.12</c:v>
                </c:pt>
                <c:pt idx="46">
                  <c:v>489.75</c:v>
                </c:pt>
                <c:pt idx="47">
                  <c:v>424.4</c:v>
                </c:pt>
                <c:pt idx="48">
                  <c:v>443.22</c:v>
                </c:pt>
                <c:pt idx="49">
                  <c:v>420.39</c:v>
                </c:pt>
                <c:pt idx="50">
                  <c:v>1372.21</c:v>
                </c:pt>
                <c:pt idx="51">
                  <c:v>770.41</c:v>
                </c:pt>
                <c:pt idx="52">
                  <c:v>0</c:v>
                </c:pt>
                <c:pt idx="53">
                  <c:v>0</c:v>
                </c:pt>
                <c:pt idx="54">
                  <c:v>539.01</c:v>
                </c:pt>
                <c:pt idx="55">
                  <c:v>458.91</c:v>
                </c:pt>
                <c:pt idx="56">
                  <c:v>685.47</c:v>
                </c:pt>
                <c:pt idx="57">
                  <c:v>685.47</c:v>
                </c:pt>
                <c:pt idx="58">
                  <c:v>364.8</c:v>
                </c:pt>
                <c:pt idx="59">
                  <c:v>354.5</c:v>
                </c:pt>
                <c:pt idx="60">
                  <c:v>359.84</c:v>
                </c:pt>
                <c:pt idx="61">
                  <c:v>366.76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F-46C6-9784-39AB63F60B13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Diciembre!$DB$7:$DB$68</c:f>
              <c:numCache>
                <c:formatCode>0.00</c:formatCode>
                <c:ptCount val="62"/>
                <c:pt idx="0">
                  <c:v>749.21446428571403</c:v>
                </c:pt>
                <c:pt idx="1">
                  <c:v>749.21446428571403</c:v>
                </c:pt>
                <c:pt idx="2">
                  <c:v>749.21446428571403</c:v>
                </c:pt>
                <c:pt idx="3">
                  <c:v>749.21446428571403</c:v>
                </c:pt>
                <c:pt idx="4">
                  <c:v>749.21446428571403</c:v>
                </c:pt>
                <c:pt idx="5">
                  <c:v>749.21446428571403</c:v>
                </c:pt>
                <c:pt idx="6">
                  <c:v>749.21446428571403</c:v>
                </c:pt>
                <c:pt idx="7">
                  <c:v>749.21446428571403</c:v>
                </c:pt>
                <c:pt idx="8">
                  <c:v>749.21446428571403</c:v>
                </c:pt>
                <c:pt idx="9">
                  <c:v>749.21446428571403</c:v>
                </c:pt>
                <c:pt idx="10">
                  <c:v>749.21446428571403</c:v>
                </c:pt>
                <c:pt idx="11">
                  <c:v>749.21446428571403</c:v>
                </c:pt>
                <c:pt idx="12">
                  <c:v>749.21446428571403</c:v>
                </c:pt>
                <c:pt idx="13">
                  <c:v>749.21446428571403</c:v>
                </c:pt>
                <c:pt idx="14">
                  <c:v>749.21446428571403</c:v>
                </c:pt>
                <c:pt idx="15">
                  <c:v>749.21446428571403</c:v>
                </c:pt>
                <c:pt idx="16">
                  <c:v>749.21446428571403</c:v>
                </c:pt>
                <c:pt idx="17">
                  <c:v>749.21446428571403</c:v>
                </c:pt>
                <c:pt idx="18">
                  <c:v>749.21446428571403</c:v>
                </c:pt>
                <c:pt idx="19">
                  <c:v>749.21446428571403</c:v>
                </c:pt>
                <c:pt idx="20">
                  <c:v>749.21446428571403</c:v>
                </c:pt>
                <c:pt idx="21">
                  <c:v>749.21446428571403</c:v>
                </c:pt>
                <c:pt idx="22">
                  <c:v>749.21446428571403</c:v>
                </c:pt>
                <c:pt idx="23">
                  <c:v>749.21446428571403</c:v>
                </c:pt>
                <c:pt idx="24">
                  <c:v>749.21446428571403</c:v>
                </c:pt>
                <c:pt idx="25">
                  <c:v>749.21446428571403</c:v>
                </c:pt>
                <c:pt idx="26">
                  <c:v>749.21446428571403</c:v>
                </c:pt>
                <c:pt idx="27">
                  <c:v>749.21446428571403</c:v>
                </c:pt>
                <c:pt idx="28">
                  <c:v>749.21446428571403</c:v>
                </c:pt>
                <c:pt idx="29">
                  <c:v>749.21446428571403</c:v>
                </c:pt>
                <c:pt idx="30">
                  <c:v>749.21446428571403</c:v>
                </c:pt>
                <c:pt idx="31">
                  <c:v>749.21446428571403</c:v>
                </c:pt>
                <c:pt idx="32">
                  <c:v>749.21446428571403</c:v>
                </c:pt>
                <c:pt idx="33">
                  <c:v>749.21446428571403</c:v>
                </c:pt>
                <c:pt idx="34">
                  <c:v>749.21446428571403</c:v>
                </c:pt>
                <c:pt idx="35">
                  <c:v>749.21446428571403</c:v>
                </c:pt>
                <c:pt idx="36">
                  <c:v>749.21446428571403</c:v>
                </c:pt>
                <c:pt idx="37">
                  <c:v>749.21446428571403</c:v>
                </c:pt>
                <c:pt idx="38">
                  <c:v>749.21446428571403</c:v>
                </c:pt>
                <c:pt idx="39">
                  <c:v>749.21446428571403</c:v>
                </c:pt>
                <c:pt idx="40">
                  <c:v>749.21446428571403</c:v>
                </c:pt>
                <c:pt idx="41">
                  <c:v>749.21446428571403</c:v>
                </c:pt>
                <c:pt idx="42">
                  <c:v>749.21446428571403</c:v>
                </c:pt>
                <c:pt idx="43">
                  <c:v>749.21446428571403</c:v>
                </c:pt>
                <c:pt idx="44">
                  <c:v>749.21446428571403</c:v>
                </c:pt>
                <c:pt idx="45">
                  <c:v>749.21446428571403</c:v>
                </c:pt>
                <c:pt idx="46">
                  <c:v>749.21446428571403</c:v>
                </c:pt>
                <c:pt idx="47">
                  <c:v>749.21446428571403</c:v>
                </c:pt>
                <c:pt idx="48">
                  <c:v>749.21446428571403</c:v>
                </c:pt>
                <c:pt idx="49">
                  <c:v>749.21446428571403</c:v>
                </c:pt>
                <c:pt idx="50">
                  <c:v>749.21446428571403</c:v>
                </c:pt>
                <c:pt idx="51">
                  <c:v>749.21446428571403</c:v>
                </c:pt>
                <c:pt idx="52">
                  <c:v>749.21446428571403</c:v>
                </c:pt>
                <c:pt idx="53">
                  <c:v>749.21446428571403</c:v>
                </c:pt>
                <c:pt idx="54">
                  <c:v>749.21446428571403</c:v>
                </c:pt>
                <c:pt idx="55">
                  <c:v>749.21446428571403</c:v>
                </c:pt>
                <c:pt idx="56">
                  <c:v>749.21446428571403</c:v>
                </c:pt>
                <c:pt idx="57">
                  <c:v>749.21446428571403</c:v>
                </c:pt>
                <c:pt idx="58">
                  <c:v>749.21446428571403</c:v>
                </c:pt>
                <c:pt idx="59">
                  <c:v>749.21446428571403</c:v>
                </c:pt>
                <c:pt idx="60">
                  <c:v>749.21446428571403</c:v>
                </c:pt>
                <c:pt idx="61">
                  <c:v>749.21446428571403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F-46C6-9784-39AB63F60B13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Diciembre!$DC$7:$DC$68</c:f>
              <c:numCache>
                <c:formatCode>0.00</c:formatCode>
                <c:ptCount val="62"/>
                <c:pt idx="0">
                  <c:v>1260.1168024213255</c:v>
                </c:pt>
                <c:pt idx="1">
                  <c:v>1260.1168024213255</c:v>
                </c:pt>
                <c:pt idx="2">
                  <c:v>1260.1168024213255</c:v>
                </c:pt>
                <c:pt idx="3">
                  <c:v>1260.1168024213255</c:v>
                </c:pt>
                <c:pt idx="4">
                  <c:v>1260.1168024213255</c:v>
                </c:pt>
                <c:pt idx="5">
                  <c:v>1260.1168024213255</c:v>
                </c:pt>
                <c:pt idx="6">
                  <c:v>1260.1168024213255</c:v>
                </c:pt>
                <c:pt idx="7">
                  <c:v>1260.1168024213255</c:v>
                </c:pt>
                <c:pt idx="8">
                  <c:v>1260.1168024213255</c:v>
                </c:pt>
                <c:pt idx="9">
                  <c:v>1260.1168024213255</c:v>
                </c:pt>
                <c:pt idx="10">
                  <c:v>1260.1168024213255</c:v>
                </c:pt>
                <c:pt idx="11">
                  <c:v>1260.1168024213255</c:v>
                </c:pt>
                <c:pt idx="12">
                  <c:v>1260.1168024213255</c:v>
                </c:pt>
                <c:pt idx="13">
                  <c:v>1260.1168024213255</c:v>
                </c:pt>
                <c:pt idx="14">
                  <c:v>1260.1168024213255</c:v>
                </c:pt>
                <c:pt idx="15">
                  <c:v>1260.1168024213255</c:v>
                </c:pt>
                <c:pt idx="16">
                  <c:v>1260.1168024213255</c:v>
                </c:pt>
                <c:pt idx="17">
                  <c:v>1260.1168024213255</c:v>
                </c:pt>
                <c:pt idx="18">
                  <c:v>1260.1168024213255</c:v>
                </c:pt>
                <c:pt idx="19">
                  <c:v>1260.1168024213255</c:v>
                </c:pt>
                <c:pt idx="20">
                  <c:v>1260.1168024213255</c:v>
                </c:pt>
                <c:pt idx="21">
                  <c:v>1260.1168024213255</c:v>
                </c:pt>
                <c:pt idx="22">
                  <c:v>1260.1168024213255</c:v>
                </c:pt>
                <c:pt idx="23">
                  <c:v>1260.1168024213255</c:v>
                </c:pt>
                <c:pt idx="24">
                  <c:v>1260.1168024213255</c:v>
                </c:pt>
                <c:pt idx="25">
                  <c:v>1260.1168024213255</c:v>
                </c:pt>
                <c:pt idx="26">
                  <c:v>1260.1168024213255</c:v>
                </c:pt>
                <c:pt idx="27">
                  <c:v>1260.1168024213255</c:v>
                </c:pt>
                <c:pt idx="28">
                  <c:v>1260.1168024213255</c:v>
                </c:pt>
                <c:pt idx="29">
                  <c:v>1260.1168024213255</c:v>
                </c:pt>
                <c:pt idx="30">
                  <c:v>1260.1168024213255</c:v>
                </c:pt>
                <c:pt idx="31">
                  <c:v>1260.1168024213255</c:v>
                </c:pt>
                <c:pt idx="32">
                  <c:v>1260.1168024213255</c:v>
                </c:pt>
                <c:pt idx="33">
                  <c:v>1260.1168024213255</c:v>
                </c:pt>
                <c:pt idx="34">
                  <c:v>1260.1168024213255</c:v>
                </c:pt>
                <c:pt idx="35">
                  <c:v>1260.1168024213255</c:v>
                </c:pt>
                <c:pt idx="36">
                  <c:v>1260.1168024213255</c:v>
                </c:pt>
                <c:pt idx="37">
                  <c:v>1260.1168024213255</c:v>
                </c:pt>
                <c:pt idx="38">
                  <c:v>1260.1168024213255</c:v>
                </c:pt>
                <c:pt idx="39">
                  <c:v>1260.1168024213255</c:v>
                </c:pt>
                <c:pt idx="40">
                  <c:v>1260.1168024213255</c:v>
                </c:pt>
                <c:pt idx="41">
                  <c:v>1260.1168024213255</c:v>
                </c:pt>
                <c:pt idx="42">
                  <c:v>1260.1168024213255</c:v>
                </c:pt>
                <c:pt idx="43">
                  <c:v>1260.1168024213255</c:v>
                </c:pt>
                <c:pt idx="44">
                  <c:v>1260.1168024213255</c:v>
                </c:pt>
                <c:pt idx="45">
                  <c:v>1260.1168024213255</c:v>
                </c:pt>
                <c:pt idx="46">
                  <c:v>1260.1168024213255</c:v>
                </c:pt>
                <c:pt idx="47">
                  <c:v>1260.1168024213255</c:v>
                </c:pt>
                <c:pt idx="48">
                  <c:v>1260.1168024213255</c:v>
                </c:pt>
                <c:pt idx="49">
                  <c:v>1260.1168024213255</c:v>
                </c:pt>
                <c:pt idx="50">
                  <c:v>1260.1168024213255</c:v>
                </c:pt>
                <c:pt idx="51">
                  <c:v>1260.1168024213255</c:v>
                </c:pt>
                <c:pt idx="52">
                  <c:v>1260.1168024213255</c:v>
                </c:pt>
                <c:pt idx="53">
                  <c:v>1260.1168024213255</c:v>
                </c:pt>
                <c:pt idx="54">
                  <c:v>1260.1168024213255</c:v>
                </c:pt>
                <c:pt idx="55">
                  <c:v>1260.1168024213255</c:v>
                </c:pt>
                <c:pt idx="56">
                  <c:v>1260.1168024213255</c:v>
                </c:pt>
                <c:pt idx="57">
                  <c:v>1260.1168024213255</c:v>
                </c:pt>
                <c:pt idx="58">
                  <c:v>1260.1168024213255</c:v>
                </c:pt>
                <c:pt idx="59">
                  <c:v>1260.1168024213255</c:v>
                </c:pt>
                <c:pt idx="60">
                  <c:v>1260.1168024213255</c:v>
                </c:pt>
                <c:pt idx="61">
                  <c:v>1260.1168024213255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F-46C6-9784-39AB63F60B13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Diciembre!$DD$7:$DD$68</c:f>
              <c:numCache>
                <c:formatCode>0.00</c:formatCode>
                <c:ptCount val="62"/>
                <c:pt idx="0">
                  <c:v>238.31212615010253</c:v>
                </c:pt>
                <c:pt idx="1">
                  <c:v>238.31212615010253</c:v>
                </c:pt>
                <c:pt idx="2">
                  <c:v>238.31212615010253</c:v>
                </c:pt>
                <c:pt idx="3">
                  <c:v>238.31212615010253</c:v>
                </c:pt>
                <c:pt idx="4">
                  <c:v>238.31212615010253</c:v>
                </c:pt>
                <c:pt idx="5">
                  <c:v>238.31212615010253</c:v>
                </c:pt>
                <c:pt idx="6">
                  <c:v>238.31212615010253</c:v>
                </c:pt>
                <c:pt idx="7">
                  <c:v>238.31212615010253</c:v>
                </c:pt>
                <c:pt idx="8">
                  <c:v>238.31212615010253</c:v>
                </c:pt>
                <c:pt idx="9">
                  <c:v>238.31212615010253</c:v>
                </c:pt>
                <c:pt idx="10">
                  <c:v>238.31212615010253</c:v>
                </c:pt>
                <c:pt idx="11">
                  <c:v>238.31212615010253</c:v>
                </c:pt>
                <c:pt idx="12">
                  <c:v>238.31212615010253</c:v>
                </c:pt>
                <c:pt idx="13">
                  <c:v>238.31212615010253</c:v>
                </c:pt>
                <c:pt idx="14">
                  <c:v>238.31212615010253</c:v>
                </c:pt>
                <c:pt idx="15">
                  <c:v>238.31212615010253</c:v>
                </c:pt>
                <c:pt idx="16">
                  <c:v>238.31212615010253</c:v>
                </c:pt>
                <c:pt idx="17">
                  <c:v>238.31212615010253</c:v>
                </c:pt>
                <c:pt idx="18">
                  <c:v>238.31212615010253</c:v>
                </c:pt>
                <c:pt idx="19">
                  <c:v>238.31212615010253</c:v>
                </c:pt>
                <c:pt idx="20">
                  <c:v>238.31212615010253</c:v>
                </c:pt>
                <c:pt idx="21">
                  <c:v>238.31212615010253</c:v>
                </c:pt>
                <c:pt idx="22">
                  <c:v>238.31212615010253</c:v>
                </c:pt>
                <c:pt idx="23">
                  <c:v>238.31212615010253</c:v>
                </c:pt>
                <c:pt idx="24">
                  <c:v>238.31212615010253</c:v>
                </c:pt>
                <c:pt idx="25">
                  <c:v>238.31212615010253</c:v>
                </c:pt>
                <c:pt idx="26">
                  <c:v>238.31212615010253</c:v>
                </c:pt>
                <c:pt idx="27">
                  <c:v>238.31212615010253</c:v>
                </c:pt>
                <c:pt idx="28">
                  <c:v>238.31212615010253</c:v>
                </c:pt>
                <c:pt idx="29">
                  <c:v>238.31212615010253</c:v>
                </c:pt>
                <c:pt idx="30">
                  <c:v>238.31212615010253</c:v>
                </c:pt>
                <c:pt idx="31">
                  <c:v>238.31212615010253</c:v>
                </c:pt>
                <c:pt idx="32">
                  <c:v>238.31212615010253</c:v>
                </c:pt>
                <c:pt idx="33">
                  <c:v>238.31212615010253</c:v>
                </c:pt>
                <c:pt idx="34">
                  <c:v>238.31212615010253</c:v>
                </c:pt>
                <c:pt idx="35">
                  <c:v>238.31212615010253</c:v>
                </c:pt>
                <c:pt idx="36">
                  <c:v>238.31212615010253</c:v>
                </c:pt>
                <c:pt idx="37">
                  <c:v>238.31212615010253</c:v>
                </c:pt>
                <c:pt idx="38">
                  <c:v>238.31212615010253</c:v>
                </c:pt>
                <c:pt idx="39">
                  <c:v>238.31212615010253</c:v>
                </c:pt>
                <c:pt idx="40">
                  <c:v>238.31212615010253</c:v>
                </c:pt>
                <c:pt idx="41">
                  <c:v>238.31212615010253</c:v>
                </c:pt>
                <c:pt idx="42">
                  <c:v>238.31212615010253</c:v>
                </c:pt>
                <c:pt idx="43">
                  <c:v>238.31212615010253</c:v>
                </c:pt>
                <c:pt idx="44">
                  <c:v>238.31212615010253</c:v>
                </c:pt>
                <c:pt idx="45">
                  <c:v>238.31212615010253</c:v>
                </c:pt>
                <c:pt idx="46">
                  <c:v>238.31212615010253</c:v>
                </c:pt>
                <c:pt idx="47">
                  <c:v>238.31212615010253</c:v>
                </c:pt>
                <c:pt idx="48">
                  <c:v>238.31212615010253</c:v>
                </c:pt>
                <c:pt idx="49">
                  <c:v>238.31212615010253</c:v>
                </c:pt>
                <c:pt idx="50">
                  <c:v>238.31212615010253</c:v>
                </c:pt>
                <c:pt idx="51">
                  <c:v>238.31212615010253</c:v>
                </c:pt>
                <c:pt idx="52">
                  <c:v>238.31212615010253</c:v>
                </c:pt>
                <c:pt idx="53">
                  <c:v>238.31212615010253</c:v>
                </c:pt>
                <c:pt idx="54">
                  <c:v>238.31212615010253</c:v>
                </c:pt>
                <c:pt idx="55">
                  <c:v>238.31212615010253</c:v>
                </c:pt>
                <c:pt idx="56">
                  <c:v>238.31212615010253</c:v>
                </c:pt>
                <c:pt idx="57">
                  <c:v>238.31212615010253</c:v>
                </c:pt>
                <c:pt idx="58">
                  <c:v>238.31212615010253</c:v>
                </c:pt>
                <c:pt idx="59">
                  <c:v>238.31212615010253</c:v>
                </c:pt>
                <c:pt idx="60">
                  <c:v>238.31212615010253</c:v>
                </c:pt>
                <c:pt idx="61">
                  <c:v>238.31212615010253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F-46C6-9784-39AB63F60B13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Diciembre!$DE$7:$DE$68</c:f>
              <c:numCache>
                <c:formatCode>0.00</c:formatCode>
                <c:ptCount val="62"/>
                <c:pt idx="0">
                  <c:v>1771.0191405569371</c:v>
                </c:pt>
                <c:pt idx="1">
                  <c:v>1771.0191405569371</c:v>
                </c:pt>
                <c:pt idx="2">
                  <c:v>1771.0191405569371</c:v>
                </c:pt>
                <c:pt idx="3">
                  <c:v>1771.0191405569371</c:v>
                </c:pt>
                <c:pt idx="4">
                  <c:v>1771.0191405569371</c:v>
                </c:pt>
                <c:pt idx="5">
                  <c:v>1771.0191405569371</c:v>
                </c:pt>
                <c:pt idx="6">
                  <c:v>1771.0191405569371</c:v>
                </c:pt>
                <c:pt idx="7">
                  <c:v>1771.0191405569371</c:v>
                </c:pt>
                <c:pt idx="8">
                  <c:v>1771.0191405569371</c:v>
                </c:pt>
                <c:pt idx="9">
                  <c:v>1771.0191405569371</c:v>
                </c:pt>
                <c:pt idx="10">
                  <c:v>1771.0191405569371</c:v>
                </c:pt>
                <c:pt idx="11">
                  <c:v>1771.0191405569371</c:v>
                </c:pt>
                <c:pt idx="12">
                  <c:v>1771.0191405569371</c:v>
                </c:pt>
                <c:pt idx="13">
                  <c:v>1771.0191405569371</c:v>
                </c:pt>
                <c:pt idx="14">
                  <c:v>1771.0191405569371</c:v>
                </c:pt>
                <c:pt idx="15">
                  <c:v>1771.0191405569371</c:v>
                </c:pt>
                <c:pt idx="16">
                  <c:v>1771.0191405569371</c:v>
                </c:pt>
                <c:pt idx="17">
                  <c:v>1771.0191405569371</c:v>
                </c:pt>
                <c:pt idx="18">
                  <c:v>1771.0191405569371</c:v>
                </c:pt>
                <c:pt idx="19">
                  <c:v>1771.0191405569371</c:v>
                </c:pt>
                <c:pt idx="20">
                  <c:v>1771.0191405569371</c:v>
                </c:pt>
                <c:pt idx="21">
                  <c:v>1771.0191405569371</c:v>
                </c:pt>
                <c:pt idx="22">
                  <c:v>1771.0191405569371</c:v>
                </c:pt>
                <c:pt idx="23">
                  <c:v>1771.0191405569371</c:v>
                </c:pt>
                <c:pt idx="24">
                  <c:v>1771.0191405569371</c:v>
                </c:pt>
                <c:pt idx="25">
                  <c:v>1771.0191405569371</c:v>
                </c:pt>
                <c:pt idx="26">
                  <c:v>1771.0191405569371</c:v>
                </c:pt>
                <c:pt idx="27">
                  <c:v>1771.0191405569371</c:v>
                </c:pt>
                <c:pt idx="28">
                  <c:v>1771.0191405569371</c:v>
                </c:pt>
                <c:pt idx="29">
                  <c:v>1771.0191405569371</c:v>
                </c:pt>
                <c:pt idx="30">
                  <c:v>1771.0191405569371</c:v>
                </c:pt>
                <c:pt idx="31">
                  <c:v>1771.0191405569371</c:v>
                </c:pt>
                <c:pt idx="32">
                  <c:v>1771.0191405569371</c:v>
                </c:pt>
                <c:pt idx="33">
                  <c:v>1771.0191405569371</c:v>
                </c:pt>
                <c:pt idx="34">
                  <c:v>1771.0191405569371</c:v>
                </c:pt>
                <c:pt idx="35">
                  <c:v>1771.0191405569371</c:v>
                </c:pt>
                <c:pt idx="36">
                  <c:v>1771.0191405569371</c:v>
                </c:pt>
                <c:pt idx="37">
                  <c:v>1771.0191405569371</c:v>
                </c:pt>
                <c:pt idx="38">
                  <c:v>1771.0191405569371</c:v>
                </c:pt>
                <c:pt idx="39">
                  <c:v>1771.0191405569371</c:v>
                </c:pt>
                <c:pt idx="40">
                  <c:v>1771.0191405569371</c:v>
                </c:pt>
                <c:pt idx="41">
                  <c:v>1771.0191405569371</c:v>
                </c:pt>
                <c:pt idx="42">
                  <c:v>1771.0191405569371</c:v>
                </c:pt>
                <c:pt idx="43">
                  <c:v>1771.0191405569371</c:v>
                </c:pt>
                <c:pt idx="44">
                  <c:v>1771.0191405569371</c:v>
                </c:pt>
                <c:pt idx="45">
                  <c:v>1771.0191405569371</c:v>
                </c:pt>
                <c:pt idx="46">
                  <c:v>1771.0191405569371</c:v>
                </c:pt>
                <c:pt idx="47">
                  <c:v>1771.0191405569371</c:v>
                </c:pt>
                <c:pt idx="48">
                  <c:v>1771.0191405569371</c:v>
                </c:pt>
                <c:pt idx="49">
                  <c:v>1771.0191405569371</c:v>
                </c:pt>
                <c:pt idx="50">
                  <c:v>1771.0191405569371</c:v>
                </c:pt>
                <c:pt idx="51">
                  <c:v>1771.0191405569371</c:v>
                </c:pt>
                <c:pt idx="52">
                  <c:v>1771.0191405569371</c:v>
                </c:pt>
                <c:pt idx="53">
                  <c:v>1771.0191405569371</c:v>
                </c:pt>
                <c:pt idx="54">
                  <c:v>1771.0191405569371</c:v>
                </c:pt>
                <c:pt idx="55">
                  <c:v>1771.0191405569371</c:v>
                </c:pt>
                <c:pt idx="56">
                  <c:v>1771.0191405569371</c:v>
                </c:pt>
                <c:pt idx="57">
                  <c:v>1771.0191405569371</c:v>
                </c:pt>
                <c:pt idx="58">
                  <c:v>1771.0191405569371</c:v>
                </c:pt>
                <c:pt idx="59">
                  <c:v>1771.0191405569371</c:v>
                </c:pt>
                <c:pt idx="60">
                  <c:v>1771.0191405569371</c:v>
                </c:pt>
                <c:pt idx="61">
                  <c:v>1771.0191405569371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F-46C6-9784-39AB63F60B13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Diciembre!$DF$7:$DF$68</c:f>
              <c:numCache>
                <c:formatCode>0.00</c:formatCode>
                <c:ptCount val="62"/>
                <c:pt idx="0">
                  <c:v>-272.59021198550897</c:v>
                </c:pt>
                <c:pt idx="1">
                  <c:v>-272.59021198550897</c:v>
                </c:pt>
                <c:pt idx="2">
                  <c:v>-272.59021198550897</c:v>
                </c:pt>
                <c:pt idx="3">
                  <c:v>-272.59021198550897</c:v>
                </c:pt>
                <c:pt idx="4">
                  <c:v>-272.59021198550897</c:v>
                </c:pt>
                <c:pt idx="5">
                  <c:v>-272.59021198550897</c:v>
                </c:pt>
                <c:pt idx="6">
                  <c:v>-272.59021198550897</c:v>
                </c:pt>
                <c:pt idx="7">
                  <c:v>-272.59021198550897</c:v>
                </c:pt>
                <c:pt idx="8">
                  <c:v>-272.59021198550897</c:v>
                </c:pt>
                <c:pt idx="9">
                  <c:v>-272.59021198550897</c:v>
                </c:pt>
                <c:pt idx="10">
                  <c:v>-272.59021198550897</c:v>
                </c:pt>
                <c:pt idx="11">
                  <c:v>-272.59021198550897</c:v>
                </c:pt>
                <c:pt idx="12">
                  <c:v>-272.59021198550897</c:v>
                </c:pt>
                <c:pt idx="13">
                  <c:v>-272.59021198550897</c:v>
                </c:pt>
                <c:pt idx="14">
                  <c:v>-272.59021198550897</c:v>
                </c:pt>
                <c:pt idx="15">
                  <c:v>-272.59021198550897</c:v>
                </c:pt>
                <c:pt idx="16">
                  <c:v>-272.59021198550897</c:v>
                </c:pt>
                <c:pt idx="17">
                  <c:v>-272.59021198550897</c:v>
                </c:pt>
                <c:pt idx="18">
                  <c:v>-272.59021198550897</c:v>
                </c:pt>
                <c:pt idx="19">
                  <c:v>-272.59021198550897</c:v>
                </c:pt>
                <c:pt idx="20">
                  <c:v>-272.59021198550897</c:v>
                </c:pt>
                <c:pt idx="21">
                  <c:v>-272.59021198550897</c:v>
                </c:pt>
                <c:pt idx="22">
                  <c:v>-272.59021198550897</c:v>
                </c:pt>
                <c:pt idx="23">
                  <c:v>-272.59021198550897</c:v>
                </c:pt>
                <c:pt idx="24">
                  <c:v>-272.59021198550897</c:v>
                </c:pt>
                <c:pt idx="25">
                  <c:v>-272.59021198550897</c:v>
                </c:pt>
                <c:pt idx="26">
                  <c:v>-272.59021198550897</c:v>
                </c:pt>
                <c:pt idx="27">
                  <c:v>-272.59021198550897</c:v>
                </c:pt>
                <c:pt idx="28">
                  <c:v>-272.59021198550897</c:v>
                </c:pt>
                <c:pt idx="29">
                  <c:v>-272.59021198550897</c:v>
                </c:pt>
                <c:pt idx="30">
                  <c:v>-272.59021198550897</c:v>
                </c:pt>
                <c:pt idx="31">
                  <c:v>-272.59021198550897</c:v>
                </c:pt>
                <c:pt idx="32">
                  <c:v>-272.59021198550897</c:v>
                </c:pt>
                <c:pt idx="33">
                  <c:v>-272.59021198550897</c:v>
                </c:pt>
                <c:pt idx="34">
                  <c:v>-272.59021198550897</c:v>
                </c:pt>
                <c:pt idx="35">
                  <c:v>-272.59021198550897</c:v>
                </c:pt>
                <c:pt idx="36">
                  <c:v>-272.59021198550897</c:v>
                </c:pt>
                <c:pt idx="37">
                  <c:v>-272.59021198550897</c:v>
                </c:pt>
                <c:pt idx="38">
                  <c:v>-272.59021198550897</c:v>
                </c:pt>
                <c:pt idx="39">
                  <c:v>-272.59021198550897</c:v>
                </c:pt>
                <c:pt idx="40">
                  <c:v>-272.59021198550897</c:v>
                </c:pt>
                <c:pt idx="41">
                  <c:v>-272.59021198550897</c:v>
                </c:pt>
                <c:pt idx="42">
                  <c:v>-272.59021198550897</c:v>
                </c:pt>
                <c:pt idx="43">
                  <c:v>-272.59021198550897</c:v>
                </c:pt>
                <c:pt idx="44">
                  <c:v>-272.59021198550897</c:v>
                </c:pt>
                <c:pt idx="45">
                  <c:v>-272.59021198550897</c:v>
                </c:pt>
                <c:pt idx="46">
                  <c:v>-272.59021198550897</c:v>
                </c:pt>
                <c:pt idx="47">
                  <c:v>-272.59021198550897</c:v>
                </c:pt>
                <c:pt idx="48">
                  <c:v>-272.59021198550897</c:v>
                </c:pt>
                <c:pt idx="49">
                  <c:v>-272.59021198550897</c:v>
                </c:pt>
                <c:pt idx="50">
                  <c:v>-272.59021198550897</c:v>
                </c:pt>
                <c:pt idx="51">
                  <c:v>-272.59021198550897</c:v>
                </c:pt>
                <c:pt idx="52">
                  <c:v>-272.59021198550897</c:v>
                </c:pt>
                <c:pt idx="53">
                  <c:v>-272.59021198550897</c:v>
                </c:pt>
                <c:pt idx="54">
                  <c:v>-272.59021198550897</c:v>
                </c:pt>
                <c:pt idx="55">
                  <c:v>-272.59021198550897</c:v>
                </c:pt>
                <c:pt idx="56">
                  <c:v>-272.59021198550897</c:v>
                </c:pt>
                <c:pt idx="57">
                  <c:v>-272.59021198550897</c:v>
                </c:pt>
                <c:pt idx="58">
                  <c:v>-272.59021198550897</c:v>
                </c:pt>
                <c:pt idx="59">
                  <c:v>-272.59021198550897</c:v>
                </c:pt>
                <c:pt idx="60">
                  <c:v>-272.59021198550897</c:v>
                </c:pt>
                <c:pt idx="61">
                  <c:v>-272.59021198550897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0F-46C6-9784-39AB63F60B13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Diciembre!$CU$7:$CU$68</c:f>
              <c:numCache>
                <c:formatCode>General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80F-46C6-9784-39AB63F6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432"/>
        <c:axId val="169193472"/>
        <c:extLst/>
      </c:scatterChart>
      <c:valAx>
        <c:axId val="169170432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82097778196080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93472"/>
        <c:crosses val="autoZero"/>
        <c:crossBetween val="midCat"/>
      </c:valAx>
      <c:valAx>
        <c:axId val="169193472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Ag Conc. Fe, g/t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1.5012251240064544E-2"/>
              <c:y val="0.26522046136600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98134056376879E-2"/>
          <c:y val="0.8650908433826866"/>
          <c:w val="0.97358720167748114"/>
          <c:h val="0.1349091566173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Fe Conc. De</a:t>
            </a:r>
            <a:r>
              <a:rPr lang="en-US" b="1" baseline="0"/>
              <a:t> Fierro</a:t>
            </a:r>
            <a:r>
              <a:rPr lang="en-US" b="1"/>
              <a:t> Turnos</a:t>
            </a:r>
            <a:r>
              <a:rPr lang="en-US" b="1" baseline="0"/>
              <a:t> Diciembre </a:t>
            </a:r>
            <a:r>
              <a:rPr lang="en-US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950843516818792E-2"/>
          <c:y val="0.10760599879519696"/>
          <c:w val="0.89672602255621059"/>
          <c:h val="0.66057472805694784"/>
        </c:manualLayout>
      </c:layout>
      <c:scatterChart>
        <c:scatterStyle val="lineMarker"/>
        <c:varyColors val="0"/>
        <c:ser>
          <c:idx val="0"/>
          <c:order val="0"/>
          <c:tx>
            <c:v>Grado Fe Conc. De Fierro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ESTADISTICA!$CX$709:$CX$770</c:f>
              <c:numCache>
                <c:formatCode>0.00</c:formatCode>
                <c:ptCount val="62"/>
                <c:pt idx="0">
                  <c:v>4.5179999999999998</c:v>
                </c:pt>
                <c:pt idx="1">
                  <c:v>4.9379999999999997</c:v>
                </c:pt>
                <c:pt idx="2">
                  <c:v>6.01</c:v>
                </c:pt>
                <c:pt idx="3">
                  <c:v>4.2530000000000001</c:v>
                </c:pt>
                <c:pt idx="4">
                  <c:v>4.5129999999999999</c:v>
                </c:pt>
                <c:pt idx="5">
                  <c:v>6.1589999999999998</c:v>
                </c:pt>
                <c:pt idx="11">
                  <c:v>6.4269999999999996</c:v>
                </c:pt>
                <c:pt idx="12">
                  <c:v>7.0229999999999997</c:v>
                </c:pt>
                <c:pt idx="13">
                  <c:v>7.7210000000000001</c:v>
                </c:pt>
                <c:pt idx="14">
                  <c:v>6.43</c:v>
                </c:pt>
                <c:pt idx="15">
                  <c:v>6.5129999999999999</c:v>
                </c:pt>
                <c:pt idx="16">
                  <c:v>5.5789999999999997</c:v>
                </c:pt>
                <c:pt idx="17">
                  <c:v>7.92</c:v>
                </c:pt>
                <c:pt idx="18">
                  <c:v>8.702</c:v>
                </c:pt>
                <c:pt idx="19">
                  <c:v>9.84</c:v>
                </c:pt>
                <c:pt idx="21">
                  <c:v>8.8550000000000004</c:v>
                </c:pt>
                <c:pt idx="22">
                  <c:v>7.5590000000000002</c:v>
                </c:pt>
                <c:pt idx="23">
                  <c:v>7.6680000000000001</c:v>
                </c:pt>
                <c:pt idx="24">
                  <c:v>7.117</c:v>
                </c:pt>
                <c:pt idx="25">
                  <c:v>5.2030000000000003</c:v>
                </c:pt>
                <c:pt idx="26">
                  <c:v>6.3159999999999998</c:v>
                </c:pt>
                <c:pt idx="27">
                  <c:v>5.3769999999999998</c:v>
                </c:pt>
                <c:pt idx="28">
                  <c:v>6.1139999999999999</c:v>
                </c:pt>
                <c:pt idx="29">
                  <c:v>4.1020000000000003</c:v>
                </c:pt>
                <c:pt idx="30">
                  <c:v>5.5469999999999997</c:v>
                </c:pt>
                <c:pt idx="31">
                  <c:v>5.3010000000000002</c:v>
                </c:pt>
                <c:pt idx="32">
                  <c:v>7.3019999999999996</c:v>
                </c:pt>
                <c:pt idx="33">
                  <c:v>4.7590000000000003</c:v>
                </c:pt>
                <c:pt idx="34">
                  <c:v>5.9260000000000002</c:v>
                </c:pt>
                <c:pt idx="35">
                  <c:v>4.548</c:v>
                </c:pt>
                <c:pt idx="36">
                  <c:v>6.931</c:v>
                </c:pt>
                <c:pt idx="37">
                  <c:v>6.306</c:v>
                </c:pt>
                <c:pt idx="38">
                  <c:v>6.1980000000000004</c:v>
                </c:pt>
                <c:pt idx="39">
                  <c:v>5.9340000000000002</c:v>
                </c:pt>
                <c:pt idx="40">
                  <c:v>5.2690000000000001</c:v>
                </c:pt>
                <c:pt idx="41">
                  <c:v>5.0309999999999997</c:v>
                </c:pt>
                <c:pt idx="42">
                  <c:v>6.048</c:v>
                </c:pt>
                <c:pt idx="43">
                  <c:v>5.3449999999999998</c:v>
                </c:pt>
                <c:pt idx="44">
                  <c:v>5.7370000000000001</c:v>
                </c:pt>
                <c:pt idx="45">
                  <c:v>6.2329999999999997</c:v>
                </c:pt>
                <c:pt idx="46">
                  <c:v>7.2919999999999998</c:v>
                </c:pt>
                <c:pt idx="47">
                  <c:v>7.72</c:v>
                </c:pt>
                <c:pt idx="48">
                  <c:v>6.5490000000000004</c:v>
                </c:pt>
                <c:pt idx="49">
                  <c:v>7.79</c:v>
                </c:pt>
                <c:pt idx="50">
                  <c:v>8.15</c:v>
                </c:pt>
                <c:pt idx="51">
                  <c:v>7.2859999999999996</c:v>
                </c:pt>
                <c:pt idx="52">
                  <c:v>0</c:v>
                </c:pt>
                <c:pt idx="53">
                  <c:v>7.5270000000000001</c:v>
                </c:pt>
                <c:pt idx="54">
                  <c:v>7.5220000000000002</c:v>
                </c:pt>
                <c:pt idx="55">
                  <c:v>7.5170000000000003</c:v>
                </c:pt>
                <c:pt idx="56">
                  <c:v>10.667</c:v>
                </c:pt>
                <c:pt idx="57">
                  <c:v>9.093</c:v>
                </c:pt>
                <c:pt idx="58">
                  <c:v>6.6239999999999997</c:v>
                </c:pt>
                <c:pt idx="59">
                  <c:v>6.5010000000000003</c:v>
                </c:pt>
                <c:pt idx="60">
                  <c:v>7.7649999999999997</c:v>
                </c:pt>
                <c:pt idx="61">
                  <c:v>8.9030000000000005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0-4376-B9C2-7A490337B2A7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Diciembre!$DH$7:$DH$68</c:f>
              <c:numCache>
                <c:formatCode>0.00</c:formatCode>
                <c:ptCount val="62"/>
                <c:pt idx="0">
                  <c:v>32.926125000000006</c:v>
                </c:pt>
                <c:pt idx="1">
                  <c:v>32.926125000000006</c:v>
                </c:pt>
                <c:pt idx="2">
                  <c:v>32.926125000000006</c:v>
                </c:pt>
                <c:pt idx="3">
                  <c:v>32.926125000000006</c:v>
                </c:pt>
                <c:pt idx="4">
                  <c:v>32.926125000000006</c:v>
                </c:pt>
                <c:pt idx="5">
                  <c:v>32.926125000000006</c:v>
                </c:pt>
                <c:pt idx="6">
                  <c:v>32.926125000000006</c:v>
                </c:pt>
                <c:pt idx="7">
                  <c:v>32.926125000000006</c:v>
                </c:pt>
                <c:pt idx="8">
                  <c:v>32.926125000000006</c:v>
                </c:pt>
                <c:pt idx="9">
                  <c:v>32.926125000000006</c:v>
                </c:pt>
                <c:pt idx="10">
                  <c:v>32.926125000000006</c:v>
                </c:pt>
                <c:pt idx="11">
                  <c:v>32.926125000000006</c:v>
                </c:pt>
                <c:pt idx="12">
                  <c:v>32.926125000000006</c:v>
                </c:pt>
                <c:pt idx="13">
                  <c:v>32.926125000000006</c:v>
                </c:pt>
                <c:pt idx="14">
                  <c:v>32.926125000000006</c:v>
                </c:pt>
                <c:pt idx="15">
                  <c:v>32.926125000000006</c:v>
                </c:pt>
                <c:pt idx="16">
                  <c:v>32.926125000000006</c:v>
                </c:pt>
                <c:pt idx="17">
                  <c:v>32.926125000000006</c:v>
                </c:pt>
                <c:pt idx="18">
                  <c:v>32.926125000000006</c:v>
                </c:pt>
                <c:pt idx="19">
                  <c:v>32.926125000000006</c:v>
                </c:pt>
                <c:pt idx="20">
                  <c:v>32.926125000000006</c:v>
                </c:pt>
                <c:pt idx="21">
                  <c:v>32.926125000000006</c:v>
                </c:pt>
                <c:pt idx="22">
                  <c:v>32.926125000000006</c:v>
                </c:pt>
                <c:pt idx="23">
                  <c:v>32.926125000000006</c:v>
                </c:pt>
                <c:pt idx="24">
                  <c:v>32.926125000000006</c:v>
                </c:pt>
                <c:pt idx="25">
                  <c:v>32.926125000000006</c:v>
                </c:pt>
                <c:pt idx="26">
                  <c:v>32.926125000000006</c:v>
                </c:pt>
                <c:pt idx="27">
                  <c:v>32.926125000000006</c:v>
                </c:pt>
                <c:pt idx="28">
                  <c:v>32.926125000000006</c:v>
                </c:pt>
                <c:pt idx="29">
                  <c:v>32.926125000000006</c:v>
                </c:pt>
                <c:pt idx="30">
                  <c:v>32.926125000000006</c:v>
                </c:pt>
                <c:pt idx="31">
                  <c:v>32.926125000000006</c:v>
                </c:pt>
                <c:pt idx="32">
                  <c:v>32.926125000000006</c:v>
                </c:pt>
                <c:pt idx="33">
                  <c:v>32.926125000000006</c:v>
                </c:pt>
                <c:pt idx="34">
                  <c:v>32.926125000000006</c:v>
                </c:pt>
                <c:pt idx="35">
                  <c:v>32.926125000000006</c:v>
                </c:pt>
                <c:pt idx="36">
                  <c:v>32.926125000000006</c:v>
                </c:pt>
                <c:pt idx="37">
                  <c:v>32.926125000000006</c:v>
                </c:pt>
                <c:pt idx="38">
                  <c:v>32.926125000000006</c:v>
                </c:pt>
                <c:pt idx="39">
                  <c:v>32.926125000000006</c:v>
                </c:pt>
                <c:pt idx="40">
                  <c:v>32.926125000000006</c:v>
                </c:pt>
                <c:pt idx="41">
                  <c:v>32.926125000000006</c:v>
                </c:pt>
                <c:pt idx="42">
                  <c:v>32.926125000000006</c:v>
                </c:pt>
                <c:pt idx="43">
                  <c:v>32.926125000000006</c:v>
                </c:pt>
                <c:pt idx="44">
                  <c:v>32.926125000000006</c:v>
                </c:pt>
                <c:pt idx="45">
                  <c:v>32.926125000000006</c:v>
                </c:pt>
                <c:pt idx="46">
                  <c:v>32.926125000000006</c:v>
                </c:pt>
                <c:pt idx="47">
                  <c:v>32.926125000000006</c:v>
                </c:pt>
                <c:pt idx="48">
                  <c:v>32.926125000000006</c:v>
                </c:pt>
                <c:pt idx="49">
                  <c:v>32.926125000000006</c:v>
                </c:pt>
                <c:pt idx="50">
                  <c:v>32.926125000000006</c:v>
                </c:pt>
                <c:pt idx="51">
                  <c:v>32.926125000000006</c:v>
                </c:pt>
                <c:pt idx="52">
                  <c:v>32.926125000000006</c:v>
                </c:pt>
                <c:pt idx="53">
                  <c:v>32.926125000000006</c:v>
                </c:pt>
                <c:pt idx="54">
                  <c:v>32.926125000000006</c:v>
                </c:pt>
                <c:pt idx="55">
                  <c:v>32.926125000000006</c:v>
                </c:pt>
                <c:pt idx="56">
                  <c:v>32.926125000000006</c:v>
                </c:pt>
                <c:pt idx="57">
                  <c:v>32.926125000000006</c:v>
                </c:pt>
                <c:pt idx="58">
                  <c:v>32.926125000000006</c:v>
                </c:pt>
                <c:pt idx="59">
                  <c:v>32.926125000000006</c:v>
                </c:pt>
                <c:pt idx="60">
                  <c:v>32.926125000000006</c:v>
                </c:pt>
                <c:pt idx="61">
                  <c:v>32.926125000000006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70-4376-B9C2-7A490337B2A7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Diciembre!$DI$7:$DI$68</c:f>
              <c:numCache>
                <c:formatCode>0.00</c:formatCode>
                <c:ptCount val="62"/>
                <c:pt idx="0">
                  <c:v>41.510772175600486</c:v>
                </c:pt>
                <c:pt idx="1">
                  <c:v>41.510772175600486</c:v>
                </c:pt>
                <c:pt idx="2">
                  <c:v>41.510772175600486</c:v>
                </c:pt>
                <c:pt idx="3">
                  <c:v>41.510772175600486</c:v>
                </c:pt>
                <c:pt idx="4">
                  <c:v>41.510772175600486</c:v>
                </c:pt>
                <c:pt idx="5">
                  <c:v>41.510772175600486</c:v>
                </c:pt>
                <c:pt idx="6">
                  <c:v>41.510772175600486</c:v>
                </c:pt>
                <c:pt idx="7">
                  <c:v>41.510772175600486</c:v>
                </c:pt>
                <c:pt idx="8">
                  <c:v>41.510772175600486</c:v>
                </c:pt>
                <c:pt idx="9">
                  <c:v>41.510772175600486</c:v>
                </c:pt>
                <c:pt idx="10">
                  <c:v>41.510772175600486</c:v>
                </c:pt>
                <c:pt idx="11">
                  <c:v>41.510772175600486</c:v>
                </c:pt>
                <c:pt idx="12">
                  <c:v>41.510772175600486</c:v>
                </c:pt>
                <c:pt idx="13">
                  <c:v>41.510772175600486</c:v>
                </c:pt>
                <c:pt idx="14">
                  <c:v>41.510772175600486</c:v>
                </c:pt>
                <c:pt idx="15">
                  <c:v>41.510772175600486</c:v>
                </c:pt>
                <c:pt idx="16">
                  <c:v>41.510772175600486</c:v>
                </c:pt>
                <c:pt idx="17">
                  <c:v>41.510772175600486</c:v>
                </c:pt>
                <c:pt idx="18">
                  <c:v>41.510772175600486</c:v>
                </c:pt>
                <c:pt idx="19">
                  <c:v>41.510772175600486</c:v>
                </c:pt>
                <c:pt idx="20">
                  <c:v>41.510772175600486</c:v>
                </c:pt>
                <c:pt idx="21">
                  <c:v>41.510772175600486</c:v>
                </c:pt>
                <c:pt idx="22">
                  <c:v>41.510772175600486</c:v>
                </c:pt>
                <c:pt idx="23">
                  <c:v>41.510772175600486</c:v>
                </c:pt>
                <c:pt idx="24">
                  <c:v>41.510772175600486</c:v>
                </c:pt>
                <c:pt idx="25">
                  <c:v>41.510772175600486</c:v>
                </c:pt>
                <c:pt idx="26">
                  <c:v>41.510772175600486</c:v>
                </c:pt>
                <c:pt idx="27">
                  <c:v>41.510772175600486</c:v>
                </c:pt>
                <c:pt idx="28">
                  <c:v>41.510772175600486</c:v>
                </c:pt>
                <c:pt idx="29">
                  <c:v>41.510772175600486</c:v>
                </c:pt>
                <c:pt idx="30">
                  <c:v>41.510772175600486</c:v>
                </c:pt>
                <c:pt idx="31">
                  <c:v>41.510772175600486</c:v>
                </c:pt>
                <c:pt idx="32">
                  <c:v>41.510772175600486</c:v>
                </c:pt>
                <c:pt idx="33">
                  <c:v>41.510772175600486</c:v>
                </c:pt>
                <c:pt idx="34">
                  <c:v>41.510772175600486</c:v>
                </c:pt>
                <c:pt idx="35">
                  <c:v>41.510772175600486</c:v>
                </c:pt>
                <c:pt idx="36">
                  <c:v>41.510772175600486</c:v>
                </c:pt>
                <c:pt idx="37">
                  <c:v>41.510772175600486</c:v>
                </c:pt>
                <c:pt idx="38">
                  <c:v>41.510772175600486</c:v>
                </c:pt>
                <c:pt idx="39">
                  <c:v>41.510772175600486</c:v>
                </c:pt>
                <c:pt idx="40">
                  <c:v>41.510772175600486</c:v>
                </c:pt>
                <c:pt idx="41">
                  <c:v>41.510772175600486</c:v>
                </c:pt>
                <c:pt idx="42">
                  <c:v>41.510772175600486</c:v>
                </c:pt>
                <c:pt idx="43">
                  <c:v>41.510772175600486</c:v>
                </c:pt>
                <c:pt idx="44">
                  <c:v>41.510772175600486</c:v>
                </c:pt>
                <c:pt idx="45">
                  <c:v>41.510772175600486</c:v>
                </c:pt>
                <c:pt idx="46">
                  <c:v>41.510772175600486</c:v>
                </c:pt>
                <c:pt idx="47">
                  <c:v>41.510772175600486</c:v>
                </c:pt>
                <c:pt idx="48">
                  <c:v>41.510772175600486</c:v>
                </c:pt>
                <c:pt idx="49">
                  <c:v>41.510772175600486</c:v>
                </c:pt>
                <c:pt idx="50">
                  <c:v>41.510772175600486</c:v>
                </c:pt>
                <c:pt idx="51">
                  <c:v>41.510772175600486</c:v>
                </c:pt>
                <c:pt idx="52">
                  <c:v>41.510772175600486</c:v>
                </c:pt>
                <c:pt idx="53">
                  <c:v>41.510772175600486</c:v>
                </c:pt>
                <c:pt idx="54">
                  <c:v>41.510772175600486</c:v>
                </c:pt>
                <c:pt idx="55">
                  <c:v>41.510772175600486</c:v>
                </c:pt>
                <c:pt idx="56">
                  <c:v>41.510772175600486</c:v>
                </c:pt>
                <c:pt idx="57">
                  <c:v>41.510772175600486</c:v>
                </c:pt>
                <c:pt idx="58">
                  <c:v>41.510772175600486</c:v>
                </c:pt>
                <c:pt idx="59">
                  <c:v>41.510772175600486</c:v>
                </c:pt>
                <c:pt idx="60">
                  <c:v>41.510772175600486</c:v>
                </c:pt>
                <c:pt idx="61">
                  <c:v>41.510772175600486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70-4376-B9C2-7A490337B2A7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Diciembre!$DJ$7:$DJ$68</c:f>
              <c:numCache>
                <c:formatCode>0.00</c:formatCode>
                <c:ptCount val="62"/>
                <c:pt idx="0">
                  <c:v>24.341477824399526</c:v>
                </c:pt>
                <c:pt idx="1">
                  <c:v>24.341477824399526</c:v>
                </c:pt>
                <c:pt idx="2">
                  <c:v>24.341477824399526</c:v>
                </c:pt>
                <c:pt idx="3">
                  <c:v>24.341477824399526</c:v>
                </c:pt>
                <c:pt idx="4">
                  <c:v>24.341477824399526</c:v>
                </c:pt>
                <c:pt idx="5">
                  <c:v>24.341477824399526</c:v>
                </c:pt>
                <c:pt idx="6">
                  <c:v>24.341477824399526</c:v>
                </c:pt>
                <c:pt idx="7">
                  <c:v>24.341477824399526</c:v>
                </c:pt>
                <c:pt idx="8">
                  <c:v>24.341477824399526</c:v>
                </c:pt>
                <c:pt idx="9">
                  <c:v>24.341477824399526</c:v>
                </c:pt>
                <c:pt idx="10">
                  <c:v>24.341477824399526</c:v>
                </c:pt>
                <c:pt idx="11">
                  <c:v>24.341477824399526</c:v>
                </c:pt>
                <c:pt idx="12">
                  <c:v>24.341477824399526</c:v>
                </c:pt>
                <c:pt idx="13">
                  <c:v>24.341477824399526</c:v>
                </c:pt>
                <c:pt idx="14">
                  <c:v>24.341477824399526</c:v>
                </c:pt>
                <c:pt idx="15">
                  <c:v>24.341477824399526</c:v>
                </c:pt>
                <c:pt idx="16">
                  <c:v>24.341477824399526</c:v>
                </c:pt>
                <c:pt idx="17">
                  <c:v>24.341477824399526</c:v>
                </c:pt>
                <c:pt idx="18">
                  <c:v>24.341477824399526</c:v>
                </c:pt>
                <c:pt idx="19">
                  <c:v>24.341477824399526</c:v>
                </c:pt>
                <c:pt idx="20">
                  <c:v>24.341477824399526</c:v>
                </c:pt>
                <c:pt idx="21">
                  <c:v>24.341477824399526</c:v>
                </c:pt>
                <c:pt idx="22">
                  <c:v>24.341477824399526</c:v>
                </c:pt>
                <c:pt idx="23">
                  <c:v>24.341477824399526</c:v>
                </c:pt>
                <c:pt idx="24">
                  <c:v>24.341477824399526</c:v>
                </c:pt>
                <c:pt idx="25">
                  <c:v>24.341477824399526</c:v>
                </c:pt>
                <c:pt idx="26">
                  <c:v>24.341477824399526</c:v>
                </c:pt>
                <c:pt idx="27">
                  <c:v>24.341477824399526</c:v>
                </c:pt>
                <c:pt idx="28">
                  <c:v>24.341477824399526</c:v>
                </c:pt>
                <c:pt idx="29">
                  <c:v>24.341477824399526</c:v>
                </c:pt>
                <c:pt idx="30">
                  <c:v>24.341477824399526</c:v>
                </c:pt>
                <c:pt idx="31">
                  <c:v>24.341477824399526</c:v>
                </c:pt>
                <c:pt idx="32">
                  <c:v>24.341477824399526</c:v>
                </c:pt>
                <c:pt idx="33">
                  <c:v>24.341477824399526</c:v>
                </c:pt>
                <c:pt idx="34">
                  <c:v>24.341477824399526</c:v>
                </c:pt>
                <c:pt idx="35">
                  <c:v>24.341477824399526</c:v>
                </c:pt>
                <c:pt idx="36">
                  <c:v>24.341477824399526</c:v>
                </c:pt>
                <c:pt idx="37">
                  <c:v>24.341477824399526</c:v>
                </c:pt>
                <c:pt idx="38">
                  <c:v>24.341477824399526</c:v>
                </c:pt>
                <c:pt idx="39">
                  <c:v>24.341477824399526</c:v>
                </c:pt>
                <c:pt idx="40">
                  <c:v>24.341477824399526</c:v>
                </c:pt>
                <c:pt idx="41">
                  <c:v>24.341477824399526</c:v>
                </c:pt>
                <c:pt idx="42">
                  <c:v>24.341477824399526</c:v>
                </c:pt>
                <c:pt idx="43">
                  <c:v>24.341477824399526</c:v>
                </c:pt>
                <c:pt idx="44">
                  <c:v>24.341477824399526</c:v>
                </c:pt>
                <c:pt idx="45">
                  <c:v>24.341477824399526</c:v>
                </c:pt>
                <c:pt idx="46">
                  <c:v>24.341477824399526</c:v>
                </c:pt>
                <c:pt idx="47">
                  <c:v>24.341477824399526</c:v>
                </c:pt>
                <c:pt idx="48">
                  <c:v>24.341477824399526</c:v>
                </c:pt>
                <c:pt idx="49">
                  <c:v>24.341477824399526</c:v>
                </c:pt>
                <c:pt idx="50">
                  <c:v>24.341477824399526</c:v>
                </c:pt>
                <c:pt idx="51">
                  <c:v>24.341477824399526</c:v>
                </c:pt>
                <c:pt idx="52">
                  <c:v>24.341477824399526</c:v>
                </c:pt>
                <c:pt idx="53">
                  <c:v>24.341477824399526</c:v>
                </c:pt>
                <c:pt idx="54">
                  <c:v>24.341477824399526</c:v>
                </c:pt>
                <c:pt idx="55">
                  <c:v>24.341477824399526</c:v>
                </c:pt>
                <c:pt idx="56">
                  <c:v>24.341477824399526</c:v>
                </c:pt>
                <c:pt idx="57">
                  <c:v>24.341477824399526</c:v>
                </c:pt>
                <c:pt idx="58">
                  <c:v>24.341477824399526</c:v>
                </c:pt>
                <c:pt idx="59">
                  <c:v>24.341477824399526</c:v>
                </c:pt>
                <c:pt idx="60">
                  <c:v>24.341477824399526</c:v>
                </c:pt>
                <c:pt idx="61">
                  <c:v>24.341477824399526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70-4376-B9C2-7A490337B2A7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Diciembre!$DK$7:$DK$68</c:f>
              <c:numCache>
                <c:formatCode>0.00</c:formatCode>
                <c:ptCount val="62"/>
                <c:pt idx="0">
                  <c:v>50.09541935120096</c:v>
                </c:pt>
                <c:pt idx="1">
                  <c:v>50.09541935120096</c:v>
                </c:pt>
                <c:pt idx="2">
                  <c:v>50.09541935120096</c:v>
                </c:pt>
                <c:pt idx="3">
                  <c:v>50.09541935120096</c:v>
                </c:pt>
                <c:pt idx="4">
                  <c:v>50.09541935120096</c:v>
                </c:pt>
                <c:pt idx="5">
                  <c:v>50.09541935120096</c:v>
                </c:pt>
                <c:pt idx="6">
                  <c:v>50.09541935120096</c:v>
                </c:pt>
                <c:pt idx="7">
                  <c:v>50.09541935120096</c:v>
                </c:pt>
                <c:pt idx="8">
                  <c:v>50.09541935120096</c:v>
                </c:pt>
                <c:pt idx="9">
                  <c:v>50.09541935120096</c:v>
                </c:pt>
                <c:pt idx="10">
                  <c:v>50.09541935120096</c:v>
                </c:pt>
                <c:pt idx="11">
                  <c:v>50.09541935120096</c:v>
                </c:pt>
                <c:pt idx="12">
                  <c:v>50.09541935120096</c:v>
                </c:pt>
                <c:pt idx="13">
                  <c:v>50.09541935120096</c:v>
                </c:pt>
                <c:pt idx="14">
                  <c:v>50.09541935120096</c:v>
                </c:pt>
                <c:pt idx="15">
                  <c:v>50.09541935120096</c:v>
                </c:pt>
                <c:pt idx="16">
                  <c:v>50.09541935120096</c:v>
                </c:pt>
                <c:pt idx="17">
                  <c:v>50.09541935120096</c:v>
                </c:pt>
                <c:pt idx="18">
                  <c:v>50.09541935120096</c:v>
                </c:pt>
                <c:pt idx="19">
                  <c:v>50.09541935120096</c:v>
                </c:pt>
                <c:pt idx="20">
                  <c:v>50.09541935120096</c:v>
                </c:pt>
                <c:pt idx="21">
                  <c:v>50.09541935120096</c:v>
                </c:pt>
                <c:pt idx="22">
                  <c:v>50.09541935120096</c:v>
                </c:pt>
                <c:pt idx="23">
                  <c:v>50.09541935120096</c:v>
                </c:pt>
                <c:pt idx="24">
                  <c:v>50.09541935120096</c:v>
                </c:pt>
                <c:pt idx="25">
                  <c:v>50.09541935120096</c:v>
                </c:pt>
                <c:pt idx="26">
                  <c:v>50.09541935120096</c:v>
                </c:pt>
                <c:pt idx="27">
                  <c:v>50.09541935120096</c:v>
                </c:pt>
                <c:pt idx="28">
                  <c:v>50.09541935120096</c:v>
                </c:pt>
                <c:pt idx="29">
                  <c:v>50.09541935120096</c:v>
                </c:pt>
                <c:pt idx="30">
                  <c:v>50.09541935120096</c:v>
                </c:pt>
                <c:pt idx="31">
                  <c:v>50.09541935120096</c:v>
                </c:pt>
                <c:pt idx="32">
                  <c:v>50.09541935120096</c:v>
                </c:pt>
                <c:pt idx="33">
                  <c:v>50.09541935120096</c:v>
                </c:pt>
                <c:pt idx="34">
                  <c:v>50.09541935120096</c:v>
                </c:pt>
                <c:pt idx="35">
                  <c:v>50.09541935120096</c:v>
                </c:pt>
                <c:pt idx="36">
                  <c:v>50.09541935120096</c:v>
                </c:pt>
                <c:pt idx="37">
                  <c:v>50.09541935120096</c:v>
                </c:pt>
                <c:pt idx="38">
                  <c:v>50.09541935120096</c:v>
                </c:pt>
                <c:pt idx="39">
                  <c:v>50.09541935120096</c:v>
                </c:pt>
                <c:pt idx="40">
                  <c:v>50.09541935120096</c:v>
                </c:pt>
                <c:pt idx="41">
                  <c:v>50.09541935120096</c:v>
                </c:pt>
                <c:pt idx="42">
                  <c:v>50.09541935120096</c:v>
                </c:pt>
                <c:pt idx="43">
                  <c:v>50.09541935120096</c:v>
                </c:pt>
                <c:pt idx="44">
                  <c:v>50.09541935120096</c:v>
                </c:pt>
                <c:pt idx="45">
                  <c:v>50.09541935120096</c:v>
                </c:pt>
                <c:pt idx="46">
                  <c:v>50.09541935120096</c:v>
                </c:pt>
                <c:pt idx="47">
                  <c:v>50.09541935120096</c:v>
                </c:pt>
                <c:pt idx="48">
                  <c:v>50.09541935120096</c:v>
                </c:pt>
                <c:pt idx="49">
                  <c:v>50.09541935120096</c:v>
                </c:pt>
                <c:pt idx="50">
                  <c:v>50.09541935120096</c:v>
                </c:pt>
                <c:pt idx="51">
                  <c:v>50.09541935120096</c:v>
                </c:pt>
                <c:pt idx="52">
                  <c:v>50.09541935120096</c:v>
                </c:pt>
                <c:pt idx="53">
                  <c:v>50.09541935120096</c:v>
                </c:pt>
                <c:pt idx="54">
                  <c:v>50.09541935120096</c:v>
                </c:pt>
                <c:pt idx="55">
                  <c:v>50.09541935120096</c:v>
                </c:pt>
                <c:pt idx="56">
                  <c:v>50.09541935120096</c:v>
                </c:pt>
                <c:pt idx="57">
                  <c:v>50.09541935120096</c:v>
                </c:pt>
                <c:pt idx="58">
                  <c:v>50.09541935120096</c:v>
                </c:pt>
                <c:pt idx="59">
                  <c:v>50.09541935120096</c:v>
                </c:pt>
                <c:pt idx="60">
                  <c:v>50.09541935120096</c:v>
                </c:pt>
                <c:pt idx="61">
                  <c:v>50.09541935120096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70-4376-B9C2-7A490337B2A7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Diciembre!$DL$7:$DL$68</c:f>
              <c:numCache>
                <c:formatCode>0.00</c:formatCode>
                <c:ptCount val="62"/>
                <c:pt idx="0">
                  <c:v>15.756830648799049</c:v>
                </c:pt>
                <c:pt idx="1">
                  <c:v>15.756830648799049</c:v>
                </c:pt>
                <c:pt idx="2">
                  <c:v>15.756830648799049</c:v>
                </c:pt>
                <c:pt idx="3">
                  <c:v>15.756830648799049</c:v>
                </c:pt>
                <c:pt idx="4">
                  <c:v>15.756830648799049</c:v>
                </c:pt>
                <c:pt idx="5">
                  <c:v>15.756830648799049</c:v>
                </c:pt>
                <c:pt idx="6">
                  <c:v>15.756830648799049</c:v>
                </c:pt>
                <c:pt idx="7">
                  <c:v>15.756830648799049</c:v>
                </c:pt>
                <c:pt idx="8">
                  <c:v>15.756830648799049</c:v>
                </c:pt>
                <c:pt idx="9">
                  <c:v>15.756830648799049</c:v>
                </c:pt>
                <c:pt idx="10">
                  <c:v>15.756830648799049</c:v>
                </c:pt>
                <c:pt idx="11">
                  <c:v>15.756830648799049</c:v>
                </c:pt>
                <c:pt idx="12">
                  <c:v>15.756830648799049</c:v>
                </c:pt>
                <c:pt idx="13">
                  <c:v>15.756830648799049</c:v>
                </c:pt>
                <c:pt idx="14">
                  <c:v>15.756830648799049</c:v>
                </c:pt>
                <c:pt idx="15">
                  <c:v>15.756830648799049</c:v>
                </c:pt>
                <c:pt idx="16">
                  <c:v>15.756830648799049</c:v>
                </c:pt>
                <c:pt idx="17">
                  <c:v>15.756830648799049</c:v>
                </c:pt>
                <c:pt idx="18">
                  <c:v>15.756830648799049</c:v>
                </c:pt>
                <c:pt idx="19">
                  <c:v>15.756830648799049</c:v>
                </c:pt>
                <c:pt idx="20">
                  <c:v>15.756830648799049</c:v>
                </c:pt>
                <c:pt idx="21">
                  <c:v>15.756830648799049</c:v>
                </c:pt>
                <c:pt idx="22">
                  <c:v>15.756830648799049</c:v>
                </c:pt>
                <c:pt idx="23">
                  <c:v>15.756830648799049</c:v>
                </c:pt>
                <c:pt idx="24">
                  <c:v>15.756830648799049</c:v>
                </c:pt>
                <c:pt idx="25">
                  <c:v>15.756830648799049</c:v>
                </c:pt>
                <c:pt idx="26">
                  <c:v>15.756830648799049</c:v>
                </c:pt>
                <c:pt idx="27">
                  <c:v>15.756830648799049</c:v>
                </c:pt>
                <c:pt idx="28">
                  <c:v>15.756830648799049</c:v>
                </c:pt>
                <c:pt idx="29">
                  <c:v>15.756830648799049</c:v>
                </c:pt>
                <c:pt idx="30">
                  <c:v>15.756830648799049</c:v>
                </c:pt>
                <c:pt idx="31">
                  <c:v>15.756830648799049</c:v>
                </c:pt>
                <c:pt idx="32">
                  <c:v>15.756830648799049</c:v>
                </c:pt>
                <c:pt idx="33">
                  <c:v>15.756830648799049</c:v>
                </c:pt>
                <c:pt idx="34">
                  <c:v>15.756830648799049</c:v>
                </c:pt>
                <c:pt idx="35">
                  <c:v>15.756830648799049</c:v>
                </c:pt>
                <c:pt idx="36">
                  <c:v>15.756830648799049</c:v>
                </c:pt>
                <c:pt idx="37">
                  <c:v>15.756830648799049</c:v>
                </c:pt>
                <c:pt idx="38">
                  <c:v>15.756830648799049</c:v>
                </c:pt>
                <c:pt idx="39">
                  <c:v>15.756830648799049</c:v>
                </c:pt>
                <c:pt idx="40">
                  <c:v>15.756830648799049</c:v>
                </c:pt>
                <c:pt idx="41">
                  <c:v>15.756830648799049</c:v>
                </c:pt>
                <c:pt idx="42">
                  <c:v>15.756830648799049</c:v>
                </c:pt>
                <c:pt idx="43">
                  <c:v>15.756830648799049</c:v>
                </c:pt>
                <c:pt idx="44">
                  <c:v>15.756830648799049</c:v>
                </c:pt>
                <c:pt idx="45">
                  <c:v>15.756830648799049</c:v>
                </c:pt>
                <c:pt idx="46">
                  <c:v>15.756830648799049</c:v>
                </c:pt>
                <c:pt idx="47">
                  <c:v>15.756830648799049</c:v>
                </c:pt>
                <c:pt idx="48">
                  <c:v>15.756830648799049</c:v>
                </c:pt>
                <c:pt idx="49">
                  <c:v>15.756830648799049</c:v>
                </c:pt>
                <c:pt idx="50">
                  <c:v>15.756830648799049</c:v>
                </c:pt>
                <c:pt idx="51">
                  <c:v>15.756830648799049</c:v>
                </c:pt>
                <c:pt idx="52">
                  <c:v>15.756830648799049</c:v>
                </c:pt>
                <c:pt idx="53">
                  <c:v>15.756830648799049</c:v>
                </c:pt>
                <c:pt idx="54">
                  <c:v>15.756830648799049</c:v>
                </c:pt>
                <c:pt idx="55">
                  <c:v>15.756830648799049</c:v>
                </c:pt>
                <c:pt idx="56">
                  <c:v>15.756830648799049</c:v>
                </c:pt>
                <c:pt idx="57">
                  <c:v>15.756830648799049</c:v>
                </c:pt>
                <c:pt idx="58">
                  <c:v>15.756830648799049</c:v>
                </c:pt>
                <c:pt idx="59">
                  <c:v>15.756830648799049</c:v>
                </c:pt>
                <c:pt idx="60">
                  <c:v>15.756830648799049</c:v>
                </c:pt>
                <c:pt idx="61">
                  <c:v>15.756830648799049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70-4376-B9C2-7A490337B2A7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Diciembre!$CU$7:$CU$68</c:f>
              <c:numCache>
                <c:formatCode>General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970-4376-B9C2-7A490337B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432"/>
        <c:axId val="169193472"/>
        <c:extLst/>
      </c:scatterChart>
      <c:valAx>
        <c:axId val="16917043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82097778196080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93472"/>
        <c:crosses val="autoZero"/>
        <c:crossBetween val="midCat"/>
      </c:valAx>
      <c:valAx>
        <c:axId val="169193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Fe Conc. Fe, %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1.5012251240064544E-2"/>
              <c:y val="0.26522046136600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98134056376879E-2"/>
          <c:y val="0.8650908433826866"/>
          <c:w val="0.97358720167748114"/>
          <c:h val="0.1349091566173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Ag Conc. De Plomo Turnos Diciembre</a:t>
            </a:r>
            <a:r>
              <a:rPr lang="en-US" b="1" baseline="0"/>
              <a:t>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607928319304914E-2"/>
          <c:y val="0.10760599879519696"/>
          <c:w val="0.91106893775372444"/>
          <c:h val="0.55214291147941541"/>
        </c:manualLayout>
      </c:layout>
      <c:scatterChart>
        <c:scatterStyle val="lineMarker"/>
        <c:varyColors val="0"/>
        <c:ser>
          <c:idx val="0"/>
          <c:order val="0"/>
          <c:tx>
            <c:v>Rec Ag Conc. De Plomo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Diciembre'!$H$7:$H$68</c:f>
              <c:numCache>
                <c:formatCode>0.00</c:formatCode>
                <c:ptCount val="62"/>
                <c:pt idx="0">
                  <c:v>82.806487957319717</c:v>
                </c:pt>
                <c:pt idx="1">
                  <c:v>82.819941606153762</c:v>
                </c:pt>
                <c:pt idx="2">
                  <c:v>83.196973756260888</c:v>
                </c:pt>
                <c:pt idx="3">
                  <c:v>78.802657996256812</c:v>
                </c:pt>
                <c:pt idx="4">
                  <c:v>80.32570678445083</c:v>
                </c:pt>
                <c:pt idx="5">
                  <c:v>84.246899895042304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80.957737740761885</c:v>
                </c:pt>
                <c:pt idx="11">
                  <c:v>80.957737740761885</c:v>
                </c:pt>
                <c:pt idx="12">
                  <c:v>80.446367924870742</c:v>
                </c:pt>
                <c:pt idx="13">
                  <c:v>80.708012464328007</c:v>
                </c:pt>
                <c:pt idx="14">
                  <c:v>81.82708744567644</c:v>
                </c:pt>
                <c:pt idx="15">
                  <c:v>81.475454254302576</c:v>
                </c:pt>
                <c:pt idx="16">
                  <c:v>80.084568215072323</c:v>
                </c:pt>
                <c:pt idx="17">
                  <c:v>80.469670333811735</c:v>
                </c:pt>
                <c:pt idx="18">
                  <c:v>81.710565063556288</c:v>
                </c:pt>
                <c:pt idx="19">
                  <c:v>77.764149790577022</c:v>
                </c:pt>
                <c:pt idx="20">
                  <c:v>80.426135229393708</c:v>
                </c:pt>
                <c:pt idx="21">
                  <c:v>83.083675658671183</c:v>
                </c:pt>
                <c:pt idx="22">
                  <c:v>81.811388142197998</c:v>
                </c:pt>
                <c:pt idx="23">
                  <c:v>81.151281782916755</c:v>
                </c:pt>
                <c:pt idx="24">
                  <c:v>80.84566445811528</c:v>
                </c:pt>
                <c:pt idx="25">
                  <c:v>82.440185612529433</c:v>
                </c:pt>
                <c:pt idx="26">
                  <c:v>81.781291472852658</c:v>
                </c:pt>
                <c:pt idx="27">
                  <c:v>79.362838812821096</c:v>
                </c:pt>
                <c:pt idx="28">
                  <c:v>0</c:v>
                </c:pt>
                <c:pt idx="29">
                  <c:v>0</c:v>
                </c:pt>
                <c:pt idx="30">
                  <c:v>80.259416599992122</c:v>
                </c:pt>
                <c:pt idx="31">
                  <c:v>75.531586768020816</c:v>
                </c:pt>
                <c:pt idx="32">
                  <c:v>80.323957172573074</c:v>
                </c:pt>
                <c:pt idx="33">
                  <c:v>82.116267255884381</c:v>
                </c:pt>
                <c:pt idx="34">
                  <c:v>83.150919101989231</c:v>
                </c:pt>
                <c:pt idx="35">
                  <c:v>83.144986496228483</c:v>
                </c:pt>
                <c:pt idx="36">
                  <c:v>83.539899559486258</c:v>
                </c:pt>
                <c:pt idx="37">
                  <c:v>82.612729992730166</c:v>
                </c:pt>
                <c:pt idx="38">
                  <c:v>83.69704667965847</c:v>
                </c:pt>
                <c:pt idx="39">
                  <c:v>83.14691982361812</c:v>
                </c:pt>
                <c:pt idx="40">
                  <c:v>83.461480682000072</c:v>
                </c:pt>
                <c:pt idx="41">
                  <c:v>82.487675529156675</c:v>
                </c:pt>
                <c:pt idx="42">
                  <c:v>83.788593488570797</c:v>
                </c:pt>
                <c:pt idx="43">
                  <c:v>82.909504566101177</c:v>
                </c:pt>
                <c:pt idx="44">
                  <c:v>81.257663440723235</c:v>
                </c:pt>
                <c:pt idx="45">
                  <c:v>81.452283071462602</c:v>
                </c:pt>
                <c:pt idx="46">
                  <c:v>82.210829248683666</c:v>
                </c:pt>
                <c:pt idx="47">
                  <c:v>79.30110364368349</c:v>
                </c:pt>
                <c:pt idx="48">
                  <c:v>82.363063852701828</c:v>
                </c:pt>
                <c:pt idx="49">
                  <c:v>81.202487997075252</c:v>
                </c:pt>
                <c:pt idx="50">
                  <c:v>83.190347809402994</c:v>
                </c:pt>
                <c:pt idx="51">
                  <c:v>82.148843014837098</c:v>
                </c:pt>
                <c:pt idx="52">
                  <c:v>81.082670830122723</c:v>
                </c:pt>
                <c:pt idx="53">
                  <c:v>81.082670830122723</c:v>
                </c:pt>
                <c:pt idx="54">
                  <c:v>82.316746635980593</c:v>
                </c:pt>
                <c:pt idx="55">
                  <c:v>83.721837754037153</c:v>
                </c:pt>
                <c:pt idx="56">
                  <c:v>80.186126971479112</c:v>
                </c:pt>
                <c:pt idx="57">
                  <c:v>82.107131277106731</c:v>
                </c:pt>
                <c:pt idx="58">
                  <c:v>84.833789544010202</c:v>
                </c:pt>
                <c:pt idx="59">
                  <c:v>82.822605561146617</c:v>
                </c:pt>
                <c:pt idx="60">
                  <c:v>86.731705785296398</c:v>
                </c:pt>
                <c:pt idx="61">
                  <c:v>86.731705785296413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1-4D6A-8556-D54A6A9CB918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Diciembre!$J$7:$J$68</c:f>
              <c:numCache>
                <c:formatCode>0.00</c:formatCode>
                <c:ptCount val="62"/>
                <c:pt idx="0">
                  <c:v>73.942210917869019</c:v>
                </c:pt>
                <c:pt idx="1">
                  <c:v>73.942210917869019</c:v>
                </c:pt>
                <c:pt idx="2">
                  <c:v>73.942210917869019</c:v>
                </c:pt>
                <c:pt idx="3">
                  <c:v>73.942210917869019</c:v>
                </c:pt>
                <c:pt idx="4">
                  <c:v>73.942210917869019</c:v>
                </c:pt>
                <c:pt idx="5">
                  <c:v>73.942210917869019</c:v>
                </c:pt>
                <c:pt idx="6">
                  <c:v>73.942210917869019</c:v>
                </c:pt>
                <c:pt idx="7">
                  <c:v>73.942210917869019</c:v>
                </c:pt>
                <c:pt idx="8">
                  <c:v>73.942210917869019</c:v>
                </c:pt>
                <c:pt idx="9">
                  <c:v>73.942210917869019</c:v>
                </c:pt>
                <c:pt idx="10">
                  <c:v>73.942210917869019</c:v>
                </c:pt>
                <c:pt idx="11">
                  <c:v>73.942210917869019</c:v>
                </c:pt>
                <c:pt idx="12">
                  <c:v>73.942210917869019</c:v>
                </c:pt>
                <c:pt idx="13">
                  <c:v>73.942210917869019</c:v>
                </c:pt>
                <c:pt idx="14">
                  <c:v>73.942210917869019</c:v>
                </c:pt>
                <c:pt idx="15">
                  <c:v>73.942210917869019</c:v>
                </c:pt>
                <c:pt idx="16">
                  <c:v>73.942210917869019</c:v>
                </c:pt>
                <c:pt idx="17">
                  <c:v>73.942210917869019</c:v>
                </c:pt>
                <c:pt idx="18">
                  <c:v>73.942210917869019</c:v>
                </c:pt>
                <c:pt idx="19">
                  <c:v>73.942210917869019</c:v>
                </c:pt>
                <c:pt idx="20">
                  <c:v>73.942210917869019</c:v>
                </c:pt>
                <c:pt idx="21">
                  <c:v>73.942210917869019</c:v>
                </c:pt>
                <c:pt idx="22">
                  <c:v>73.942210917869019</c:v>
                </c:pt>
                <c:pt idx="23">
                  <c:v>73.942210917869019</c:v>
                </c:pt>
                <c:pt idx="24">
                  <c:v>73.942210917869019</c:v>
                </c:pt>
                <c:pt idx="25">
                  <c:v>73.942210917869019</c:v>
                </c:pt>
                <c:pt idx="26">
                  <c:v>73.942210917869019</c:v>
                </c:pt>
                <c:pt idx="27">
                  <c:v>73.942210917869019</c:v>
                </c:pt>
                <c:pt idx="28">
                  <c:v>73.942210917869019</c:v>
                </c:pt>
                <c:pt idx="29">
                  <c:v>73.942210917869019</c:v>
                </c:pt>
                <c:pt idx="30">
                  <c:v>73.942210917869019</c:v>
                </c:pt>
                <c:pt idx="31">
                  <c:v>73.942210917869019</c:v>
                </c:pt>
                <c:pt idx="32">
                  <c:v>73.942210917869019</c:v>
                </c:pt>
                <c:pt idx="33">
                  <c:v>73.942210917869019</c:v>
                </c:pt>
                <c:pt idx="34">
                  <c:v>73.942210917869019</c:v>
                </c:pt>
                <c:pt idx="35">
                  <c:v>73.942210917869019</c:v>
                </c:pt>
                <c:pt idx="36">
                  <c:v>73.942210917869019</c:v>
                </c:pt>
                <c:pt idx="37">
                  <c:v>73.942210917869019</c:v>
                </c:pt>
                <c:pt idx="38">
                  <c:v>73.942210917869019</c:v>
                </c:pt>
                <c:pt idx="39">
                  <c:v>73.942210917869019</c:v>
                </c:pt>
                <c:pt idx="40">
                  <c:v>73.942210917869019</c:v>
                </c:pt>
                <c:pt idx="41">
                  <c:v>73.942210917869019</c:v>
                </c:pt>
                <c:pt idx="42">
                  <c:v>73.942210917869019</c:v>
                </c:pt>
                <c:pt idx="43">
                  <c:v>73.942210917869019</c:v>
                </c:pt>
                <c:pt idx="44">
                  <c:v>73.942210917869019</c:v>
                </c:pt>
                <c:pt idx="45">
                  <c:v>73.942210917869019</c:v>
                </c:pt>
                <c:pt idx="46">
                  <c:v>73.942210917869019</c:v>
                </c:pt>
                <c:pt idx="47">
                  <c:v>73.942210917869019</c:v>
                </c:pt>
                <c:pt idx="48">
                  <c:v>73.942210917869019</c:v>
                </c:pt>
                <c:pt idx="49">
                  <c:v>73.942210917869019</c:v>
                </c:pt>
                <c:pt idx="50">
                  <c:v>73.942210917869019</c:v>
                </c:pt>
                <c:pt idx="51">
                  <c:v>73.942210917869019</c:v>
                </c:pt>
                <c:pt idx="52">
                  <c:v>73.942210917869019</c:v>
                </c:pt>
                <c:pt idx="53">
                  <c:v>73.942210917869019</c:v>
                </c:pt>
                <c:pt idx="54">
                  <c:v>73.942210917869019</c:v>
                </c:pt>
                <c:pt idx="55">
                  <c:v>73.942210917869019</c:v>
                </c:pt>
                <c:pt idx="56">
                  <c:v>73.942210917869019</c:v>
                </c:pt>
                <c:pt idx="57">
                  <c:v>73.942210917869019</c:v>
                </c:pt>
                <c:pt idx="58">
                  <c:v>73.942210917869019</c:v>
                </c:pt>
                <c:pt idx="59">
                  <c:v>73.942210917869019</c:v>
                </c:pt>
                <c:pt idx="60">
                  <c:v>73.942210917869019</c:v>
                </c:pt>
                <c:pt idx="61">
                  <c:v>73.942210917869019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1-4D6A-8556-D54A6A9CB918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Diciembre!$K$7:$K$68</c:f>
              <c:numCache>
                <c:formatCode>0.00</c:formatCode>
                <c:ptCount val="62"/>
                <c:pt idx="0">
                  <c:v>98.409794611773862</c:v>
                </c:pt>
                <c:pt idx="1">
                  <c:v>98.409794611773862</c:v>
                </c:pt>
                <c:pt idx="2">
                  <c:v>98.409794611773862</c:v>
                </c:pt>
                <c:pt idx="3">
                  <c:v>98.409794611773862</c:v>
                </c:pt>
                <c:pt idx="4">
                  <c:v>98.409794611773862</c:v>
                </c:pt>
                <c:pt idx="5">
                  <c:v>98.409794611773862</c:v>
                </c:pt>
                <c:pt idx="6">
                  <c:v>98.409794611773862</c:v>
                </c:pt>
                <c:pt idx="7">
                  <c:v>98.409794611773862</c:v>
                </c:pt>
                <c:pt idx="8">
                  <c:v>98.409794611773862</c:v>
                </c:pt>
                <c:pt idx="9">
                  <c:v>98.409794611773862</c:v>
                </c:pt>
                <c:pt idx="10">
                  <c:v>98.409794611773862</c:v>
                </c:pt>
                <c:pt idx="11">
                  <c:v>98.409794611773862</c:v>
                </c:pt>
                <c:pt idx="12">
                  <c:v>98.409794611773862</c:v>
                </c:pt>
                <c:pt idx="13">
                  <c:v>98.409794611773862</c:v>
                </c:pt>
                <c:pt idx="14">
                  <c:v>98.409794611773862</c:v>
                </c:pt>
                <c:pt idx="15">
                  <c:v>98.409794611773862</c:v>
                </c:pt>
                <c:pt idx="16">
                  <c:v>98.409794611773862</c:v>
                </c:pt>
                <c:pt idx="17">
                  <c:v>98.409794611773862</c:v>
                </c:pt>
                <c:pt idx="18">
                  <c:v>98.409794611773862</c:v>
                </c:pt>
                <c:pt idx="19">
                  <c:v>98.409794611773862</c:v>
                </c:pt>
                <c:pt idx="20">
                  <c:v>98.409794611773862</c:v>
                </c:pt>
                <c:pt idx="21">
                  <c:v>98.409794611773862</c:v>
                </c:pt>
                <c:pt idx="22">
                  <c:v>98.409794611773862</c:v>
                </c:pt>
                <c:pt idx="23">
                  <c:v>98.409794611773862</c:v>
                </c:pt>
                <c:pt idx="24">
                  <c:v>98.409794611773862</c:v>
                </c:pt>
                <c:pt idx="25">
                  <c:v>98.409794611773862</c:v>
                </c:pt>
                <c:pt idx="26">
                  <c:v>98.409794611773862</c:v>
                </c:pt>
                <c:pt idx="27">
                  <c:v>98.409794611773862</c:v>
                </c:pt>
                <c:pt idx="28">
                  <c:v>98.409794611773862</c:v>
                </c:pt>
                <c:pt idx="29">
                  <c:v>98.409794611773862</c:v>
                </c:pt>
                <c:pt idx="30">
                  <c:v>98.409794611773862</c:v>
                </c:pt>
                <c:pt idx="31">
                  <c:v>98.409794611773862</c:v>
                </c:pt>
                <c:pt idx="32">
                  <c:v>98.409794611773862</c:v>
                </c:pt>
                <c:pt idx="33">
                  <c:v>98.409794611773862</c:v>
                </c:pt>
                <c:pt idx="34">
                  <c:v>98.409794611773862</c:v>
                </c:pt>
                <c:pt idx="35">
                  <c:v>98.409794611773862</c:v>
                </c:pt>
                <c:pt idx="36">
                  <c:v>98.409794611773862</c:v>
                </c:pt>
                <c:pt idx="37">
                  <c:v>98.409794611773862</c:v>
                </c:pt>
                <c:pt idx="38">
                  <c:v>98.409794611773862</c:v>
                </c:pt>
                <c:pt idx="39">
                  <c:v>98.409794611773862</c:v>
                </c:pt>
                <c:pt idx="40">
                  <c:v>98.409794611773862</c:v>
                </c:pt>
                <c:pt idx="41">
                  <c:v>98.409794611773862</c:v>
                </c:pt>
                <c:pt idx="42">
                  <c:v>98.409794611773862</c:v>
                </c:pt>
                <c:pt idx="43">
                  <c:v>98.409794611773862</c:v>
                </c:pt>
                <c:pt idx="44">
                  <c:v>98.409794611773862</c:v>
                </c:pt>
                <c:pt idx="45">
                  <c:v>98.409794611773862</c:v>
                </c:pt>
                <c:pt idx="46">
                  <c:v>98.409794611773862</c:v>
                </c:pt>
                <c:pt idx="47">
                  <c:v>98.409794611773862</c:v>
                </c:pt>
                <c:pt idx="48">
                  <c:v>98.409794611773862</c:v>
                </c:pt>
                <c:pt idx="49">
                  <c:v>98.409794611773862</c:v>
                </c:pt>
                <c:pt idx="50">
                  <c:v>98.409794611773862</c:v>
                </c:pt>
                <c:pt idx="51">
                  <c:v>98.409794611773862</c:v>
                </c:pt>
                <c:pt idx="52">
                  <c:v>98.409794611773862</c:v>
                </c:pt>
                <c:pt idx="53">
                  <c:v>98.409794611773862</c:v>
                </c:pt>
                <c:pt idx="54">
                  <c:v>98.409794611773862</c:v>
                </c:pt>
                <c:pt idx="55">
                  <c:v>98.409794611773862</c:v>
                </c:pt>
                <c:pt idx="56">
                  <c:v>98.409794611773862</c:v>
                </c:pt>
                <c:pt idx="57">
                  <c:v>98.409794611773862</c:v>
                </c:pt>
                <c:pt idx="58">
                  <c:v>98.409794611773862</c:v>
                </c:pt>
                <c:pt idx="59">
                  <c:v>98.409794611773862</c:v>
                </c:pt>
                <c:pt idx="60">
                  <c:v>98.409794611773862</c:v>
                </c:pt>
                <c:pt idx="61">
                  <c:v>98.409794611773862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1-4D6A-8556-D54A6A9CB918}"/>
            </c:ext>
          </c:extLst>
        </c:ser>
        <c:ser>
          <c:idx val="3"/>
          <c:order val="3"/>
          <c:tx>
            <c:v>- 1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Diciembre!$L$7:$L$68</c:f>
              <c:numCache>
                <c:formatCode>0.00</c:formatCode>
                <c:ptCount val="62"/>
                <c:pt idx="0">
                  <c:v>49.474627223964177</c:v>
                </c:pt>
                <c:pt idx="1">
                  <c:v>49.474627223964177</c:v>
                </c:pt>
                <c:pt idx="2">
                  <c:v>49.474627223964177</c:v>
                </c:pt>
                <c:pt idx="3">
                  <c:v>49.474627223964177</c:v>
                </c:pt>
                <c:pt idx="4">
                  <c:v>49.474627223964177</c:v>
                </c:pt>
                <c:pt idx="5">
                  <c:v>49.474627223964177</c:v>
                </c:pt>
                <c:pt idx="6">
                  <c:v>49.474627223964177</c:v>
                </c:pt>
                <c:pt idx="7">
                  <c:v>49.474627223964177</c:v>
                </c:pt>
                <c:pt idx="8">
                  <c:v>49.474627223964177</c:v>
                </c:pt>
                <c:pt idx="9">
                  <c:v>49.474627223964177</c:v>
                </c:pt>
                <c:pt idx="10">
                  <c:v>49.474627223964177</c:v>
                </c:pt>
                <c:pt idx="11">
                  <c:v>49.474627223964177</c:v>
                </c:pt>
                <c:pt idx="12">
                  <c:v>49.474627223964177</c:v>
                </c:pt>
                <c:pt idx="13">
                  <c:v>49.474627223964177</c:v>
                </c:pt>
                <c:pt idx="14">
                  <c:v>49.474627223964177</c:v>
                </c:pt>
                <c:pt idx="15">
                  <c:v>49.474627223964177</c:v>
                </c:pt>
                <c:pt idx="16">
                  <c:v>49.474627223964177</c:v>
                </c:pt>
                <c:pt idx="17">
                  <c:v>49.474627223964177</c:v>
                </c:pt>
                <c:pt idx="18">
                  <c:v>49.474627223964177</c:v>
                </c:pt>
                <c:pt idx="19">
                  <c:v>49.474627223964177</c:v>
                </c:pt>
                <c:pt idx="20">
                  <c:v>49.474627223964177</c:v>
                </c:pt>
                <c:pt idx="21">
                  <c:v>49.474627223964177</c:v>
                </c:pt>
                <c:pt idx="22">
                  <c:v>49.474627223964177</c:v>
                </c:pt>
                <c:pt idx="23">
                  <c:v>49.474627223964177</c:v>
                </c:pt>
                <c:pt idx="24">
                  <c:v>49.474627223964177</c:v>
                </c:pt>
                <c:pt idx="25">
                  <c:v>49.474627223964177</c:v>
                </c:pt>
                <c:pt idx="26">
                  <c:v>49.474627223964177</c:v>
                </c:pt>
                <c:pt idx="27">
                  <c:v>49.474627223964177</c:v>
                </c:pt>
                <c:pt idx="28">
                  <c:v>49.474627223964177</c:v>
                </c:pt>
                <c:pt idx="29">
                  <c:v>49.474627223964177</c:v>
                </c:pt>
                <c:pt idx="30">
                  <c:v>49.474627223964177</c:v>
                </c:pt>
                <c:pt idx="31">
                  <c:v>49.474627223964177</c:v>
                </c:pt>
                <c:pt idx="32">
                  <c:v>49.474627223964177</c:v>
                </c:pt>
                <c:pt idx="33">
                  <c:v>49.474627223964177</c:v>
                </c:pt>
                <c:pt idx="34">
                  <c:v>49.474627223964177</c:v>
                </c:pt>
                <c:pt idx="35">
                  <c:v>49.474627223964177</c:v>
                </c:pt>
                <c:pt idx="36">
                  <c:v>49.474627223964177</c:v>
                </c:pt>
                <c:pt idx="37">
                  <c:v>49.474627223964177</c:v>
                </c:pt>
                <c:pt idx="38">
                  <c:v>49.474627223964177</c:v>
                </c:pt>
                <c:pt idx="39">
                  <c:v>49.474627223964177</c:v>
                </c:pt>
                <c:pt idx="40">
                  <c:v>49.474627223964177</c:v>
                </c:pt>
                <c:pt idx="41">
                  <c:v>49.474627223964177</c:v>
                </c:pt>
                <c:pt idx="42">
                  <c:v>49.474627223964177</c:v>
                </c:pt>
                <c:pt idx="43">
                  <c:v>49.474627223964177</c:v>
                </c:pt>
                <c:pt idx="44">
                  <c:v>49.474627223964177</c:v>
                </c:pt>
                <c:pt idx="45">
                  <c:v>49.474627223964177</c:v>
                </c:pt>
                <c:pt idx="46">
                  <c:v>49.474627223964177</c:v>
                </c:pt>
                <c:pt idx="47">
                  <c:v>49.474627223964177</c:v>
                </c:pt>
                <c:pt idx="48">
                  <c:v>49.474627223964177</c:v>
                </c:pt>
                <c:pt idx="49">
                  <c:v>49.474627223964177</c:v>
                </c:pt>
                <c:pt idx="50">
                  <c:v>49.474627223964177</c:v>
                </c:pt>
                <c:pt idx="51">
                  <c:v>49.474627223964177</c:v>
                </c:pt>
                <c:pt idx="52">
                  <c:v>49.474627223964177</c:v>
                </c:pt>
                <c:pt idx="53">
                  <c:v>49.474627223964177</c:v>
                </c:pt>
                <c:pt idx="54">
                  <c:v>49.474627223964177</c:v>
                </c:pt>
                <c:pt idx="55">
                  <c:v>49.474627223964177</c:v>
                </c:pt>
                <c:pt idx="56">
                  <c:v>49.474627223964177</c:v>
                </c:pt>
                <c:pt idx="57">
                  <c:v>49.474627223964177</c:v>
                </c:pt>
                <c:pt idx="58">
                  <c:v>49.474627223964177</c:v>
                </c:pt>
                <c:pt idx="59">
                  <c:v>49.474627223964177</c:v>
                </c:pt>
                <c:pt idx="60">
                  <c:v>49.474627223964177</c:v>
                </c:pt>
                <c:pt idx="61">
                  <c:v>49.474627223964177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1-4D6A-8556-D54A6A9CB918}"/>
            </c:ext>
          </c:extLst>
        </c:ser>
        <c:ser>
          <c:idx val="4"/>
          <c:order val="4"/>
          <c:tx>
            <c:v>+2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Diciembre!$M$7:$M$68</c:f>
              <c:numCache>
                <c:formatCode>0.00</c:formatCode>
                <c:ptCount val="62"/>
                <c:pt idx="0">
                  <c:v>122.87737830567869</c:v>
                </c:pt>
                <c:pt idx="1">
                  <c:v>122.87737830567869</c:v>
                </c:pt>
                <c:pt idx="2">
                  <c:v>122.87737830567869</c:v>
                </c:pt>
                <c:pt idx="3">
                  <c:v>122.87737830567869</c:v>
                </c:pt>
                <c:pt idx="4">
                  <c:v>122.87737830567869</c:v>
                </c:pt>
                <c:pt idx="5">
                  <c:v>122.87737830567869</c:v>
                </c:pt>
                <c:pt idx="6">
                  <c:v>122.87737830567869</c:v>
                </c:pt>
                <c:pt idx="7">
                  <c:v>122.87737830567869</c:v>
                </c:pt>
                <c:pt idx="8">
                  <c:v>122.87737830567869</c:v>
                </c:pt>
                <c:pt idx="9">
                  <c:v>122.87737830567869</c:v>
                </c:pt>
                <c:pt idx="10">
                  <c:v>122.87737830567869</c:v>
                </c:pt>
                <c:pt idx="11">
                  <c:v>122.87737830567869</c:v>
                </c:pt>
                <c:pt idx="12">
                  <c:v>122.87737830567869</c:v>
                </c:pt>
                <c:pt idx="13">
                  <c:v>122.87737830567869</c:v>
                </c:pt>
                <c:pt idx="14">
                  <c:v>122.87737830567869</c:v>
                </c:pt>
                <c:pt idx="15">
                  <c:v>122.87737830567869</c:v>
                </c:pt>
                <c:pt idx="16">
                  <c:v>122.87737830567869</c:v>
                </c:pt>
                <c:pt idx="17">
                  <c:v>122.87737830567869</c:v>
                </c:pt>
                <c:pt idx="18">
                  <c:v>122.87737830567869</c:v>
                </c:pt>
                <c:pt idx="19">
                  <c:v>122.87737830567869</c:v>
                </c:pt>
                <c:pt idx="20">
                  <c:v>122.87737830567869</c:v>
                </c:pt>
                <c:pt idx="21">
                  <c:v>122.87737830567869</c:v>
                </c:pt>
                <c:pt idx="22">
                  <c:v>122.87737830567869</c:v>
                </c:pt>
                <c:pt idx="23">
                  <c:v>122.87737830567869</c:v>
                </c:pt>
                <c:pt idx="24">
                  <c:v>122.87737830567869</c:v>
                </c:pt>
                <c:pt idx="25">
                  <c:v>122.87737830567869</c:v>
                </c:pt>
                <c:pt idx="26">
                  <c:v>122.87737830567869</c:v>
                </c:pt>
                <c:pt idx="27">
                  <c:v>122.87737830567869</c:v>
                </c:pt>
                <c:pt idx="28">
                  <c:v>122.87737830567869</c:v>
                </c:pt>
                <c:pt idx="29">
                  <c:v>122.87737830567869</c:v>
                </c:pt>
                <c:pt idx="30">
                  <c:v>122.87737830567869</c:v>
                </c:pt>
                <c:pt idx="31">
                  <c:v>122.87737830567869</c:v>
                </c:pt>
                <c:pt idx="32">
                  <c:v>122.87737830567869</c:v>
                </c:pt>
                <c:pt idx="33">
                  <c:v>122.87737830567869</c:v>
                </c:pt>
                <c:pt idx="34">
                  <c:v>122.87737830567869</c:v>
                </c:pt>
                <c:pt idx="35">
                  <c:v>122.87737830567869</c:v>
                </c:pt>
                <c:pt idx="36">
                  <c:v>122.87737830567869</c:v>
                </c:pt>
                <c:pt idx="37">
                  <c:v>122.87737830567869</c:v>
                </c:pt>
                <c:pt idx="38">
                  <c:v>122.87737830567869</c:v>
                </c:pt>
                <c:pt idx="39">
                  <c:v>122.87737830567869</c:v>
                </c:pt>
                <c:pt idx="40">
                  <c:v>122.87737830567869</c:v>
                </c:pt>
                <c:pt idx="41">
                  <c:v>122.87737830567869</c:v>
                </c:pt>
                <c:pt idx="42">
                  <c:v>122.87737830567869</c:v>
                </c:pt>
                <c:pt idx="43">
                  <c:v>122.87737830567869</c:v>
                </c:pt>
                <c:pt idx="44">
                  <c:v>122.87737830567869</c:v>
                </c:pt>
                <c:pt idx="45">
                  <c:v>122.87737830567869</c:v>
                </c:pt>
                <c:pt idx="46">
                  <c:v>122.87737830567869</c:v>
                </c:pt>
                <c:pt idx="47">
                  <c:v>122.87737830567869</c:v>
                </c:pt>
                <c:pt idx="48">
                  <c:v>122.87737830567869</c:v>
                </c:pt>
                <c:pt idx="49">
                  <c:v>122.87737830567869</c:v>
                </c:pt>
                <c:pt idx="50">
                  <c:v>122.87737830567869</c:v>
                </c:pt>
                <c:pt idx="51">
                  <c:v>122.87737830567869</c:v>
                </c:pt>
                <c:pt idx="52">
                  <c:v>122.87737830567869</c:v>
                </c:pt>
                <c:pt idx="53">
                  <c:v>122.87737830567869</c:v>
                </c:pt>
                <c:pt idx="54">
                  <c:v>122.87737830567869</c:v>
                </c:pt>
                <c:pt idx="55">
                  <c:v>122.87737830567869</c:v>
                </c:pt>
                <c:pt idx="56">
                  <c:v>122.87737830567869</c:v>
                </c:pt>
                <c:pt idx="57">
                  <c:v>122.87737830567869</c:v>
                </c:pt>
                <c:pt idx="58">
                  <c:v>122.87737830567869</c:v>
                </c:pt>
                <c:pt idx="59">
                  <c:v>122.87737830567869</c:v>
                </c:pt>
                <c:pt idx="60">
                  <c:v>122.87737830567869</c:v>
                </c:pt>
                <c:pt idx="61">
                  <c:v>122.87737830567869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D1-4D6A-8556-D54A6A9CB918}"/>
            </c:ext>
          </c:extLst>
        </c:ser>
        <c:ser>
          <c:idx val="5"/>
          <c:order val="5"/>
          <c:tx>
            <c:v>-2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Diciembre!$N$7:$N$68</c:f>
              <c:numCache>
                <c:formatCode>0.00</c:formatCode>
                <c:ptCount val="62"/>
                <c:pt idx="0">
                  <c:v>25.007043530059342</c:v>
                </c:pt>
                <c:pt idx="1">
                  <c:v>25.007043530059342</c:v>
                </c:pt>
                <c:pt idx="2">
                  <c:v>25.007043530059342</c:v>
                </c:pt>
                <c:pt idx="3">
                  <c:v>25.007043530059342</c:v>
                </c:pt>
                <c:pt idx="4">
                  <c:v>25.007043530059342</c:v>
                </c:pt>
                <c:pt idx="5">
                  <c:v>25.007043530059342</c:v>
                </c:pt>
                <c:pt idx="6">
                  <c:v>25.007043530059342</c:v>
                </c:pt>
                <c:pt idx="7">
                  <c:v>25.007043530059342</c:v>
                </c:pt>
                <c:pt idx="8">
                  <c:v>25.007043530059342</c:v>
                </c:pt>
                <c:pt idx="9">
                  <c:v>25.007043530059342</c:v>
                </c:pt>
                <c:pt idx="10">
                  <c:v>25.007043530059342</c:v>
                </c:pt>
                <c:pt idx="11">
                  <c:v>25.007043530059342</c:v>
                </c:pt>
                <c:pt idx="12">
                  <c:v>25.007043530059342</c:v>
                </c:pt>
                <c:pt idx="13">
                  <c:v>25.007043530059342</c:v>
                </c:pt>
                <c:pt idx="14">
                  <c:v>25.007043530059342</c:v>
                </c:pt>
                <c:pt idx="15">
                  <c:v>25.007043530059342</c:v>
                </c:pt>
                <c:pt idx="16">
                  <c:v>25.007043530059342</c:v>
                </c:pt>
                <c:pt idx="17">
                  <c:v>25.007043530059342</c:v>
                </c:pt>
                <c:pt idx="18">
                  <c:v>25.007043530059342</c:v>
                </c:pt>
                <c:pt idx="19">
                  <c:v>25.007043530059342</c:v>
                </c:pt>
                <c:pt idx="20">
                  <c:v>25.007043530059342</c:v>
                </c:pt>
                <c:pt idx="21">
                  <c:v>25.007043530059342</c:v>
                </c:pt>
                <c:pt idx="22">
                  <c:v>25.007043530059342</c:v>
                </c:pt>
                <c:pt idx="23">
                  <c:v>25.007043530059342</c:v>
                </c:pt>
                <c:pt idx="24">
                  <c:v>25.007043530059342</c:v>
                </c:pt>
                <c:pt idx="25">
                  <c:v>25.007043530059342</c:v>
                </c:pt>
                <c:pt idx="26">
                  <c:v>25.007043530059342</c:v>
                </c:pt>
                <c:pt idx="27">
                  <c:v>25.007043530059342</c:v>
                </c:pt>
                <c:pt idx="28">
                  <c:v>25.007043530059342</c:v>
                </c:pt>
                <c:pt idx="29">
                  <c:v>25.007043530059342</c:v>
                </c:pt>
                <c:pt idx="30">
                  <c:v>25.007043530059342</c:v>
                </c:pt>
                <c:pt idx="31">
                  <c:v>25.007043530059342</c:v>
                </c:pt>
                <c:pt idx="32">
                  <c:v>25.007043530059342</c:v>
                </c:pt>
                <c:pt idx="33">
                  <c:v>25.007043530059342</c:v>
                </c:pt>
                <c:pt idx="34">
                  <c:v>25.007043530059342</c:v>
                </c:pt>
                <c:pt idx="35">
                  <c:v>25.007043530059342</c:v>
                </c:pt>
                <c:pt idx="36">
                  <c:v>25.007043530059342</c:v>
                </c:pt>
                <c:pt idx="37">
                  <c:v>25.007043530059342</c:v>
                </c:pt>
                <c:pt idx="38">
                  <c:v>25.007043530059342</c:v>
                </c:pt>
                <c:pt idx="39">
                  <c:v>25.007043530059342</c:v>
                </c:pt>
                <c:pt idx="40">
                  <c:v>25.007043530059342</c:v>
                </c:pt>
                <c:pt idx="41">
                  <c:v>25.007043530059342</c:v>
                </c:pt>
                <c:pt idx="42">
                  <c:v>25.007043530059342</c:v>
                </c:pt>
                <c:pt idx="43">
                  <c:v>25.007043530059342</c:v>
                </c:pt>
                <c:pt idx="44">
                  <c:v>25.007043530059342</c:v>
                </c:pt>
                <c:pt idx="45">
                  <c:v>25.007043530059342</c:v>
                </c:pt>
                <c:pt idx="46">
                  <c:v>25.007043530059342</c:v>
                </c:pt>
                <c:pt idx="47">
                  <c:v>25.007043530059342</c:v>
                </c:pt>
                <c:pt idx="48">
                  <c:v>25.007043530059342</c:v>
                </c:pt>
                <c:pt idx="49">
                  <c:v>25.007043530059342</c:v>
                </c:pt>
                <c:pt idx="50">
                  <c:v>25.007043530059342</c:v>
                </c:pt>
                <c:pt idx="51">
                  <c:v>25.007043530059342</c:v>
                </c:pt>
                <c:pt idx="52">
                  <c:v>25.007043530059342</c:v>
                </c:pt>
                <c:pt idx="53">
                  <c:v>25.007043530059342</c:v>
                </c:pt>
                <c:pt idx="54">
                  <c:v>25.007043530059342</c:v>
                </c:pt>
                <c:pt idx="55">
                  <c:v>25.007043530059342</c:v>
                </c:pt>
                <c:pt idx="56">
                  <c:v>25.007043530059342</c:v>
                </c:pt>
                <c:pt idx="57">
                  <c:v>25.007043530059342</c:v>
                </c:pt>
                <c:pt idx="58">
                  <c:v>25.007043530059342</c:v>
                </c:pt>
                <c:pt idx="59">
                  <c:v>25.007043530059342</c:v>
                </c:pt>
                <c:pt idx="60">
                  <c:v>25.007043530059342</c:v>
                </c:pt>
                <c:pt idx="61">
                  <c:v>25.007043530059342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2D1-4D6A-8556-D54A6A9CB918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C616F"/>
              </a:solidFill>
              <a:ln w="9525">
                <a:solidFill>
                  <a:srgbClr val="6C616F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Diciembre!$O$7:$O$68</c:f>
              <c:numCache>
                <c:formatCode>0.00</c:formatCode>
                <c:ptCount val="62"/>
                <c:pt idx="0">
                  <c:v>82.78</c:v>
                </c:pt>
                <c:pt idx="1">
                  <c:v>82.78</c:v>
                </c:pt>
                <c:pt idx="2">
                  <c:v>82.78</c:v>
                </c:pt>
                <c:pt idx="3">
                  <c:v>82.78</c:v>
                </c:pt>
                <c:pt idx="4">
                  <c:v>82.78</c:v>
                </c:pt>
                <c:pt idx="5">
                  <c:v>82.78</c:v>
                </c:pt>
                <c:pt idx="6">
                  <c:v>82.78</c:v>
                </c:pt>
                <c:pt idx="7">
                  <c:v>82.78</c:v>
                </c:pt>
                <c:pt idx="8">
                  <c:v>82.78</c:v>
                </c:pt>
                <c:pt idx="9">
                  <c:v>82.78</c:v>
                </c:pt>
                <c:pt idx="10">
                  <c:v>82.78</c:v>
                </c:pt>
                <c:pt idx="11">
                  <c:v>82.78</c:v>
                </c:pt>
                <c:pt idx="12">
                  <c:v>82.78</c:v>
                </c:pt>
                <c:pt idx="13">
                  <c:v>82.78</c:v>
                </c:pt>
                <c:pt idx="14">
                  <c:v>82.78</c:v>
                </c:pt>
                <c:pt idx="15">
                  <c:v>82.78</c:v>
                </c:pt>
                <c:pt idx="16">
                  <c:v>82.78</c:v>
                </c:pt>
                <c:pt idx="17">
                  <c:v>82.78</c:v>
                </c:pt>
                <c:pt idx="18">
                  <c:v>82.78</c:v>
                </c:pt>
                <c:pt idx="19">
                  <c:v>82.78</c:v>
                </c:pt>
                <c:pt idx="20">
                  <c:v>82.78</c:v>
                </c:pt>
                <c:pt idx="21">
                  <c:v>82.78</c:v>
                </c:pt>
                <c:pt idx="22">
                  <c:v>82.78</c:v>
                </c:pt>
                <c:pt idx="23">
                  <c:v>82.78</c:v>
                </c:pt>
                <c:pt idx="24">
                  <c:v>82.78</c:v>
                </c:pt>
                <c:pt idx="25">
                  <c:v>82.78</c:v>
                </c:pt>
                <c:pt idx="26">
                  <c:v>82.78</c:v>
                </c:pt>
                <c:pt idx="27">
                  <c:v>82.78</c:v>
                </c:pt>
                <c:pt idx="28">
                  <c:v>82.78</c:v>
                </c:pt>
                <c:pt idx="29">
                  <c:v>82.78</c:v>
                </c:pt>
                <c:pt idx="30">
                  <c:v>82.78</c:v>
                </c:pt>
                <c:pt idx="31">
                  <c:v>82.78</c:v>
                </c:pt>
                <c:pt idx="32">
                  <c:v>82.78</c:v>
                </c:pt>
                <c:pt idx="33">
                  <c:v>82.78</c:v>
                </c:pt>
                <c:pt idx="34">
                  <c:v>82.78</c:v>
                </c:pt>
                <c:pt idx="35">
                  <c:v>82.78</c:v>
                </c:pt>
                <c:pt idx="36">
                  <c:v>82.78</c:v>
                </c:pt>
                <c:pt idx="37">
                  <c:v>82.78</c:v>
                </c:pt>
                <c:pt idx="38">
                  <c:v>82.78</c:v>
                </c:pt>
                <c:pt idx="39">
                  <c:v>82.78</c:v>
                </c:pt>
                <c:pt idx="40">
                  <c:v>82.78</c:v>
                </c:pt>
                <c:pt idx="41">
                  <c:v>82.78</c:v>
                </c:pt>
                <c:pt idx="42">
                  <c:v>82.78</c:v>
                </c:pt>
                <c:pt idx="43">
                  <c:v>82.78</c:v>
                </c:pt>
                <c:pt idx="44">
                  <c:v>82.78</c:v>
                </c:pt>
                <c:pt idx="45">
                  <c:v>82.78</c:v>
                </c:pt>
                <c:pt idx="46">
                  <c:v>82.78</c:v>
                </c:pt>
                <c:pt idx="47">
                  <c:v>82.78</c:v>
                </c:pt>
                <c:pt idx="48">
                  <c:v>82.78</c:v>
                </c:pt>
                <c:pt idx="49">
                  <c:v>82.78</c:v>
                </c:pt>
                <c:pt idx="50">
                  <c:v>82.78</c:v>
                </c:pt>
                <c:pt idx="51">
                  <c:v>82.78</c:v>
                </c:pt>
                <c:pt idx="52">
                  <c:v>82.78</c:v>
                </c:pt>
                <c:pt idx="53">
                  <c:v>82.78</c:v>
                </c:pt>
                <c:pt idx="54">
                  <c:v>82.78</c:v>
                </c:pt>
                <c:pt idx="55">
                  <c:v>82.78</c:v>
                </c:pt>
                <c:pt idx="56">
                  <c:v>82.78</c:v>
                </c:pt>
                <c:pt idx="57">
                  <c:v>82.78</c:v>
                </c:pt>
                <c:pt idx="58">
                  <c:v>82.78</c:v>
                </c:pt>
                <c:pt idx="59">
                  <c:v>82.78</c:v>
                </c:pt>
                <c:pt idx="60">
                  <c:v>82.78</c:v>
                </c:pt>
                <c:pt idx="61">
                  <c:v>82.78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2D1-4D6A-8556-D54A6A9C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6384"/>
        <c:axId val="152039424"/>
        <c:extLst/>
      </c:scatterChart>
      <c:valAx>
        <c:axId val="152016384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39424"/>
        <c:crosses val="autoZero"/>
        <c:crossBetween val="midCat"/>
      </c:valAx>
      <c:valAx>
        <c:axId val="152039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Ag Conc. Pb,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55345912245638E-2"/>
          <c:y val="0.77080278397680502"/>
          <c:w val="0.92850348526251347"/>
          <c:h val="0.2262960027906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Pb Conc. De Plomo Turnos Diciembre</a:t>
            </a:r>
            <a:r>
              <a:rPr lang="en-US" b="1" baseline="0"/>
              <a:t> </a:t>
            </a:r>
            <a:r>
              <a:rPr lang="en-US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 Pb Conc. De Plomo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Diciembre'!$I$7:$I$68</c:f>
              <c:numCache>
                <c:formatCode>0.00</c:formatCode>
                <c:ptCount val="62"/>
                <c:pt idx="0">
                  <c:v>88.963756394015576</c:v>
                </c:pt>
                <c:pt idx="1">
                  <c:v>87.258887668851131</c:v>
                </c:pt>
                <c:pt idx="2">
                  <c:v>87.951867096297192</c:v>
                </c:pt>
                <c:pt idx="3">
                  <c:v>88.027546385637649</c:v>
                </c:pt>
                <c:pt idx="4">
                  <c:v>91.054135775326159</c:v>
                </c:pt>
                <c:pt idx="5">
                  <c:v>87.648541006892174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88.167652368981891</c:v>
                </c:pt>
                <c:pt idx="11">
                  <c:v>88.167652368981877</c:v>
                </c:pt>
                <c:pt idx="12">
                  <c:v>87.957152943512568</c:v>
                </c:pt>
                <c:pt idx="13">
                  <c:v>87.753806492310503</c:v>
                </c:pt>
                <c:pt idx="14">
                  <c:v>87.435277900628776</c:v>
                </c:pt>
                <c:pt idx="15">
                  <c:v>88.414145976547289</c:v>
                </c:pt>
                <c:pt idx="16">
                  <c:v>88.355552295144292</c:v>
                </c:pt>
                <c:pt idx="17">
                  <c:v>87.346618545449005</c:v>
                </c:pt>
                <c:pt idx="18">
                  <c:v>88.115244513095632</c:v>
                </c:pt>
                <c:pt idx="19">
                  <c:v>88.624731398326148</c:v>
                </c:pt>
                <c:pt idx="20">
                  <c:v>87.925785072577611</c:v>
                </c:pt>
                <c:pt idx="21">
                  <c:v>87.803052944192501</c:v>
                </c:pt>
                <c:pt idx="22">
                  <c:v>87.99819664788167</c:v>
                </c:pt>
                <c:pt idx="23">
                  <c:v>87.902837714319375</c:v>
                </c:pt>
                <c:pt idx="24">
                  <c:v>87.799350895547377</c:v>
                </c:pt>
                <c:pt idx="25">
                  <c:v>91.350013695822241</c:v>
                </c:pt>
                <c:pt idx="26">
                  <c:v>89.915005693285309</c:v>
                </c:pt>
                <c:pt idx="27">
                  <c:v>87.811640481478094</c:v>
                </c:pt>
                <c:pt idx="28">
                  <c:v>0</c:v>
                </c:pt>
                <c:pt idx="29">
                  <c:v>0</c:v>
                </c:pt>
                <c:pt idx="30">
                  <c:v>88.250606969516994</c:v>
                </c:pt>
                <c:pt idx="31">
                  <c:v>87.28188266887841</c:v>
                </c:pt>
                <c:pt idx="32">
                  <c:v>89.04025786382573</c:v>
                </c:pt>
                <c:pt idx="33">
                  <c:v>87.81786126292063</c:v>
                </c:pt>
                <c:pt idx="34">
                  <c:v>87.781852782975946</c:v>
                </c:pt>
                <c:pt idx="35">
                  <c:v>88.593964836073042</c:v>
                </c:pt>
                <c:pt idx="36">
                  <c:v>89.054748539847324</c:v>
                </c:pt>
                <c:pt idx="37">
                  <c:v>89.512240227213582</c:v>
                </c:pt>
                <c:pt idx="38">
                  <c:v>88.47325097939094</c:v>
                </c:pt>
                <c:pt idx="39">
                  <c:v>88.107928704558532</c:v>
                </c:pt>
                <c:pt idx="40">
                  <c:v>87.794769162450365</c:v>
                </c:pt>
                <c:pt idx="41">
                  <c:v>87.765135568868175</c:v>
                </c:pt>
                <c:pt idx="42">
                  <c:v>87.514395491619311</c:v>
                </c:pt>
                <c:pt idx="43">
                  <c:v>88.065840338071894</c:v>
                </c:pt>
                <c:pt idx="44">
                  <c:v>86.496307355824882</c:v>
                </c:pt>
                <c:pt idx="45">
                  <c:v>88.850162716712887</c:v>
                </c:pt>
                <c:pt idx="46">
                  <c:v>88.27179070953369</c:v>
                </c:pt>
                <c:pt idx="47">
                  <c:v>87.266284362784646</c:v>
                </c:pt>
                <c:pt idx="48">
                  <c:v>90.3237430583752</c:v>
                </c:pt>
                <c:pt idx="49">
                  <c:v>88.127081506515196</c:v>
                </c:pt>
                <c:pt idx="50">
                  <c:v>87.678864463149011</c:v>
                </c:pt>
                <c:pt idx="51">
                  <c:v>89.093096951385448</c:v>
                </c:pt>
                <c:pt idx="52">
                  <c:v>88.391735079254204</c:v>
                </c:pt>
                <c:pt idx="53">
                  <c:v>88.391735079254204</c:v>
                </c:pt>
                <c:pt idx="54">
                  <c:v>88.837077681043397</c:v>
                </c:pt>
                <c:pt idx="55">
                  <c:v>88.74806393523474</c:v>
                </c:pt>
                <c:pt idx="56">
                  <c:v>88.370569629468136</c:v>
                </c:pt>
                <c:pt idx="57">
                  <c:v>88.569050523844112</c:v>
                </c:pt>
                <c:pt idx="58">
                  <c:v>88.238391593414875</c:v>
                </c:pt>
                <c:pt idx="59">
                  <c:v>91.195464609115987</c:v>
                </c:pt>
                <c:pt idx="60">
                  <c:v>91.762040195858773</c:v>
                </c:pt>
                <c:pt idx="61">
                  <c:v>91.762040195858773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F-4CB0-9491-8FF3FF5AB997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Diciembre!$P$7:$P$68</c:f>
              <c:numCache>
                <c:formatCode>0.00</c:formatCode>
                <c:ptCount val="62"/>
                <c:pt idx="0">
                  <c:v>79.922204634160337</c:v>
                </c:pt>
                <c:pt idx="1">
                  <c:v>79.922204634160337</c:v>
                </c:pt>
                <c:pt idx="2">
                  <c:v>79.922204634160337</c:v>
                </c:pt>
                <c:pt idx="3">
                  <c:v>79.922204634160337</c:v>
                </c:pt>
                <c:pt idx="4">
                  <c:v>79.922204634160337</c:v>
                </c:pt>
                <c:pt idx="5">
                  <c:v>79.922204634160337</c:v>
                </c:pt>
                <c:pt idx="6">
                  <c:v>79.922204634160337</c:v>
                </c:pt>
                <c:pt idx="7">
                  <c:v>79.922204634160337</c:v>
                </c:pt>
                <c:pt idx="8">
                  <c:v>79.922204634160337</c:v>
                </c:pt>
                <c:pt idx="9">
                  <c:v>79.922204634160337</c:v>
                </c:pt>
                <c:pt idx="10">
                  <c:v>79.922204634160337</c:v>
                </c:pt>
                <c:pt idx="11">
                  <c:v>79.922204634160337</c:v>
                </c:pt>
                <c:pt idx="12">
                  <c:v>79.922204634160337</c:v>
                </c:pt>
                <c:pt idx="13">
                  <c:v>79.922204634160337</c:v>
                </c:pt>
                <c:pt idx="14">
                  <c:v>79.922204634160337</c:v>
                </c:pt>
                <c:pt idx="15">
                  <c:v>79.922204634160337</c:v>
                </c:pt>
                <c:pt idx="16">
                  <c:v>79.922204634160337</c:v>
                </c:pt>
                <c:pt idx="17">
                  <c:v>79.922204634160337</c:v>
                </c:pt>
                <c:pt idx="18">
                  <c:v>79.922204634160337</c:v>
                </c:pt>
                <c:pt idx="19">
                  <c:v>79.922204634160337</c:v>
                </c:pt>
                <c:pt idx="20">
                  <c:v>79.922204634160337</c:v>
                </c:pt>
                <c:pt idx="21">
                  <c:v>79.922204634160337</c:v>
                </c:pt>
                <c:pt idx="22">
                  <c:v>79.922204634160337</c:v>
                </c:pt>
                <c:pt idx="23">
                  <c:v>79.922204634160337</c:v>
                </c:pt>
                <c:pt idx="24">
                  <c:v>79.922204634160337</c:v>
                </c:pt>
                <c:pt idx="25">
                  <c:v>79.922204634160337</c:v>
                </c:pt>
                <c:pt idx="26">
                  <c:v>79.922204634160337</c:v>
                </c:pt>
                <c:pt idx="27">
                  <c:v>79.922204634160337</c:v>
                </c:pt>
                <c:pt idx="28">
                  <c:v>79.922204634160337</c:v>
                </c:pt>
                <c:pt idx="29">
                  <c:v>79.922204634160337</c:v>
                </c:pt>
                <c:pt idx="30">
                  <c:v>79.922204634160337</c:v>
                </c:pt>
                <c:pt idx="31">
                  <c:v>79.922204634160337</c:v>
                </c:pt>
                <c:pt idx="32">
                  <c:v>79.922204634160337</c:v>
                </c:pt>
                <c:pt idx="33">
                  <c:v>79.922204634160337</c:v>
                </c:pt>
                <c:pt idx="34">
                  <c:v>79.922204634160337</c:v>
                </c:pt>
                <c:pt idx="35">
                  <c:v>79.922204634160337</c:v>
                </c:pt>
                <c:pt idx="36">
                  <c:v>79.922204634160337</c:v>
                </c:pt>
                <c:pt idx="37">
                  <c:v>79.922204634160337</c:v>
                </c:pt>
                <c:pt idx="38">
                  <c:v>79.922204634160337</c:v>
                </c:pt>
                <c:pt idx="39">
                  <c:v>79.922204634160337</c:v>
                </c:pt>
                <c:pt idx="40">
                  <c:v>79.922204634160337</c:v>
                </c:pt>
                <c:pt idx="41">
                  <c:v>79.922204634160337</c:v>
                </c:pt>
                <c:pt idx="42">
                  <c:v>79.922204634160337</c:v>
                </c:pt>
                <c:pt idx="43">
                  <c:v>79.922204634160337</c:v>
                </c:pt>
                <c:pt idx="44">
                  <c:v>79.922204634160337</c:v>
                </c:pt>
                <c:pt idx="45">
                  <c:v>79.922204634160337</c:v>
                </c:pt>
                <c:pt idx="46">
                  <c:v>79.922204634160337</c:v>
                </c:pt>
                <c:pt idx="47">
                  <c:v>79.922204634160337</c:v>
                </c:pt>
                <c:pt idx="48">
                  <c:v>79.922204634160337</c:v>
                </c:pt>
                <c:pt idx="49">
                  <c:v>79.922204634160337</c:v>
                </c:pt>
                <c:pt idx="50">
                  <c:v>79.922204634160337</c:v>
                </c:pt>
                <c:pt idx="51">
                  <c:v>79.922204634160337</c:v>
                </c:pt>
                <c:pt idx="52">
                  <c:v>79.922204634160337</c:v>
                </c:pt>
                <c:pt idx="53">
                  <c:v>79.922204634160337</c:v>
                </c:pt>
                <c:pt idx="54">
                  <c:v>79.922204634160337</c:v>
                </c:pt>
                <c:pt idx="55">
                  <c:v>79.922204634160337</c:v>
                </c:pt>
                <c:pt idx="56">
                  <c:v>79.922204634160337</c:v>
                </c:pt>
                <c:pt idx="57">
                  <c:v>79.922204634160337</c:v>
                </c:pt>
                <c:pt idx="58">
                  <c:v>79.922204634160337</c:v>
                </c:pt>
                <c:pt idx="59">
                  <c:v>79.922204634160337</c:v>
                </c:pt>
                <c:pt idx="60">
                  <c:v>79.922204634160337</c:v>
                </c:pt>
                <c:pt idx="61">
                  <c:v>79.922204634160337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3F-4CB0-9491-8FF3FF5AB997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Diciembre!$Q$7:$Q$68</c:f>
              <c:numCache>
                <c:formatCode>0.00</c:formatCode>
                <c:ptCount val="62"/>
                <c:pt idx="0">
                  <c:v>106.3185991193848</c:v>
                </c:pt>
                <c:pt idx="1">
                  <c:v>106.3185991193848</c:v>
                </c:pt>
                <c:pt idx="2">
                  <c:v>106.3185991193848</c:v>
                </c:pt>
                <c:pt idx="3">
                  <c:v>106.3185991193848</c:v>
                </c:pt>
                <c:pt idx="4">
                  <c:v>106.3185991193848</c:v>
                </c:pt>
                <c:pt idx="5">
                  <c:v>106.3185991193848</c:v>
                </c:pt>
                <c:pt idx="6">
                  <c:v>106.3185991193848</c:v>
                </c:pt>
                <c:pt idx="7">
                  <c:v>106.3185991193848</c:v>
                </c:pt>
                <c:pt idx="8">
                  <c:v>106.3185991193848</c:v>
                </c:pt>
                <c:pt idx="9">
                  <c:v>106.3185991193848</c:v>
                </c:pt>
                <c:pt idx="10">
                  <c:v>106.3185991193848</c:v>
                </c:pt>
                <c:pt idx="11">
                  <c:v>106.3185991193848</c:v>
                </c:pt>
                <c:pt idx="12">
                  <c:v>106.3185991193848</c:v>
                </c:pt>
                <c:pt idx="13">
                  <c:v>106.3185991193848</c:v>
                </c:pt>
                <c:pt idx="14">
                  <c:v>106.3185991193848</c:v>
                </c:pt>
                <c:pt idx="15">
                  <c:v>106.3185991193848</c:v>
                </c:pt>
                <c:pt idx="16">
                  <c:v>106.3185991193848</c:v>
                </c:pt>
                <c:pt idx="17">
                  <c:v>106.3185991193848</c:v>
                </c:pt>
                <c:pt idx="18">
                  <c:v>106.3185991193848</c:v>
                </c:pt>
                <c:pt idx="19">
                  <c:v>106.3185991193848</c:v>
                </c:pt>
                <c:pt idx="20">
                  <c:v>106.3185991193848</c:v>
                </c:pt>
                <c:pt idx="21">
                  <c:v>106.3185991193848</c:v>
                </c:pt>
                <c:pt idx="22">
                  <c:v>106.3185991193848</c:v>
                </c:pt>
                <c:pt idx="23">
                  <c:v>106.3185991193848</c:v>
                </c:pt>
                <c:pt idx="24">
                  <c:v>106.3185991193848</c:v>
                </c:pt>
                <c:pt idx="25">
                  <c:v>106.3185991193848</c:v>
                </c:pt>
                <c:pt idx="26">
                  <c:v>106.3185991193848</c:v>
                </c:pt>
                <c:pt idx="27">
                  <c:v>106.3185991193848</c:v>
                </c:pt>
                <c:pt idx="28">
                  <c:v>106.3185991193848</c:v>
                </c:pt>
                <c:pt idx="29">
                  <c:v>106.3185991193848</c:v>
                </c:pt>
                <c:pt idx="30">
                  <c:v>106.3185991193848</c:v>
                </c:pt>
                <c:pt idx="31">
                  <c:v>106.3185991193848</c:v>
                </c:pt>
                <c:pt idx="32">
                  <c:v>106.3185991193848</c:v>
                </c:pt>
                <c:pt idx="33">
                  <c:v>106.3185991193848</c:v>
                </c:pt>
                <c:pt idx="34">
                  <c:v>106.3185991193848</c:v>
                </c:pt>
                <c:pt idx="35">
                  <c:v>106.3185991193848</c:v>
                </c:pt>
                <c:pt idx="36">
                  <c:v>106.3185991193848</c:v>
                </c:pt>
                <c:pt idx="37">
                  <c:v>106.3185991193848</c:v>
                </c:pt>
                <c:pt idx="38">
                  <c:v>106.3185991193848</c:v>
                </c:pt>
                <c:pt idx="39">
                  <c:v>106.3185991193848</c:v>
                </c:pt>
                <c:pt idx="40">
                  <c:v>106.3185991193848</c:v>
                </c:pt>
                <c:pt idx="41">
                  <c:v>106.3185991193848</c:v>
                </c:pt>
                <c:pt idx="42">
                  <c:v>106.3185991193848</c:v>
                </c:pt>
                <c:pt idx="43">
                  <c:v>106.3185991193848</c:v>
                </c:pt>
                <c:pt idx="44">
                  <c:v>106.3185991193848</c:v>
                </c:pt>
                <c:pt idx="45">
                  <c:v>106.3185991193848</c:v>
                </c:pt>
                <c:pt idx="46">
                  <c:v>106.3185991193848</c:v>
                </c:pt>
                <c:pt idx="47">
                  <c:v>106.3185991193848</c:v>
                </c:pt>
                <c:pt idx="48">
                  <c:v>106.3185991193848</c:v>
                </c:pt>
                <c:pt idx="49">
                  <c:v>106.3185991193848</c:v>
                </c:pt>
                <c:pt idx="50">
                  <c:v>106.3185991193848</c:v>
                </c:pt>
                <c:pt idx="51">
                  <c:v>106.3185991193848</c:v>
                </c:pt>
                <c:pt idx="52">
                  <c:v>106.3185991193848</c:v>
                </c:pt>
                <c:pt idx="53">
                  <c:v>106.3185991193848</c:v>
                </c:pt>
                <c:pt idx="54">
                  <c:v>106.3185991193848</c:v>
                </c:pt>
                <c:pt idx="55">
                  <c:v>106.3185991193848</c:v>
                </c:pt>
                <c:pt idx="56">
                  <c:v>106.3185991193848</c:v>
                </c:pt>
                <c:pt idx="57">
                  <c:v>106.3185991193848</c:v>
                </c:pt>
                <c:pt idx="58">
                  <c:v>106.3185991193848</c:v>
                </c:pt>
                <c:pt idx="59">
                  <c:v>106.3185991193848</c:v>
                </c:pt>
                <c:pt idx="60">
                  <c:v>106.3185991193848</c:v>
                </c:pt>
                <c:pt idx="61">
                  <c:v>106.3185991193848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3F-4CB0-9491-8FF3FF5AB997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Diciembre!$R$7:$R$68</c:f>
              <c:numCache>
                <c:formatCode>0.00</c:formatCode>
                <c:ptCount val="62"/>
                <c:pt idx="0">
                  <c:v>53.525810148935875</c:v>
                </c:pt>
                <c:pt idx="1">
                  <c:v>53.525810148935875</c:v>
                </c:pt>
                <c:pt idx="2">
                  <c:v>53.525810148935875</c:v>
                </c:pt>
                <c:pt idx="3">
                  <c:v>53.525810148935875</c:v>
                </c:pt>
                <c:pt idx="4">
                  <c:v>53.525810148935875</c:v>
                </c:pt>
                <c:pt idx="5">
                  <c:v>53.525810148935875</c:v>
                </c:pt>
                <c:pt idx="6">
                  <c:v>53.525810148935875</c:v>
                </c:pt>
                <c:pt idx="7">
                  <c:v>53.525810148935875</c:v>
                </c:pt>
                <c:pt idx="8">
                  <c:v>53.525810148935875</c:v>
                </c:pt>
                <c:pt idx="9">
                  <c:v>53.525810148935875</c:v>
                </c:pt>
                <c:pt idx="10">
                  <c:v>53.525810148935875</c:v>
                </c:pt>
                <c:pt idx="11">
                  <c:v>53.525810148935875</c:v>
                </c:pt>
                <c:pt idx="12">
                  <c:v>53.525810148935875</c:v>
                </c:pt>
                <c:pt idx="13">
                  <c:v>53.525810148935875</c:v>
                </c:pt>
                <c:pt idx="14">
                  <c:v>53.525810148935875</c:v>
                </c:pt>
                <c:pt idx="15">
                  <c:v>53.525810148935875</c:v>
                </c:pt>
                <c:pt idx="16">
                  <c:v>53.525810148935875</c:v>
                </c:pt>
                <c:pt idx="17">
                  <c:v>53.525810148935875</c:v>
                </c:pt>
                <c:pt idx="18">
                  <c:v>53.525810148935875</c:v>
                </c:pt>
                <c:pt idx="19">
                  <c:v>53.525810148935875</c:v>
                </c:pt>
                <c:pt idx="20">
                  <c:v>53.525810148935875</c:v>
                </c:pt>
                <c:pt idx="21">
                  <c:v>53.525810148935875</c:v>
                </c:pt>
                <c:pt idx="22">
                  <c:v>53.525810148935875</c:v>
                </c:pt>
                <c:pt idx="23">
                  <c:v>53.525810148935875</c:v>
                </c:pt>
                <c:pt idx="24">
                  <c:v>53.525810148935875</c:v>
                </c:pt>
                <c:pt idx="25">
                  <c:v>53.525810148935875</c:v>
                </c:pt>
                <c:pt idx="26">
                  <c:v>53.525810148935875</c:v>
                </c:pt>
                <c:pt idx="27">
                  <c:v>53.525810148935875</c:v>
                </c:pt>
                <c:pt idx="28">
                  <c:v>53.525810148935875</c:v>
                </c:pt>
                <c:pt idx="29">
                  <c:v>53.525810148935875</c:v>
                </c:pt>
                <c:pt idx="30">
                  <c:v>53.525810148935875</c:v>
                </c:pt>
                <c:pt idx="31">
                  <c:v>53.525810148935875</c:v>
                </c:pt>
                <c:pt idx="32">
                  <c:v>53.525810148935875</c:v>
                </c:pt>
                <c:pt idx="33">
                  <c:v>53.525810148935875</c:v>
                </c:pt>
                <c:pt idx="34">
                  <c:v>53.525810148935875</c:v>
                </c:pt>
                <c:pt idx="35">
                  <c:v>53.525810148935875</c:v>
                </c:pt>
                <c:pt idx="36">
                  <c:v>53.525810148935875</c:v>
                </c:pt>
                <c:pt idx="37">
                  <c:v>53.525810148935875</c:v>
                </c:pt>
                <c:pt idx="38">
                  <c:v>53.525810148935875</c:v>
                </c:pt>
                <c:pt idx="39">
                  <c:v>53.525810148935875</c:v>
                </c:pt>
                <c:pt idx="40">
                  <c:v>53.525810148935875</c:v>
                </c:pt>
                <c:pt idx="41">
                  <c:v>53.525810148935875</c:v>
                </c:pt>
                <c:pt idx="42">
                  <c:v>53.525810148935875</c:v>
                </c:pt>
                <c:pt idx="43">
                  <c:v>53.525810148935875</c:v>
                </c:pt>
                <c:pt idx="44">
                  <c:v>53.525810148935875</c:v>
                </c:pt>
                <c:pt idx="45">
                  <c:v>53.525810148935875</c:v>
                </c:pt>
                <c:pt idx="46">
                  <c:v>53.525810148935875</c:v>
                </c:pt>
                <c:pt idx="47">
                  <c:v>53.525810148935875</c:v>
                </c:pt>
                <c:pt idx="48">
                  <c:v>53.525810148935875</c:v>
                </c:pt>
                <c:pt idx="49">
                  <c:v>53.525810148935875</c:v>
                </c:pt>
                <c:pt idx="50">
                  <c:v>53.525810148935875</c:v>
                </c:pt>
                <c:pt idx="51">
                  <c:v>53.525810148935875</c:v>
                </c:pt>
                <c:pt idx="52">
                  <c:v>53.525810148935875</c:v>
                </c:pt>
                <c:pt idx="53">
                  <c:v>53.525810148935875</c:v>
                </c:pt>
                <c:pt idx="54">
                  <c:v>53.525810148935875</c:v>
                </c:pt>
                <c:pt idx="55">
                  <c:v>53.525810148935875</c:v>
                </c:pt>
                <c:pt idx="56">
                  <c:v>53.525810148935875</c:v>
                </c:pt>
                <c:pt idx="57">
                  <c:v>53.525810148935875</c:v>
                </c:pt>
                <c:pt idx="58">
                  <c:v>53.525810148935875</c:v>
                </c:pt>
                <c:pt idx="59">
                  <c:v>53.525810148935875</c:v>
                </c:pt>
                <c:pt idx="60">
                  <c:v>53.525810148935875</c:v>
                </c:pt>
                <c:pt idx="61">
                  <c:v>53.525810148935875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F-4CB0-9491-8FF3FF5AB997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Diciembre!$S$7:$S$68</c:f>
              <c:numCache>
                <c:formatCode>0.00</c:formatCode>
                <c:ptCount val="62"/>
                <c:pt idx="0">
                  <c:v>132.71499360460928</c:v>
                </c:pt>
                <c:pt idx="1">
                  <c:v>132.71499360460928</c:v>
                </c:pt>
                <c:pt idx="2">
                  <c:v>132.71499360460928</c:v>
                </c:pt>
                <c:pt idx="3">
                  <c:v>132.71499360460928</c:v>
                </c:pt>
                <c:pt idx="4">
                  <c:v>132.71499360460928</c:v>
                </c:pt>
                <c:pt idx="5">
                  <c:v>132.71499360460928</c:v>
                </c:pt>
                <c:pt idx="6">
                  <c:v>132.71499360460928</c:v>
                </c:pt>
                <c:pt idx="7">
                  <c:v>132.71499360460928</c:v>
                </c:pt>
                <c:pt idx="8">
                  <c:v>132.71499360460928</c:v>
                </c:pt>
                <c:pt idx="9">
                  <c:v>132.71499360460928</c:v>
                </c:pt>
                <c:pt idx="10">
                  <c:v>132.71499360460928</c:v>
                </c:pt>
                <c:pt idx="11">
                  <c:v>132.71499360460928</c:v>
                </c:pt>
                <c:pt idx="12">
                  <c:v>132.71499360460928</c:v>
                </c:pt>
                <c:pt idx="13">
                  <c:v>132.71499360460928</c:v>
                </c:pt>
                <c:pt idx="14">
                  <c:v>132.71499360460928</c:v>
                </c:pt>
                <c:pt idx="15">
                  <c:v>132.71499360460928</c:v>
                </c:pt>
                <c:pt idx="16">
                  <c:v>132.71499360460928</c:v>
                </c:pt>
                <c:pt idx="17">
                  <c:v>132.71499360460928</c:v>
                </c:pt>
                <c:pt idx="18">
                  <c:v>132.71499360460928</c:v>
                </c:pt>
                <c:pt idx="19">
                  <c:v>132.71499360460928</c:v>
                </c:pt>
                <c:pt idx="20">
                  <c:v>132.71499360460928</c:v>
                </c:pt>
                <c:pt idx="21">
                  <c:v>132.71499360460928</c:v>
                </c:pt>
                <c:pt idx="22">
                  <c:v>132.71499360460928</c:v>
                </c:pt>
                <c:pt idx="23">
                  <c:v>132.71499360460928</c:v>
                </c:pt>
                <c:pt idx="24">
                  <c:v>132.71499360460928</c:v>
                </c:pt>
                <c:pt idx="25">
                  <c:v>132.71499360460928</c:v>
                </c:pt>
                <c:pt idx="26">
                  <c:v>132.71499360460928</c:v>
                </c:pt>
                <c:pt idx="27">
                  <c:v>132.71499360460928</c:v>
                </c:pt>
                <c:pt idx="28">
                  <c:v>132.71499360460928</c:v>
                </c:pt>
                <c:pt idx="29">
                  <c:v>132.71499360460928</c:v>
                </c:pt>
                <c:pt idx="30">
                  <c:v>132.71499360460928</c:v>
                </c:pt>
                <c:pt idx="31">
                  <c:v>132.71499360460928</c:v>
                </c:pt>
                <c:pt idx="32">
                  <c:v>132.71499360460928</c:v>
                </c:pt>
                <c:pt idx="33">
                  <c:v>132.71499360460928</c:v>
                </c:pt>
                <c:pt idx="34">
                  <c:v>132.71499360460928</c:v>
                </c:pt>
                <c:pt idx="35">
                  <c:v>132.71499360460928</c:v>
                </c:pt>
                <c:pt idx="36">
                  <c:v>132.71499360460928</c:v>
                </c:pt>
                <c:pt idx="37">
                  <c:v>132.71499360460928</c:v>
                </c:pt>
                <c:pt idx="38">
                  <c:v>132.71499360460928</c:v>
                </c:pt>
                <c:pt idx="39">
                  <c:v>132.71499360460928</c:v>
                </c:pt>
                <c:pt idx="40">
                  <c:v>132.71499360460928</c:v>
                </c:pt>
                <c:pt idx="41">
                  <c:v>132.71499360460928</c:v>
                </c:pt>
                <c:pt idx="42">
                  <c:v>132.71499360460928</c:v>
                </c:pt>
                <c:pt idx="43">
                  <c:v>132.71499360460928</c:v>
                </c:pt>
                <c:pt idx="44">
                  <c:v>132.71499360460928</c:v>
                </c:pt>
                <c:pt idx="45">
                  <c:v>132.71499360460928</c:v>
                </c:pt>
                <c:pt idx="46">
                  <c:v>132.71499360460928</c:v>
                </c:pt>
                <c:pt idx="47">
                  <c:v>132.71499360460928</c:v>
                </c:pt>
                <c:pt idx="48">
                  <c:v>132.71499360460928</c:v>
                </c:pt>
                <c:pt idx="49">
                  <c:v>132.71499360460928</c:v>
                </c:pt>
                <c:pt idx="50">
                  <c:v>132.71499360460928</c:v>
                </c:pt>
                <c:pt idx="51">
                  <c:v>132.71499360460928</c:v>
                </c:pt>
                <c:pt idx="52">
                  <c:v>132.71499360460928</c:v>
                </c:pt>
                <c:pt idx="53">
                  <c:v>132.71499360460928</c:v>
                </c:pt>
                <c:pt idx="54">
                  <c:v>132.71499360460928</c:v>
                </c:pt>
                <c:pt idx="55">
                  <c:v>132.71499360460928</c:v>
                </c:pt>
                <c:pt idx="56">
                  <c:v>132.71499360460928</c:v>
                </c:pt>
                <c:pt idx="57">
                  <c:v>132.71499360460928</c:v>
                </c:pt>
                <c:pt idx="58">
                  <c:v>132.71499360460928</c:v>
                </c:pt>
                <c:pt idx="59">
                  <c:v>132.71499360460928</c:v>
                </c:pt>
                <c:pt idx="60">
                  <c:v>132.71499360460928</c:v>
                </c:pt>
                <c:pt idx="61">
                  <c:v>132.71499360460928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3F-4CB0-9491-8FF3FF5AB997}"/>
            </c:ext>
          </c:extLst>
        </c:ser>
        <c:ser>
          <c:idx val="5"/>
          <c:order val="5"/>
          <c:tx>
            <c:v>-2 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Diciembre!$T$7:$T$68</c:f>
              <c:numCache>
                <c:formatCode>0.00</c:formatCode>
                <c:ptCount val="62"/>
                <c:pt idx="0">
                  <c:v>27.129415663711406</c:v>
                </c:pt>
                <c:pt idx="1">
                  <c:v>27.129415663711406</c:v>
                </c:pt>
                <c:pt idx="2">
                  <c:v>27.129415663711406</c:v>
                </c:pt>
                <c:pt idx="3">
                  <c:v>27.129415663711406</c:v>
                </c:pt>
                <c:pt idx="4">
                  <c:v>27.129415663711406</c:v>
                </c:pt>
                <c:pt idx="5">
                  <c:v>27.129415663711406</c:v>
                </c:pt>
                <c:pt idx="6">
                  <c:v>27.129415663711406</c:v>
                </c:pt>
                <c:pt idx="7">
                  <c:v>27.129415663711406</c:v>
                </c:pt>
                <c:pt idx="8">
                  <c:v>27.129415663711406</c:v>
                </c:pt>
                <c:pt idx="9">
                  <c:v>27.129415663711406</c:v>
                </c:pt>
                <c:pt idx="10">
                  <c:v>27.129415663711406</c:v>
                </c:pt>
                <c:pt idx="11">
                  <c:v>27.129415663711406</c:v>
                </c:pt>
                <c:pt idx="12">
                  <c:v>27.129415663711406</c:v>
                </c:pt>
                <c:pt idx="13">
                  <c:v>27.129415663711406</c:v>
                </c:pt>
                <c:pt idx="14">
                  <c:v>27.129415663711406</c:v>
                </c:pt>
                <c:pt idx="15">
                  <c:v>27.129415663711406</c:v>
                </c:pt>
                <c:pt idx="16">
                  <c:v>27.129415663711406</c:v>
                </c:pt>
                <c:pt idx="17">
                  <c:v>27.129415663711406</c:v>
                </c:pt>
                <c:pt idx="18">
                  <c:v>27.129415663711406</c:v>
                </c:pt>
                <c:pt idx="19">
                  <c:v>27.129415663711406</c:v>
                </c:pt>
                <c:pt idx="20">
                  <c:v>27.129415663711406</c:v>
                </c:pt>
                <c:pt idx="21">
                  <c:v>27.129415663711406</c:v>
                </c:pt>
                <c:pt idx="22">
                  <c:v>27.129415663711406</c:v>
                </c:pt>
                <c:pt idx="23">
                  <c:v>27.129415663711406</c:v>
                </c:pt>
                <c:pt idx="24">
                  <c:v>27.129415663711406</c:v>
                </c:pt>
                <c:pt idx="25">
                  <c:v>27.129415663711406</c:v>
                </c:pt>
                <c:pt idx="26">
                  <c:v>27.129415663711406</c:v>
                </c:pt>
                <c:pt idx="27">
                  <c:v>27.129415663711406</c:v>
                </c:pt>
                <c:pt idx="28">
                  <c:v>27.129415663711406</c:v>
                </c:pt>
                <c:pt idx="29">
                  <c:v>27.129415663711406</c:v>
                </c:pt>
                <c:pt idx="30">
                  <c:v>27.129415663711406</c:v>
                </c:pt>
                <c:pt idx="31">
                  <c:v>27.129415663711406</c:v>
                </c:pt>
                <c:pt idx="32">
                  <c:v>27.129415663711406</c:v>
                </c:pt>
                <c:pt idx="33">
                  <c:v>27.129415663711406</c:v>
                </c:pt>
                <c:pt idx="34">
                  <c:v>27.129415663711406</c:v>
                </c:pt>
                <c:pt idx="35">
                  <c:v>27.129415663711406</c:v>
                </c:pt>
                <c:pt idx="36">
                  <c:v>27.129415663711406</c:v>
                </c:pt>
                <c:pt idx="37">
                  <c:v>27.129415663711406</c:v>
                </c:pt>
                <c:pt idx="38">
                  <c:v>27.129415663711406</c:v>
                </c:pt>
                <c:pt idx="39">
                  <c:v>27.129415663711406</c:v>
                </c:pt>
                <c:pt idx="40">
                  <c:v>27.129415663711406</c:v>
                </c:pt>
                <c:pt idx="41">
                  <c:v>27.129415663711406</c:v>
                </c:pt>
                <c:pt idx="42">
                  <c:v>27.129415663711406</c:v>
                </c:pt>
                <c:pt idx="43">
                  <c:v>27.129415663711406</c:v>
                </c:pt>
                <c:pt idx="44">
                  <c:v>27.129415663711406</c:v>
                </c:pt>
                <c:pt idx="45">
                  <c:v>27.129415663711406</c:v>
                </c:pt>
                <c:pt idx="46">
                  <c:v>27.129415663711406</c:v>
                </c:pt>
                <c:pt idx="47">
                  <c:v>27.129415663711406</c:v>
                </c:pt>
                <c:pt idx="48">
                  <c:v>27.129415663711406</c:v>
                </c:pt>
                <c:pt idx="49">
                  <c:v>27.129415663711406</c:v>
                </c:pt>
                <c:pt idx="50">
                  <c:v>27.129415663711406</c:v>
                </c:pt>
                <c:pt idx="51">
                  <c:v>27.129415663711406</c:v>
                </c:pt>
                <c:pt idx="52">
                  <c:v>27.129415663711406</c:v>
                </c:pt>
                <c:pt idx="53">
                  <c:v>27.129415663711406</c:v>
                </c:pt>
                <c:pt idx="54">
                  <c:v>27.129415663711406</c:v>
                </c:pt>
                <c:pt idx="55">
                  <c:v>27.129415663711406</c:v>
                </c:pt>
                <c:pt idx="56">
                  <c:v>27.129415663711406</c:v>
                </c:pt>
                <c:pt idx="57">
                  <c:v>27.129415663711406</c:v>
                </c:pt>
                <c:pt idx="58">
                  <c:v>27.129415663711406</c:v>
                </c:pt>
                <c:pt idx="59">
                  <c:v>27.129415663711406</c:v>
                </c:pt>
                <c:pt idx="60">
                  <c:v>27.129415663711406</c:v>
                </c:pt>
                <c:pt idx="61">
                  <c:v>27.129415663711406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53F-4CB0-9491-8FF3FF5AB997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Diciembre!$U$7:$U$68</c:f>
              <c:numCache>
                <c:formatCode>0.00</c:formatCode>
                <c:ptCount val="62"/>
                <c:pt idx="0">
                  <c:v>87.75</c:v>
                </c:pt>
                <c:pt idx="1">
                  <c:v>87.75</c:v>
                </c:pt>
                <c:pt idx="2">
                  <c:v>87.75</c:v>
                </c:pt>
                <c:pt idx="3">
                  <c:v>87.75</c:v>
                </c:pt>
                <c:pt idx="4">
                  <c:v>87.75</c:v>
                </c:pt>
                <c:pt idx="5">
                  <c:v>87.75</c:v>
                </c:pt>
                <c:pt idx="6">
                  <c:v>87.75</c:v>
                </c:pt>
                <c:pt idx="7">
                  <c:v>87.75</c:v>
                </c:pt>
                <c:pt idx="8">
                  <c:v>87.75</c:v>
                </c:pt>
                <c:pt idx="9">
                  <c:v>87.75</c:v>
                </c:pt>
                <c:pt idx="10">
                  <c:v>87.75</c:v>
                </c:pt>
                <c:pt idx="11">
                  <c:v>87.75</c:v>
                </c:pt>
                <c:pt idx="12">
                  <c:v>87.75</c:v>
                </c:pt>
                <c:pt idx="13">
                  <c:v>87.75</c:v>
                </c:pt>
                <c:pt idx="14">
                  <c:v>87.75</c:v>
                </c:pt>
                <c:pt idx="15">
                  <c:v>87.75</c:v>
                </c:pt>
                <c:pt idx="16">
                  <c:v>87.75</c:v>
                </c:pt>
                <c:pt idx="17">
                  <c:v>87.75</c:v>
                </c:pt>
                <c:pt idx="18">
                  <c:v>87.75</c:v>
                </c:pt>
                <c:pt idx="19">
                  <c:v>87.75</c:v>
                </c:pt>
                <c:pt idx="20">
                  <c:v>87.75</c:v>
                </c:pt>
                <c:pt idx="21">
                  <c:v>87.75</c:v>
                </c:pt>
                <c:pt idx="22">
                  <c:v>87.75</c:v>
                </c:pt>
                <c:pt idx="23">
                  <c:v>87.75</c:v>
                </c:pt>
                <c:pt idx="24">
                  <c:v>87.75</c:v>
                </c:pt>
                <c:pt idx="25">
                  <c:v>87.75</c:v>
                </c:pt>
                <c:pt idx="26">
                  <c:v>87.75</c:v>
                </c:pt>
                <c:pt idx="27">
                  <c:v>87.75</c:v>
                </c:pt>
                <c:pt idx="28">
                  <c:v>87.75</c:v>
                </c:pt>
                <c:pt idx="29">
                  <c:v>87.75</c:v>
                </c:pt>
                <c:pt idx="30">
                  <c:v>87.75</c:v>
                </c:pt>
                <c:pt idx="31">
                  <c:v>87.75</c:v>
                </c:pt>
                <c:pt idx="32">
                  <c:v>87.75</c:v>
                </c:pt>
                <c:pt idx="33">
                  <c:v>87.75</c:v>
                </c:pt>
                <c:pt idx="34">
                  <c:v>87.75</c:v>
                </c:pt>
                <c:pt idx="35">
                  <c:v>87.75</c:v>
                </c:pt>
                <c:pt idx="36">
                  <c:v>87.75</c:v>
                </c:pt>
                <c:pt idx="37">
                  <c:v>87.75</c:v>
                </c:pt>
                <c:pt idx="38">
                  <c:v>87.75</c:v>
                </c:pt>
                <c:pt idx="39">
                  <c:v>87.75</c:v>
                </c:pt>
                <c:pt idx="40">
                  <c:v>87.75</c:v>
                </c:pt>
                <c:pt idx="41">
                  <c:v>87.75</c:v>
                </c:pt>
                <c:pt idx="42">
                  <c:v>87.75</c:v>
                </c:pt>
                <c:pt idx="43">
                  <c:v>87.75</c:v>
                </c:pt>
                <c:pt idx="44">
                  <c:v>87.75</c:v>
                </c:pt>
                <c:pt idx="45">
                  <c:v>87.75</c:v>
                </c:pt>
                <c:pt idx="46">
                  <c:v>87.75</c:v>
                </c:pt>
                <c:pt idx="47">
                  <c:v>87.75</c:v>
                </c:pt>
                <c:pt idx="48">
                  <c:v>87.75</c:v>
                </c:pt>
                <c:pt idx="49">
                  <c:v>87.75</c:v>
                </c:pt>
                <c:pt idx="50">
                  <c:v>87.75</c:v>
                </c:pt>
                <c:pt idx="51">
                  <c:v>87.75</c:v>
                </c:pt>
                <c:pt idx="52">
                  <c:v>87.75</c:v>
                </c:pt>
                <c:pt idx="53">
                  <c:v>87.75</c:v>
                </c:pt>
                <c:pt idx="54">
                  <c:v>87.75</c:v>
                </c:pt>
                <c:pt idx="55">
                  <c:v>87.75</c:v>
                </c:pt>
                <c:pt idx="56">
                  <c:v>87.75</c:v>
                </c:pt>
                <c:pt idx="57">
                  <c:v>87.75</c:v>
                </c:pt>
                <c:pt idx="58">
                  <c:v>87.75</c:v>
                </c:pt>
                <c:pt idx="59">
                  <c:v>87.75</c:v>
                </c:pt>
                <c:pt idx="60">
                  <c:v>87.75</c:v>
                </c:pt>
                <c:pt idx="61">
                  <c:v>87.75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53F-4CB0-9491-8FF3FF5A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9968"/>
        <c:axId val="153314816"/>
        <c:extLst/>
      </c:scatterChart>
      <c:valAx>
        <c:axId val="153299968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314816"/>
        <c:crosses val="autoZero"/>
        <c:crossBetween val="midCat"/>
      </c:valAx>
      <c:valAx>
        <c:axId val="15331481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Pb Conc. Pb,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960796878874722E-2"/>
          <c:y val="0.85297066685169598"/>
          <c:w val="0.87782012281205724"/>
          <c:h val="0.12849643107313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Au Conc. De Zinc Turnos</a:t>
            </a:r>
            <a:r>
              <a:rPr lang="en-US" b="1" baseline="0"/>
              <a:t> Diciembre 2024</a:t>
            </a:r>
            <a:endParaRPr lang="en-US" b="1"/>
          </a:p>
        </c:rich>
      </c:tx>
      <c:layout>
        <c:manualLayout>
          <c:xMode val="edge"/>
          <c:yMode val="edge"/>
          <c:x val="0.33475484640472736"/>
          <c:y val="2.18522390433389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 Au Conc. De Zn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Diciembre'!$K$7:$K$68</c:f>
              <c:numCache>
                <c:formatCode>0.00</c:formatCode>
                <c:ptCount val="62"/>
                <c:pt idx="0">
                  <c:v>2.9117248157827813</c:v>
                </c:pt>
                <c:pt idx="1">
                  <c:v>3.2374929073487761</c:v>
                </c:pt>
                <c:pt idx="2">
                  <c:v>3.7663563867130088</c:v>
                </c:pt>
                <c:pt idx="3">
                  <c:v>6.1394361080528581</c:v>
                </c:pt>
                <c:pt idx="4">
                  <c:v>3.6227692612068569</c:v>
                </c:pt>
                <c:pt idx="5">
                  <c:v>3.6212194426792785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6.930796195502845</c:v>
                </c:pt>
                <c:pt idx="11">
                  <c:v>6.9307961955028459</c:v>
                </c:pt>
                <c:pt idx="12">
                  <c:v>4.5859383965022982</c:v>
                </c:pt>
                <c:pt idx="13">
                  <c:v>4.4082508362007129</c:v>
                </c:pt>
                <c:pt idx="14">
                  <c:v>5.6391294503425353</c:v>
                </c:pt>
                <c:pt idx="15">
                  <c:v>7.0834389735701446</c:v>
                </c:pt>
                <c:pt idx="16">
                  <c:v>5.5739634169075449</c:v>
                </c:pt>
                <c:pt idx="17">
                  <c:v>6.2274921850129124</c:v>
                </c:pt>
                <c:pt idx="18">
                  <c:v>3.6229886767148689</c:v>
                </c:pt>
                <c:pt idx="19">
                  <c:v>6.9097595298916268</c:v>
                </c:pt>
                <c:pt idx="20">
                  <c:v>4.1008642049558031</c:v>
                </c:pt>
                <c:pt idx="21">
                  <c:v>3.097771527461147</c:v>
                </c:pt>
                <c:pt idx="22">
                  <c:v>3.6487220362268493</c:v>
                </c:pt>
                <c:pt idx="23">
                  <c:v>3.9304663480534998</c:v>
                </c:pt>
                <c:pt idx="24">
                  <c:v>4.0761666004844832</c:v>
                </c:pt>
                <c:pt idx="25">
                  <c:v>4.706532065891186</c:v>
                </c:pt>
                <c:pt idx="26">
                  <c:v>4.460437027934991</c:v>
                </c:pt>
                <c:pt idx="27">
                  <c:v>4.0635008608621099</c:v>
                </c:pt>
                <c:pt idx="28">
                  <c:v>0</c:v>
                </c:pt>
                <c:pt idx="29">
                  <c:v>0</c:v>
                </c:pt>
                <c:pt idx="30">
                  <c:v>7.5295344517792726</c:v>
                </c:pt>
                <c:pt idx="31">
                  <c:v>5.0444066773651768</c:v>
                </c:pt>
                <c:pt idx="32">
                  <c:v>4.8976144209466348</c:v>
                </c:pt>
                <c:pt idx="33">
                  <c:v>3.0367261251875655</c:v>
                </c:pt>
                <c:pt idx="34">
                  <c:v>4.9751642029592809</c:v>
                </c:pt>
                <c:pt idx="35">
                  <c:v>5.9504412938738556</c:v>
                </c:pt>
                <c:pt idx="36">
                  <c:v>4.725405706814283</c:v>
                </c:pt>
                <c:pt idx="37">
                  <c:v>3.5342006781044781</c:v>
                </c:pt>
                <c:pt idx="38">
                  <c:v>6.1776839798944367</c:v>
                </c:pt>
                <c:pt idx="39">
                  <c:v>3.9670492259999772</c:v>
                </c:pt>
                <c:pt idx="40">
                  <c:v>3.558031746010911</c:v>
                </c:pt>
                <c:pt idx="41">
                  <c:v>3.4034826791645725</c:v>
                </c:pt>
                <c:pt idx="42">
                  <c:v>4.6064462879726147</c:v>
                </c:pt>
                <c:pt idx="43">
                  <c:v>3.5707669084273648</c:v>
                </c:pt>
                <c:pt idx="44">
                  <c:v>5.138985418284796</c:v>
                </c:pt>
                <c:pt idx="45">
                  <c:v>3.2939542803715636</c:v>
                </c:pt>
                <c:pt idx="46">
                  <c:v>6.6558002950764745</c:v>
                </c:pt>
                <c:pt idx="47">
                  <c:v>4.5085360873144165</c:v>
                </c:pt>
                <c:pt idx="48">
                  <c:v>3.7036164034245354</c:v>
                </c:pt>
                <c:pt idx="49">
                  <c:v>4.8002152018298494</c:v>
                </c:pt>
                <c:pt idx="50">
                  <c:v>5.0418461454657777</c:v>
                </c:pt>
                <c:pt idx="51">
                  <c:v>3.9287853328507301</c:v>
                </c:pt>
                <c:pt idx="52">
                  <c:v>4.855482385686174</c:v>
                </c:pt>
                <c:pt idx="53">
                  <c:v>4.855482385686174</c:v>
                </c:pt>
                <c:pt idx="54">
                  <c:v>4.1014127894895047</c:v>
                </c:pt>
                <c:pt idx="55">
                  <c:v>3.1521500535732301</c:v>
                </c:pt>
                <c:pt idx="56">
                  <c:v>6.6412953372177004</c:v>
                </c:pt>
                <c:pt idx="57">
                  <c:v>4.4137948919821488</c:v>
                </c:pt>
                <c:pt idx="58">
                  <c:v>4.2317267787377499</c:v>
                </c:pt>
                <c:pt idx="59">
                  <c:v>5.9322675202038297</c:v>
                </c:pt>
                <c:pt idx="60">
                  <c:v>4.606681061299212</c:v>
                </c:pt>
                <c:pt idx="61">
                  <c:v>4.606681061299212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F-4621-AD92-982C0DF54739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Diciembre!$V$7:$V$68</c:f>
              <c:numCache>
                <c:formatCode>0.00</c:formatCode>
                <c:ptCount val="62"/>
                <c:pt idx="0">
                  <c:v>4.2377690526466996</c:v>
                </c:pt>
                <c:pt idx="1">
                  <c:v>4.2377690526466996</c:v>
                </c:pt>
                <c:pt idx="2">
                  <c:v>4.2377690526466996</c:v>
                </c:pt>
                <c:pt idx="3">
                  <c:v>4.2377690526466996</c:v>
                </c:pt>
                <c:pt idx="4">
                  <c:v>4.2377690526466996</c:v>
                </c:pt>
                <c:pt idx="5">
                  <c:v>4.2377690526466996</c:v>
                </c:pt>
                <c:pt idx="6">
                  <c:v>4.2377690526466996</c:v>
                </c:pt>
                <c:pt idx="7">
                  <c:v>4.2377690526466996</c:v>
                </c:pt>
                <c:pt idx="8">
                  <c:v>4.2377690526466996</c:v>
                </c:pt>
                <c:pt idx="9">
                  <c:v>4.2377690526466996</c:v>
                </c:pt>
                <c:pt idx="10">
                  <c:v>4.2377690526466996</c:v>
                </c:pt>
                <c:pt idx="11">
                  <c:v>4.2377690526466996</c:v>
                </c:pt>
                <c:pt idx="12">
                  <c:v>4.2377690526466996</c:v>
                </c:pt>
                <c:pt idx="13">
                  <c:v>4.2377690526466996</c:v>
                </c:pt>
                <c:pt idx="14">
                  <c:v>4.2377690526466996</c:v>
                </c:pt>
                <c:pt idx="15">
                  <c:v>4.2377690526466996</c:v>
                </c:pt>
                <c:pt idx="16">
                  <c:v>4.2377690526466996</c:v>
                </c:pt>
                <c:pt idx="17">
                  <c:v>4.2377690526466996</c:v>
                </c:pt>
                <c:pt idx="18">
                  <c:v>4.2377690526466996</c:v>
                </c:pt>
                <c:pt idx="19">
                  <c:v>4.2377690526466996</c:v>
                </c:pt>
                <c:pt idx="20">
                  <c:v>4.2377690526466996</c:v>
                </c:pt>
                <c:pt idx="21">
                  <c:v>4.2377690526466996</c:v>
                </c:pt>
                <c:pt idx="22">
                  <c:v>4.2377690526466996</c:v>
                </c:pt>
                <c:pt idx="23">
                  <c:v>4.2377690526466996</c:v>
                </c:pt>
                <c:pt idx="24">
                  <c:v>4.2377690526466996</c:v>
                </c:pt>
                <c:pt idx="25">
                  <c:v>4.2377690526466996</c:v>
                </c:pt>
                <c:pt idx="26">
                  <c:v>4.2377690526466996</c:v>
                </c:pt>
                <c:pt idx="27">
                  <c:v>4.2377690526466996</c:v>
                </c:pt>
                <c:pt idx="28">
                  <c:v>4.2377690526466996</c:v>
                </c:pt>
                <c:pt idx="29">
                  <c:v>4.2377690526466996</c:v>
                </c:pt>
                <c:pt idx="30">
                  <c:v>4.2377690526466996</c:v>
                </c:pt>
                <c:pt idx="31">
                  <c:v>4.2377690526466996</c:v>
                </c:pt>
                <c:pt idx="32">
                  <c:v>4.2377690526466996</c:v>
                </c:pt>
                <c:pt idx="33">
                  <c:v>4.2377690526466996</c:v>
                </c:pt>
                <c:pt idx="34">
                  <c:v>4.2377690526466996</c:v>
                </c:pt>
                <c:pt idx="35">
                  <c:v>4.2377690526466996</c:v>
                </c:pt>
                <c:pt idx="36">
                  <c:v>4.2377690526466996</c:v>
                </c:pt>
                <c:pt idx="37">
                  <c:v>4.2377690526466996</c:v>
                </c:pt>
                <c:pt idx="38">
                  <c:v>4.2377690526466996</c:v>
                </c:pt>
                <c:pt idx="39">
                  <c:v>4.2377690526466996</c:v>
                </c:pt>
                <c:pt idx="40">
                  <c:v>4.2377690526466996</c:v>
                </c:pt>
                <c:pt idx="41">
                  <c:v>4.2377690526466996</c:v>
                </c:pt>
                <c:pt idx="42">
                  <c:v>4.2377690526466996</c:v>
                </c:pt>
                <c:pt idx="43">
                  <c:v>4.2377690526466996</c:v>
                </c:pt>
                <c:pt idx="44">
                  <c:v>4.2377690526466996</c:v>
                </c:pt>
                <c:pt idx="45">
                  <c:v>4.2377690526466996</c:v>
                </c:pt>
                <c:pt idx="46">
                  <c:v>4.2377690526466996</c:v>
                </c:pt>
                <c:pt idx="47">
                  <c:v>4.2377690526466996</c:v>
                </c:pt>
                <c:pt idx="48">
                  <c:v>4.2377690526466996</c:v>
                </c:pt>
                <c:pt idx="49">
                  <c:v>4.2377690526466996</c:v>
                </c:pt>
                <c:pt idx="50">
                  <c:v>4.2377690526466996</c:v>
                </c:pt>
                <c:pt idx="51">
                  <c:v>4.2377690526466996</c:v>
                </c:pt>
                <c:pt idx="52">
                  <c:v>4.2377690526466996</c:v>
                </c:pt>
                <c:pt idx="53">
                  <c:v>4.2377690526466996</c:v>
                </c:pt>
                <c:pt idx="54">
                  <c:v>4.2377690526466996</c:v>
                </c:pt>
                <c:pt idx="55">
                  <c:v>4.2377690526466996</c:v>
                </c:pt>
                <c:pt idx="56">
                  <c:v>4.2377690526466996</c:v>
                </c:pt>
                <c:pt idx="57">
                  <c:v>4.2377690526466996</c:v>
                </c:pt>
                <c:pt idx="58">
                  <c:v>4.2377690526466996</c:v>
                </c:pt>
                <c:pt idx="59">
                  <c:v>4.2377690526466996</c:v>
                </c:pt>
                <c:pt idx="60">
                  <c:v>4.2377690526466996</c:v>
                </c:pt>
                <c:pt idx="61">
                  <c:v>4.2377690526466996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F-4621-AD92-982C0DF54739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Diciembre!$W$7:$W$68</c:f>
              <c:numCache>
                <c:formatCode>0.00</c:formatCode>
                <c:ptCount val="62"/>
                <c:pt idx="0">
                  <c:v>6.0403188005723845</c:v>
                </c:pt>
                <c:pt idx="1">
                  <c:v>6.0403188005723845</c:v>
                </c:pt>
                <c:pt idx="2">
                  <c:v>6.0403188005723845</c:v>
                </c:pt>
                <c:pt idx="3">
                  <c:v>6.0403188005723845</c:v>
                </c:pt>
                <c:pt idx="4">
                  <c:v>6.0403188005723845</c:v>
                </c:pt>
                <c:pt idx="5">
                  <c:v>6.0403188005723845</c:v>
                </c:pt>
                <c:pt idx="6">
                  <c:v>6.0403188005723845</c:v>
                </c:pt>
                <c:pt idx="7">
                  <c:v>6.0403188005723845</c:v>
                </c:pt>
                <c:pt idx="8">
                  <c:v>6.0403188005723845</c:v>
                </c:pt>
                <c:pt idx="9">
                  <c:v>6.0403188005723845</c:v>
                </c:pt>
                <c:pt idx="10">
                  <c:v>6.0403188005723845</c:v>
                </c:pt>
                <c:pt idx="11">
                  <c:v>6.0403188005723845</c:v>
                </c:pt>
                <c:pt idx="12">
                  <c:v>6.0403188005723845</c:v>
                </c:pt>
                <c:pt idx="13">
                  <c:v>6.0403188005723845</c:v>
                </c:pt>
                <c:pt idx="14">
                  <c:v>6.0403188005723845</c:v>
                </c:pt>
                <c:pt idx="15">
                  <c:v>6.0403188005723845</c:v>
                </c:pt>
                <c:pt idx="16">
                  <c:v>6.0403188005723845</c:v>
                </c:pt>
                <c:pt idx="17">
                  <c:v>6.0403188005723845</c:v>
                </c:pt>
                <c:pt idx="18">
                  <c:v>6.0403188005723845</c:v>
                </c:pt>
                <c:pt idx="19">
                  <c:v>6.0403188005723845</c:v>
                </c:pt>
                <c:pt idx="20">
                  <c:v>6.0403188005723845</c:v>
                </c:pt>
                <c:pt idx="21">
                  <c:v>6.0403188005723845</c:v>
                </c:pt>
                <c:pt idx="22">
                  <c:v>6.0403188005723845</c:v>
                </c:pt>
                <c:pt idx="23">
                  <c:v>6.0403188005723845</c:v>
                </c:pt>
                <c:pt idx="24">
                  <c:v>6.0403188005723845</c:v>
                </c:pt>
                <c:pt idx="25">
                  <c:v>6.0403188005723845</c:v>
                </c:pt>
                <c:pt idx="26">
                  <c:v>6.0403188005723845</c:v>
                </c:pt>
                <c:pt idx="27">
                  <c:v>6.0403188005723845</c:v>
                </c:pt>
                <c:pt idx="28">
                  <c:v>6.0403188005723845</c:v>
                </c:pt>
                <c:pt idx="29">
                  <c:v>6.0403188005723845</c:v>
                </c:pt>
                <c:pt idx="30">
                  <c:v>6.0403188005723845</c:v>
                </c:pt>
                <c:pt idx="31">
                  <c:v>6.0403188005723845</c:v>
                </c:pt>
                <c:pt idx="32">
                  <c:v>6.0403188005723845</c:v>
                </c:pt>
                <c:pt idx="33">
                  <c:v>6.0403188005723845</c:v>
                </c:pt>
                <c:pt idx="34">
                  <c:v>6.0403188005723845</c:v>
                </c:pt>
                <c:pt idx="35">
                  <c:v>6.0403188005723845</c:v>
                </c:pt>
                <c:pt idx="36">
                  <c:v>6.0403188005723845</c:v>
                </c:pt>
                <c:pt idx="37">
                  <c:v>6.0403188005723845</c:v>
                </c:pt>
                <c:pt idx="38">
                  <c:v>6.0403188005723845</c:v>
                </c:pt>
                <c:pt idx="39">
                  <c:v>6.0403188005723845</c:v>
                </c:pt>
                <c:pt idx="40">
                  <c:v>6.0403188005723845</c:v>
                </c:pt>
                <c:pt idx="41">
                  <c:v>6.0403188005723845</c:v>
                </c:pt>
                <c:pt idx="42">
                  <c:v>6.0403188005723845</c:v>
                </c:pt>
                <c:pt idx="43">
                  <c:v>6.0403188005723845</c:v>
                </c:pt>
                <c:pt idx="44">
                  <c:v>6.0403188005723845</c:v>
                </c:pt>
                <c:pt idx="45">
                  <c:v>6.0403188005723845</c:v>
                </c:pt>
                <c:pt idx="46">
                  <c:v>6.0403188005723845</c:v>
                </c:pt>
                <c:pt idx="47">
                  <c:v>6.0403188005723845</c:v>
                </c:pt>
                <c:pt idx="48">
                  <c:v>6.0403188005723845</c:v>
                </c:pt>
                <c:pt idx="49">
                  <c:v>6.0403188005723845</c:v>
                </c:pt>
                <c:pt idx="50">
                  <c:v>6.0403188005723845</c:v>
                </c:pt>
                <c:pt idx="51">
                  <c:v>6.0403188005723845</c:v>
                </c:pt>
                <c:pt idx="52">
                  <c:v>6.0403188005723845</c:v>
                </c:pt>
                <c:pt idx="53">
                  <c:v>6.0403188005723845</c:v>
                </c:pt>
                <c:pt idx="54">
                  <c:v>6.0403188005723845</c:v>
                </c:pt>
                <c:pt idx="55">
                  <c:v>6.0403188005723845</c:v>
                </c:pt>
                <c:pt idx="56">
                  <c:v>6.0403188005723845</c:v>
                </c:pt>
                <c:pt idx="57">
                  <c:v>6.0403188005723845</c:v>
                </c:pt>
                <c:pt idx="58">
                  <c:v>6.0403188005723845</c:v>
                </c:pt>
                <c:pt idx="59">
                  <c:v>6.0403188005723845</c:v>
                </c:pt>
                <c:pt idx="60">
                  <c:v>6.0403188005723845</c:v>
                </c:pt>
                <c:pt idx="61">
                  <c:v>6.0403188005723845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3F-4621-AD92-982C0DF54739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Diciembre!$X$7:$X$68</c:f>
              <c:numCache>
                <c:formatCode>0.00</c:formatCode>
                <c:ptCount val="62"/>
                <c:pt idx="0">
                  <c:v>2.4352193047210147</c:v>
                </c:pt>
                <c:pt idx="1">
                  <c:v>2.4352193047210147</c:v>
                </c:pt>
                <c:pt idx="2">
                  <c:v>2.4352193047210147</c:v>
                </c:pt>
                <c:pt idx="3">
                  <c:v>2.4352193047210147</c:v>
                </c:pt>
                <c:pt idx="4">
                  <c:v>2.4352193047210147</c:v>
                </c:pt>
                <c:pt idx="5">
                  <c:v>2.4352193047210147</c:v>
                </c:pt>
                <c:pt idx="6">
                  <c:v>2.4352193047210147</c:v>
                </c:pt>
                <c:pt idx="7">
                  <c:v>2.4352193047210147</c:v>
                </c:pt>
                <c:pt idx="8">
                  <c:v>2.4352193047210147</c:v>
                </c:pt>
                <c:pt idx="9">
                  <c:v>2.4352193047210147</c:v>
                </c:pt>
                <c:pt idx="10">
                  <c:v>2.4352193047210147</c:v>
                </c:pt>
                <c:pt idx="11">
                  <c:v>2.4352193047210147</c:v>
                </c:pt>
                <c:pt idx="12">
                  <c:v>2.4352193047210147</c:v>
                </c:pt>
                <c:pt idx="13">
                  <c:v>2.4352193047210147</c:v>
                </c:pt>
                <c:pt idx="14">
                  <c:v>2.4352193047210147</c:v>
                </c:pt>
                <c:pt idx="15">
                  <c:v>2.4352193047210147</c:v>
                </c:pt>
                <c:pt idx="16">
                  <c:v>2.4352193047210147</c:v>
                </c:pt>
                <c:pt idx="17">
                  <c:v>2.4352193047210147</c:v>
                </c:pt>
                <c:pt idx="18">
                  <c:v>2.4352193047210147</c:v>
                </c:pt>
                <c:pt idx="19">
                  <c:v>2.4352193047210147</c:v>
                </c:pt>
                <c:pt idx="20">
                  <c:v>2.4352193047210147</c:v>
                </c:pt>
                <c:pt idx="21">
                  <c:v>2.4352193047210147</c:v>
                </c:pt>
                <c:pt idx="22">
                  <c:v>2.4352193047210147</c:v>
                </c:pt>
                <c:pt idx="23">
                  <c:v>2.4352193047210147</c:v>
                </c:pt>
                <c:pt idx="24">
                  <c:v>2.4352193047210147</c:v>
                </c:pt>
                <c:pt idx="25">
                  <c:v>2.4352193047210147</c:v>
                </c:pt>
                <c:pt idx="26">
                  <c:v>2.4352193047210147</c:v>
                </c:pt>
                <c:pt idx="27">
                  <c:v>2.4352193047210147</c:v>
                </c:pt>
                <c:pt idx="28">
                  <c:v>2.4352193047210147</c:v>
                </c:pt>
                <c:pt idx="29">
                  <c:v>2.4352193047210147</c:v>
                </c:pt>
                <c:pt idx="30">
                  <c:v>2.4352193047210147</c:v>
                </c:pt>
                <c:pt idx="31">
                  <c:v>2.4352193047210147</c:v>
                </c:pt>
                <c:pt idx="32">
                  <c:v>2.4352193047210147</c:v>
                </c:pt>
                <c:pt idx="33">
                  <c:v>2.4352193047210147</c:v>
                </c:pt>
                <c:pt idx="34">
                  <c:v>2.4352193047210147</c:v>
                </c:pt>
                <c:pt idx="35">
                  <c:v>2.4352193047210147</c:v>
                </c:pt>
                <c:pt idx="36">
                  <c:v>2.4352193047210147</c:v>
                </c:pt>
                <c:pt idx="37">
                  <c:v>2.4352193047210147</c:v>
                </c:pt>
                <c:pt idx="38">
                  <c:v>2.4352193047210147</c:v>
                </c:pt>
                <c:pt idx="39">
                  <c:v>2.4352193047210147</c:v>
                </c:pt>
                <c:pt idx="40">
                  <c:v>2.4352193047210147</c:v>
                </c:pt>
                <c:pt idx="41">
                  <c:v>2.4352193047210147</c:v>
                </c:pt>
                <c:pt idx="42">
                  <c:v>2.4352193047210147</c:v>
                </c:pt>
                <c:pt idx="43">
                  <c:v>2.4352193047210147</c:v>
                </c:pt>
                <c:pt idx="44">
                  <c:v>2.4352193047210147</c:v>
                </c:pt>
                <c:pt idx="45">
                  <c:v>2.4352193047210147</c:v>
                </c:pt>
                <c:pt idx="46">
                  <c:v>2.4352193047210147</c:v>
                </c:pt>
                <c:pt idx="47">
                  <c:v>2.4352193047210147</c:v>
                </c:pt>
                <c:pt idx="48">
                  <c:v>2.4352193047210147</c:v>
                </c:pt>
                <c:pt idx="49">
                  <c:v>2.4352193047210147</c:v>
                </c:pt>
                <c:pt idx="50">
                  <c:v>2.4352193047210147</c:v>
                </c:pt>
                <c:pt idx="51">
                  <c:v>2.4352193047210147</c:v>
                </c:pt>
                <c:pt idx="52">
                  <c:v>2.4352193047210147</c:v>
                </c:pt>
                <c:pt idx="53">
                  <c:v>2.4352193047210147</c:v>
                </c:pt>
                <c:pt idx="54">
                  <c:v>2.4352193047210147</c:v>
                </c:pt>
                <c:pt idx="55">
                  <c:v>2.4352193047210147</c:v>
                </c:pt>
                <c:pt idx="56">
                  <c:v>2.4352193047210147</c:v>
                </c:pt>
                <c:pt idx="57">
                  <c:v>2.4352193047210147</c:v>
                </c:pt>
                <c:pt idx="58">
                  <c:v>2.4352193047210147</c:v>
                </c:pt>
                <c:pt idx="59">
                  <c:v>2.4352193047210147</c:v>
                </c:pt>
                <c:pt idx="60">
                  <c:v>2.4352193047210147</c:v>
                </c:pt>
                <c:pt idx="61">
                  <c:v>2.4352193047210147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3F-4621-AD92-982C0DF54739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Diciembre!$Y$7:$Y$68</c:f>
              <c:numCache>
                <c:formatCode>0.00</c:formatCode>
                <c:ptCount val="62"/>
                <c:pt idx="0">
                  <c:v>7.8428685484980694</c:v>
                </c:pt>
                <c:pt idx="1">
                  <c:v>7.8428685484980694</c:v>
                </c:pt>
                <c:pt idx="2">
                  <c:v>7.8428685484980694</c:v>
                </c:pt>
                <c:pt idx="3">
                  <c:v>7.8428685484980694</c:v>
                </c:pt>
                <c:pt idx="4">
                  <c:v>7.8428685484980694</c:v>
                </c:pt>
                <c:pt idx="5">
                  <c:v>7.8428685484980694</c:v>
                </c:pt>
                <c:pt idx="6">
                  <c:v>7.8428685484980694</c:v>
                </c:pt>
                <c:pt idx="7">
                  <c:v>7.8428685484980694</c:v>
                </c:pt>
                <c:pt idx="8">
                  <c:v>7.8428685484980694</c:v>
                </c:pt>
                <c:pt idx="9">
                  <c:v>7.8428685484980694</c:v>
                </c:pt>
                <c:pt idx="10">
                  <c:v>7.8428685484980694</c:v>
                </c:pt>
                <c:pt idx="11">
                  <c:v>7.8428685484980694</c:v>
                </c:pt>
                <c:pt idx="12">
                  <c:v>7.8428685484980694</c:v>
                </c:pt>
                <c:pt idx="13">
                  <c:v>7.8428685484980694</c:v>
                </c:pt>
                <c:pt idx="14">
                  <c:v>7.8428685484980694</c:v>
                </c:pt>
                <c:pt idx="15">
                  <c:v>7.8428685484980694</c:v>
                </c:pt>
                <c:pt idx="16">
                  <c:v>7.8428685484980694</c:v>
                </c:pt>
                <c:pt idx="17">
                  <c:v>7.8428685484980694</c:v>
                </c:pt>
                <c:pt idx="18">
                  <c:v>7.8428685484980694</c:v>
                </c:pt>
                <c:pt idx="19">
                  <c:v>7.8428685484980694</c:v>
                </c:pt>
                <c:pt idx="20">
                  <c:v>7.8428685484980694</c:v>
                </c:pt>
                <c:pt idx="21">
                  <c:v>7.8428685484980694</c:v>
                </c:pt>
                <c:pt idx="22">
                  <c:v>7.8428685484980694</c:v>
                </c:pt>
                <c:pt idx="23">
                  <c:v>7.8428685484980694</c:v>
                </c:pt>
                <c:pt idx="24">
                  <c:v>7.8428685484980694</c:v>
                </c:pt>
                <c:pt idx="25">
                  <c:v>7.8428685484980694</c:v>
                </c:pt>
                <c:pt idx="26">
                  <c:v>7.8428685484980694</c:v>
                </c:pt>
                <c:pt idx="27">
                  <c:v>7.8428685484980694</c:v>
                </c:pt>
                <c:pt idx="28">
                  <c:v>7.8428685484980694</c:v>
                </c:pt>
                <c:pt idx="29">
                  <c:v>7.8428685484980694</c:v>
                </c:pt>
                <c:pt idx="30">
                  <c:v>7.8428685484980694</c:v>
                </c:pt>
                <c:pt idx="31">
                  <c:v>7.8428685484980694</c:v>
                </c:pt>
                <c:pt idx="32">
                  <c:v>7.8428685484980694</c:v>
                </c:pt>
                <c:pt idx="33">
                  <c:v>7.8428685484980694</c:v>
                </c:pt>
                <c:pt idx="34">
                  <c:v>7.8428685484980694</c:v>
                </c:pt>
                <c:pt idx="35">
                  <c:v>7.8428685484980694</c:v>
                </c:pt>
                <c:pt idx="36">
                  <c:v>7.8428685484980694</c:v>
                </c:pt>
                <c:pt idx="37">
                  <c:v>7.8428685484980694</c:v>
                </c:pt>
                <c:pt idx="38">
                  <c:v>7.8428685484980694</c:v>
                </c:pt>
                <c:pt idx="39">
                  <c:v>7.8428685484980694</c:v>
                </c:pt>
                <c:pt idx="40">
                  <c:v>7.8428685484980694</c:v>
                </c:pt>
                <c:pt idx="41">
                  <c:v>7.8428685484980694</c:v>
                </c:pt>
                <c:pt idx="42">
                  <c:v>7.8428685484980694</c:v>
                </c:pt>
                <c:pt idx="43">
                  <c:v>7.8428685484980694</c:v>
                </c:pt>
                <c:pt idx="44">
                  <c:v>7.8428685484980694</c:v>
                </c:pt>
                <c:pt idx="45">
                  <c:v>7.8428685484980694</c:v>
                </c:pt>
                <c:pt idx="46">
                  <c:v>7.8428685484980694</c:v>
                </c:pt>
                <c:pt idx="47">
                  <c:v>7.8428685484980694</c:v>
                </c:pt>
                <c:pt idx="48">
                  <c:v>7.8428685484980694</c:v>
                </c:pt>
                <c:pt idx="49">
                  <c:v>7.8428685484980694</c:v>
                </c:pt>
                <c:pt idx="50">
                  <c:v>7.8428685484980694</c:v>
                </c:pt>
                <c:pt idx="51">
                  <c:v>7.8428685484980694</c:v>
                </c:pt>
                <c:pt idx="52">
                  <c:v>7.8428685484980694</c:v>
                </c:pt>
                <c:pt idx="53">
                  <c:v>7.8428685484980694</c:v>
                </c:pt>
                <c:pt idx="54">
                  <c:v>7.8428685484980694</c:v>
                </c:pt>
                <c:pt idx="55">
                  <c:v>7.8428685484980694</c:v>
                </c:pt>
                <c:pt idx="56">
                  <c:v>7.8428685484980694</c:v>
                </c:pt>
                <c:pt idx="57">
                  <c:v>7.8428685484980694</c:v>
                </c:pt>
                <c:pt idx="58">
                  <c:v>7.8428685484980694</c:v>
                </c:pt>
                <c:pt idx="59">
                  <c:v>7.8428685484980694</c:v>
                </c:pt>
                <c:pt idx="60">
                  <c:v>7.8428685484980694</c:v>
                </c:pt>
                <c:pt idx="61">
                  <c:v>7.8428685484980694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3F-4621-AD92-982C0DF54739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Diciembre!$Z$7:$Z$68</c:f>
              <c:numCache>
                <c:formatCode>0.00</c:formatCode>
                <c:ptCount val="62"/>
                <c:pt idx="0">
                  <c:v>0.63266955679533021</c:v>
                </c:pt>
                <c:pt idx="1">
                  <c:v>0.63266955679533021</c:v>
                </c:pt>
                <c:pt idx="2">
                  <c:v>0.63266955679533021</c:v>
                </c:pt>
                <c:pt idx="3">
                  <c:v>0.63266955679533021</c:v>
                </c:pt>
                <c:pt idx="4">
                  <c:v>0.63266955679533021</c:v>
                </c:pt>
                <c:pt idx="5">
                  <c:v>0.63266955679533021</c:v>
                </c:pt>
                <c:pt idx="6">
                  <c:v>0.63266955679533021</c:v>
                </c:pt>
                <c:pt idx="7">
                  <c:v>0.63266955679533021</c:v>
                </c:pt>
                <c:pt idx="8">
                  <c:v>0.63266955679533021</c:v>
                </c:pt>
                <c:pt idx="9">
                  <c:v>0.63266955679533021</c:v>
                </c:pt>
                <c:pt idx="10">
                  <c:v>0.63266955679533021</c:v>
                </c:pt>
                <c:pt idx="11">
                  <c:v>0.63266955679533021</c:v>
                </c:pt>
                <c:pt idx="12">
                  <c:v>0.63266955679533021</c:v>
                </c:pt>
                <c:pt idx="13">
                  <c:v>0.63266955679533021</c:v>
                </c:pt>
                <c:pt idx="14">
                  <c:v>0.63266955679533021</c:v>
                </c:pt>
                <c:pt idx="15">
                  <c:v>0.63266955679533021</c:v>
                </c:pt>
                <c:pt idx="16">
                  <c:v>0.63266955679533021</c:v>
                </c:pt>
                <c:pt idx="17">
                  <c:v>0.63266955679533021</c:v>
                </c:pt>
                <c:pt idx="18">
                  <c:v>0.63266955679533021</c:v>
                </c:pt>
                <c:pt idx="19">
                  <c:v>0.63266955679533021</c:v>
                </c:pt>
                <c:pt idx="20">
                  <c:v>0.63266955679533021</c:v>
                </c:pt>
                <c:pt idx="21">
                  <c:v>0.63266955679533021</c:v>
                </c:pt>
                <c:pt idx="22">
                  <c:v>0.63266955679533021</c:v>
                </c:pt>
                <c:pt idx="23">
                  <c:v>0.63266955679533021</c:v>
                </c:pt>
                <c:pt idx="24">
                  <c:v>0.63266955679533021</c:v>
                </c:pt>
                <c:pt idx="25">
                  <c:v>0.63266955679533021</c:v>
                </c:pt>
                <c:pt idx="26">
                  <c:v>0.63266955679533021</c:v>
                </c:pt>
                <c:pt idx="27">
                  <c:v>0.63266955679533021</c:v>
                </c:pt>
                <c:pt idx="28">
                  <c:v>0.63266955679533021</c:v>
                </c:pt>
                <c:pt idx="29">
                  <c:v>0.63266955679533021</c:v>
                </c:pt>
                <c:pt idx="30">
                  <c:v>0.63266955679533021</c:v>
                </c:pt>
                <c:pt idx="31">
                  <c:v>0.63266955679533021</c:v>
                </c:pt>
                <c:pt idx="32">
                  <c:v>0.63266955679533021</c:v>
                </c:pt>
                <c:pt idx="33">
                  <c:v>0.63266955679533021</c:v>
                </c:pt>
                <c:pt idx="34">
                  <c:v>0.63266955679533021</c:v>
                </c:pt>
                <c:pt idx="35">
                  <c:v>0.63266955679533021</c:v>
                </c:pt>
                <c:pt idx="36">
                  <c:v>0.63266955679533021</c:v>
                </c:pt>
                <c:pt idx="37">
                  <c:v>0.63266955679533021</c:v>
                </c:pt>
                <c:pt idx="38">
                  <c:v>0.63266955679533021</c:v>
                </c:pt>
                <c:pt idx="39">
                  <c:v>0.63266955679533021</c:v>
                </c:pt>
                <c:pt idx="40">
                  <c:v>0.63266955679533021</c:v>
                </c:pt>
                <c:pt idx="41">
                  <c:v>0.63266955679533021</c:v>
                </c:pt>
                <c:pt idx="42">
                  <c:v>0.63266955679533021</c:v>
                </c:pt>
                <c:pt idx="43">
                  <c:v>0.63266955679533021</c:v>
                </c:pt>
                <c:pt idx="44">
                  <c:v>0.63266955679533021</c:v>
                </c:pt>
                <c:pt idx="45">
                  <c:v>0.63266955679533021</c:v>
                </c:pt>
                <c:pt idx="46">
                  <c:v>0.63266955679533021</c:v>
                </c:pt>
                <c:pt idx="47">
                  <c:v>0.63266955679533021</c:v>
                </c:pt>
                <c:pt idx="48">
                  <c:v>0.63266955679533021</c:v>
                </c:pt>
                <c:pt idx="49">
                  <c:v>0.63266955679533021</c:v>
                </c:pt>
                <c:pt idx="50">
                  <c:v>0.63266955679533021</c:v>
                </c:pt>
                <c:pt idx="51">
                  <c:v>0.63266955679533021</c:v>
                </c:pt>
                <c:pt idx="52">
                  <c:v>0.63266955679533021</c:v>
                </c:pt>
                <c:pt idx="53">
                  <c:v>0.63266955679533021</c:v>
                </c:pt>
                <c:pt idx="54">
                  <c:v>0.63266955679533021</c:v>
                </c:pt>
                <c:pt idx="55">
                  <c:v>0.63266955679533021</c:v>
                </c:pt>
                <c:pt idx="56">
                  <c:v>0.63266955679533021</c:v>
                </c:pt>
                <c:pt idx="57">
                  <c:v>0.63266955679533021</c:v>
                </c:pt>
                <c:pt idx="58">
                  <c:v>0.63266955679533021</c:v>
                </c:pt>
                <c:pt idx="59">
                  <c:v>0.63266955679533021</c:v>
                </c:pt>
                <c:pt idx="60">
                  <c:v>0.63266955679533021</c:v>
                </c:pt>
                <c:pt idx="61">
                  <c:v>0.63266955679533021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63F-4621-AD92-982C0DF54739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C616F"/>
              </a:solidFill>
              <a:ln w="9525">
                <a:solidFill>
                  <a:srgbClr val="6C616F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Diciembre!$AA$7:$AA$68</c:f>
              <c:numCache>
                <c:formatCode>0.00</c:formatCode>
                <c:ptCount val="62"/>
                <c:pt idx="0">
                  <c:v>5.0599999999999996</c:v>
                </c:pt>
                <c:pt idx="1">
                  <c:v>5.0599999999999996</c:v>
                </c:pt>
                <c:pt idx="2">
                  <c:v>5.0599999999999996</c:v>
                </c:pt>
                <c:pt idx="3">
                  <c:v>5.0599999999999996</c:v>
                </c:pt>
                <c:pt idx="4">
                  <c:v>5.0599999999999996</c:v>
                </c:pt>
                <c:pt idx="5">
                  <c:v>5.0599999999999996</c:v>
                </c:pt>
                <c:pt idx="6">
                  <c:v>5.0599999999999996</c:v>
                </c:pt>
                <c:pt idx="7">
                  <c:v>5.0599999999999996</c:v>
                </c:pt>
                <c:pt idx="8">
                  <c:v>5.0599999999999996</c:v>
                </c:pt>
                <c:pt idx="9">
                  <c:v>5.0599999999999996</c:v>
                </c:pt>
                <c:pt idx="10">
                  <c:v>5.0599999999999996</c:v>
                </c:pt>
                <c:pt idx="11">
                  <c:v>5.0599999999999996</c:v>
                </c:pt>
                <c:pt idx="12">
                  <c:v>5.0599999999999996</c:v>
                </c:pt>
                <c:pt idx="13">
                  <c:v>5.0599999999999996</c:v>
                </c:pt>
                <c:pt idx="14">
                  <c:v>5.0599999999999996</c:v>
                </c:pt>
                <c:pt idx="15">
                  <c:v>5.0599999999999996</c:v>
                </c:pt>
                <c:pt idx="16">
                  <c:v>5.0599999999999996</c:v>
                </c:pt>
                <c:pt idx="17">
                  <c:v>5.0599999999999996</c:v>
                </c:pt>
                <c:pt idx="18">
                  <c:v>5.0599999999999996</c:v>
                </c:pt>
                <c:pt idx="19">
                  <c:v>5.0599999999999996</c:v>
                </c:pt>
                <c:pt idx="20">
                  <c:v>5.0599999999999996</c:v>
                </c:pt>
                <c:pt idx="21">
                  <c:v>5.0599999999999996</c:v>
                </c:pt>
                <c:pt idx="22">
                  <c:v>5.0599999999999996</c:v>
                </c:pt>
                <c:pt idx="23">
                  <c:v>5.0599999999999996</c:v>
                </c:pt>
                <c:pt idx="24">
                  <c:v>5.0599999999999996</c:v>
                </c:pt>
                <c:pt idx="25">
                  <c:v>5.0599999999999996</c:v>
                </c:pt>
                <c:pt idx="26">
                  <c:v>5.0599999999999996</c:v>
                </c:pt>
                <c:pt idx="27">
                  <c:v>5.0599999999999996</c:v>
                </c:pt>
                <c:pt idx="28">
                  <c:v>5.0599999999999996</c:v>
                </c:pt>
                <c:pt idx="29">
                  <c:v>5.0599999999999996</c:v>
                </c:pt>
                <c:pt idx="30">
                  <c:v>5.0599999999999996</c:v>
                </c:pt>
                <c:pt idx="31">
                  <c:v>5.0599999999999996</c:v>
                </c:pt>
                <c:pt idx="32">
                  <c:v>5.0599999999999996</c:v>
                </c:pt>
                <c:pt idx="33">
                  <c:v>5.0599999999999996</c:v>
                </c:pt>
                <c:pt idx="34">
                  <c:v>5.0599999999999996</c:v>
                </c:pt>
                <c:pt idx="35">
                  <c:v>5.0599999999999996</c:v>
                </c:pt>
                <c:pt idx="36">
                  <c:v>5.0599999999999996</c:v>
                </c:pt>
                <c:pt idx="37">
                  <c:v>5.0599999999999996</c:v>
                </c:pt>
                <c:pt idx="38">
                  <c:v>5.0599999999999996</c:v>
                </c:pt>
                <c:pt idx="39">
                  <c:v>5.0599999999999996</c:v>
                </c:pt>
                <c:pt idx="40">
                  <c:v>5.0599999999999996</c:v>
                </c:pt>
                <c:pt idx="41">
                  <c:v>5.0599999999999996</c:v>
                </c:pt>
                <c:pt idx="42">
                  <c:v>5.0599999999999996</c:v>
                </c:pt>
                <c:pt idx="43">
                  <c:v>5.0599999999999996</c:v>
                </c:pt>
                <c:pt idx="44">
                  <c:v>5.0599999999999996</c:v>
                </c:pt>
                <c:pt idx="45">
                  <c:v>5.0599999999999996</c:v>
                </c:pt>
                <c:pt idx="46">
                  <c:v>5.0599999999999996</c:v>
                </c:pt>
                <c:pt idx="47">
                  <c:v>5.0599999999999996</c:v>
                </c:pt>
                <c:pt idx="48">
                  <c:v>5.0599999999999996</c:v>
                </c:pt>
                <c:pt idx="49">
                  <c:v>5.0599999999999996</c:v>
                </c:pt>
                <c:pt idx="50">
                  <c:v>5.0599999999999996</c:v>
                </c:pt>
                <c:pt idx="51">
                  <c:v>5.0599999999999996</c:v>
                </c:pt>
                <c:pt idx="52">
                  <c:v>5.0599999999999996</c:v>
                </c:pt>
                <c:pt idx="53">
                  <c:v>5.0599999999999996</c:v>
                </c:pt>
                <c:pt idx="54">
                  <c:v>5.0599999999999996</c:v>
                </c:pt>
                <c:pt idx="55">
                  <c:v>5.0599999999999996</c:v>
                </c:pt>
                <c:pt idx="56">
                  <c:v>5.0599999999999996</c:v>
                </c:pt>
                <c:pt idx="57">
                  <c:v>5.0599999999999996</c:v>
                </c:pt>
                <c:pt idx="58">
                  <c:v>5.0599999999999996</c:v>
                </c:pt>
                <c:pt idx="59">
                  <c:v>5.0599999999999996</c:v>
                </c:pt>
                <c:pt idx="60">
                  <c:v>5.0599999999999996</c:v>
                </c:pt>
                <c:pt idx="61">
                  <c:v>5.0599999999999996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63F-4621-AD92-982C0DF5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1168"/>
        <c:axId val="154641920"/>
        <c:extLst/>
      </c:scatterChart>
      <c:valAx>
        <c:axId val="154631168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41920"/>
        <c:crosses val="autoZero"/>
        <c:crossBetween val="midCat"/>
      </c:valAx>
      <c:valAx>
        <c:axId val="15464192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Au Conc. Zn 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31168"/>
        <c:crosses val="autoZero"/>
        <c:crossBetween val="midCat"/>
      </c:valAx>
      <c:spPr>
        <a:noFill/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>
        <c:manualLayout>
          <c:xMode val="edge"/>
          <c:yMode val="edge"/>
          <c:x val="4.4158324924071117E-2"/>
          <c:y val="0.82522643183529154"/>
          <c:w val="0.92035958937384676"/>
          <c:h val="0.15624068059950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Ag Conc. De Zinc Turnos</a:t>
            </a:r>
            <a:r>
              <a:rPr lang="en-US" b="1" baseline="0"/>
              <a:t> Diciembre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037695069775665E-2"/>
          <c:y val="0.1113888888888889"/>
          <c:w val="0.91794234236004346"/>
          <c:h val="0.62013706976092864"/>
        </c:manualLayout>
      </c:layout>
      <c:scatterChart>
        <c:scatterStyle val="lineMarker"/>
        <c:varyColors val="0"/>
        <c:ser>
          <c:idx val="0"/>
          <c:order val="0"/>
          <c:tx>
            <c:v>Rec Ag Conc. De Zn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Diciembre'!$L$7:$L$68</c:f>
              <c:numCache>
                <c:formatCode>0.00</c:formatCode>
                <c:ptCount val="62"/>
                <c:pt idx="0">
                  <c:v>5.1263901947745953</c:v>
                </c:pt>
                <c:pt idx="1">
                  <c:v>5.0968897322181776</c:v>
                </c:pt>
                <c:pt idx="2">
                  <c:v>5.4468226783154599</c:v>
                </c:pt>
                <c:pt idx="3">
                  <c:v>8.8380564525806662</c:v>
                </c:pt>
                <c:pt idx="4">
                  <c:v>6.1899264098843698</c:v>
                </c:pt>
                <c:pt idx="5">
                  <c:v>6.2954816902712079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7.2813493443121695</c:v>
                </c:pt>
                <c:pt idx="11">
                  <c:v>7.2813493443121695</c:v>
                </c:pt>
                <c:pt idx="12">
                  <c:v>7.5834591605893662</c:v>
                </c:pt>
                <c:pt idx="13">
                  <c:v>7.3830858708202092</c:v>
                </c:pt>
                <c:pt idx="14">
                  <c:v>6.007652877226227</c:v>
                </c:pt>
                <c:pt idx="15">
                  <c:v>7.1046796444199227</c:v>
                </c:pt>
                <c:pt idx="16">
                  <c:v>7.7849543987519958</c:v>
                </c:pt>
                <c:pt idx="17">
                  <c:v>5.6222142374760242</c:v>
                </c:pt>
                <c:pt idx="18">
                  <c:v>6.5239870135118867</c:v>
                </c:pt>
                <c:pt idx="19">
                  <c:v>9.8627603086992206</c:v>
                </c:pt>
                <c:pt idx="20">
                  <c:v>7.1190150595888806</c:v>
                </c:pt>
                <c:pt idx="21">
                  <c:v>5.9407816024842148</c:v>
                </c:pt>
                <c:pt idx="22">
                  <c:v>6.2309921570109301</c:v>
                </c:pt>
                <c:pt idx="23">
                  <c:v>6.6822485142632502</c:v>
                </c:pt>
                <c:pt idx="24">
                  <c:v>6.7831347830356412</c:v>
                </c:pt>
                <c:pt idx="25">
                  <c:v>6.6471495329746721</c:v>
                </c:pt>
                <c:pt idx="26">
                  <c:v>7.099798483590841</c:v>
                </c:pt>
                <c:pt idx="27">
                  <c:v>6.666506154485254</c:v>
                </c:pt>
                <c:pt idx="28">
                  <c:v>0</c:v>
                </c:pt>
                <c:pt idx="29">
                  <c:v>0</c:v>
                </c:pt>
                <c:pt idx="30">
                  <c:v>9.1697398638051482</c:v>
                </c:pt>
                <c:pt idx="31">
                  <c:v>10.403056285704523</c:v>
                </c:pt>
                <c:pt idx="32">
                  <c:v>7.3799119048879689</c:v>
                </c:pt>
                <c:pt idx="33">
                  <c:v>6.1142067813798811</c:v>
                </c:pt>
                <c:pt idx="34">
                  <c:v>6.6261408188552808</c:v>
                </c:pt>
                <c:pt idx="35">
                  <c:v>5.1480833476722809</c:v>
                </c:pt>
                <c:pt idx="36">
                  <c:v>6.333259691460845</c:v>
                </c:pt>
                <c:pt idx="37">
                  <c:v>6.6190510279091352</c:v>
                </c:pt>
                <c:pt idx="38">
                  <c:v>5.7172004382112309</c:v>
                </c:pt>
                <c:pt idx="39">
                  <c:v>5.2797407380646959</c:v>
                </c:pt>
                <c:pt idx="40">
                  <c:v>5.8530149128649755</c:v>
                </c:pt>
                <c:pt idx="41">
                  <c:v>6.1987963957662879</c:v>
                </c:pt>
                <c:pt idx="42">
                  <c:v>5.3340179481705237</c:v>
                </c:pt>
                <c:pt idx="43">
                  <c:v>5.5558221602468683</c:v>
                </c:pt>
                <c:pt idx="44">
                  <c:v>6.5956416832232998</c:v>
                </c:pt>
                <c:pt idx="45">
                  <c:v>5.5489115810812502</c:v>
                </c:pt>
                <c:pt idx="46">
                  <c:v>5.8853401919081545</c:v>
                </c:pt>
                <c:pt idx="47">
                  <c:v>7.2802434042870638</c:v>
                </c:pt>
                <c:pt idx="48">
                  <c:v>6.2396739415096967</c:v>
                </c:pt>
                <c:pt idx="49">
                  <c:v>7.4496979354979533</c:v>
                </c:pt>
                <c:pt idx="50">
                  <c:v>8.6831029409308034</c:v>
                </c:pt>
                <c:pt idx="51">
                  <c:v>5.433804889854005</c:v>
                </c:pt>
                <c:pt idx="52">
                  <c:v>7.4187049045878144</c:v>
                </c:pt>
                <c:pt idx="53">
                  <c:v>7.4187049045878144</c:v>
                </c:pt>
                <c:pt idx="54">
                  <c:v>6.2832849443786625</c:v>
                </c:pt>
                <c:pt idx="55">
                  <c:v>5.0901608353958361</c:v>
                </c:pt>
                <c:pt idx="56">
                  <c:v>8.2688840347091208</c:v>
                </c:pt>
                <c:pt idx="57">
                  <c:v>6.5364467846818721</c:v>
                </c:pt>
                <c:pt idx="58">
                  <c:v>6.2489368367831331</c:v>
                </c:pt>
                <c:pt idx="59">
                  <c:v>6.6792926844607168</c:v>
                </c:pt>
                <c:pt idx="60">
                  <c:v>4.193762766601945</c:v>
                </c:pt>
                <c:pt idx="61">
                  <c:v>4.193762766601945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3-4B39-87F8-7D0C8A4382D6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Diciembre!$AB$7:$AB$68</c:f>
              <c:numCache>
                <c:formatCode>0.00</c:formatCode>
                <c:ptCount val="62"/>
                <c:pt idx="0">
                  <c:v>5.9641788063173875</c:v>
                </c:pt>
                <c:pt idx="1">
                  <c:v>5.9641788063173875</c:v>
                </c:pt>
                <c:pt idx="2">
                  <c:v>5.9641788063173875</c:v>
                </c:pt>
                <c:pt idx="3">
                  <c:v>5.9641788063173875</c:v>
                </c:pt>
                <c:pt idx="4">
                  <c:v>5.9641788063173875</c:v>
                </c:pt>
                <c:pt idx="5">
                  <c:v>5.9641788063173875</c:v>
                </c:pt>
                <c:pt idx="6">
                  <c:v>5.9641788063173875</c:v>
                </c:pt>
                <c:pt idx="7">
                  <c:v>5.9641788063173875</c:v>
                </c:pt>
                <c:pt idx="8">
                  <c:v>5.9641788063173875</c:v>
                </c:pt>
                <c:pt idx="9">
                  <c:v>5.9641788063173875</c:v>
                </c:pt>
                <c:pt idx="10">
                  <c:v>5.9641788063173875</c:v>
                </c:pt>
                <c:pt idx="11">
                  <c:v>5.9641788063173875</c:v>
                </c:pt>
                <c:pt idx="12">
                  <c:v>5.9641788063173875</c:v>
                </c:pt>
                <c:pt idx="13">
                  <c:v>5.9641788063173875</c:v>
                </c:pt>
                <c:pt idx="14">
                  <c:v>5.9641788063173875</c:v>
                </c:pt>
                <c:pt idx="15">
                  <c:v>5.9641788063173875</c:v>
                </c:pt>
                <c:pt idx="16">
                  <c:v>5.9641788063173875</c:v>
                </c:pt>
                <c:pt idx="17">
                  <c:v>5.9641788063173875</c:v>
                </c:pt>
                <c:pt idx="18">
                  <c:v>5.9641788063173875</c:v>
                </c:pt>
                <c:pt idx="19">
                  <c:v>5.9641788063173875</c:v>
                </c:pt>
                <c:pt idx="20">
                  <c:v>5.9641788063173875</c:v>
                </c:pt>
                <c:pt idx="21">
                  <c:v>5.9641788063173875</c:v>
                </c:pt>
                <c:pt idx="22">
                  <c:v>5.9641788063173875</c:v>
                </c:pt>
                <c:pt idx="23">
                  <c:v>5.9641788063173875</c:v>
                </c:pt>
                <c:pt idx="24">
                  <c:v>5.9641788063173875</c:v>
                </c:pt>
                <c:pt idx="25">
                  <c:v>5.9641788063173875</c:v>
                </c:pt>
                <c:pt idx="26">
                  <c:v>5.9641788063173875</c:v>
                </c:pt>
                <c:pt idx="27">
                  <c:v>5.9641788063173875</c:v>
                </c:pt>
                <c:pt idx="28">
                  <c:v>5.9641788063173875</c:v>
                </c:pt>
                <c:pt idx="29">
                  <c:v>5.9641788063173875</c:v>
                </c:pt>
                <c:pt idx="30">
                  <c:v>5.9641788063173875</c:v>
                </c:pt>
                <c:pt idx="31">
                  <c:v>5.9641788063173875</c:v>
                </c:pt>
                <c:pt idx="32">
                  <c:v>5.9641788063173875</c:v>
                </c:pt>
                <c:pt idx="33">
                  <c:v>5.9641788063173875</c:v>
                </c:pt>
                <c:pt idx="34">
                  <c:v>5.9641788063173875</c:v>
                </c:pt>
                <c:pt idx="35">
                  <c:v>5.9641788063173875</c:v>
                </c:pt>
                <c:pt idx="36">
                  <c:v>5.9641788063173875</c:v>
                </c:pt>
                <c:pt idx="37">
                  <c:v>5.9641788063173875</c:v>
                </c:pt>
                <c:pt idx="38">
                  <c:v>5.9641788063173875</c:v>
                </c:pt>
                <c:pt idx="39">
                  <c:v>5.9641788063173875</c:v>
                </c:pt>
                <c:pt idx="40">
                  <c:v>5.9641788063173875</c:v>
                </c:pt>
                <c:pt idx="41">
                  <c:v>5.9641788063173875</c:v>
                </c:pt>
                <c:pt idx="42">
                  <c:v>5.9641788063173875</c:v>
                </c:pt>
                <c:pt idx="43">
                  <c:v>5.9641788063173875</c:v>
                </c:pt>
                <c:pt idx="44">
                  <c:v>5.9641788063173875</c:v>
                </c:pt>
                <c:pt idx="45">
                  <c:v>5.9641788063173875</c:v>
                </c:pt>
                <c:pt idx="46">
                  <c:v>5.9641788063173875</c:v>
                </c:pt>
                <c:pt idx="47">
                  <c:v>5.9641788063173875</c:v>
                </c:pt>
                <c:pt idx="48">
                  <c:v>5.9641788063173875</c:v>
                </c:pt>
                <c:pt idx="49">
                  <c:v>5.9641788063173875</c:v>
                </c:pt>
                <c:pt idx="50">
                  <c:v>5.9641788063173875</c:v>
                </c:pt>
                <c:pt idx="51">
                  <c:v>5.9641788063173875</c:v>
                </c:pt>
                <c:pt idx="52">
                  <c:v>5.9641788063173875</c:v>
                </c:pt>
                <c:pt idx="53">
                  <c:v>5.9641788063173875</c:v>
                </c:pt>
                <c:pt idx="54">
                  <c:v>5.9641788063173875</c:v>
                </c:pt>
                <c:pt idx="55">
                  <c:v>5.9641788063173875</c:v>
                </c:pt>
                <c:pt idx="56">
                  <c:v>5.9641788063173875</c:v>
                </c:pt>
                <c:pt idx="57">
                  <c:v>5.9641788063173875</c:v>
                </c:pt>
                <c:pt idx="58">
                  <c:v>5.9641788063173875</c:v>
                </c:pt>
                <c:pt idx="59">
                  <c:v>5.9641788063173875</c:v>
                </c:pt>
                <c:pt idx="60">
                  <c:v>5.9641788063173875</c:v>
                </c:pt>
                <c:pt idx="61">
                  <c:v>5.9641788063173875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3-4B39-87F8-7D0C8A4382D6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Diciembre!$AC$7:$AC$68</c:f>
              <c:numCache>
                <c:formatCode>0.00</c:formatCode>
                <c:ptCount val="62"/>
                <c:pt idx="0">
                  <c:v>8.2598019431726097</c:v>
                </c:pt>
                <c:pt idx="1">
                  <c:v>8.2598019431726097</c:v>
                </c:pt>
                <c:pt idx="2">
                  <c:v>8.2598019431726097</c:v>
                </c:pt>
                <c:pt idx="3">
                  <c:v>8.2598019431726097</c:v>
                </c:pt>
                <c:pt idx="4">
                  <c:v>8.2598019431726097</c:v>
                </c:pt>
                <c:pt idx="5">
                  <c:v>8.2598019431726097</c:v>
                </c:pt>
                <c:pt idx="6">
                  <c:v>8.2598019431726097</c:v>
                </c:pt>
                <c:pt idx="7">
                  <c:v>8.2598019431726097</c:v>
                </c:pt>
                <c:pt idx="8">
                  <c:v>8.2598019431726097</c:v>
                </c:pt>
                <c:pt idx="9">
                  <c:v>8.2598019431726097</c:v>
                </c:pt>
                <c:pt idx="10">
                  <c:v>8.2598019431726097</c:v>
                </c:pt>
                <c:pt idx="11">
                  <c:v>8.2598019431726097</c:v>
                </c:pt>
                <c:pt idx="12">
                  <c:v>8.2598019431726097</c:v>
                </c:pt>
                <c:pt idx="13">
                  <c:v>8.2598019431726097</c:v>
                </c:pt>
                <c:pt idx="14">
                  <c:v>8.2598019431726097</c:v>
                </c:pt>
                <c:pt idx="15">
                  <c:v>8.2598019431726097</c:v>
                </c:pt>
                <c:pt idx="16">
                  <c:v>8.2598019431726097</c:v>
                </c:pt>
                <c:pt idx="17">
                  <c:v>8.2598019431726097</c:v>
                </c:pt>
                <c:pt idx="18">
                  <c:v>8.2598019431726097</c:v>
                </c:pt>
                <c:pt idx="19">
                  <c:v>8.2598019431726097</c:v>
                </c:pt>
                <c:pt idx="20">
                  <c:v>8.2598019431726097</c:v>
                </c:pt>
                <c:pt idx="21">
                  <c:v>8.2598019431726097</c:v>
                </c:pt>
                <c:pt idx="22">
                  <c:v>8.2598019431726097</c:v>
                </c:pt>
                <c:pt idx="23">
                  <c:v>8.2598019431726097</c:v>
                </c:pt>
                <c:pt idx="24">
                  <c:v>8.2598019431726097</c:v>
                </c:pt>
                <c:pt idx="25">
                  <c:v>8.2598019431726097</c:v>
                </c:pt>
                <c:pt idx="26">
                  <c:v>8.2598019431726097</c:v>
                </c:pt>
                <c:pt idx="27">
                  <c:v>8.2598019431726097</c:v>
                </c:pt>
                <c:pt idx="28">
                  <c:v>8.2598019431726097</c:v>
                </c:pt>
                <c:pt idx="29">
                  <c:v>8.2598019431726097</c:v>
                </c:pt>
                <c:pt idx="30">
                  <c:v>8.2598019431726097</c:v>
                </c:pt>
                <c:pt idx="31">
                  <c:v>8.2598019431726097</c:v>
                </c:pt>
                <c:pt idx="32">
                  <c:v>8.2598019431726097</c:v>
                </c:pt>
                <c:pt idx="33">
                  <c:v>8.2598019431726097</c:v>
                </c:pt>
                <c:pt idx="34">
                  <c:v>8.2598019431726097</c:v>
                </c:pt>
                <c:pt idx="35">
                  <c:v>8.2598019431726097</c:v>
                </c:pt>
                <c:pt idx="36">
                  <c:v>8.2598019431726097</c:v>
                </c:pt>
                <c:pt idx="37">
                  <c:v>8.2598019431726097</c:v>
                </c:pt>
                <c:pt idx="38">
                  <c:v>8.2598019431726097</c:v>
                </c:pt>
                <c:pt idx="39">
                  <c:v>8.2598019431726097</c:v>
                </c:pt>
                <c:pt idx="40">
                  <c:v>8.2598019431726097</c:v>
                </c:pt>
                <c:pt idx="41">
                  <c:v>8.2598019431726097</c:v>
                </c:pt>
                <c:pt idx="42">
                  <c:v>8.2598019431726097</c:v>
                </c:pt>
                <c:pt idx="43">
                  <c:v>8.2598019431726097</c:v>
                </c:pt>
                <c:pt idx="44">
                  <c:v>8.2598019431726097</c:v>
                </c:pt>
                <c:pt idx="45">
                  <c:v>8.2598019431726097</c:v>
                </c:pt>
                <c:pt idx="46">
                  <c:v>8.2598019431726097</c:v>
                </c:pt>
                <c:pt idx="47">
                  <c:v>8.2598019431726097</c:v>
                </c:pt>
                <c:pt idx="48">
                  <c:v>8.2598019431726097</c:v>
                </c:pt>
                <c:pt idx="49">
                  <c:v>8.2598019431726097</c:v>
                </c:pt>
                <c:pt idx="50">
                  <c:v>8.2598019431726097</c:v>
                </c:pt>
                <c:pt idx="51">
                  <c:v>8.2598019431726097</c:v>
                </c:pt>
                <c:pt idx="52">
                  <c:v>8.2598019431726097</c:v>
                </c:pt>
                <c:pt idx="53">
                  <c:v>8.2598019431726097</c:v>
                </c:pt>
                <c:pt idx="54">
                  <c:v>8.2598019431726097</c:v>
                </c:pt>
                <c:pt idx="55">
                  <c:v>8.2598019431726097</c:v>
                </c:pt>
                <c:pt idx="56">
                  <c:v>8.2598019431726097</c:v>
                </c:pt>
                <c:pt idx="57">
                  <c:v>8.2598019431726097</c:v>
                </c:pt>
                <c:pt idx="58">
                  <c:v>8.2598019431726097</c:v>
                </c:pt>
                <c:pt idx="59">
                  <c:v>8.2598019431726097</c:v>
                </c:pt>
                <c:pt idx="60">
                  <c:v>8.2598019431726097</c:v>
                </c:pt>
                <c:pt idx="61">
                  <c:v>8.2598019431726097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3-4B39-87F8-7D0C8A4382D6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Diciembre!$AD$7:$AD$68</c:f>
              <c:numCache>
                <c:formatCode>0.00</c:formatCode>
                <c:ptCount val="62"/>
                <c:pt idx="0">
                  <c:v>3.6685556694621648</c:v>
                </c:pt>
                <c:pt idx="1">
                  <c:v>3.6685556694621648</c:v>
                </c:pt>
                <c:pt idx="2">
                  <c:v>3.6685556694621648</c:v>
                </c:pt>
                <c:pt idx="3">
                  <c:v>3.6685556694621648</c:v>
                </c:pt>
                <c:pt idx="4">
                  <c:v>3.6685556694621648</c:v>
                </c:pt>
                <c:pt idx="5">
                  <c:v>3.6685556694621648</c:v>
                </c:pt>
                <c:pt idx="6">
                  <c:v>3.6685556694621648</c:v>
                </c:pt>
                <c:pt idx="7">
                  <c:v>3.6685556694621648</c:v>
                </c:pt>
                <c:pt idx="8">
                  <c:v>3.6685556694621648</c:v>
                </c:pt>
                <c:pt idx="9">
                  <c:v>3.6685556694621648</c:v>
                </c:pt>
                <c:pt idx="10">
                  <c:v>3.6685556694621648</c:v>
                </c:pt>
                <c:pt idx="11">
                  <c:v>3.6685556694621648</c:v>
                </c:pt>
                <c:pt idx="12">
                  <c:v>3.6685556694621648</c:v>
                </c:pt>
                <c:pt idx="13">
                  <c:v>3.6685556694621648</c:v>
                </c:pt>
                <c:pt idx="14">
                  <c:v>3.6685556694621648</c:v>
                </c:pt>
                <c:pt idx="15">
                  <c:v>3.6685556694621648</c:v>
                </c:pt>
                <c:pt idx="16">
                  <c:v>3.6685556694621648</c:v>
                </c:pt>
                <c:pt idx="17">
                  <c:v>3.6685556694621648</c:v>
                </c:pt>
                <c:pt idx="18">
                  <c:v>3.6685556694621648</c:v>
                </c:pt>
                <c:pt idx="19">
                  <c:v>3.6685556694621648</c:v>
                </c:pt>
                <c:pt idx="20">
                  <c:v>3.6685556694621648</c:v>
                </c:pt>
                <c:pt idx="21">
                  <c:v>3.6685556694621648</c:v>
                </c:pt>
                <c:pt idx="22">
                  <c:v>3.6685556694621648</c:v>
                </c:pt>
                <c:pt idx="23">
                  <c:v>3.6685556694621648</c:v>
                </c:pt>
                <c:pt idx="24">
                  <c:v>3.6685556694621648</c:v>
                </c:pt>
                <c:pt idx="25">
                  <c:v>3.6685556694621648</c:v>
                </c:pt>
                <c:pt idx="26">
                  <c:v>3.6685556694621648</c:v>
                </c:pt>
                <c:pt idx="27">
                  <c:v>3.6685556694621648</c:v>
                </c:pt>
                <c:pt idx="28">
                  <c:v>3.6685556694621648</c:v>
                </c:pt>
                <c:pt idx="29">
                  <c:v>3.6685556694621648</c:v>
                </c:pt>
                <c:pt idx="30">
                  <c:v>3.6685556694621648</c:v>
                </c:pt>
                <c:pt idx="31">
                  <c:v>3.6685556694621648</c:v>
                </c:pt>
                <c:pt idx="32">
                  <c:v>3.6685556694621648</c:v>
                </c:pt>
                <c:pt idx="33">
                  <c:v>3.6685556694621648</c:v>
                </c:pt>
                <c:pt idx="34">
                  <c:v>3.6685556694621648</c:v>
                </c:pt>
                <c:pt idx="35">
                  <c:v>3.6685556694621648</c:v>
                </c:pt>
                <c:pt idx="36">
                  <c:v>3.6685556694621648</c:v>
                </c:pt>
                <c:pt idx="37">
                  <c:v>3.6685556694621648</c:v>
                </c:pt>
                <c:pt idx="38">
                  <c:v>3.6685556694621648</c:v>
                </c:pt>
                <c:pt idx="39">
                  <c:v>3.6685556694621648</c:v>
                </c:pt>
                <c:pt idx="40">
                  <c:v>3.6685556694621648</c:v>
                </c:pt>
                <c:pt idx="41">
                  <c:v>3.6685556694621648</c:v>
                </c:pt>
                <c:pt idx="42">
                  <c:v>3.6685556694621648</c:v>
                </c:pt>
                <c:pt idx="43">
                  <c:v>3.6685556694621648</c:v>
                </c:pt>
                <c:pt idx="44">
                  <c:v>3.6685556694621648</c:v>
                </c:pt>
                <c:pt idx="45">
                  <c:v>3.6685556694621648</c:v>
                </c:pt>
                <c:pt idx="46">
                  <c:v>3.6685556694621648</c:v>
                </c:pt>
                <c:pt idx="47">
                  <c:v>3.6685556694621648</c:v>
                </c:pt>
                <c:pt idx="48">
                  <c:v>3.6685556694621648</c:v>
                </c:pt>
                <c:pt idx="49">
                  <c:v>3.6685556694621648</c:v>
                </c:pt>
                <c:pt idx="50">
                  <c:v>3.6685556694621648</c:v>
                </c:pt>
                <c:pt idx="51">
                  <c:v>3.6685556694621648</c:v>
                </c:pt>
                <c:pt idx="52">
                  <c:v>3.6685556694621648</c:v>
                </c:pt>
                <c:pt idx="53">
                  <c:v>3.6685556694621648</c:v>
                </c:pt>
                <c:pt idx="54">
                  <c:v>3.6685556694621648</c:v>
                </c:pt>
                <c:pt idx="55">
                  <c:v>3.6685556694621648</c:v>
                </c:pt>
                <c:pt idx="56">
                  <c:v>3.6685556694621648</c:v>
                </c:pt>
                <c:pt idx="57">
                  <c:v>3.6685556694621648</c:v>
                </c:pt>
                <c:pt idx="58">
                  <c:v>3.6685556694621648</c:v>
                </c:pt>
                <c:pt idx="59">
                  <c:v>3.6685556694621648</c:v>
                </c:pt>
                <c:pt idx="60">
                  <c:v>3.6685556694621648</c:v>
                </c:pt>
                <c:pt idx="61">
                  <c:v>3.6685556694621648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3-4B39-87F8-7D0C8A4382D6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Diciembre!$AE$7:$AE$68</c:f>
              <c:numCache>
                <c:formatCode>0.00</c:formatCode>
                <c:ptCount val="62"/>
                <c:pt idx="0">
                  <c:v>10.555425080027833</c:v>
                </c:pt>
                <c:pt idx="1">
                  <c:v>10.555425080027833</c:v>
                </c:pt>
                <c:pt idx="2">
                  <c:v>10.555425080027833</c:v>
                </c:pt>
                <c:pt idx="3">
                  <c:v>10.555425080027833</c:v>
                </c:pt>
                <c:pt idx="4">
                  <c:v>10.555425080027833</c:v>
                </c:pt>
                <c:pt idx="5">
                  <c:v>10.555425080027833</c:v>
                </c:pt>
                <c:pt idx="6">
                  <c:v>10.555425080027833</c:v>
                </c:pt>
                <c:pt idx="7">
                  <c:v>10.555425080027833</c:v>
                </c:pt>
                <c:pt idx="8">
                  <c:v>10.555425080027833</c:v>
                </c:pt>
                <c:pt idx="9">
                  <c:v>10.555425080027833</c:v>
                </c:pt>
                <c:pt idx="10">
                  <c:v>10.555425080027833</c:v>
                </c:pt>
                <c:pt idx="11">
                  <c:v>10.555425080027833</c:v>
                </c:pt>
                <c:pt idx="12">
                  <c:v>10.555425080027833</c:v>
                </c:pt>
                <c:pt idx="13">
                  <c:v>10.555425080027833</c:v>
                </c:pt>
                <c:pt idx="14">
                  <c:v>10.555425080027833</c:v>
                </c:pt>
                <c:pt idx="15">
                  <c:v>10.555425080027833</c:v>
                </c:pt>
                <c:pt idx="16">
                  <c:v>10.555425080027833</c:v>
                </c:pt>
                <c:pt idx="17">
                  <c:v>10.555425080027833</c:v>
                </c:pt>
                <c:pt idx="18">
                  <c:v>10.555425080027833</c:v>
                </c:pt>
                <c:pt idx="19">
                  <c:v>10.555425080027833</c:v>
                </c:pt>
                <c:pt idx="20">
                  <c:v>10.555425080027833</c:v>
                </c:pt>
                <c:pt idx="21">
                  <c:v>10.555425080027833</c:v>
                </c:pt>
                <c:pt idx="22">
                  <c:v>10.555425080027833</c:v>
                </c:pt>
                <c:pt idx="23">
                  <c:v>10.555425080027833</c:v>
                </c:pt>
                <c:pt idx="24">
                  <c:v>10.555425080027833</c:v>
                </c:pt>
                <c:pt idx="25">
                  <c:v>10.555425080027833</c:v>
                </c:pt>
                <c:pt idx="26">
                  <c:v>10.555425080027833</c:v>
                </c:pt>
                <c:pt idx="27">
                  <c:v>10.555425080027833</c:v>
                </c:pt>
                <c:pt idx="28">
                  <c:v>10.555425080027833</c:v>
                </c:pt>
                <c:pt idx="29">
                  <c:v>10.555425080027833</c:v>
                </c:pt>
                <c:pt idx="30">
                  <c:v>10.555425080027833</c:v>
                </c:pt>
                <c:pt idx="31">
                  <c:v>10.555425080027833</c:v>
                </c:pt>
                <c:pt idx="32">
                  <c:v>10.555425080027833</c:v>
                </c:pt>
                <c:pt idx="33">
                  <c:v>10.555425080027833</c:v>
                </c:pt>
                <c:pt idx="34">
                  <c:v>10.555425080027833</c:v>
                </c:pt>
                <c:pt idx="35">
                  <c:v>10.555425080027833</c:v>
                </c:pt>
                <c:pt idx="36">
                  <c:v>10.555425080027833</c:v>
                </c:pt>
                <c:pt idx="37">
                  <c:v>10.555425080027833</c:v>
                </c:pt>
                <c:pt idx="38">
                  <c:v>10.555425080027833</c:v>
                </c:pt>
                <c:pt idx="39">
                  <c:v>10.555425080027833</c:v>
                </c:pt>
                <c:pt idx="40">
                  <c:v>10.555425080027833</c:v>
                </c:pt>
                <c:pt idx="41">
                  <c:v>10.555425080027833</c:v>
                </c:pt>
                <c:pt idx="42">
                  <c:v>10.555425080027833</c:v>
                </c:pt>
                <c:pt idx="43">
                  <c:v>10.555425080027833</c:v>
                </c:pt>
                <c:pt idx="44">
                  <c:v>10.555425080027833</c:v>
                </c:pt>
                <c:pt idx="45">
                  <c:v>10.555425080027833</c:v>
                </c:pt>
                <c:pt idx="46">
                  <c:v>10.555425080027833</c:v>
                </c:pt>
                <c:pt idx="47">
                  <c:v>10.555425080027833</c:v>
                </c:pt>
                <c:pt idx="48">
                  <c:v>10.555425080027833</c:v>
                </c:pt>
                <c:pt idx="49">
                  <c:v>10.555425080027833</c:v>
                </c:pt>
                <c:pt idx="50">
                  <c:v>10.555425080027833</c:v>
                </c:pt>
                <c:pt idx="51">
                  <c:v>10.555425080027833</c:v>
                </c:pt>
                <c:pt idx="52">
                  <c:v>10.555425080027833</c:v>
                </c:pt>
                <c:pt idx="53">
                  <c:v>10.555425080027833</c:v>
                </c:pt>
                <c:pt idx="54">
                  <c:v>10.555425080027833</c:v>
                </c:pt>
                <c:pt idx="55">
                  <c:v>10.555425080027833</c:v>
                </c:pt>
                <c:pt idx="56">
                  <c:v>10.555425080027833</c:v>
                </c:pt>
                <c:pt idx="57">
                  <c:v>10.555425080027833</c:v>
                </c:pt>
                <c:pt idx="58">
                  <c:v>10.555425080027833</c:v>
                </c:pt>
                <c:pt idx="59">
                  <c:v>10.555425080027833</c:v>
                </c:pt>
                <c:pt idx="60">
                  <c:v>10.555425080027833</c:v>
                </c:pt>
                <c:pt idx="61">
                  <c:v>10.555425080027833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0E3-4B39-87F8-7D0C8A4382D6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Diciembre!$AF$7:$AF$68</c:f>
              <c:numCache>
                <c:formatCode>0.00</c:formatCode>
                <c:ptCount val="62"/>
                <c:pt idx="0">
                  <c:v>1.3729325326069421</c:v>
                </c:pt>
                <c:pt idx="1">
                  <c:v>1.3729325326069421</c:v>
                </c:pt>
                <c:pt idx="2">
                  <c:v>1.3729325326069421</c:v>
                </c:pt>
                <c:pt idx="3">
                  <c:v>1.3729325326069421</c:v>
                </c:pt>
                <c:pt idx="4">
                  <c:v>1.3729325326069421</c:v>
                </c:pt>
                <c:pt idx="5">
                  <c:v>1.3729325326069421</c:v>
                </c:pt>
                <c:pt idx="6">
                  <c:v>1.3729325326069421</c:v>
                </c:pt>
                <c:pt idx="7">
                  <c:v>1.3729325326069421</c:v>
                </c:pt>
                <c:pt idx="8">
                  <c:v>1.3729325326069421</c:v>
                </c:pt>
                <c:pt idx="9">
                  <c:v>1.3729325326069421</c:v>
                </c:pt>
                <c:pt idx="10">
                  <c:v>1.3729325326069421</c:v>
                </c:pt>
                <c:pt idx="11">
                  <c:v>1.3729325326069421</c:v>
                </c:pt>
                <c:pt idx="12">
                  <c:v>1.3729325326069421</c:v>
                </c:pt>
                <c:pt idx="13">
                  <c:v>1.3729325326069421</c:v>
                </c:pt>
                <c:pt idx="14">
                  <c:v>1.3729325326069421</c:v>
                </c:pt>
                <c:pt idx="15">
                  <c:v>1.3729325326069421</c:v>
                </c:pt>
                <c:pt idx="16">
                  <c:v>1.3729325326069421</c:v>
                </c:pt>
                <c:pt idx="17">
                  <c:v>1.3729325326069421</c:v>
                </c:pt>
                <c:pt idx="18">
                  <c:v>1.3729325326069421</c:v>
                </c:pt>
                <c:pt idx="19">
                  <c:v>1.3729325326069421</c:v>
                </c:pt>
                <c:pt idx="20">
                  <c:v>1.3729325326069421</c:v>
                </c:pt>
                <c:pt idx="21">
                  <c:v>1.3729325326069421</c:v>
                </c:pt>
                <c:pt idx="22">
                  <c:v>1.3729325326069421</c:v>
                </c:pt>
                <c:pt idx="23">
                  <c:v>1.3729325326069421</c:v>
                </c:pt>
                <c:pt idx="24">
                  <c:v>1.3729325326069421</c:v>
                </c:pt>
                <c:pt idx="25">
                  <c:v>1.3729325326069421</c:v>
                </c:pt>
                <c:pt idx="26">
                  <c:v>1.3729325326069421</c:v>
                </c:pt>
                <c:pt idx="27">
                  <c:v>1.3729325326069421</c:v>
                </c:pt>
                <c:pt idx="28">
                  <c:v>1.3729325326069421</c:v>
                </c:pt>
                <c:pt idx="29">
                  <c:v>1.3729325326069421</c:v>
                </c:pt>
                <c:pt idx="30">
                  <c:v>1.3729325326069421</c:v>
                </c:pt>
                <c:pt idx="31">
                  <c:v>1.3729325326069421</c:v>
                </c:pt>
                <c:pt idx="32">
                  <c:v>1.3729325326069421</c:v>
                </c:pt>
                <c:pt idx="33">
                  <c:v>1.3729325326069421</c:v>
                </c:pt>
                <c:pt idx="34">
                  <c:v>1.3729325326069421</c:v>
                </c:pt>
                <c:pt idx="35">
                  <c:v>1.3729325326069421</c:v>
                </c:pt>
                <c:pt idx="36">
                  <c:v>1.3729325326069421</c:v>
                </c:pt>
                <c:pt idx="37">
                  <c:v>1.3729325326069421</c:v>
                </c:pt>
                <c:pt idx="38">
                  <c:v>1.3729325326069421</c:v>
                </c:pt>
                <c:pt idx="39">
                  <c:v>1.3729325326069421</c:v>
                </c:pt>
                <c:pt idx="40">
                  <c:v>1.3729325326069421</c:v>
                </c:pt>
                <c:pt idx="41">
                  <c:v>1.3729325326069421</c:v>
                </c:pt>
                <c:pt idx="42">
                  <c:v>1.3729325326069421</c:v>
                </c:pt>
                <c:pt idx="43">
                  <c:v>1.3729325326069421</c:v>
                </c:pt>
                <c:pt idx="44">
                  <c:v>1.3729325326069421</c:v>
                </c:pt>
                <c:pt idx="45">
                  <c:v>1.3729325326069421</c:v>
                </c:pt>
                <c:pt idx="46">
                  <c:v>1.3729325326069421</c:v>
                </c:pt>
                <c:pt idx="47">
                  <c:v>1.3729325326069421</c:v>
                </c:pt>
                <c:pt idx="48">
                  <c:v>1.3729325326069421</c:v>
                </c:pt>
                <c:pt idx="49">
                  <c:v>1.3729325326069421</c:v>
                </c:pt>
                <c:pt idx="50">
                  <c:v>1.3729325326069421</c:v>
                </c:pt>
                <c:pt idx="51">
                  <c:v>1.3729325326069421</c:v>
                </c:pt>
                <c:pt idx="52">
                  <c:v>1.3729325326069421</c:v>
                </c:pt>
                <c:pt idx="53">
                  <c:v>1.3729325326069421</c:v>
                </c:pt>
                <c:pt idx="54">
                  <c:v>1.3729325326069421</c:v>
                </c:pt>
                <c:pt idx="55">
                  <c:v>1.3729325326069421</c:v>
                </c:pt>
                <c:pt idx="56">
                  <c:v>1.3729325326069421</c:v>
                </c:pt>
                <c:pt idx="57">
                  <c:v>1.3729325326069421</c:v>
                </c:pt>
                <c:pt idx="58">
                  <c:v>1.3729325326069421</c:v>
                </c:pt>
                <c:pt idx="59">
                  <c:v>1.3729325326069421</c:v>
                </c:pt>
                <c:pt idx="60">
                  <c:v>1.3729325326069421</c:v>
                </c:pt>
                <c:pt idx="61">
                  <c:v>1.3729325326069421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0E3-4B39-87F8-7D0C8A4382D6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Diciembre!$AG$7:$AG$68</c:f>
              <c:numCache>
                <c:formatCode>0.00</c:formatCode>
                <c:ptCount val="62"/>
                <c:pt idx="0">
                  <c:v>5.13</c:v>
                </c:pt>
                <c:pt idx="1">
                  <c:v>5.13</c:v>
                </c:pt>
                <c:pt idx="2">
                  <c:v>5.13</c:v>
                </c:pt>
                <c:pt idx="3">
                  <c:v>5.13</c:v>
                </c:pt>
                <c:pt idx="4">
                  <c:v>5.13</c:v>
                </c:pt>
                <c:pt idx="5">
                  <c:v>5.13</c:v>
                </c:pt>
                <c:pt idx="6">
                  <c:v>5.13</c:v>
                </c:pt>
                <c:pt idx="7">
                  <c:v>5.13</c:v>
                </c:pt>
                <c:pt idx="8">
                  <c:v>5.13</c:v>
                </c:pt>
                <c:pt idx="9">
                  <c:v>5.13</c:v>
                </c:pt>
                <c:pt idx="10">
                  <c:v>5.13</c:v>
                </c:pt>
                <c:pt idx="11">
                  <c:v>5.13</c:v>
                </c:pt>
                <c:pt idx="12">
                  <c:v>5.13</c:v>
                </c:pt>
                <c:pt idx="13">
                  <c:v>5.13</c:v>
                </c:pt>
                <c:pt idx="14">
                  <c:v>5.13</c:v>
                </c:pt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5.13</c:v>
                </c:pt>
                <c:pt idx="21">
                  <c:v>5.13</c:v>
                </c:pt>
                <c:pt idx="22">
                  <c:v>5.13</c:v>
                </c:pt>
                <c:pt idx="23">
                  <c:v>5.13</c:v>
                </c:pt>
                <c:pt idx="24">
                  <c:v>5.13</c:v>
                </c:pt>
                <c:pt idx="25">
                  <c:v>5.13</c:v>
                </c:pt>
                <c:pt idx="26">
                  <c:v>5.13</c:v>
                </c:pt>
                <c:pt idx="27">
                  <c:v>5.13</c:v>
                </c:pt>
                <c:pt idx="28">
                  <c:v>5.13</c:v>
                </c:pt>
                <c:pt idx="29">
                  <c:v>5.13</c:v>
                </c:pt>
                <c:pt idx="30">
                  <c:v>5.13</c:v>
                </c:pt>
                <c:pt idx="31">
                  <c:v>5.13</c:v>
                </c:pt>
                <c:pt idx="32">
                  <c:v>5.13</c:v>
                </c:pt>
                <c:pt idx="33">
                  <c:v>5.13</c:v>
                </c:pt>
                <c:pt idx="34">
                  <c:v>5.13</c:v>
                </c:pt>
                <c:pt idx="35">
                  <c:v>5.13</c:v>
                </c:pt>
                <c:pt idx="36">
                  <c:v>5.13</c:v>
                </c:pt>
                <c:pt idx="37">
                  <c:v>5.13</c:v>
                </c:pt>
                <c:pt idx="38">
                  <c:v>5.13</c:v>
                </c:pt>
                <c:pt idx="39">
                  <c:v>5.13</c:v>
                </c:pt>
                <c:pt idx="40">
                  <c:v>5.13</c:v>
                </c:pt>
                <c:pt idx="41">
                  <c:v>5.13</c:v>
                </c:pt>
                <c:pt idx="42">
                  <c:v>5.13</c:v>
                </c:pt>
                <c:pt idx="43">
                  <c:v>5.13</c:v>
                </c:pt>
                <c:pt idx="44">
                  <c:v>5.13</c:v>
                </c:pt>
                <c:pt idx="45">
                  <c:v>5.13</c:v>
                </c:pt>
                <c:pt idx="46">
                  <c:v>5.13</c:v>
                </c:pt>
                <c:pt idx="47">
                  <c:v>5.13</c:v>
                </c:pt>
                <c:pt idx="48">
                  <c:v>5.13</c:v>
                </c:pt>
                <c:pt idx="49">
                  <c:v>5.13</c:v>
                </c:pt>
                <c:pt idx="50">
                  <c:v>5.13</c:v>
                </c:pt>
                <c:pt idx="51">
                  <c:v>5.13</c:v>
                </c:pt>
                <c:pt idx="52">
                  <c:v>5.13</c:v>
                </c:pt>
                <c:pt idx="53">
                  <c:v>5.13</c:v>
                </c:pt>
                <c:pt idx="54">
                  <c:v>5.13</c:v>
                </c:pt>
                <c:pt idx="55">
                  <c:v>5.13</c:v>
                </c:pt>
                <c:pt idx="56">
                  <c:v>5.13</c:v>
                </c:pt>
                <c:pt idx="57">
                  <c:v>5.13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0E3-4B39-87F8-7D0C8A43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0256"/>
        <c:axId val="156419200"/>
        <c:extLst/>
      </c:scatterChart>
      <c:valAx>
        <c:axId val="156400256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419200"/>
        <c:crosses val="autoZero"/>
        <c:crossBetween val="midCat"/>
      </c:valAx>
      <c:valAx>
        <c:axId val="15641920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Ag Conc. Zn, 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400256"/>
        <c:crosses val="autoZero"/>
        <c:crossBetween val="midCat"/>
      </c:valAx>
      <c:spPr>
        <a:noFill/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>
        <c:manualLayout>
          <c:xMode val="edge"/>
          <c:yMode val="edge"/>
          <c:x val="2.4404507854016606E-2"/>
          <c:y val="0.84021853674226654"/>
          <c:w val="0.93565273204770993"/>
          <c:h val="0.1412486501934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 Zn Conc. De Zinc Turnos</a:t>
            </a:r>
            <a:r>
              <a:rPr lang="en-US" b="1" baseline="0"/>
              <a:t> Diciembre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 Zn Conc. De Zinc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'Rec. Diciembre'!$D$7:$D$68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'Rec. Diciembre'!$N$7:$N$68</c:f>
              <c:numCache>
                <c:formatCode>0.00</c:formatCode>
                <c:ptCount val="62"/>
                <c:pt idx="0">
                  <c:v>76.444162337453889</c:v>
                </c:pt>
                <c:pt idx="1">
                  <c:v>80.628133570033469</c:v>
                </c:pt>
                <c:pt idx="2">
                  <c:v>79.454620942160147</c:v>
                </c:pt>
                <c:pt idx="3">
                  <c:v>76.153738733544714</c:v>
                </c:pt>
                <c:pt idx="4">
                  <c:v>78.88814412182181</c:v>
                </c:pt>
                <c:pt idx="5">
                  <c:v>79.745080452496225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81.912513286781603</c:v>
                </c:pt>
                <c:pt idx="11">
                  <c:v>81.912513286781618</c:v>
                </c:pt>
                <c:pt idx="12">
                  <c:v>75.934775012094008</c:v>
                </c:pt>
                <c:pt idx="13">
                  <c:v>75.700176012014907</c:v>
                </c:pt>
                <c:pt idx="14">
                  <c:v>79.288219561990118</c:v>
                </c:pt>
                <c:pt idx="15">
                  <c:v>82.967275877959082</c:v>
                </c:pt>
                <c:pt idx="16">
                  <c:v>80.942795097294976</c:v>
                </c:pt>
                <c:pt idx="17">
                  <c:v>78.01709781569231</c:v>
                </c:pt>
                <c:pt idx="18">
                  <c:v>73.77957149775844</c:v>
                </c:pt>
                <c:pt idx="19">
                  <c:v>80.536454468875547</c:v>
                </c:pt>
                <c:pt idx="20">
                  <c:v>76.798147493801466</c:v>
                </c:pt>
                <c:pt idx="21">
                  <c:v>76.278340405254852</c:v>
                </c:pt>
                <c:pt idx="22">
                  <c:v>75.010416804418185</c:v>
                </c:pt>
                <c:pt idx="23">
                  <c:v>76.517056705562808</c:v>
                </c:pt>
                <c:pt idx="24">
                  <c:v>75.852570016023108</c:v>
                </c:pt>
                <c:pt idx="25">
                  <c:v>79.943192829326208</c:v>
                </c:pt>
                <c:pt idx="26">
                  <c:v>74.917629126597788</c:v>
                </c:pt>
                <c:pt idx="27">
                  <c:v>74.892935701772359</c:v>
                </c:pt>
                <c:pt idx="28">
                  <c:v>0</c:v>
                </c:pt>
                <c:pt idx="29">
                  <c:v>0</c:v>
                </c:pt>
                <c:pt idx="30">
                  <c:v>81.775149607192503</c:v>
                </c:pt>
                <c:pt idx="31">
                  <c:v>77.234344887506651</c:v>
                </c:pt>
                <c:pt idx="32">
                  <c:v>80.20070627792731</c:v>
                </c:pt>
                <c:pt idx="33">
                  <c:v>71.200050563609054</c:v>
                </c:pt>
                <c:pt idx="34">
                  <c:v>79.097949348405905</c:v>
                </c:pt>
                <c:pt idx="35">
                  <c:v>78.47506938933725</c:v>
                </c:pt>
                <c:pt idx="36">
                  <c:v>78.847274127916435</c:v>
                </c:pt>
                <c:pt idx="37">
                  <c:v>77.394692906502584</c:v>
                </c:pt>
                <c:pt idx="38">
                  <c:v>78.795157888834538</c:v>
                </c:pt>
                <c:pt idx="39">
                  <c:v>76.627454973765452</c:v>
                </c:pt>
                <c:pt idx="40">
                  <c:v>75.877545633759979</c:v>
                </c:pt>
                <c:pt idx="41">
                  <c:v>76.062344446718953</c:v>
                </c:pt>
                <c:pt idx="42">
                  <c:v>77.001270273165233</c:v>
                </c:pt>
                <c:pt idx="43">
                  <c:v>72.263856194372806</c:v>
                </c:pt>
                <c:pt idx="44">
                  <c:v>79.859615621626091</c:v>
                </c:pt>
                <c:pt idx="45">
                  <c:v>74.743502818959684</c:v>
                </c:pt>
                <c:pt idx="46">
                  <c:v>74.133487854686919</c:v>
                </c:pt>
                <c:pt idx="47">
                  <c:v>77.812278664504959</c:v>
                </c:pt>
                <c:pt idx="48">
                  <c:v>77.214744230663896</c:v>
                </c:pt>
                <c:pt idx="49">
                  <c:v>77.027518045648534</c:v>
                </c:pt>
                <c:pt idx="50">
                  <c:v>79.339025716389784</c:v>
                </c:pt>
                <c:pt idx="51">
                  <c:v>74.818391770507944</c:v>
                </c:pt>
                <c:pt idx="52">
                  <c:v>77.149181960419028</c:v>
                </c:pt>
                <c:pt idx="53">
                  <c:v>77.149181960419028</c:v>
                </c:pt>
                <c:pt idx="54">
                  <c:v>76.3280003368574</c:v>
                </c:pt>
                <c:pt idx="55">
                  <c:v>66.613324777996482</c:v>
                </c:pt>
                <c:pt idx="56">
                  <c:v>76.777629607103904</c:v>
                </c:pt>
                <c:pt idx="57">
                  <c:v>74.528198619924652</c:v>
                </c:pt>
                <c:pt idx="58">
                  <c:v>76.082887090404384</c:v>
                </c:pt>
                <c:pt idx="59">
                  <c:v>77.055924102174799</c:v>
                </c:pt>
                <c:pt idx="60">
                  <c:v>76.938774769311706</c:v>
                </c:pt>
                <c:pt idx="61">
                  <c:v>76.938774769311706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2-4A4D-AF94-3AEA459BB60C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Diciembre!$AH$7:$AH$68</c:f>
              <c:numCache>
                <c:formatCode>0.00</c:formatCode>
                <c:ptCount val="62"/>
                <c:pt idx="0">
                  <c:v>69.739981780539281</c:v>
                </c:pt>
                <c:pt idx="1">
                  <c:v>69.739981780539281</c:v>
                </c:pt>
                <c:pt idx="2">
                  <c:v>69.739981780539281</c:v>
                </c:pt>
                <c:pt idx="3">
                  <c:v>69.739981780539281</c:v>
                </c:pt>
                <c:pt idx="4">
                  <c:v>69.739981780539281</c:v>
                </c:pt>
                <c:pt idx="5">
                  <c:v>69.739981780539281</c:v>
                </c:pt>
                <c:pt idx="6">
                  <c:v>69.739981780539281</c:v>
                </c:pt>
                <c:pt idx="7">
                  <c:v>69.739981780539281</c:v>
                </c:pt>
                <c:pt idx="8">
                  <c:v>69.739981780539281</c:v>
                </c:pt>
                <c:pt idx="9">
                  <c:v>69.739981780539281</c:v>
                </c:pt>
                <c:pt idx="10">
                  <c:v>69.739981780539281</c:v>
                </c:pt>
                <c:pt idx="11">
                  <c:v>69.739981780539281</c:v>
                </c:pt>
                <c:pt idx="12">
                  <c:v>69.739981780539281</c:v>
                </c:pt>
                <c:pt idx="13">
                  <c:v>69.739981780539281</c:v>
                </c:pt>
                <c:pt idx="14">
                  <c:v>69.739981780539281</c:v>
                </c:pt>
                <c:pt idx="15">
                  <c:v>69.739981780539281</c:v>
                </c:pt>
                <c:pt idx="16">
                  <c:v>69.739981780539281</c:v>
                </c:pt>
                <c:pt idx="17">
                  <c:v>69.739981780539281</c:v>
                </c:pt>
                <c:pt idx="18">
                  <c:v>69.739981780539281</c:v>
                </c:pt>
                <c:pt idx="19">
                  <c:v>69.739981780539281</c:v>
                </c:pt>
                <c:pt idx="20">
                  <c:v>69.739981780539281</c:v>
                </c:pt>
                <c:pt idx="21">
                  <c:v>69.739981780539281</c:v>
                </c:pt>
                <c:pt idx="22">
                  <c:v>69.739981780539281</c:v>
                </c:pt>
                <c:pt idx="23">
                  <c:v>69.739981780539281</c:v>
                </c:pt>
                <c:pt idx="24">
                  <c:v>69.739981780539281</c:v>
                </c:pt>
                <c:pt idx="25">
                  <c:v>69.739981780539281</c:v>
                </c:pt>
                <c:pt idx="26">
                  <c:v>69.739981780539281</c:v>
                </c:pt>
                <c:pt idx="27">
                  <c:v>69.739981780539281</c:v>
                </c:pt>
                <c:pt idx="28">
                  <c:v>69.739981780539281</c:v>
                </c:pt>
                <c:pt idx="29">
                  <c:v>69.739981780539281</c:v>
                </c:pt>
                <c:pt idx="30">
                  <c:v>69.739981780539281</c:v>
                </c:pt>
                <c:pt idx="31">
                  <c:v>69.739981780539281</c:v>
                </c:pt>
                <c:pt idx="32">
                  <c:v>69.739981780539281</c:v>
                </c:pt>
                <c:pt idx="33">
                  <c:v>69.739981780539281</c:v>
                </c:pt>
                <c:pt idx="34">
                  <c:v>69.739981780539281</c:v>
                </c:pt>
                <c:pt idx="35">
                  <c:v>69.739981780539281</c:v>
                </c:pt>
                <c:pt idx="36">
                  <c:v>69.739981780539281</c:v>
                </c:pt>
                <c:pt idx="37">
                  <c:v>69.739981780539281</c:v>
                </c:pt>
                <c:pt idx="38">
                  <c:v>69.739981780539281</c:v>
                </c:pt>
                <c:pt idx="39">
                  <c:v>69.739981780539281</c:v>
                </c:pt>
                <c:pt idx="40">
                  <c:v>69.739981780539281</c:v>
                </c:pt>
                <c:pt idx="41">
                  <c:v>69.739981780539281</c:v>
                </c:pt>
                <c:pt idx="42">
                  <c:v>69.739981780539281</c:v>
                </c:pt>
                <c:pt idx="43">
                  <c:v>69.739981780539281</c:v>
                </c:pt>
                <c:pt idx="44">
                  <c:v>69.739981780539281</c:v>
                </c:pt>
                <c:pt idx="45">
                  <c:v>69.739981780539281</c:v>
                </c:pt>
                <c:pt idx="46">
                  <c:v>69.739981780539281</c:v>
                </c:pt>
                <c:pt idx="47">
                  <c:v>69.739981780539281</c:v>
                </c:pt>
                <c:pt idx="48">
                  <c:v>69.739981780539281</c:v>
                </c:pt>
                <c:pt idx="49">
                  <c:v>69.739981780539281</c:v>
                </c:pt>
                <c:pt idx="50">
                  <c:v>69.739981780539281</c:v>
                </c:pt>
                <c:pt idx="51">
                  <c:v>69.739981780539281</c:v>
                </c:pt>
                <c:pt idx="52">
                  <c:v>69.739981780539281</c:v>
                </c:pt>
                <c:pt idx="53">
                  <c:v>69.739981780539281</c:v>
                </c:pt>
                <c:pt idx="54">
                  <c:v>69.739981780539281</c:v>
                </c:pt>
                <c:pt idx="55">
                  <c:v>69.739981780539281</c:v>
                </c:pt>
                <c:pt idx="56">
                  <c:v>69.739981780539281</c:v>
                </c:pt>
                <c:pt idx="57">
                  <c:v>69.739981780539281</c:v>
                </c:pt>
                <c:pt idx="58">
                  <c:v>69.739981780539281</c:v>
                </c:pt>
                <c:pt idx="59">
                  <c:v>69.739981780539281</c:v>
                </c:pt>
                <c:pt idx="60">
                  <c:v>69.739981780539281</c:v>
                </c:pt>
                <c:pt idx="61">
                  <c:v>69.739981780539281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2-4A4D-AF94-3AEA459BB60C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Diciembre!$AI$7:$AI$68</c:f>
              <c:numCache>
                <c:formatCode>0.00</c:formatCode>
                <c:ptCount val="62"/>
                <c:pt idx="0">
                  <c:v>92.90898236215088</c:v>
                </c:pt>
                <c:pt idx="1">
                  <c:v>92.90898236215088</c:v>
                </c:pt>
                <c:pt idx="2">
                  <c:v>92.90898236215088</c:v>
                </c:pt>
                <c:pt idx="3">
                  <c:v>92.90898236215088</c:v>
                </c:pt>
                <c:pt idx="4">
                  <c:v>92.90898236215088</c:v>
                </c:pt>
                <c:pt idx="5">
                  <c:v>92.90898236215088</c:v>
                </c:pt>
                <c:pt idx="6">
                  <c:v>92.90898236215088</c:v>
                </c:pt>
                <c:pt idx="7">
                  <c:v>92.90898236215088</c:v>
                </c:pt>
                <c:pt idx="8">
                  <c:v>92.90898236215088</c:v>
                </c:pt>
                <c:pt idx="9">
                  <c:v>92.90898236215088</c:v>
                </c:pt>
                <c:pt idx="10">
                  <c:v>92.90898236215088</c:v>
                </c:pt>
                <c:pt idx="11">
                  <c:v>92.90898236215088</c:v>
                </c:pt>
                <c:pt idx="12">
                  <c:v>92.90898236215088</c:v>
                </c:pt>
                <c:pt idx="13">
                  <c:v>92.90898236215088</c:v>
                </c:pt>
                <c:pt idx="14">
                  <c:v>92.90898236215088</c:v>
                </c:pt>
                <c:pt idx="15">
                  <c:v>92.90898236215088</c:v>
                </c:pt>
                <c:pt idx="16">
                  <c:v>92.90898236215088</c:v>
                </c:pt>
                <c:pt idx="17">
                  <c:v>92.90898236215088</c:v>
                </c:pt>
                <c:pt idx="18">
                  <c:v>92.90898236215088</c:v>
                </c:pt>
                <c:pt idx="19">
                  <c:v>92.90898236215088</c:v>
                </c:pt>
                <c:pt idx="20">
                  <c:v>92.90898236215088</c:v>
                </c:pt>
                <c:pt idx="21">
                  <c:v>92.90898236215088</c:v>
                </c:pt>
                <c:pt idx="22">
                  <c:v>92.90898236215088</c:v>
                </c:pt>
                <c:pt idx="23">
                  <c:v>92.90898236215088</c:v>
                </c:pt>
                <c:pt idx="24">
                  <c:v>92.90898236215088</c:v>
                </c:pt>
                <c:pt idx="25">
                  <c:v>92.90898236215088</c:v>
                </c:pt>
                <c:pt idx="26">
                  <c:v>92.90898236215088</c:v>
                </c:pt>
                <c:pt idx="27">
                  <c:v>92.90898236215088</c:v>
                </c:pt>
                <c:pt idx="28">
                  <c:v>92.90898236215088</c:v>
                </c:pt>
                <c:pt idx="29">
                  <c:v>92.90898236215088</c:v>
                </c:pt>
                <c:pt idx="30">
                  <c:v>92.90898236215088</c:v>
                </c:pt>
                <c:pt idx="31">
                  <c:v>92.90898236215088</c:v>
                </c:pt>
                <c:pt idx="32">
                  <c:v>92.90898236215088</c:v>
                </c:pt>
                <c:pt idx="33">
                  <c:v>92.90898236215088</c:v>
                </c:pt>
                <c:pt idx="34">
                  <c:v>92.90898236215088</c:v>
                </c:pt>
                <c:pt idx="35">
                  <c:v>92.90898236215088</c:v>
                </c:pt>
                <c:pt idx="36">
                  <c:v>92.90898236215088</c:v>
                </c:pt>
                <c:pt idx="37">
                  <c:v>92.90898236215088</c:v>
                </c:pt>
                <c:pt idx="38">
                  <c:v>92.90898236215088</c:v>
                </c:pt>
                <c:pt idx="39">
                  <c:v>92.90898236215088</c:v>
                </c:pt>
                <c:pt idx="40">
                  <c:v>92.90898236215088</c:v>
                </c:pt>
                <c:pt idx="41">
                  <c:v>92.90898236215088</c:v>
                </c:pt>
                <c:pt idx="42">
                  <c:v>92.90898236215088</c:v>
                </c:pt>
                <c:pt idx="43">
                  <c:v>92.90898236215088</c:v>
                </c:pt>
                <c:pt idx="44">
                  <c:v>92.90898236215088</c:v>
                </c:pt>
                <c:pt idx="45">
                  <c:v>92.90898236215088</c:v>
                </c:pt>
                <c:pt idx="46">
                  <c:v>92.90898236215088</c:v>
                </c:pt>
                <c:pt idx="47">
                  <c:v>92.90898236215088</c:v>
                </c:pt>
                <c:pt idx="48">
                  <c:v>92.90898236215088</c:v>
                </c:pt>
                <c:pt idx="49">
                  <c:v>92.90898236215088</c:v>
                </c:pt>
                <c:pt idx="50">
                  <c:v>92.90898236215088</c:v>
                </c:pt>
                <c:pt idx="51">
                  <c:v>92.90898236215088</c:v>
                </c:pt>
                <c:pt idx="52">
                  <c:v>92.90898236215088</c:v>
                </c:pt>
                <c:pt idx="53">
                  <c:v>92.90898236215088</c:v>
                </c:pt>
                <c:pt idx="54">
                  <c:v>92.90898236215088</c:v>
                </c:pt>
                <c:pt idx="55">
                  <c:v>92.90898236215088</c:v>
                </c:pt>
                <c:pt idx="56">
                  <c:v>92.90898236215088</c:v>
                </c:pt>
                <c:pt idx="57">
                  <c:v>92.90898236215088</c:v>
                </c:pt>
                <c:pt idx="58">
                  <c:v>92.90898236215088</c:v>
                </c:pt>
                <c:pt idx="59">
                  <c:v>92.90898236215088</c:v>
                </c:pt>
                <c:pt idx="60">
                  <c:v>92.90898236215088</c:v>
                </c:pt>
                <c:pt idx="61">
                  <c:v>92.90898236215088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32-4A4D-AF94-3AEA459BB60C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Diciembre!$AJ$7:$AJ$68</c:f>
              <c:numCache>
                <c:formatCode>0.00</c:formatCode>
                <c:ptCount val="62"/>
                <c:pt idx="0">
                  <c:v>46.570981198927683</c:v>
                </c:pt>
                <c:pt idx="1">
                  <c:v>46.570981198927683</c:v>
                </c:pt>
                <c:pt idx="2">
                  <c:v>46.570981198927683</c:v>
                </c:pt>
                <c:pt idx="3">
                  <c:v>46.570981198927683</c:v>
                </c:pt>
                <c:pt idx="4">
                  <c:v>46.570981198927683</c:v>
                </c:pt>
                <c:pt idx="5">
                  <c:v>46.570981198927683</c:v>
                </c:pt>
                <c:pt idx="6">
                  <c:v>46.570981198927683</c:v>
                </c:pt>
                <c:pt idx="7">
                  <c:v>46.570981198927683</c:v>
                </c:pt>
                <c:pt idx="8">
                  <c:v>46.570981198927683</c:v>
                </c:pt>
                <c:pt idx="9">
                  <c:v>46.570981198927683</c:v>
                </c:pt>
                <c:pt idx="10">
                  <c:v>46.570981198927683</c:v>
                </c:pt>
                <c:pt idx="11">
                  <c:v>46.570981198927683</c:v>
                </c:pt>
                <c:pt idx="12">
                  <c:v>46.570981198927683</c:v>
                </c:pt>
                <c:pt idx="13">
                  <c:v>46.570981198927683</c:v>
                </c:pt>
                <c:pt idx="14">
                  <c:v>46.570981198927683</c:v>
                </c:pt>
                <c:pt idx="15">
                  <c:v>46.570981198927683</c:v>
                </c:pt>
                <c:pt idx="16">
                  <c:v>46.570981198927683</c:v>
                </c:pt>
                <c:pt idx="17">
                  <c:v>46.570981198927683</c:v>
                </c:pt>
                <c:pt idx="18">
                  <c:v>46.570981198927683</c:v>
                </c:pt>
                <c:pt idx="19">
                  <c:v>46.570981198927683</c:v>
                </c:pt>
                <c:pt idx="20">
                  <c:v>46.570981198927683</c:v>
                </c:pt>
                <c:pt idx="21">
                  <c:v>46.570981198927683</c:v>
                </c:pt>
                <c:pt idx="22">
                  <c:v>46.570981198927683</c:v>
                </c:pt>
                <c:pt idx="23">
                  <c:v>46.570981198927683</c:v>
                </c:pt>
                <c:pt idx="24">
                  <c:v>46.570981198927683</c:v>
                </c:pt>
                <c:pt idx="25">
                  <c:v>46.570981198927683</c:v>
                </c:pt>
                <c:pt idx="26">
                  <c:v>46.570981198927683</c:v>
                </c:pt>
                <c:pt idx="27">
                  <c:v>46.570981198927683</c:v>
                </c:pt>
                <c:pt idx="28">
                  <c:v>46.570981198927683</c:v>
                </c:pt>
                <c:pt idx="29">
                  <c:v>46.570981198927683</c:v>
                </c:pt>
                <c:pt idx="30">
                  <c:v>46.570981198927683</c:v>
                </c:pt>
                <c:pt idx="31">
                  <c:v>46.570981198927683</c:v>
                </c:pt>
                <c:pt idx="32">
                  <c:v>46.570981198927683</c:v>
                </c:pt>
                <c:pt idx="33">
                  <c:v>46.570981198927683</c:v>
                </c:pt>
                <c:pt idx="34">
                  <c:v>46.570981198927683</c:v>
                </c:pt>
                <c:pt idx="35">
                  <c:v>46.570981198927683</c:v>
                </c:pt>
                <c:pt idx="36">
                  <c:v>46.570981198927683</c:v>
                </c:pt>
                <c:pt idx="37">
                  <c:v>46.570981198927683</c:v>
                </c:pt>
                <c:pt idx="38">
                  <c:v>46.570981198927683</c:v>
                </c:pt>
                <c:pt idx="39">
                  <c:v>46.570981198927683</c:v>
                </c:pt>
                <c:pt idx="40">
                  <c:v>46.570981198927683</c:v>
                </c:pt>
                <c:pt idx="41">
                  <c:v>46.570981198927683</c:v>
                </c:pt>
                <c:pt idx="42">
                  <c:v>46.570981198927683</c:v>
                </c:pt>
                <c:pt idx="43">
                  <c:v>46.570981198927683</c:v>
                </c:pt>
                <c:pt idx="44">
                  <c:v>46.570981198927683</c:v>
                </c:pt>
                <c:pt idx="45">
                  <c:v>46.570981198927683</c:v>
                </c:pt>
                <c:pt idx="46">
                  <c:v>46.570981198927683</c:v>
                </c:pt>
                <c:pt idx="47">
                  <c:v>46.570981198927683</c:v>
                </c:pt>
                <c:pt idx="48">
                  <c:v>46.570981198927683</c:v>
                </c:pt>
                <c:pt idx="49">
                  <c:v>46.570981198927683</c:v>
                </c:pt>
                <c:pt idx="50">
                  <c:v>46.570981198927683</c:v>
                </c:pt>
                <c:pt idx="51">
                  <c:v>46.570981198927683</c:v>
                </c:pt>
                <c:pt idx="52">
                  <c:v>46.570981198927683</c:v>
                </c:pt>
                <c:pt idx="53">
                  <c:v>46.570981198927683</c:v>
                </c:pt>
                <c:pt idx="54">
                  <c:v>46.570981198927683</c:v>
                </c:pt>
                <c:pt idx="55">
                  <c:v>46.570981198927683</c:v>
                </c:pt>
                <c:pt idx="56">
                  <c:v>46.570981198927683</c:v>
                </c:pt>
                <c:pt idx="57">
                  <c:v>46.570981198927683</c:v>
                </c:pt>
                <c:pt idx="58">
                  <c:v>46.570981198927683</c:v>
                </c:pt>
                <c:pt idx="59">
                  <c:v>46.570981198927683</c:v>
                </c:pt>
                <c:pt idx="60">
                  <c:v>46.570981198927683</c:v>
                </c:pt>
                <c:pt idx="61">
                  <c:v>46.570981198927683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32-4A4D-AF94-3AEA459BB60C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Diciembre!$AK$7:$AK$68</c:f>
              <c:numCache>
                <c:formatCode>0.00</c:formatCode>
                <c:ptCount val="62"/>
                <c:pt idx="0">
                  <c:v>116.07798294376248</c:v>
                </c:pt>
                <c:pt idx="1">
                  <c:v>116.07798294376248</c:v>
                </c:pt>
                <c:pt idx="2">
                  <c:v>116.07798294376248</c:v>
                </c:pt>
                <c:pt idx="3">
                  <c:v>116.07798294376248</c:v>
                </c:pt>
                <c:pt idx="4">
                  <c:v>116.07798294376248</c:v>
                </c:pt>
                <c:pt idx="5">
                  <c:v>116.07798294376248</c:v>
                </c:pt>
                <c:pt idx="6">
                  <c:v>116.07798294376248</c:v>
                </c:pt>
                <c:pt idx="7">
                  <c:v>116.07798294376248</c:v>
                </c:pt>
                <c:pt idx="8">
                  <c:v>116.07798294376248</c:v>
                </c:pt>
                <c:pt idx="9">
                  <c:v>116.07798294376248</c:v>
                </c:pt>
                <c:pt idx="10">
                  <c:v>116.07798294376248</c:v>
                </c:pt>
                <c:pt idx="11">
                  <c:v>116.07798294376248</c:v>
                </c:pt>
                <c:pt idx="12">
                  <c:v>116.07798294376248</c:v>
                </c:pt>
                <c:pt idx="13">
                  <c:v>116.07798294376248</c:v>
                </c:pt>
                <c:pt idx="14">
                  <c:v>116.07798294376248</c:v>
                </c:pt>
                <c:pt idx="15">
                  <c:v>116.07798294376248</c:v>
                </c:pt>
                <c:pt idx="16">
                  <c:v>116.07798294376248</c:v>
                </c:pt>
                <c:pt idx="17">
                  <c:v>116.07798294376248</c:v>
                </c:pt>
                <c:pt idx="18">
                  <c:v>116.07798294376248</c:v>
                </c:pt>
                <c:pt idx="19">
                  <c:v>116.07798294376248</c:v>
                </c:pt>
                <c:pt idx="20">
                  <c:v>116.07798294376248</c:v>
                </c:pt>
                <c:pt idx="21">
                  <c:v>116.07798294376248</c:v>
                </c:pt>
                <c:pt idx="22">
                  <c:v>116.07798294376248</c:v>
                </c:pt>
                <c:pt idx="23">
                  <c:v>116.07798294376248</c:v>
                </c:pt>
                <c:pt idx="24">
                  <c:v>116.07798294376248</c:v>
                </c:pt>
                <c:pt idx="25">
                  <c:v>116.07798294376248</c:v>
                </c:pt>
                <c:pt idx="26">
                  <c:v>116.07798294376248</c:v>
                </c:pt>
                <c:pt idx="27">
                  <c:v>116.07798294376248</c:v>
                </c:pt>
                <c:pt idx="28">
                  <c:v>116.07798294376248</c:v>
                </c:pt>
                <c:pt idx="29">
                  <c:v>116.07798294376248</c:v>
                </c:pt>
                <c:pt idx="30">
                  <c:v>116.07798294376248</c:v>
                </c:pt>
                <c:pt idx="31">
                  <c:v>116.07798294376248</c:v>
                </c:pt>
                <c:pt idx="32">
                  <c:v>116.07798294376248</c:v>
                </c:pt>
                <c:pt idx="33">
                  <c:v>116.07798294376248</c:v>
                </c:pt>
                <c:pt idx="34">
                  <c:v>116.07798294376248</c:v>
                </c:pt>
                <c:pt idx="35">
                  <c:v>116.07798294376248</c:v>
                </c:pt>
                <c:pt idx="36">
                  <c:v>116.07798294376248</c:v>
                </c:pt>
                <c:pt idx="37">
                  <c:v>116.07798294376248</c:v>
                </c:pt>
                <c:pt idx="38">
                  <c:v>116.07798294376248</c:v>
                </c:pt>
                <c:pt idx="39">
                  <c:v>116.07798294376248</c:v>
                </c:pt>
                <c:pt idx="40">
                  <c:v>116.07798294376248</c:v>
                </c:pt>
                <c:pt idx="41">
                  <c:v>116.07798294376248</c:v>
                </c:pt>
                <c:pt idx="42">
                  <c:v>116.07798294376248</c:v>
                </c:pt>
                <c:pt idx="43">
                  <c:v>116.07798294376248</c:v>
                </c:pt>
                <c:pt idx="44">
                  <c:v>116.07798294376248</c:v>
                </c:pt>
                <c:pt idx="45">
                  <c:v>116.07798294376248</c:v>
                </c:pt>
                <c:pt idx="46">
                  <c:v>116.07798294376248</c:v>
                </c:pt>
                <c:pt idx="47">
                  <c:v>116.07798294376248</c:v>
                </c:pt>
                <c:pt idx="48">
                  <c:v>116.07798294376248</c:v>
                </c:pt>
                <c:pt idx="49">
                  <c:v>116.07798294376248</c:v>
                </c:pt>
                <c:pt idx="50">
                  <c:v>116.07798294376248</c:v>
                </c:pt>
                <c:pt idx="51">
                  <c:v>116.07798294376248</c:v>
                </c:pt>
                <c:pt idx="52">
                  <c:v>116.07798294376248</c:v>
                </c:pt>
                <c:pt idx="53">
                  <c:v>116.07798294376248</c:v>
                </c:pt>
                <c:pt idx="54">
                  <c:v>116.07798294376248</c:v>
                </c:pt>
                <c:pt idx="55">
                  <c:v>116.07798294376248</c:v>
                </c:pt>
                <c:pt idx="56">
                  <c:v>116.07798294376248</c:v>
                </c:pt>
                <c:pt idx="57">
                  <c:v>116.07798294376248</c:v>
                </c:pt>
                <c:pt idx="58">
                  <c:v>116.07798294376248</c:v>
                </c:pt>
                <c:pt idx="59">
                  <c:v>116.07798294376248</c:v>
                </c:pt>
                <c:pt idx="60">
                  <c:v>116.07798294376248</c:v>
                </c:pt>
                <c:pt idx="61">
                  <c:v>116.07798294376248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32-4A4D-AF94-3AEA459BB60C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Diciembre!$AL$7:$AL$68</c:f>
              <c:numCache>
                <c:formatCode>0.00</c:formatCode>
                <c:ptCount val="62"/>
                <c:pt idx="0">
                  <c:v>23.401980617316084</c:v>
                </c:pt>
                <c:pt idx="1">
                  <c:v>23.401980617316084</c:v>
                </c:pt>
                <c:pt idx="2">
                  <c:v>23.401980617316084</c:v>
                </c:pt>
                <c:pt idx="3">
                  <c:v>23.401980617316084</c:v>
                </c:pt>
                <c:pt idx="4">
                  <c:v>23.401980617316084</c:v>
                </c:pt>
                <c:pt idx="5">
                  <c:v>23.401980617316084</c:v>
                </c:pt>
                <c:pt idx="6">
                  <c:v>23.401980617316084</c:v>
                </c:pt>
                <c:pt idx="7">
                  <c:v>23.401980617316084</c:v>
                </c:pt>
                <c:pt idx="8">
                  <c:v>23.401980617316084</c:v>
                </c:pt>
                <c:pt idx="9">
                  <c:v>23.401980617316084</c:v>
                </c:pt>
                <c:pt idx="10">
                  <c:v>23.401980617316084</c:v>
                </c:pt>
                <c:pt idx="11">
                  <c:v>23.401980617316084</c:v>
                </c:pt>
                <c:pt idx="12">
                  <c:v>23.401980617316084</c:v>
                </c:pt>
                <c:pt idx="13">
                  <c:v>23.401980617316084</c:v>
                </c:pt>
                <c:pt idx="14">
                  <c:v>23.401980617316084</c:v>
                </c:pt>
                <c:pt idx="15">
                  <c:v>23.401980617316084</c:v>
                </c:pt>
                <c:pt idx="16">
                  <c:v>23.401980617316084</c:v>
                </c:pt>
                <c:pt idx="17">
                  <c:v>23.401980617316084</c:v>
                </c:pt>
                <c:pt idx="18">
                  <c:v>23.401980617316084</c:v>
                </c:pt>
                <c:pt idx="19">
                  <c:v>23.401980617316084</c:v>
                </c:pt>
                <c:pt idx="20">
                  <c:v>23.401980617316084</c:v>
                </c:pt>
                <c:pt idx="21">
                  <c:v>23.401980617316084</c:v>
                </c:pt>
                <c:pt idx="22">
                  <c:v>23.401980617316084</c:v>
                </c:pt>
                <c:pt idx="23">
                  <c:v>23.401980617316084</c:v>
                </c:pt>
                <c:pt idx="24">
                  <c:v>23.401980617316084</c:v>
                </c:pt>
                <c:pt idx="25">
                  <c:v>23.401980617316084</c:v>
                </c:pt>
                <c:pt idx="26">
                  <c:v>23.401980617316084</c:v>
                </c:pt>
                <c:pt idx="27">
                  <c:v>23.401980617316084</c:v>
                </c:pt>
                <c:pt idx="28">
                  <c:v>23.401980617316084</c:v>
                </c:pt>
                <c:pt idx="29">
                  <c:v>23.401980617316084</c:v>
                </c:pt>
                <c:pt idx="30">
                  <c:v>23.401980617316084</c:v>
                </c:pt>
                <c:pt idx="31">
                  <c:v>23.401980617316084</c:v>
                </c:pt>
                <c:pt idx="32">
                  <c:v>23.401980617316084</c:v>
                </c:pt>
                <c:pt idx="33">
                  <c:v>23.401980617316084</c:v>
                </c:pt>
                <c:pt idx="34">
                  <c:v>23.401980617316084</c:v>
                </c:pt>
                <c:pt idx="35">
                  <c:v>23.401980617316084</c:v>
                </c:pt>
                <c:pt idx="36">
                  <c:v>23.401980617316084</c:v>
                </c:pt>
                <c:pt idx="37">
                  <c:v>23.401980617316084</c:v>
                </c:pt>
                <c:pt idx="38">
                  <c:v>23.401980617316084</c:v>
                </c:pt>
                <c:pt idx="39">
                  <c:v>23.401980617316084</c:v>
                </c:pt>
                <c:pt idx="40">
                  <c:v>23.401980617316084</c:v>
                </c:pt>
                <c:pt idx="41">
                  <c:v>23.401980617316084</c:v>
                </c:pt>
                <c:pt idx="42">
                  <c:v>23.401980617316084</c:v>
                </c:pt>
                <c:pt idx="43">
                  <c:v>23.401980617316084</c:v>
                </c:pt>
                <c:pt idx="44">
                  <c:v>23.401980617316084</c:v>
                </c:pt>
                <c:pt idx="45">
                  <c:v>23.401980617316084</c:v>
                </c:pt>
                <c:pt idx="46">
                  <c:v>23.401980617316084</c:v>
                </c:pt>
                <c:pt idx="47">
                  <c:v>23.401980617316084</c:v>
                </c:pt>
                <c:pt idx="48">
                  <c:v>23.401980617316084</c:v>
                </c:pt>
                <c:pt idx="49">
                  <c:v>23.401980617316084</c:v>
                </c:pt>
                <c:pt idx="50">
                  <c:v>23.401980617316084</c:v>
                </c:pt>
                <c:pt idx="51">
                  <c:v>23.401980617316084</c:v>
                </c:pt>
                <c:pt idx="52">
                  <c:v>23.401980617316084</c:v>
                </c:pt>
                <c:pt idx="53">
                  <c:v>23.401980617316084</c:v>
                </c:pt>
                <c:pt idx="54">
                  <c:v>23.401980617316084</c:v>
                </c:pt>
                <c:pt idx="55">
                  <c:v>23.401980617316084</c:v>
                </c:pt>
                <c:pt idx="56">
                  <c:v>23.401980617316084</c:v>
                </c:pt>
                <c:pt idx="57">
                  <c:v>23.401980617316084</c:v>
                </c:pt>
                <c:pt idx="58">
                  <c:v>23.401980617316084</c:v>
                </c:pt>
                <c:pt idx="59">
                  <c:v>23.401980617316084</c:v>
                </c:pt>
                <c:pt idx="60">
                  <c:v>23.401980617316084</c:v>
                </c:pt>
                <c:pt idx="61">
                  <c:v>23.401980617316084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A32-4A4D-AF94-3AEA459BB60C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Diciembre!$AM$7:$AM$68</c:f>
              <c:numCache>
                <c:formatCode>0.00</c:formatCode>
                <c:ptCount val="62"/>
                <c:pt idx="0">
                  <c:v>74.77</c:v>
                </c:pt>
                <c:pt idx="1">
                  <c:v>74.77</c:v>
                </c:pt>
                <c:pt idx="2">
                  <c:v>74.77</c:v>
                </c:pt>
                <c:pt idx="3">
                  <c:v>74.77</c:v>
                </c:pt>
                <c:pt idx="4">
                  <c:v>74.77</c:v>
                </c:pt>
                <c:pt idx="5">
                  <c:v>74.77</c:v>
                </c:pt>
                <c:pt idx="6">
                  <c:v>74.77</c:v>
                </c:pt>
                <c:pt idx="7">
                  <c:v>74.77</c:v>
                </c:pt>
                <c:pt idx="8">
                  <c:v>74.77</c:v>
                </c:pt>
                <c:pt idx="9">
                  <c:v>74.77</c:v>
                </c:pt>
                <c:pt idx="10">
                  <c:v>74.77</c:v>
                </c:pt>
                <c:pt idx="11">
                  <c:v>74.77</c:v>
                </c:pt>
                <c:pt idx="12">
                  <c:v>74.77</c:v>
                </c:pt>
                <c:pt idx="13">
                  <c:v>74.77</c:v>
                </c:pt>
                <c:pt idx="14">
                  <c:v>74.77</c:v>
                </c:pt>
                <c:pt idx="15">
                  <c:v>74.77</c:v>
                </c:pt>
                <c:pt idx="16">
                  <c:v>74.77</c:v>
                </c:pt>
                <c:pt idx="17">
                  <c:v>74.77</c:v>
                </c:pt>
                <c:pt idx="18">
                  <c:v>74.77</c:v>
                </c:pt>
                <c:pt idx="19">
                  <c:v>74.77</c:v>
                </c:pt>
                <c:pt idx="20">
                  <c:v>74.77</c:v>
                </c:pt>
                <c:pt idx="21">
                  <c:v>74.77</c:v>
                </c:pt>
                <c:pt idx="22">
                  <c:v>74.77</c:v>
                </c:pt>
                <c:pt idx="23">
                  <c:v>74.77</c:v>
                </c:pt>
                <c:pt idx="24">
                  <c:v>74.77</c:v>
                </c:pt>
                <c:pt idx="25">
                  <c:v>74.77</c:v>
                </c:pt>
                <c:pt idx="26">
                  <c:v>74.77</c:v>
                </c:pt>
                <c:pt idx="27">
                  <c:v>74.77</c:v>
                </c:pt>
                <c:pt idx="28">
                  <c:v>74.77</c:v>
                </c:pt>
                <c:pt idx="29">
                  <c:v>74.77</c:v>
                </c:pt>
                <c:pt idx="30">
                  <c:v>74.77</c:v>
                </c:pt>
                <c:pt idx="31">
                  <c:v>74.77</c:v>
                </c:pt>
                <c:pt idx="32">
                  <c:v>74.77</c:v>
                </c:pt>
                <c:pt idx="33">
                  <c:v>74.77</c:v>
                </c:pt>
                <c:pt idx="34">
                  <c:v>74.77</c:v>
                </c:pt>
                <c:pt idx="35">
                  <c:v>74.77</c:v>
                </c:pt>
                <c:pt idx="36">
                  <c:v>74.77</c:v>
                </c:pt>
                <c:pt idx="37">
                  <c:v>74.77</c:v>
                </c:pt>
                <c:pt idx="38">
                  <c:v>74.77</c:v>
                </c:pt>
                <c:pt idx="39">
                  <c:v>74.77</c:v>
                </c:pt>
                <c:pt idx="40">
                  <c:v>74.77</c:v>
                </c:pt>
                <c:pt idx="41">
                  <c:v>74.77</c:v>
                </c:pt>
                <c:pt idx="42">
                  <c:v>74.77</c:v>
                </c:pt>
                <c:pt idx="43">
                  <c:v>74.77</c:v>
                </c:pt>
                <c:pt idx="44">
                  <c:v>74.77</c:v>
                </c:pt>
                <c:pt idx="45">
                  <c:v>74.77</c:v>
                </c:pt>
                <c:pt idx="46">
                  <c:v>74.77</c:v>
                </c:pt>
                <c:pt idx="47">
                  <c:v>74.77</c:v>
                </c:pt>
                <c:pt idx="48">
                  <c:v>74.77</c:v>
                </c:pt>
                <c:pt idx="49">
                  <c:v>74.77</c:v>
                </c:pt>
                <c:pt idx="50">
                  <c:v>74.77</c:v>
                </c:pt>
                <c:pt idx="51">
                  <c:v>74.77</c:v>
                </c:pt>
                <c:pt idx="52">
                  <c:v>74.77</c:v>
                </c:pt>
                <c:pt idx="53">
                  <c:v>74.77</c:v>
                </c:pt>
                <c:pt idx="54">
                  <c:v>74.77</c:v>
                </c:pt>
                <c:pt idx="55">
                  <c:v>74.77</c:v>
                </c:pt>
                <c:pt idx="56">
                  <c:v>74.77</c:v>
                </c:pt>
                <c:pt idx="57">
                  <c:v>74.77</c:v>
                </c:pt>
                <c:pt idx="58">
                  <c:v>74.77</c:v>
                </c:pt>
                <c:pt idx="59">
                  <c:v>74.77</c:v>
                </c:pt>
                <c:pt idx="60">
                  <c:v>74.77</c:v>
                </c:pt>
                <c:pt idx="61">
                  <c:v>74.77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A32-4A4D-AF94-3AEA459B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0464"/>
        <c:axId val="158045312"/>
        <c:extLst/>
      </c:scatterChart>
      <c:valAx>
        <c:axId val="158030464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45312"/>
        <c:crosses val="autoZero"/>
        <c:crossBetween val="midCat"/>
      </c:valAx>
      <c:valAx>
        <c:axId val="15804531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 baseline="0"/>
                  <a:t>Rec Zn Conc. Zn, %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838303395007556E-2"/>
          <c:y val="0.87344268242063527"/>
          <c:w val="0.9489951253852188"/>
          <c:h val="0.12543178391032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Au Conc. De Plomo Turnos Diciembre</a:t>
            </a:r>
            <a:r>
              <a:rPr lang="en-US" b="1" baseline="0"/>
              <a:t> 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906448241510596E-2"/>
          <c:y val="0.11456370656370657"/>
          <c:w val="0.91184226934281876"/>
          <c:h val="0.59752017085633069"/>
        </c:manualLayout>
      </c:layout>
      <c:scatterChart>
        <c:scatterStyle val="lineMarker"/>
        <c:varyColors val="0"/>
        <c:ser>
          <c:idx val="0"/>
          <c:order val="0"/>
          <c:tx>
            <c:v>Grado Au Conc. De Plomo 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ESTADISTICA!$AO$709:$AO$770</c:f>
              <c:numCache>
                <c:formatCode>0.00</c:formatCode>
                <c:ptCount val="62"/>
                <c:pt idx="0">
                  <c:v>24.390999999999998</c:v>
                </c:pt>
                <c:pt idx="1">
                  <c:v>24.113</c:v>
                </c:pt>
                <c:pt idx="2">
                  <c:v>19.693000000000001</c:v>
                </c:pt>
                <c:pt idx="3">
                  <c:v>19.13</c:v>
                </c:pt>
                <c:pt idx="4">
                  <c:v>16.702000000000002</c:v>
                </c:pt>
                <c:pt idx="5">
                  <c:v>18.059999999999999</c:v>
                </c:pt>
                <c:pt idx="11">
                  <c:v>17.949000000000002</c:v>
                </c:pt>
                <c:pt idx="12">
                  <c:v>22.97</c:v>
                </c:pt>
                <c:pt idx="13">
                  <c:v>20.988</c:v>
                </c:pt>
                <c:pt idx="14">
                  <c:v>37.628</c:v>
                </c:pt>
                <c:pt idx="15">
                  <c:v>35.686</c:v>
                </c:pt>
                <c:pt idx="16">
                  <c:v>28.350999999999999</c:v>
                </c:pt>
                <c:pt idx="17">
                  <c:v>32.805999999999997</c:v>
                </c:pt>
                <c:pt idx="18">
                  <c:v>34.731000000000002</c:v>
                </c:pt>
                <c:pt idx="19">
                  <c:v>32.749000000000002</c:v>
                </c:pt>
                <c:pt idx="20">
                  <c:v>34.356999999999999</c:v>
                </c:pt>
                <c:pt idx="21">
                  <c:v>30.75</c:v>
                </c:pt>
                <c:pt idx="22">
                  <c:v>28.675000000000001</c:v>
                </c:pt>
                <c:pt idx="23">
                  <c:v>33.277000000000001</c:v>
                </c:pt>
                <c:pt idx="24">
                  <c:v>29.937000000000001</c:v>
                </c:pt>
                <c:pt idx="25">
                  <c:v>24.067</c:v>
                </c:pt>
                <c:pt idx="26">
                  <c:v>35.531999999999996</c:v>
                </c:pt>
                <c:pt idx="27">
                  <c:v>23.78</c:v>
                </c:pt>
                <c:pt idx="28">
                  <c:v>33.984000000000002</c:v>
                </c:pt>
                <c:pt idx="29">
                  <c:v>26.08</c:v>
                </c:pt>
                <c:pt idx="30">
                  <c:v>21.007999999999999</c:v>
                </c:pt>
                <c:pt idx="31">
                  <c:v>27.353000000000002</c:v>
                </c:pt>
                <c:pt idx="32">
                  <c:v>22.381</c:v>
                </c:pt>
                <c:pt idx="33">
                  <c:v>19.826000000000001</c:v>
                </c:pt>
                <c:pt idx="34">
                  <c:v>22.026</c:v>
                </c:pt>
                <c:pt idx="35">
                  <c:v>25.780999999999999</c:v>
                </c:pt>
                <c:pt idx="36">
                  <c:v>33.442999999999998</c:v>
                </c:pt>
                <c:pt idx="37">
                  <c:v>27.73</c:v>
                </c:pt>
                <c:pt idx="38">
                  <c:v>29.530999999999999</c:v>
                </c:pt>
                <c:pt idx="39">
                  <c:v>27.306000000000001</c:v>
                </c:pt>
                <c:pt idx="40">
                  <c:v>21.507999999999999</c:v>
                </c:pt>
                <c:pt idx="41">
                  <c:v>19.872</c:v>
                </c:pt>
                <c:pt idx="42">
                  <c:v>22.475000000000001</c:v>
                </c:pt>
                <c:pt idx="43">
                  <c:v>26.048999999999999</c:v>
                </c:pt>
                <c:pt idx="44">
                  <c:v>23.315000000000001</c:v>
                </c:pt>
                <c:pt idx="45">
                  <c:v>23.116</c:v>
                </c:pt>
                <c:pt idx="46">
                  <c:v>19.213999999999999</c:v>
                </c:pt>
                <c:pt idx="47">
                  <c:v>21.97</c:v>
                </c:pt>
                <c:pt idx="48">
                  <c:v>20.974</c:v>
                </c:pt>
                <c:pt idx="49">
                  <c:v>19.908999999999999</c:v>
                </c:pt>
                <c:pt idx="50">
                  <c:v>17.866</c:v>
                </c:pt>
                <c:pt idx="51">
                  <c:v>19.498999999999999</c:v>
                </c:pt>
                <c:pt idx="52">
                  <c:v>0</c:v>
                </c:pt>
                <c:pt idx="53">
                  <c:v>26.18</c:v>
                </c:pt>
                <c:pt idx="54">
                  <c:v>14.593999999999999</c:v>
                </c:pt>
                <c:pt idx="55">
                  <c:v>13.196</c:v>
                </c:pt>
                <c:pt idx="56">
                  <c:v>21.367000000000001</c:v>
                </c:pt>
                <c:pt idx="57">
                  <c:v>17.797999999999998</c:v>
                </c:pt>
                <c:pt idx="58">
                  <c:v>11.58</c:v>
                </c:pt>
                <c:pt idx="59">
                  <c:v>12.597</c:v>
                </c:pt>
                <c:pt idx="60">
                  <c:v>15.831</c:v>
                </c:pt>
                <c:pt idx="61">
                  <c:v>23.927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C-49A8-9BE3-D01217299D06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Diciembre!$BF$7:$BF$68</c:f>
              <c:numCache>
                <c:formatCode>0.00</c:formatCode>
                <c:ptCount val="62"/>
                <c:pt idx="0">
                  <c:v>23.78259649122807</c:v>
                </c:pt>
                <c:pt idx="1">
                  <c:v>23.78259649122807</c:v>
                </c:pt>
                <c:pt idx="2">
                  <c:v>23.78259649122807</c:v>
                </c:pt>
                <c:pt idx="3">
                  <c:v>23.78259649122807</c:v>
                </c:pt>
                <c:pt idx="4">
                  <c:v>23.78259649122807</c:v>
                </c:pt>
                <c:pt idx="5">
                  <c:v>23.78259649122807</c:v>
                </c:pt>
                <c:pt idx="6">
                  <c:v>23.78259649122807</c:v>
                </c:pt>
                <c:pt idx="7">
                  <c:v>23.78259649122807</c:v>
                </c:pt>
                <c:pt idx="8">
                  <c:v>23.78259649122807</c:v>
                </c:pt>
                <c:pt idx="9">
                  <c:v>23.78259649122807</c:v>
                </c:pt>
                <c:pt idx="10">
                  <c:v>23.78259649122807</c:v>
                </c:pt>
                <c:pt idx="11">
                  <c:v>23.78259649122807</c:v>
                </c:pt>
                <c:pt idx="12">
                  <c:v>23.78259649122807</c:v>
                </c:pt>
                <c:pt idx="13">
                  <c:v>23.78259649122807</c:v>
                </c:pt>
                <c:pt idx="14">
                  <c:v>23.78259649122807</c:v>
                </c:pt>
                <c:pt idx="15">
                  <c:v>23.78259649122807</c:v>
                </c:pt>
                <c:pt idx="16">
                  <c:v>23.78259649122807</c:v>
                </c:pt>
                <c:pt idx="17">
                  <c:v>23.78259649122807</c:v>
                </c:pt>
                <c:pt idx="18">
                  <c:v>23.78259649122807</c:v>
                </c:pt>
                <c:pt idx="19">
                  <c:v>23.78259649122807</c:v>
                </c:pt>
                <c:pt idx="20">
                  <c:v>23.78259649122807</c:v>
                </c:pt>
                <c:pt idx="21">
                  <c:v>23.78259649122807</c:v>
                </c:pt>
                <c:pt idx="22">
                  <c:v>23.78259649122807</c:v>
                </c:pt>
                <c:pt idx="23">
                  <c:v>23.78259649122807</c:v>
                </c:pt>
                <c:pt idx="24">
                  <c:v>23.78259649122807</c:v>
                </c:pt>
                <c:pt idx="25">
                  <c:v>23.78259649122807</c:v>
                </c:pt>
                <c:pt idx="26">
                  <c:v>23.78259649122807</c:v>
                </c:pt>
                <c:pt idx="27">
                  <c:v>23.78259649122807</c:v>
                </c:pt>
                <c:pt idx="28">
                  <c:v>23.78259649122807</c:v>
                </c:pt>
                <c:pt idx="29">
                  <c:v>23.78259649122807</c:v>
                </c:pt>
                <c:pt idx="30">
                  <c:v>23.78259649122807</c:v>
                </c:pt>
                <c:pt idx="31">
                  <c:v>23.78259649122807</c:v>
                </c:pt>
                <c:pt idx="32">
                  <c:v>23.78259649122807</c:v>
                </c:pt>
                <c:pt idx="33">
                  <c:v>23.78259649122807</c:v>
                </c:pt>
                <c:pt idx="34">
                  <c:v>23.78259649122807</c:v>
                </c:pt>
                <c:pt idx="35">
                  <c:v>23.78259649122807</c:v>
                </c:pt>
                <c:pt idx="36">
                  <c:v>23.78259649122807</c:v>
                </c:pt>
                <c:pt idx="37">
                  <c:v>23.78259649122807</c:v>
                </c:pt>
                <c:pt idx="38">
                  <c:v>23.78259649122807</c:v>
                </c:pt>
                <c:pt idx="39">
                  <c:v>23.78259649122807</c:v>
                </c:pt>
                <c:pt idx="40">
                  <c:v>23.78259649122807</c:v>
                </c:pt>
                <c:pt idx="41">
                  <c:v>23.78259649122807</c:v>
                </c:pt>
                <c:pt idx="42">
                  <c:v>23.78259649122807</c:v>
                </c:pt>
                <c:pt idx="43">
                  <c:v>23.78259649122807</c:v>
                </c:pt>
                <c:pt idx="44">
                  <c:v>23.78259649122807</c:v>
                </c:pt>
                <c:pt idx="45">
                  <c:v>23.78259649122807</c:v>
                </c:pt>
                <c:pt idx="46">
                  <c:v>23.78259649122807</c:v>
                </c:pt>
                <c:pt idx="47">
                  <c:v>23.78259649122807</c:v>
                </c:pt>
                <c:pt idx="48">
                  <c:v>23.78259649122807</c:v>
                </c:pt>
                <c:pt idx="49">
                  <c:v>23.78259649122807</c:v>
                </c:pt>
                <c:pt idx="50">
                  <c:v>23.78259649122807</c:v>
                </c:pt>
                <c:pt idx="51">
                  <c:v>23.78259649122807</c:v>
                </c:pt>
                <c:pt idx="52">
                  <c:v>23.78259649122807</c:v>
                </c:pt>
                <c:pt idx="53">
                  <c:v>23.78259649122807</c:v>
                </c:pt>
                <c:pt idx="54">
                  <c:v>23.78259649122807</c:v>
                </c:pt>
                <c:pt idx="55">
                  <c:v>23.78259649122807</c:v>
                </c:pt>
                <c:pt idx="56">
                  <c:v>23.78259649122807</c:v>
                </c:pt>
                <c:pt idx="57">
                  <c:v>23.78259649122807</c:v>
                </c:pt>
                <c:pt idx="58">
                  <c:v>23.78259649122807</c:v>
                </c:pt>
                <c:pt idx="59">
                  <c:v>23.78259649122807</c:v>
                </c:pt>
                <c:pt idx="60">
                  <c:v>23.78259649122807</c:v>
                </c:pt>
                <c:pt idx="61">
                  <c:v>23.78259649122807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C-49A8-9BE3-D01217299D06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Diciembre!$BG$7:$BG$68</c:f>
              <c:numCache>
                <c:formatCode>0.00</c:formatCode>
                <c:ptCount val="62"/>
                <c:pt idx="0">
                  <c:v>30.897279379602665</c:v>
                </c:pt>
                <c:pt idx="1">
                  <c:v>30.897279379602665</c:v>
                </c:pt>
                <c:pt idx="2">
                  <c:v>30.897279379602665</c:v>
                </c:pt>
                <c:pt idx="3">
                  <c:v>30.897279379602665</c:v>
                </c:pt>
                <c:pt idx="4">
                  <c:v>30.897279379602665</c:v>
                </c:pt>
                <c:pt idx="5">
                  <c:v>30.897279379602665</c:v>
                </c:pt>
                <c:pt idx="6">
                  <c:v>30.897279379602665</c:v>
                </c:pt>
                <c:pt idx="7">
                  <c:v>30.897279379602665</c:v>
                </c:pt>
                <c:pt idx="8">
                  <c:v>30.897279379602665</c:v>
                </c:pt>
                <c:pt idx="9">
                  <c:v>30.897279379602665</c:v>
                </c:pt>
                <c:pt idx="10">
                  <c:v>30.897279379602665</c:v>
                </c:pt>
                <c:pt idx="11">
                  <c:v>30.897279379602665</c:v>
                </c:pt>
                <c:pt idx="12">
                  <c:v>30.897279379602665</c:v>
                </c:pt>
                <c:pt idx="13">
                  <c:v>30.897279379602665</c:v>
                </c:pt>
                <c:pt idx="14">
                  <c:v>30.897279379602665</c:v>
                </c:pt>
                <c:pt idx="15">
                  <c:v>30.897279379602665</c:v>
                </c:pt>
                <c:pt idx="16">
                  <c:v>30.897279379602665</c:v>
                </c:pt>
                <c:pt idx="17">
                  <c:v>30.897279379602665</c:v>
                </c:pt>
                <c:pt idx="18">
                  <c:v>30.897279379602665</c:v>
                </c:pt>
                <c:pt idx="19">
                  <c:v>30.897279379602665</c:v>
                </c:pt>
                <c:pt idx="20">
                  <c:v>30.897279379602665</c:v>
                </c:pt>
                <c:pt idx="21">
                  <c:v>30.897279379602665</c:v>
                </c:pt>
                <c:pt idx="22">
                  <c:v>30.897279379602665</c:v>
                </c:pt>
                <c:pt idx="23">
                  <c:v>30.897279379602665</c:v>
                </c:pt>
                <c:pt idx="24">
                  <c:v>30.897279379602665</c:v>
                </c:pt>
                <c:pt idx="25">
                  <c:v>30.897279379602665</c:v>
                </c:pt>
                <c:pt idx="26">
                  <c:v>30.897279379602665</c:v>
                </c:pt>
                <c:pt idx="27">
                  <c:v>30.897279379602665</c:v>
                </c:pt>
                <c:pt idx="28">
                  <c:v>30.897279379602665</c:v>
                </c:pt>
                <c:pt idx="29">
                  <c:v>30.897279379602665</c:v>
                </c:pt>
                <c:pt idx="30">
                  <c:v>30.897279379602665</c:v>
                </c:pt>
                <c:pt idx="31">
                  <c:v>30.897279379602665</c:v>
                </c:pt>
                <c:pt idx="32">
                  <c:v>30.897279379602665</c:v>
                </c:pt>
                <c:pt idx="33">
                  <c:v>30.897279379602665</c:v>
                </c:pt>
                <c:pt idx="34">
                  <c:v>30.897279379602665</c:v>
                </c:pt>
                <c:pt idx="35">
                  <c:v>30.897279379602665</c:v>
                </c:pt>
                <c:pt idx="36">
                  <c:v>30.897279379602665</c:v>
                </c:pt>
                <c:pt idx="37">
                  <c:v>30.897279379602665</c:v>
                </c:pt>
                <c:pt idx="38">
                  <c:v>30.897279379602665</c:v>
                </c:pt>
                <c:pt idx="39">
                  <c:v>30.897279379602665</c:v>
                </c:pt>
                <c:pt idx="40">
                  <c:v>30.897279379602665</c:v>
                </c:pt>
                <c:pt idx="41">
                  <c:v>30.897279379602665</c:v>
                </c:pt>
                <c:pt idx="42">
                  <c:v>30.897279379602665</c:v>
                </c:pt>
                <c:pt idx="43">
                  <c:v>30.897279379602665</c:v>
                </c:pt>
                <c:pt idx="44">
                  <c:v>30.897279379602665</c:v>
                </c:pt>
                <c:pt idx="45">
                  <c:v>30.897279379602665</c:v>
                </c:pt>
                <c:pt idx="46">
                  <c:v>30.897279379602665</c:v>
                </c:pt>
                <c:pt idx="47">
                  <c:v>30.897279379602665</c:v>
                </c:pt>
                <c:pt idx="48">
                  <c:v>30.897279379602665</c:v>
                </c:pt>
                <c:pt idx="49">
                  <c:v>30.897279379602665</c:v>
                </c:pt>
                <c:pt idx="50">
                  <c:v>30.897279379602665</c:v>
                </c:pt>
                <c:pt idx="51">
                  <c:v>30.897279379602665</c:v>
                </c:pt>
                <c:pt idx="52">
                  <c:v>30.897279379602665</c:v>
                </c:pt>
                <c:pt idx="53">
                  <c:v>30.897279379602665</c:v>
                </c:pt>
                <c:pt idx="54">
                  <c:v>30.897279379602665</c:v>
                </c:pt>
                <c:pt idx="55">
                  <c:v>30.897279379602665</c:v>
                </c:pt>
                <c:pt idx="56">
                  <c:v>30.897279379602665</c:v>
                </c:pt>
                <c:pt idx="57">
                  <c:v>30.897279379602665</c:v>
                </c:pt>
                <c:pt idx="58">
                  <c:v>30.897279379602665</c:v>
                </c:pt>
                <c:pt idx="59">
                  <c:v>30.897279379602665</c:v>
                </c:pt>
                <c:pt idx="60">
                  <c:v>30.897279379602665</c:v>
                </c:pt>
                <c:pt idx="61">
                  <c:v>30.897279379602665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C-49A8-9BE3-D01217299D06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Diciembre!$BH$7:$BH$68</c:f>
              <c:numCache>
                <c:formatCode>0.00</c:formatCode>
                <c:ptCount val="62"/>
                <c:pt idx="0">
                  <c:v>16.667913602853474</c:v>
                </c:pt>
                <c:pt idx="1">
                  <c:v>16.667913602853474</c:v>
                </c:pt>
                <c:pt idx="2">
                  <c:v>16.667913602853474</c:v>
                </c:pt>
                <c:pt idx="3">
                  <c:v>16.667913602853474</c:v>
                </c:pt>
                <c:pt idx="4">
                  <c:v>16.667913602853474</c:v>
                </c:pt>
                <c:pt idx="5">
                  <c:v>16.667913602853474</c:v>
                </c:pt>
                <c:pt idx="6">
                  <c:v>16.667913602853474</c:v>
                </c:pt>
                <c:pt idx="7">
                  <c:v>16.667913602853474</c:v>
                </c:pt>
                <c:pt idx="8">
                  <c:v>16.667913602853474</c:v>
                </c:pt>
                <c:pt idx="9">
                  <c:v>16.667913602853474</c:v>
                </c:pt>
                <c:pt idx="10">
                  <c:v>16.667913602853474</c:v>
                </c:pt>
                <c:pt idx="11">
                  <c:v>16.667913602853474</c:v>
                </c:pt>
                <c:pt idx="12">
                  <c:v>16.667913602853474</c:v>
                </c:pt>
                <c:pt idx="13">
                  <c:v>16.667913602853474</c:v>
                </c:pt>
                <c:pt idx="14">
                  <c:v>16.667913602853474</c:v>
                </c:pt>
                <c:pt idx="15">
                  <c:v>16.667913602853474</c:v>
                </c:pt>
                <c:pt idx="16">
                  <c:v>16.667913602853474</c:v>
                </c:pt>
                <c:pt idx="17">
                  <c:v>16.667913602853474</c:v>
                </c:pt>
                <c:pt idx="18">
                  <c:v>16.667913602853474</c:v>
                </c:pt>
                <c:pt idx="19">
                  <c:v>16.667913602853474</c:v>
                </c:pt>
                <c:pt idx="20">
                  <c:v>16.667913602853474</c:v>
                </c:pt>
                <c:pt idx="21">
                  <c:v>16.667913602853474</c:v>
                </c:pt>
                <c:pt idx="22">
                  <c:v>16.667913602853474</c:v>
                </c:pt>
                <c:pt idx="23">
                  <c:v>16.667913602853474</c:v>
                </c:pt>
                <c:pt idx="24">
                  <c:v>16.667913602853474</c:v>
                </c:pt>
                <c:pt idx="25">
                  <c:v>16.667913602853474</c:v>
                </c:pt>
                <c:pt idx="26">
                  <c:v>16.667913602853474</c:v>
                </c:pt>
                <c:pt idx="27">
                  <c:v>16.667913602853474</c:v>
                </c:pt>
                <c:pt idx="28">
                  <c:v>16.667913602853474</c:v>
                </c:pt>
                <c:pt idx="29">
                  <c:v>16.667913602853474</c:v>
                </c:pt>
                <c:pt idx="30">
                  <c:v>16.667913602853474</c:v>
                </c:pt>
                <c:pt idx="31">
                  <c:v>16.667913602853474</c:v>
                </c:pt>
                <c:pt idx="32">
                  <c:v>16.667913602853474</c:v>
                </c:pt>
                <c:pt idx="33">
                  <c:v>16.667913602853474</c:v>
                </c:pt>
                <c:pt idx="34">
                  <c:v>16.667913602853474</c:v>
                </c:pt>
                <c:pt idx="35">
                  <c:v>16.667913602853474</c:v>
                </c:pt>
                <c:pt idx="36">
                  <c:v>16.667913602853474</c:v>
                </c:pt>
                <c:pt idx="37">
                  <c:v>16.667913602853474</c:v>
                </c:pt>
                <c:pt idx="38">
                  <c:v>16.667913602853474</c:v>
                </c:pt>
                <c:pt idx="39">
                  <c:v>16.667913602853474</c:v>
                </c:pt>
                <c:pt idx="40">
                  <c:v>16.667913602853474</c:v>
                </c:pt>
                <c:pt idx="41">
                  <c:v>16.667913602853474</c:v>
                </c:pt>
                <c:pt idx="42">
                  <c:v>16.667913602853474</c:v>
                </c:pt>
                <c:pt idx="43">
                  <c:v>16.667913602853474</c:v>
                </c:pt>
                <c:pt idx="44">
                  <c:v>16.667913602853474</c:v>
                </c:pt>
                <c:pt idx="45">
                  <c:v>16.667913602853474</c:v>
                </c:pt>
                <c:pt idx="46">
                  <c:v>16.667913602853474</c:v>
                </c:pt>
                <c:pt idx="47">
                  <c:v>16.667913602853474</c:v>
                </c:pt>
                <c:pt idx="48">
                  <c:v>16.667913602853474</c:v>
                </c:pt>
                <c:pt idx="49">
                  <c:v>16.667913602853474</c:v>
                </c:pt>
                <c:pt idx="50">
                  <c:v>16.667913602853474</c:v>
                </c:pt>
                <c:pt idx="51">
                  <c:v>16.667913602853474</c:v>
                </c:pt>
                <c:pt idx="52">
                  <c:v>16.667913602853474</c:v>
                </c:pt>
                <c:pt idx="53">
                  <c:v>16.667913602853474</c:v>
                </c:pt>
                <c:pt idx="54">
                  <c:v>16.667913602853474</c:v>
                </c:pt>
                <c:pt idx="55">
                  <c:v>16.667913602853474</c:v>
                </c:pt>
                <c:pt idx="56">
                  <c:v>16.667913602853474</c:v>
                </c:pt>
                <c:pt idx="57">
                  <c:v>16.667913602853474</c:v>
                </c:pt>
                <c:pt idx="58">
                  <c:v>16.667913602853474</c:v>
                </c:pt>
                <c:pt idx="59">
                  <c:v>16.667913602853474</c:v>
                </c:pt>
                <c:pt idx="60">
                  <c:v>16.667913602853474</c:v>
                </c:pt>
                <c:pt idx="61">
                  <c:v>16.667913602853474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3C-49A8-9BE3-D01217299D06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Diciembre!$BI$7:$BI$68</c:f>
              <c:numCache>
                <c:formatCode>0.00</c:formatCode>
                <c:ptCount val="62"/>
                <c:pt idx="0">
                  <c:v>38.01196226797726</c:v>
                </c:pt>
                <c:pt idx="1">
                  <c:v>38.01196226797726</c:v>
                </c:pt>
                <c:pt idx="2">
                  <c:v>38.01196226797726</c:v>
                </c:pt>
                <c:pt idx="3">
                  <c:v>38.01196226797726</c:v>
                </c:pt>
                <c:pt idx="4">
                  <c:v>38.01196226797726</c:v>
                </c:pt>
                <c:pt idx="5">
                  <c:v>38.01196226797726</c:v>
                </c:pt>
                <c:pt idx="6">
                  <c:v>38.01196226797726</c:v>
                </c:pt>
                <c:pt idx="7">
                  <c:v>38.01196226797726</c:v>
                </c:pt>
                <c:pt idx="8">
                  <c:v>38.01196226797726</c:v>
                </c:pt>
                <c:pt idx="9">
                  <c:v>38.01196226797726</c:v>
                </c:pt>
                <c:pt idx="10">
                  <c:v>38.01196226797726</c:v>
                </c:pt>
                <c:pt idx="11">
                  <c:v>38.01196226797726</c:v>
                </c:pt>
                <c:pt idx="12">
                  <c:v>38.01196226797726</c:v>
                </c:pt>
                <c:pt idx="13">
                  <c:v>38.01196226797726</c:v>
                </c:pt>
                <c:pt idx="14">
                  <c:v>38.01196226797726</c:v>
                </c:pt>
                <c:pt idx="15">
                  <c:v>38.01196226797726</c:v>
                </c:pt>
                <c:pt idx="16">
                  <c:v>38.01196226797726</c:v>
                </c:pt>
                <c:pt idx="17">
                  <c:v>38.01196226797726</c:v>
                </c:pt>
                <c:pt idx="18">
                  <c:v>38.01196226797726</c:v>
                </c:pt>
                <c:pt idx="19">
                  <c:v>38.01196226797726</c:v>
                </c:pt>
                <c:pt idx="20">
                  <c:v>38.01196226797726</c:v>
                </c:pt>
                <c:pt idx="21">
                  <c:v>38.01196226797726</c:v>
                </c:pt>
                <c:pt idx="22">
                  <c:v>38.01196226797726</c:v>
                </c:pt>
                <c:pt idx="23">
                  <c:v>38.01196226797726</c:v>
                </c:pt>
                <c:pt idx="24">
                  <c:v>38.01196226797726</c:v>
                </c:pt>
                <c:pt idx="25">
                  <c:v>38.01196226797726</c:v>
                </c:pt>
                <c:pt idx="26">
                  <c:v>38.01196226797726</c:v>
                </c:pt>
                <c:pt idx="27">
                  <c:v>38.01196226797726</c:v>
                </c:pt>
                <c:pt idx="28">
                  <c:v>38.01196226797726</c:v>
                </c:pt>
                <c:pt idx="29">
                  <c:v>38.01196226797726</c:v>
                </c:pt>
                <c:pt idx="30">
                  <c:v>38.01196226797726</c:v>
                </c:pt>
                <c:pt idx="31">
                  <c:v>38.01196226797726</c:v>
                </c:pt>
                <c:pt idx="32">
                  <c:v>38.01196226797726</c:v>
                </c:pt>
                <c:pt idx="33">
                  <c:v>38.01196226797726</c:v>
                </c:pt>
                <c:pt idx="34">
                  <c:v>38.01196226797726</c:v>
                </c:pt>
                <c:pt idx="35">
                  <c:v>38.01196226797726</c:v>
                </c:pt>
                <c:pt idx="36">
                  <c:v>38.01196226797726</c:v>
                </c:pt>
                <c:pt idx="37">
                  <c:v>38.01196226797726</c:v>
                </c:pt>
                <c:pt idx="38">
                  <c:v>38.01196226797726</c:v>
                </c:pt>
                <c:pt idx="39">
                  <c:v>38.01196226797726</c:v>
                </c:pt>
                <c:pt idx="40">
                  <c:v>38.01196226797726</c:v>
                </c:pt>
                <c:pt idx="41">
                  <c:v>38.01196226797726</c:v>
                </c:pt>
                <c:pt idx="42">
                  <c:v>38.01196226797726</c:v>
                </c:pt>
                <c:pt idx="43">
                  <c:v>38.01196226797726</c:v>
                </c:pt>
                <c:pt idx="44">
                  <c:v>38.01196226797726</c:v>
                </c:pt>
                <c:pt idx="45">
                  <c:v>38.01196226797726</c:v>
                </c:pt>
                <c:pt idx="46">
                  <c:v>38.01196226797726</c:v>
                </c:pt>
                <c:pt idx="47">
                  <c:v>38.01196226797726</c:v>
                </c:pt>
                <c:pt idx="48">
                  <c:v>38.01196226797726</c:v>
                </c:pt>
                <c:pt idx="49">
                  <c:v>38.01196226797726</c:v>
                </c:pt>
                <c:pt idx="50">
                  <c:v>38.01196226797726</c:v>
                </c:pt>
                <c:pt idx="51">
                  <c:v>38.01196226797726</c:v>
                </c:pt>
                <c:pt idx="52">
                  <c:v>38.01196226797726</c:v>
                </c:pt>
                <c:pt idx="53">
                  <c:v>38.01196226797726</c:v>
                </c:pt>
                <c:pt idx="54">
                  <c:v>38.01196226797726</c:v>
                </c:pt>
                <c:pt idx="55">
                  <c:v>38.01196226797726</c:v>
                </c:pt>
                <c:pt idx="56">
                  <c:v>38.01196226797726</c:v>
                </c:pt>
                <c:pt idx="57">
                  <c:v>38.01196226797726</c:v>
                </c:pt>
                <c:pt idx="58">
                  <c:v>38.01196226797726</c:v>
                </c:pt>
                <c:pt idx="59">
                  <c:v>38.01196226797726</c:v>
                </c:pt>
                <c:pt idx="60">
                  <c:v>38.01196226797726</c:v>
                </c:pt>
                <c:pt idx="61">
                  <c:v>38.01196226797726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3C-49A8-9BE3-D01217299D06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Diciembre!$BJ$7:$BJ$68</c:f>
              <c:numCache>
                <c:formatCode>0.00</c:formatCode>
                <c:ptCount val="62"/>
                <c:pt idx="0">
                  <c:v>9.5532307144788788</c:v>
                </c:pt>
                <c:pt idx="1">
                  <c:v>9.5532307144788788</c:v>
                </c:pt>
                <c:pt idx="2">
                  <c:v>9.5532307144788788</c:v>
                </c:pt>
                <c:pt idx="3">
                  <c:v>9.5532307144788788</c:v>
                </c:pt>
                <c:pt idx="4">
                  <c:v>9.5532307144788788</c:v>
                </c:pt>
                <c:pt idx="5">
                  <c:v>9.5532307144788788</c:v>
                </c:pt>
                <c:pt idx="6">
                  <c:v>9.5532307144788788</c:v>
                </c:pt>
                <c:pt idx="7">
                  <c:v>9.5532307144788788</c:v>
                </c:pt>
                <c:pt idx="8">
                  <c:v>9.5532307144788788</c:v>
                </c:pt>
                <c:pt idx="9">
                  <c:v>9.5532307144788788</c:v>
                </c:pt>
                <c:pt idx="10">
                  <c:v>9.5532307144788788</c:v>
                </c:pt>
                <c:pt idx="11">
                  <c:v>9.5532307144788788</c:v>
                </c:pt>
                <c:pt idx="12">
                  <c:v>9.5532307144788788</c:v>
                </c:pt>
                <c:pt idx="13">
                  <c:v>9.5532307144788788</c:v>
                </c:pt>
                <c:pt idx="14">
                  <c:v>9.5532307144788788</c:v>
                </c:pt>
                <c:pt idx="15">
                  <c:v>9.5532307144788788</c:v>
                </c:pt>
                <c:pt idx="16">
                  <c:v>9.5532307144788788</c:v>
                </c:pt>
                <c:pt idx="17">
                  <c:v>9.5532307144788788</c:v>
                </c:pt>
                <c:pt idx="18">
                  <c:v>9.5532307144788788</c:v>
                </c:pt>
                <c:pt idx="19">
                  <c:v>9.5532307144788788</c:v>
                </c:pt>
                <c:pt idx="20">
                  <c:v>9.5532307144788788</c:v>
                </c:pt>
                <c:pt idx="21">
                  <c:v>9.5532307144788788</c:v>
                </c:pt>
                <c:pt idx="22">
                  <c:v>9.5532307144788788</c:v>
                </c:pt>
                <c:pt idx="23">
                  <c:v>9.5532307144788788</c:v>
                </c:pt>
                <c:pt idx="24">
                  <c:v>9.5532307144788788</c:v>
                </c:pt>
                <c:pt idx="25">
                  <c:v>9.5532307144788788</c:v>
                </c:pt>
                <c:pt idx="26">
                  <c:v>9.5532307144788788</c:v>
                </c:pt>
                <c:pt idx="27">
                  <c:v>9.5532307144788788</c:v>
                </c:pt>
                <c:pt idx="28">
                  <c:v>9.5532307144788788</c:v>
                </c:pt>
                <c:pt idx="29">
                  <c:v>9.5532307144788788</c:v>
                </c:pt>
                <c:pt idx="30">
                  <c:v>9.5532307144788788</c:v>
                </c:pt>
                <c:pt idx="31">
                  <c:v>9.5532307144788788</c:v>
                </c:pt>
                <c:pt idx="32">
                  <c:v>9.5532307144788788</c:v>
                </c:pt>
                <c:pt idx="33">
                  <c:v>9.5532307144788788</c:v>
                </c:pt>
                <c:pt idx="34">
                  <c:v>9.5532307144788788</c:v>
                </c:pt>
                <c:pt idx="35">
                  <c:v>9.5532307144788788</c:v>
                </c:pt>
                <c:pt idx="36">
                  <c:v>9.5532307144788788</c:v>
                </c:pt>
                <c:pt idx="37">
                  <c:v>9.5532307144788788</c:v>
                </c:pt>
                <c:pt idx="38">
                  <c:v>9.5532307144788788</c:v>
                </c:pt>
                <c:pt idx="39">
                  <c:v>9.5532307144788788</c:v>
                </c:pt>
                <c:pt idx="40">
                  <c:v>9.5532307144788788</c:v>
                </c:pt>
                <c:pt idx="41">
                  <c:v>9.5532307144788788</c:v>
                </c:pt>
                <c:pt idx="42">
                  <c:v>9.5532307144788788</c:v>
                </c:pt>
                <c:pt idx="43">
                  <c:v>9.5532307144788788</c:v>
                </c:pt>
                <c:pt idx="44">
                  <c:v>9.5532307144788788</c:v>
                </c:pt>
                <c:pt idx="45">
                  <c:v>9.5532307144788788</c:v>
                </c:pt>
                <c:pt idx="46">
                  <c:v>9.5532307144788788</c:v>
                </c:pt>
                <c:pt idx="47">
                  <c:v>9.5532307144788788</c:v>
                </c:pt>
                <c:pt idx="48">
                  <c:v>9.5532307144788788</c:v>
                </c:pt>
                <c:pt idx="49">
                  <c:v>9.5532307144788788</c:v>
                </c:pt>
                <c:pt idx="50">
                  <c:v>9.5532307144788788</c:v>
                </c:pt>
                <c:pt idx="51">
                  <c:v>9.5532307144788788</c:v>
                </c:pt>
                <c:pt idx="52">
                  <c:v>9.5532307144788788</c:v>
                </c:pt>
                <c:pt idx="53">
                  <c:v>9.5532307144788788</c:v>
                </c:pt>
                <c:pt idx="54">
                  <c:v>9.5532307144788788</c:v>
                </c:pt>
                <c:pt idx="55">
                  <c:v>9.5532307144788788</c:v>
                </c:pt>
                <c:pt idx="56">
                  <c:v>9.5532307144788788</c:v>
                </c:pt>
                <c:pt idx="57">
                  <c:v>9.5532307144788788</c:v>
                </c:pt>
                <c:pt idx="58">
                  <c:v>9.5532307144788788</c:v>
                </c:pt>
                <c:pt idx="59">
                  <c:v>9.5532307144788788</c:v>
                </c:pt>
                <c:pt idx="60">
                  <c:v>9.5532307144788788</c:v>
                </c:pt>
                <c:pt idx="61">
                  <c:v>9.5532307144788788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03C-49A8-9BE3-D01217299D06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C616F"/>
              </a:solidFill>
              <a:ln w="9525">
                <a:solidFill>
                  <a:srgbClr val="6C616F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Diciembre!$BK$7:$BK$68</c:f>
              <c:numCache>
                <c:formatCode>0.00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03C-49A8-9BE3-D0121729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6880"/>
        <c:axId val="159245824"/>
        <c:extLst/>
      </c:scatterChart>
      <c:valAx>
        <c:axId val="159226880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48424326299438469"/>
              <c:y val="0.754914186909863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45824"/>
        <c:crosses val="autoZero"/>
        <c:crossBetween val="midCat"/>
      </c:valAx>
      <c:valAx>
        <c:axId val="1592458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Au Conc. Pb g/t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308391970037991E-2"/>
          <c:y val="0.77015400873425099"/>
          <c:w val="0.94730164496485092"/>
          <c:h val="0.2108377904268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Grado Ag Conc. De Plomo Turnos Diciembre 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377882235787989E-2"/>
          <c:y val="9.7216028962957987E-2"/>
          <c:w val="0.9090493053918216"/>
          <c:h val="0.65846229414177881"/>
        </c:manualLayout>
      </c:layout>
      <c:scatterChart>
        <c:scatterStyle val="lineMarker"/>
        <c:varyColors val="0"/>
        <c:ser>
          <c:idx val="0"/>
          <c:order val="0"/>
          <c:tx>
            <c:v>Ag en Conc. Pb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ESTADISTICA!$AP$709:$AP$770</c:f>
              <c:numCache>
                <c:formatCode>General</c:formatCode>
                <c:ptCount val="62"/>
                <c:pt idx="0">
                  <c:v>10110.549999999999</c:v>
                </c:pt>
                <c:pt idx="1">
                  <c:v>9995.02</c:v>
                </c:pt>
                <c:pt idx="2">
                  <c:v>7953.83</c:v>
                </c:pt>
                <c:pt idx="3">
                  <c:v>8249.8799999999992</c:v>
                </c:pt>
                <c:pt idx="4">
                  <c:v>8046.01</c:v>
                </c:pt>
                <c:pt idx="5">
                  <c:v>7730.32</c:v>
                </c:pt>
                <c:pt idx="11">
                  <c:v>7969.59</c:v>
                </c:pt>
                <c:pt idx="12">
                  <c:v>10706.88</c:v>
                </c:pt>
                <c:pt idx="13">
                  <c:v>8954.59</c:v>
                </c:pt>
                <c:pt idx="14">
                  <c:v>12602.68</c:v>
                </c:pt>
                <c:pt idx="15">
                  <c:v>12518.54</c:v>
                </c:pt>
                <c:pt idx="16">
                  <c:v>11488.33</c:v>
                </c:pt>
                <c:pt idx="17">
                  <c:v>11623.61</c:v>
                </c:pt>
                <c:pt idx="18">
                  <c:v>11411.21</c:v>
                </c:pt>
                <c:pt idx="19">
                  <c:v>9233.2000000000007</c:v>
                </c:pt>
                <c:pt idx="20">
                  <c:v>11013.52</c:v>
                </c:pt>
                <c:pt idx="21">
                  <c:v>10404.709999999999</c:v>
                </c:pt>
                <c:pt idx="22">
                  <c:v>9314.94</c:v>
                </c:pt>
                <c:pt idx="23">
                  <c:v>11432.48</c:v>
                </c:pt>
                <c:pt idx="24">
                  <c:v>10297.99</c:v>
                </c:pt>
                <c:pt idx="25">
                  <c:v>8526.5300000000007</c:v>
                </c:pt>
                <c:pt idx="26">
                  <c:v>8497.8799999999992</c:v>
                </c:pt>
                <c:pt idx="27">
                  <c:v>7039.15</c:v>
                </c:pt>
                <c:pt idx="28">
                  <c:v>8743.7900000000009</c:v>
                </c:pt>
                <c:pt idx="29">
                  <c:v>8992.3700000000008</c:v>
                </c:pt>
                <c:pt idx="30">
                  <c:v>8061.34</c:v>
                </c:pt>
                <c:pt idx="31">
                  <c:v>8883.4699999999993</c:v>
                </c:pt>
                <c:pt idx="32">
                  <c:v>9491.0300000000007</c:v>
                </c:pt>
                <c:pt idx="33">
                  <c:v>10239.700000000001</c:v>
                </c:pt>
                <c:pt idx="34">
                  <c:v>8983.26</c:v>
                </c:pt>
                <c:pt idx="35">
                  <c:v>11088.17</c:v>
                </c:pt>
                <c:pt idx="36">
                  <c:v>10579.89</c:v>
                </c:pt>
                <c:pt idx="37">
                  <c:v>9465.16</c:v>
                </c:pt>
                <c:pt idx="38">
                  <c:v>10549.4</c:v>
                </c:pt>
                <c:pt idx="39">
                  <c:v>10904.27</c:v>
                </c:pt>
                <c:pt idx="40">
                  <c:v>9638.11</c:v>
                </c:pt>
                <c:pt idx="41">
                  <c:v>8577.73</c:v>
                </c:pt>
                <c:pt idx="42">
                  <c:v>8083.69</c:v>
                </c:pt>
                <c:pt idx="43">
                  <c:v>10525.35</c:v>
                </c:pt>
                <c:pt idx="44">
                  <c:v>8290.1</c:v>
                </c:pt>
                <c:pt idx="45">
                  <c:v>9478.69</c:v>
                </c:pt>
                <c:pt idx="46">
                  <c:v>8803.41</c:v>
                </c:pt>
                <c:pt idx="47">
                  <c:v>10162.780000000001</c:v>
                </c:pt>
                <c:pt idx="48">
                  <c:v>10189.16</c:v>
                </c:pt>
                <c:pt idx="49">
                  <c:v>12249.07</c:v>
                </c:pt>
                <c:pt idx="50">
                  <c:v>11206.46</c:v>
                </c:pt>
                <c:pt idx="51">
                  <c:v>11451.85</c:v>
                </c:pt>
                <c:pt idx="52" formatCode="0.00">
                  <c:v>0</c:v>
                </c:pt>
                <c:pt idx="53">
                  <c:v>14458.55</c:v>
                </c:pt>
                <c:pt idx="54">
                  <c:v>12797.37</c:v>
                </c:pt>
                <c:pt idx="55">
                  <c:v>9458.9699999999993</c:v>
                </c:pt>
                <c:pt idx="56">
                  <c:v>11644.87</c:v>
                </c:pt>
                <c:pt idx="57">
                  <c:v>9667.4500000000007</c:v>
                </c:pt>
                <c:pt idx="58">
                  <c:v>6911.85</c:v>
                </c:pt>
                <c:pt idx="59">
                  <c:v>7064.3</c:v>
                </c:pt>
                <c:pt idx="60">
                  <c:v>7712.41</c:v>
                </c:pt>
                <c:pt idx="61">
                  <c:v>9581.7800000000007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4-45AC-B7F1-490051FA532A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Diciembre!$BL$7:$BL$68</c:f>
              <c:numCache>
                <c:formatCode>0.00</c:formatCode>
                <c:ptCount val="62"/>
                <c:pt idx="0">
                  <c:v>9632.5831578947345</c:v>
                </c:pt>
                <c:pt idx="1">
                  <c:v>9632.5831578947345</c:v>
                </c:pt>
                <c:pt idx="2">
                  <c:v>9632.5831578947345</c:v>
                </c:pt>
                <c:pt idx="3">
                  <c:v>9632.5831578947345</c:v>
                </c:pt>
                <c:pt idx="4">
                  <c:v>9632.5831578947345</c:v>
                </c:pt>
                <c:pt idx="5">
                  <c:v>9632.5831578947345</c:v>
                </c:pt>
                <c:pt idx="6">
                  <c:v>9632.5831578947345</c:v>
                </c:pt>
                <c:pt idx="7">
                  <c:v>9632.5831578947345</c:v>
                </c:pt>
                <c:pt idx="8">
                  <c:v>9632.5831578947345</c:v>
                </c:pt>
                <c:pt idx="9">
                  <c:v>9632.5831578947345</c:v>
                </c:pt>
                <c:pt idx="10">
                  <c:v>9632.5831578947345</c:v>
                </c:pt>
                <c:pt idx="11">
                  <c:v>9632.5831578947345</c:v>
                </c:pt>
                <c:pt idx="12">
                  <c:v>9632.5831578947345</c:v>
                </c:pt>
                <c:pt idx="13">
                  <c:v>9632.5831578947345</c:v>
                </c:pt>
                <c:pt idx="14">
                  <c:v>9632.5831578947345</c:v>
                </c:pt>
                <c:pt idx="15">
                  <c:v>9632.5831578947345</c:v>
                </c:pt>
                <c:pt idx="16">
                  <c:v>9632.5831578947345</c:v>
                </c:pt>
                <c:pt idx="17">
                  <c:v>9632.5831578947345</c:v>
                </c:pt>
                <c:pt idx="18">
                  <c:v>9632.5831578947345</c:v>
                </c:pt>
                <c:pt idx="19">
                  <c:v>9632.5831578947345</c:v>
                </c:pt>
                <c:pt idx="20">
                  <c:v>9632.5831578947345</c:v>
                </c:pt>
                <c:pt idx="21">
                  <c:v>9632.5831578947345</c:v>
                </c:pt>
                <c:pt idx="22">
                  <c:v>9632.5831578947345</c:v>
                </c:pt>
                <c:pt idx="23">
                  <c:v>9632.5831578947345</c:v>
                </c:pt>
                <c:pt idx="24">
                  <c:v>9632.5831578947345</c:v>
                </c:pt>
                <c:pt idx="25">
                  <c:v>9632.5831578947345</c:v>
                </c:pt>
                <c:pt idx="26">
                  <c:v>9632.5831578947345</c:v>
                </c:pt>
                <c:pt idx="27">
                  <c:v>9632.5831578947345</c:v>
                </c:pt>
                <c:pt idx="28">
                  <c:v>9632.5831578947345</c:v>
                </c:pt>
                <c:pt idx="29">
                  <c:v>9632.5831578947345</c:v>
                </c:pt>
                <c:pt idx="30">
                  <c:v>9632.5831578947345</c:v>
                </c:pt>
                <c:pt idx="31">
                  <c:v>9632.5831578947345</c:v>
                </c:pt>
                <c:pt idx="32">
                  <c:v>9632.5831578947345</c:v>
                </c:pt>
                <c:pt idx="33">
                  <c:v>9632.5831578947345</c:v>
                </c:pt>
                <c:pt idx="34">
                  <c:v>9632.5831578947345</c:v>
                </c:pt>
                <c:pt idx="35">
                  <c:v>9632.5831578947345</c:v>
                </c:pt>
                <c:pt idx="36">
                  <c:v>9632.5831578947345</c:v>
                </c:pt>
                <c:pt idx="37">
                  <c:v>9632.5831578947345</c:v>
                </c:pt>
                <c:pt idx="38">
                  <c:v>9632.5831578947345</c:v>
                </c:pt>
                <c:pt idx="39">
                  <c:v>9632.5831578947345</c:v>
                </c:pt>
                <c:pt idx="40">
                  <c:v>9632.5831578947345</c:v>
                </c:pt>
                <c:pt idx="41">
                  <c:v>9632.5831578947345</c:v>
                </c:pt>
                <c:pt idx="42">
                  <c:v>9632.5831578947345</c:v>
                </c:pt>
                <c:pt idx="43">
                  <c:v>9632.5831578947345</c:v>
                </c:pt>
                <c:pt idx="44">
                  <c:v>9632.5831578947345</c:v>
                </c:pt>
                <c:pt idx="45">
                  <c:v>9632.5831578947345</c:v>
                </c:pt>
                <c:pt idx="46">
                  <c:v>9632.5831578947345</c:v>
                </c:pt>
                <c:pt idx="47">
                  <c:v>9632.5831578947345</c:v>
                </c:pt>
                <c:pt idx="48">
                  <c:v>9632.5831578947345</c:v>
                </c:pt>
                <c:pt idx="49">
                  <c:v>9632.5831578947345</c:v>
                </c:pt>
                <c:pt idx="50">
                  <c:v>9632.5831578947345</c:v>
                </c:pt>
                <c:pt idx="51">
                  <c:v>9632.5831578947345</c:v>
                </c:pt>
                <c:pt idx="52">
                  <c:v>9632.5831578947345</c:v>
                </c:pt>
                <c:pt idx="53">
                  <c:v>9632.5831578947345</c:v>
                </c:pt>
                <c:pt idx="54">
                  <c:v>9632.5831578947345</c:v>
                </c:pt>
                <c:pt idx="55">
                  <c:v>9632.5831578947345</c:v>
                </c:pt>
                <c:pt idx="56">
                  <c:v>9632.5831578947345</c:v>
                </c:pt>
                <c:pt idx="57">
                  <c:v>9632.5831578947345</c:v>
                </c:pt>
                <c:pt idx="58">
                  <c:v>9632.5831578947345</c:v>
                </c:pt>
                <c:pt idx="59">
                  <c:v>9632.5831578947345</c:v>
                </c:pt>
                <c:pt idx="60">
                  <c:v>9632.5831578947345</c:v>
                </c:pt>
                <c:pt idx="61">
                  <c:v>9632.5831578947345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4-45AC-B7F1-490051FA532A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Diciembre!$BM$7:$BM$68</c:f>
              <c:numCache>
                <c:formatCode>0.00</c:formatCode>
                <c:ptCount val="62"/>
                <c:pt idx="0">
                  <c:v>11691.79056018239</c:v>
                </c:pt>
                <c:pt idx="1">
                  <c:v>11691.79056018239</c:v>
                </c:pt>
                <c:pt idx="2">
                  <c:v>11691.79056018239</c:v>
                </c:pt>
                <c:pt idx="3">
                  <c:v>11691.79056018239</c:v>
                </c:pt>
                <c:pt idx="4">
                  <c:v>11691.79056018239</c:v>
                </c:pt>
                <c:pt idx="5">
                  <c:v>11691.79056018239</c:v>
                </c:pt>
                <c:pt idx="6">
                  <c:v>11691.79056018239</c:v>
                </c:pt>
                <c:pt idx="7">
                  <c:v>11691.79056018239</c:v>
                </c:pt>
                <c:pt idx="8">
                  <c:v>11691.79056018239</c:v>
                </c:pt>
                <c:pt idx="9">
                  <c:v>11691.79056018239</c:v>
                </c:pt>
                <c:pt idx="10">
                  <c:v>11691.79056018239</c:v>
                </c:pt>
                <c:pt idx="11">
                  <c:v>11691.79056018239</c:v>
                </c:pt>
                <c:pt idx="12">
                  <c:v>11691.79056018239</c:v>
                </c:pt>
                <c:pt idx="13">
                  <c:v>11691.79056018239</c:v>
                </c:pt>
                <c:pt idx="14">
                  <c:v>11691.79056018239</c:v>
                </c:pt>
                <c:pt idx="15">
                  <c:v>11691.79056018239</c:v>
                </c:pt>
                <c:pt idx="16">
                  <c:v>11691.79056018239</c:v>
                </c:pt>
                <c:pt idx="17">
                  <c:v>11691.79056018239</c:v>
                </c:pt>
                <c:pt idx="18">
                  <c:v>11691.79056018239</c:v>
                </c:pt>
                <c:pt idx="19">
                  <c:v>11691.79056018239</c:v>
                </c:pt>
                <c:pt idx="20">
                  <c:v>11691.79056018239</c:v>
                </c:pt>
                <c:pt idx="21">
                  <c:v>11691.79056018239</c:v>
                </c:pt>
                <c:pt idx="22">
                  <c:v>11691.79056018239</c:v>
                </c:pt>
                <c:pt idx="23">
                  <c:v>11691.79056018239</c:v>
                </c:pt>
                <c:pt idx="24">
                  <c:v>11691.79056018239</c:v>
                </c:pt>
                <c:pt idx="25">
                  <c:v>11691.79056018239</c:v>
                </c:pt>
                <c:pt idx="26">
                  <c:v>11691.79056018239</c:v>
                </c:pt>
                <c:pt idx="27">
                  <c:v>11691.79056018239</c:v>
                </c:pt>
                <c:pt idx="28">
                  <c:v>11691.79056018239</c:v>
                </c:pt>
                <c:pt idx="29">
                  <c:v>11691.79056018239</c:v>
                </c:pt>
                <c:pt idx="30">
                  <c:v>11691.79056018239</c:v>
                </c:pt>
                <c:pt idx="31">
                  <c:v>11691.79056018239</c:v>
                </c:pt>
                <c:pt idx="32">
                  <c:v>11691.79056018239</c:v>
                </c:pt>
                <c:pt idx="33">
                  <c:v>11691.79056018239</c:v>
                </c:pt>
                <c:pt idx="34">
                  <c:v>11691.79056018239</c:v>
                </c:pt>
                <c:pt idx="35">
                  <c:v>11691.79056018239</c:v>
                </c:pt>
                <c:pt idx="36">
                  <c:v>11691.79056018239</c:v>
                </c:pt>
                <c:pt idx="37">
                  <c:v>11691.79056018239</c:v>
                </c:pt>
                <c:pt idx="38">
                  <c:v>11691.79056018239</c:v>
                </c:pt>
                <c:pt idx="39">
                  <c:v>11691.79056018239</c:v>
                </c:pt>
                <c:pt idx="40">
                  <c:v>11691.79056018239</c:v>
                </c:pt>
                <c:pt idx="41">
                  <c:v>11691.79056018239</c:v>
                </c:pt>
                <c:pt idx="42">
                  <c:v>11691.79056018239</c:v>
                </c:pt>
                <c:pt idx="43">
                  <c:v>11691.79056018239</c:v>
                </c:pt>
                <c:pt idx="44">
                  <c:v>11691.79056018239</c:v>
                </c:pt>
                <c:pt idx="45">
                  <c:v>11691.79056018239</c:v>
                </c:pt>
                <c:pt idx="46">
                  <c:v>11691.79056018239</c:v>
                </c:pt>
                <c:pt idx="47">
                  <c:v>11691.79056018239</c:v>
                </c:pt>
                <c:pt idx="48">
                  <c:v>11691.79056018239</c:v>
                </c:pt>
                <c:pt idx="49">
                  <c:v>11691.79056018239</c:v>
                </c:pt>
                <c:pt idx="50">
                  <c:v>11691.79056018239</c:v>
                </c:pt>
                <c:pt idx="51">
                  <c:v>11691.79056018239</c:v>
                </c:pt>
                <c:pt idx="52">
                  <c:v>11691.79056018239</c:v>
                </c:pt>
                <c:pt idx="53">
                  <c:v>11691.79056018239</c:v>
                </c:pt>
                <c:pt idx="54">
                  <c:v>11691.79056018239</c:v>
                </c:pt>
                <c:pt idx="55">
                  <c:v>11691.79056018239</c:v>
                </c:pt>
                <c:pt idx="56">
                  <c:v>11691.79056018239</c:v>
                </c:pt>
                <c:pt idx="57">
                  <c:v>11691.79056018239</c:v>
                </c:pt>
                <c:pt idx="58">
                  <c:v>11691.79056018239</c:v>
                </c:pt>
                <c:pt idx="59">
                  <c:v>11691.79056018239</c:v>
                </c:pt>
                <c:pt idx="60">
                  <c:v>11691.79056018239</c:v>
                </c:pt>
                <c:pt idx="61">
                  <c:v>11691.79056018239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B4-45AC-B7F1-490051FA532A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Diciembre!$BN$7:$BN$68</c:f>
              <c:numCache>
                <c:formatCode>0.00</c:formatCode>
                <c:ptCount val="62"/>
                <c:pt idx="0">
                  <c:v>7573.3757556070796</c:v>
                </c:pt>
                <c:pt idx="1">
                  <c:v>7573.3757556070796</c:v>
                </c:pt>
                <c:pt idx="2">
                  <c:v>7573.3757556070796</c:v>
                </c:pt>
                <c:pt idx="3">
                  <c:v>7573.3757556070796</c:v>
                </c:pt>
                <c:pt idx="4">
                  <c:v>7573.3757556070796</c:v>
                </c:pt>
                <c:pt idx="5">
                  <c:v>7573.3757556070796</c:v>
                </c:pt>
                <c:pt idx="6">
                  <c:v>7573.3757556070796</c:v>
                </c:pt>
                <c:pt idx="7">
                  <c:v>7573.3757556070796</c:v>
                </c:pt>
                <c:pt idx="8">
                  <c:v>7573.3757556070796</c:v>
                </c:pt>
                <c:pt idx="9">
                  <c:v>7573.3757556070796</c:v>
                </c:pt>
                <c:pt idx="10">
                  <c:v>7573.3757556070796</c:v>
                </c:pt>
                <c:pt idx="11">
                  <c:v>7573.3757556070796</c:v>
                </c:pt>
                <c:pt idx="12">
                  <c:v>7573.3757556070796</c:v>
                </c:pt>
                <c:pt idx="13">
                  <c:v>7573.3757556070796</c:v>
                </c:pt>
                <c:pt idx="14">
                  <c:v>7573.3757556070796</c:v>
                </c:pt>
                <c:pt idx="15">
                  <c:v>7573.3757556070796</c:v>
                </c:pt>
                <c:pt idx="16">
                  <c:v>7573.3757556070796</c:v>
                </c:pt>
                <c:pt idx="17">
                  <c:v>7573.3757556070796</c:v>
                </c:pt>
                <c:pt idx="18">
                  <c:v>7573.3757556070796</c:v>
                </c:pt>
                <c:pt idx="19">
                  <c:v>7573.3757556070796</c:v>
                </c:pt>
                <c:pt idx="20">
                  <c:v>7573.3757556070796</c:v>
                </c:pt>
                <c:pt idx="21">
                  <c:v>7573.3757556070796</c:v>
                </c:pt>
                <c:pt idx="22">
                  <c:v>7573.3757556070796</c:v>
                </c:pt>
                <c:pt idx="23">
                  <c:v>7573.3757556070796</c:v>
                </c:pt>
                <c:pt idx="24">
                  <c:v>7573.3757556070796</c:v>
                </c:pt>
                <c:pt idx="25">
                  <c:v>7573.3757556070796</c:v>
                </c:pt>
                <c:pt idx="26">
                  <c:v>7573.3757556070796</c:v>
                </c:pt>
                <c:pt idx="27">
                  <c:v>7573.3757556070796</c:v>
                </c:pt>
                <c:pt idx="28">
                  <c:v>7573.3757556070796</c:v>
                </c:pt>
                <c:pt idx="29">
                  <c:v>7573.3757556070796</c:v>
                </c:pt>
                <c:pt idx="30">
                  <c:v>7573.3757556070796</c:v>
                </c:pt>
                <c:pt idx="31">
                  <c:v>7573.3757556070796</c:v>
                </c:pt>
                <c:pt idx="32">
                  <c:v>7573.3757556070796</c:v>
                </c:pt>
                <c:pt idx="33">
                  <c:v>7573.3757556070796</c:v>
                </c:pt>
                <c:pt idx="34">
                  <c:v>7573.3757556070796</c:v>
                </c:pt>
                <c:pt idx="35">
                  <c:v>7573.3757556070796</c:v>
                </c:pt>
                <c:pt idx="36">
                  <c:v>7573.3757556070796</c:v>
                </c:pt>
                <c:pt idx="37">
                  <c:v>7573.3757556070796</c:v>
                </c:pt>
                <c:pt idx="38">
                  <c:v>7573.3757556070796</c:v>
                </c:pt>
                <c:pt idx="39">
                  <c:v>7573.3757556070796</c:v>
                </c:pt>
                <c:pt idx="40">
                  <c:v>7573.3757556070796</c:v>
                </c:pt>
                <c:pt idx="41">
                  <c:v>7573.3757556070796</c:v>
                </c:pt>
                <c:pt idx="42">
                  <c:v>7573.3757556070796</c:v>
                </c:pt>
                <c:pt idx="43">
                  <c:v>7573.3757556070796</c:v>
                </c:pt>
                <c:pt idx="44">
                  <c:v>7573.3757556070796</c:v>
                </c:pt>
                <c:pt idx="45">
                  <c:v>7573.3757556070796</c:v>
                </c:pt>
                <c:pt idx="46">
                  <c:v>7573.3757556070796</c:v>
                </c:pt>
                <c:pt idx="47">
                  <c:v>7573.3757556070796</c:v>
                </c:pt>
                <c:pt idx="48">
                  <c:v>7573.3757556070796</c:v>
                </c:pt>
                <c:pt idx="49">
                  <c:v>7573.3757556070796</c:v>
                </c:pt>
                <c:pt idx="50">
                  <c:v>7573.3757556070796</c:v>
                </c:pt>
                <c:pt idx="51">
                  <c:v>7573.3757556070796</c:v>
                </c:pt>
                <c:pt idx="52">
                  <c:v>7573.3757556070796</c:v>
                </c:pt>
                <c:pt idx="53">
                  <c:v>7573.3757556070796</c:v>
                </c:pt>
                <c:pt idx="54">
                  <c:v>7573.3757556070796</c:v>
                </c:pt>
                <c:pt idx="55">
                  <c:v>7573.3757556070796</c:v>
                </c:pt>
                <c:pt idx="56">
                  <c:v>7573.3757556070796</c:v>
                </c:pt>
                <c:pt idx="57">
                  <c:v>7573.3757556070796</c:v>
                </c:pt>
                <c:pt idx="58">
                  <c:v>7573.3757556070796</c:v>
                </c:pt>
                <c:pt idx="59">
                  <c:v>7573.3757556070796</c:v>
                </c:pt>
                <c:pt idx="60">
                  <c:v>7573.3757556070796</c:v>
                </c:pt>
                <c:pt idx="61">
                  <c:v>7573.3757556070796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B4-45AC-B7F1-490051FA532A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Diciembre!$BO$7:$BO$68</c:f>
              <c:numCache>
                <c:formatCode>0.00</c:formatCode>
                <c:ptCount val="62"/>
                <c:pt idx="0">
                  <c:v>13750.997962470043</c:v>
                </c:pt>
                <c:pt idx="1">
                  <c:v>13750.997962470043</c:v>
                </c:pt>
                <c:pt idx="2">
                  <c:v>13750.997962470043</c:v>
                </c:pt>
                <c:pt idx="3">
                  <c:v>13750.997962470043</c:v>
                </c:pt>
                <c:pt idx="4">
                  <c:v>13750.997962470043</c:v>
                </c:pt>
                <c:pt idx="5">
                  <c:v>13750.997962470043</c:v>
                </c:pt>
                <c:pt idx="6">
                  <c:v>13750.997962470043</c:v>
                </c:pt>
                <c:pt idx="7">
                  <c:v>13750.997962470043</c:v>
                </c:pt>
                <c:pt idx="8">
                  <c:v>13750.997962470043</c:v>
                </c:pt>
                <c:pt idx="9">
                  <c:v>13750.997962470043</c:v>
                </c:pt>
                <c:pt idx="10">
                  <c:v>13750.997962470043</c:v>
                </c:pt>
                <c:pt idx="11">
                  <c:v>13750.997962470043</c:v>
                </c:pt>
                <c:pt idx="12">
                  <c:v>13750.997962470043</c:v>
                </c:pt>
                <c:pt idx="13">
                  <c:v>13750.997962470043</c:v>
                </c:pt>
                <c:pt idx="14">
                  <c:v>13750.997962470043</c:v>
                </c:pt>
                <c:pt idx="15">
                  <c:v>13750.997962470043</c:v>
                </c:pt>
                <c:pt idx="16">
                  <c:v>13750.997962470043</c:v>
                </c:pt>
                <c:pt idx="17">
                  <c:v>13750.997962470043</c:v>
                </c:pt>
                <c:pt idx="18">
                  <c:v>13750.997962470043</c:v>
                </c:pt>
                <c:pt idx="19">
                  <c:v>13750.997962470043</c:v>
                </c:pt>
                <c:pt idx="20">
                  <c:v>13750.997962470043</c:v>
                </c:pt>
                <c:pt idx="21">
                  <c:v>13750.997962470043</c:v>
                </c:pt>
                <c:pt idx="22">
                  <c:v>13750.997962470043</c:v>
                </c:pt>
                <c:pt idx="23">
                  <c:v>13750.997962470043</c:v>
                </c:pt>
                <c:pt idx="24">
                  <c:v>13750.997962470043</c:v>
                </c:pt>
                <c:pt idx="25">
                  <c:v>13750.997962470043</c:v>
                </c:pt>
                <c:pt idx="26">
                  <c:v>13750.997962470043</c:v>
                </c:pt>
                <c:pt idx="27">
                  <c:v>13750.997962470043</c:v>
                </c:pt>
                <c:pt idx="28">
                  <c:v>13750.997962470043</c:v>
                </c:pt>
                <c:pt idx="29">
                  <c:v>13750.997962470043</c:v>
                </c:pt>
                <c:pt idx="30">
                  <c:v>13750.997962470043</c:v>
                </c:pt>
                <c:pt idx="31">
                  <c:v>13750.997962470043</c:v>
                </c:pt>
                <c:pt idx="32">
                  <c:v>13750.997962470043</c:v>
                </c:pt>
                <c:pt idx="33">
                  <c:v>13750.997962470043</c:v>
                </c:pt>
                <c:pt idx="34">
                  <c:v>13750.997962470043</c:v>
                </c:pt>
                <c:pt idx="35">
                  <c:v>13750.997962470043</c:v>
                </c:pt>
                <c:pt idx="36">
                  <c:v>13750.997962470043</c:v>
                </c:pt>
                <c:pt idx="37">
                  <c:v>13750.997962470043</c:v>
                </c:pt>
                <c:pt idx="38">
                  <c:v>13750.997962470043</c:v>
                </c:pt>
                <c:pt idx="39">
                  <c:v>13750.997962470043</c:v>
                </c:pt>
                <c:pt idx="40">
                  <c:v>13750.997962470043</c:v>
                </c:pt>
                <c:pt idx="41">
                  <c:v>13750.997962470043</c:v>
                </c:pt>
                <c:pt idx="42">
                  <c:v>13750.997962470043</c:v>
                </c:pt>
                <c:pt idx="43">
                  <c:v>13750.997962470043</c:v>
                </c:pt>
                <c:pt idx="44">
                  <c:v>13750.997962470043</c:v>
                </c:pt>
                <c:pt idx="45">
                  <c:v>13750.997962470043</c:v>
                </c:pt>
                <c:pt idx="46">
                  <c:v>13750.997962470043</c:v>
                </c:pt>
                <c:pt idx="47">
                  <c:v>13750.997962470043</c:v>
                </c:pt>
                <c:pt idx="48">
                  <c:v>13750.997962470043</c:v>
                </c:pt>
                <c:pt idx="49">
                  <c:v>13750.997962470043</c:v>
                </c:pt>
                <c:pt idx="50">
                  <c:v>13750.997962470043</c:v>
                </c:pt>
                <c:pt idx="51">
                  <c:v>13750.997962470043</c:v>
                </c:pt>
                <c:pt idx="52">
                  <c:v>13750.997962470043</c:v>
                </c:pt>
                <c:pt idx="53">
                  <c:v>13750.997962470043</c:v>
                </c:pt>
                <c:pt idx="54">
                  <c:v>13750.997962470043</c:v>
                </c:pt>
                <c:pt idx="55">
                  <c:v>13750.997962470043</c:v>
                </c:pt>
                <c:pt idx="56">
                  <c:v>13750.997962470043</c:v>
                </c:pt>
                <c:pt idx="57">
                  <c:v>13750.997962470043</c:v>
                </c:pt>
                <c:pt idx="58">
                  <c:v>13750.997962470043</c:v>
                </c:pt>
                <c:pt idx="59">
                  <c:v>13750.997962470043</c:v>
                </c:pt>
                <c:pt idx="60">
                  <c:v>13750.997962470043</c:v>
                </c:pt>
                <c:pt idx="61">
                  <c:v>13750.997962470043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B4-45AC-B7F1-490051FA532A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Diciembre!$BP$7:$BP$68</c:f>
              <c:numCache>
                <c:formatCode>0.00</c:formatCode>
                <c:ptCount val="62"/>
                <c:pt idx="0">
                  <c:v>5514.1683533194255</c:v>
                </c:pt>
                <c:pt idx="1">
                  <c:v>5514.1683533194255</c:v>
                </c:pt>
                <c:pt idx="2">
                  <c:v>5514.1683533194255</c:v>
                </c:pt>
                <c:pt idx="3">
                  <c:v>5514.1683533194255</c:v>
                </c:pt>
                <c:pt idx="4">
                  <c:v>5514.1683533194255</c:v>
                </c:pt>
                <c:pt idx="5">
                  <c:v>5514.1683533194255</c:v>
                </c:pt>
                <c:pt idx="6">
                  <c:v>5514.1683533194255</c:v>
                </c:pt>
                <c:pt idx="7">
                  <c:v>5514.1683533194255</c:v>
                </c:pt>
                <c:pt idx="8">
                  <c:v>5514.1683533194255</c:v>
                </c:pt>
                <c:pt idx="9">
                  <c:v>5514.1683533194255</c:v>
                </c:pt>
                <c:pt idx="10">
                  <c:v>5514.1683533194255</c:v>
                </c:pt>
                <c:pt idx="11">
                  <c:v>5514.1683533194255</c:v>
                </c:pt>
                <c:pt idx="12">
                  <c:v>5514.1683533194255</c:v>
                </c:pt>
                <c:pt idx="13">
                  <c:v>5514.1683533194255</c:v>
                </c:pt>
                <c:pt idx="14">
                  <c:v>5514.1683533194255</c:v>
                </c:pt>
                <c:pt idx="15">
                  <c:v>5514.1683533194255</c:v>
                </c:pt>
                <c:pt idx="16">
                  <c:v>5514.1683533194255</c:v>
                </c:pt>
                <c:pt idx="17">
                  <c:v>5514.1683533194255</c:v>
                </c:pt>
                <c:pt idx="18">
                  <c:v>5514.1683533194255</c:v>
                </c:pt>
                <c:pt idx="19">
                  <c:v>5514.1683533194255</c:v>
                </c:pt>
                <c:pt idx="20">
                  <c:v>5514.1683533194255</c:v>
                </c:pt>
                <c:pt idx="21">
                  <c:v>5514.1683533194255</c:v>
                </c:pt>
                <c:pt idx="22">
                  <c:v>5514.1683533194255</c:v>
                </c:pt>
                <c:pt idx="23">
                  <c:v>5514.1683533194255</c:v>
                </c:pt>
                <c:pt idx="24">
                  <c:v>5514.1683533194255</c:v>
                </c:pt>
                <c:pt idx="25">
                  <c:v>5514.1683533194255</c:v>
                </c:pt>
                <c:pt idx="26">
                  <c:v>5514.1683533194255</c:v>
                </c:pt>
                <c:pt idx="27">
                  <c:v>5514.1683533194255</c:v>
                </c:pt>
                <c:pt idx="28">
                  <c:v>5514.1683533194255</c:v>
                </c:pt>
                <c:pt idx="29">
                  <c:v>5514.1683533194255</c:v>
                </c:pt>
                <c:pt idx="30">
                  <c:v>5514.1683533194255</c:v>
                </c:pt>
                <c:pt idx="31">
                  <c:v>5514.1683533194255</c:v>
                </c:pt>
                <c:pt idx="32">
                  <c:v>5514.1683533194255</c:v>
                </c:pt>
                <c:pt idx="33">
                  <c:v>5514.1683533194255</c:v>
                </c:pt>
                <c:pt idx="34">
                  <c:v>5514.1683533194255</c:v>
                </c:pt>
                <c:pt idx="35">
                  <c:v>5514.1683533194255</c:v>
                </c:pt>
                <c:pt idx="36">
                  <c:v>5514.1683533194255</c:v>
                </c:pt>
                <c:pt idx="37">
                  <c:v>5514.1683533194255</c:v>
                </c:pt>
                <c:pt idx="38">
                  <c:v>5514.1683533194255</c:v>
                </c:pt>
                <c:pt idx="39">
                  <c:v>5514.1683533194255</c:v>
                </c:pt>
                <c:pt idx="40">
                  <c:v>5514.1683533194255</c:v>
                </c:pt>
                <c:pt idx="41">
                  <c:v>5514.1683533194255</c:v>
                </c:pt>
                <c:pt idx="42">
                  <c:v>5514.1683533194255</c:v>
                </c:pt>
                <c:pt idx="43">
                  <c:v>5514.1683533194255</c:v>
                </c:pt>
                <c:pt idx="44">
                  <c:v>5514.1683533194255</c:v>
                </c:pt>
                <c:pt idx="45">
                  <c:v>5514.1683533194255</c:v>
                </c:pt>
                <c:pt idx="46">
                  <c:v>5514.1683533194255</c:v>
                </c:pt>
                <c:pt idx="47">
                  <c:v>5514.1683533194255</c:v>
                </c:pt>
                <c:pt idx="48">
                  <c:v>5514.1683533194255</c:v>
                </c:pt>
                <c:pt idx="49">
                  <c:v>5514.1683533194255</c:v>
                </c:pt>
                <c:pt idx="50">
                  <c:v>5514.1683533194255</c:v>
                </c:pt>
                <c:pt idx="51">
                  <c:v>5514.1683533194255</c:v>
                </c:pt>
                <c:pt idx="52">
                  <c:v>5514.1683533194255</c:v>
                </c:pt>
                <c:pt idx="53">
                  <c:v>5514.1683533194255</c:v>
                </c:pt>
                <c:pt idx="54">
                  <c:v>5514.1683533194255</c:v>
                </c:pt>
                <c:pt idx="55">
                  <c:v>5514.1683533194255</c:v>
                </c:pt>
                <c:pt idx="56">
                  <c:v>5514.1683533194255</c:v>
                </c:pt>
                <c:pt idx="57">
                  <c:v>5514.1683533194255</c:v>
                </c:pt>
                <c:pt idx="58">
                  <c:v>5514.1683533194255</c:v>
                </c:pt>
                <c:pt idx="59">
                  <c:v>5514.1683533194255</c:v>
                </c:pt>
                <c:pt idx="60">
                  <c:v>5514.1683533194255</c:v>
                </c:pt>
                <c:pt idx="61">
                  <c:v>5514.1683533194255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B4-45AC-B7F1-490051FA532A}"/>
            </c:ext>
          </c:extLst>
        </c:ser>
        <c:ser>
          <c:idx val="6"/>
          <c:order val="6"/>
          <c:tx>
            <c:v>PPTO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C616F"/>
              </a:solidFill>
              <a:ln w="9525">
                <a:solidFill>
                  <a:srgbClr val="6C616F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Diciembre!$BQ$7:$BQ$68</c:f>
              <c:numCache>
                <c:formatCode>0.00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9B4-45AC-B7F1-490051FA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1712"/>
        <c:axId val="160618368"/>
        <c:extLst/>
      </c:scatterChart>
      <c:valAx>
        <c:axId val="160611712"/>
        <c:scaling>
          <c:orientation val="minMax"/>
          <c:min val="6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Turnos</a:t>
                </a:r>
              </a:p>
            </c:rich>
          </c:tx>
          <c:layout>
            <c:manualLayout>
              <c:xMode val="edge"/>
              <c:yMode val="edge"/>
              <c:x val="0.49009343006904527"/>
              <c:y val="0.814337368518058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618368"/>
        <c:crosses val="autoZero"/>
        <c:crossBetween val="midCat"/>
      </c:valAx>
      <c:valAx>
        <c:axId val="16061836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Grado Ag Conc. Pb g/t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6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58784032512183E-2"/>
          <c:y val="0.84934624336330333"/>
          <c:w val="0.92715269433293412"/>
          <c:h val="0.13322878349448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 Pb Conc. De Plomo Turnos  Diciembre</a:t>
            </a:r>
            <a:r>
              <a:rPr lang="en-US" b="1" baseline="0"/>
              <a:t>  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14608644994495E-2"/>
          <c:y val="0.10760599879519696"/>
          <c:w val="0.89553077962308436"/>
          <c:h val="0.56229578714141171"/>
        </c:manualLayout>
      </c:layout>
      <c:scatterChart>
        <c:scatterStyle val="lineMarker"/>
        <c:varyColors val="0"/>
        <c:ser>
          <c:idx val="0"/>
          <c:order val="0"/>
          <c:tx>
            <c:v>Grado Pb Conc. De Plomo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ESTADISTICA!$A$709:$A$770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ESTADISTICA!$AQ$709:$AQ$770</c:f>
              <c:numCache>
                <c:formatCode>0.00</c:formatCode>
                <c:ptCount val="62"/>
                <c:pt idx="0">
                  <c:v>39.01</c:v>
                </c:pt>
                <c:pt idx="1">
                  <c:v>38.630000000000003</c:v>
                </c:pt>
                <c:pt idx="2">
                  <c:v>32.26</c:v>
                </c:pt>
                <c:pt idx="3">
                  <c:v>31.81</c:v>
                </c:pt>
                <c:pt idx="4">
                  <c:v>38.119999999999997</c:v>
                </c:pt>
                <c:pt idx="5">
                  <c:v>41.42</c:v>
                </c:pt>
                <c:pt idx="11">
                  <c:v>39.33</c:v>
                </c:pt>
                <c:pt idx="12">
                  <c:v>43.45</c:v>
                </c:pt>
                <c:pt idx="13">
                  <c:v>38.31</c:v>
                </c:pt>
                <c:pt idx="14">
                  <c:v>46.16</c:v>
                </c:pt>
                <c:pt idx="15">
                  <c:v>43.3</c:v>
                </c:pt>
                <c:pt idx="16">
                  <c:v>57.91</c:v>
                </c:pt>
                <c:pt idx="17">
                  <c:v>45.68</c:v>
                </c:pt>
                <c:pt idx="18">
                  <c:v>51.02</c:v>
                </c:pt>
                <c:pt idx="19">
                  <c:v>47.89</c:v>
                </c:pt>
                <c:pt idx="20">
                  <c:v>47.48</c:v>
                </c:pt>
                <c:pt idx="21">
                  <c:v>44.02</c:v>
                </c:pt>
                <c:pt idx="22">
                  <c:v>28.96</c:v>
                </c:pt>
                <c:pt idx="23">
                  <c:v>44.66</c:v>
                </c:pt>
                <c:pt idx="24">
                  <c:v>42.27</c:v>
                </c:pt>
                <c:pt idx="25">
                  <c:v>49.22</c:v>
                </c:pt>
                <c:pt idx="26">
                  <c:v>54.71</c:v>
                </c:pt>
                <c:pt idx="27">
                  <c:v>51.26</c:v>
                </c:pt>
                <c:pt idx="28">
                  <c:v>49.47</c:v>
                </c:pt>
                <c:pt idx="29">
                  <c:v>40.270000000000003</c:v>
                </c:pt>
                <c:pt idx="30">
                  <c:v>50.19</c:v>
                </c:pt>
                <c:pt idx="31">
                  <c:v>47.24</c:v>
                </c:pt>
                <c:pt idx="32">
                  <c:v>43.87</c:v>
                </c:pt>
                <c:pt idx="33">
                  <c:v>39.479999999999997</c:v>
                </c:pt>
                <c:pt idx="34">
                  <c:v>41.43</c:v>
                </c:pt>
                <c:pt idx="35">
                  <c:v>45.94</c:v>
                </c:pt>
                <c:pt idx="36">
                  <c:v>43.24</c:v>
                </c:pt>
                <c:pt idx="37">
                  <c:v>43.76</c:v>
                </c:pt>
                <c:pt idx="38">
                  <c:v>44.25</c:v>
                </c:pt>
                <c:pt idx="39">
                  <c:v>40.96</c:v>
                </c:pt>
                <c:pt idx="40">
                  <c:v>32.270000000000003</c:v>
                </c:pt>
                <c:pt idx="41">
                  <c:v>32.99</c:v>
                </c:pt>
                <c:pt idx="42">
                  <c:v>37.479999999999997</c:v>
                </c:pt>
                <c:pt idx="43">
                  <c:v>35.97</c:v>
                </c:pt>
                <c:pt idx="44">
                  <c:v>32.53</c:v>
                </c:pt>
                <c:pt idx="45">
                  <c:v>35.85</c:v>
                </c:pt>
                <c:pt idx="46">
                  <c:v>33.119999999999997</c:v>
                </c:pt>
                <c:pt idx="47">
                  <c:v>32.18</c:v>
                </c:pt>
                <c:pt idx="48">
                  <c:v>39.200000000000003</c:v>
                </c:pt>
                <c:pt idx="49">
                  <c:v>28.45</c:v>
                </c:pt>
                <c:pt idx="50">
                  <c:v>31.34</c:v>
                </c:pt>
                <c:pt idx="51">
                  <c:v>32.19</c:v>
                </c:pt>
                <c:pt idx="52">
                  <c:v>0</c:v>
                </c:pt>
                <c:pt idx="53">
                  <c:v>43.6</c:v>
                </c:pt>
                <c:pt idx="54">
                  <c:v>38.4</c:v>
                </c:pt>
                <c:pt idx="55">
                  <c:v>28.13</c:v>
                </c:pt>
                <c:pt idx="56">
                  <c:v>42.21</c:v>
                </c:pt>
                <c:pt idx="57">
                  <c:v>39.380000000000003</c:v>
                </c:pt>
                <c:pt idx="58">
                  <c:v>26.6</c:v>
                </c:pt>
                <c:pt idx="59">
                  <c:v>32.14</c:v>
                </c:pt>
                <c:pt idx="60">
                  <c:v>44.36</c:v>
                </c:pt>
                <c:pt idx="61">
                  <c:v>44.3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B30-9D31-F7848EB4E643}"/>
            </c:ext>
          </c:extLst>
        </c:ser>
        <c:ser>
          <c:idx val="1"/>
          <c:order val="1"/>
          <c:tx>
            <c:v>PROM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Diciembre!$BR$7:$BR$68</c:f>
              <c:numCache>
                <c:formatCode>0.00</c:formatCode>
                <c:ptCount val="62"/>
                <c:pt idx="0">
                  <c:v>39.818771929824571</c:v>
                </c:pt>
                <c:pt idx="1">
                  <c:v>39.818771929824571</c:v>
                </c:pt>
                <c:pt idx="2">
                  <c:v>39.818771929824571</c:v>
                </c:pt>
                <c:pt idx="3">
                  <c:v>39.818771929824571</c:v>
                </c:pt>
                <c:pt idx="4">
                  <c:v>39.818771929824571</c:v>
                </c:pt>
                <c:pt idx="5">
                  <c:v>39.818771929824571</c:v>
                </c:pt>
                <c:pt idx="6">
                  <c:v>39.818771929824571</c:v>
                </c:pt>
                <c:pt idx="7">
                  <c:v>39.818771929824571</c:v>
                </c:pt>
                <c:pt idx="8">
                  <c:v>39.818771929824571</c:v>
                </c:pt>
                <c:pt idx="9">
                  <c:v>39.818771929824571</c:v>
                </c:pt>
                <c:pt idx="10">
                  <c:v>39.818771929824571</c:v>
                </c:pt>
                <c:pt idx="11">
                  <c:v>39.818771929824571</c:v>
                </c:pt>
                <c:pt idx="12">
                  <c:v>39.818771929824571</c:v>
                </c:pt>
                <c:pt idx="13">
                  <c:v>39.818771929824571</c:v>
                </c:pt>
                <c:pt idx="14">
                  <c:v>39.818771929824571</c:v>
                </c:pt>
                <c:pt idx="15">
                  <c:v>39.818771929824571</c:v>
                </c:pt>
                <c:pt idx="16">
                  <c:v>39.818771929824571</c:v>
                </c:pt>
                <c:pt idx="17">
                  <c:v>39.818771929824571</c:v>
                </c:pt>
                <c:pt idx="18">
                  <c:v>39.818771929824571</c:v>
                </c:pt>
                <c:pt idx="19">
                  <c:v>39.818771929824571</c:v>
                </c:pt>
                <c:pt idx="20">
                  <c:v>39.818771929824571</c:v>
                </c:pt>
                <c:pt idx="21">
                  <c:v>39.818771929824571</c:v>
                </c:pt>
                <c:pt idx="22">
                  <c:v>39.818771929824571</c:v>
                </c:pt>
                <c:pt idx="23">
                  <c:v>39.818771929824571</c:v>
                </c:pt>
                <c:pt idx="24">
                  <c:v>39.818771929824571</c:v>
                </c:pt>
                <c:pt idx="25">
                  <c:v>39.818771929824571</c:v>
                </c:pt>
                <c:pt idx="26">
                  <c:v>39.818771929824571</c:v>
                </c:pt>
                <c:pt idx="27">
                  <c:v>39.818771929824571</c:v>
                </c:pt>
                <c:pt idx="28">
                  <c:v>39.818771929824571</c:v>
                </c:pt>
                <c:pt idx="29">
                  <c:v>39.818771929824571</c:v>
                </c:pt>
                <c:pt idx="30">
                  <c:v>39.818771929824571</c:v>
                </c:pt>
                <c:pt idx="31">
                  <c:v>39.818771929824571</c:v>
                </c:pt>
                <c:pt idx="32">
                  <c:v>39.818771929824571</c:v>
                </c:pt>
                <c:pt idx="33">
                  <c:v>39.818771929824571</c:v>
                </c:pt>
                <c:pt idx="34">
                  <c:v>39.818771929824571</c:v>
                </c:pt>
                <c:pt idx="35">
                  <c:v>39.818771929824571</c:v>
                </c:pt>
                <c:pt idx="36">
                  <c:v>39.818771929824571</c:v>
                </c:pt>
                <c:pt idx="37">
                  <c:v>39.818771929824571</c:v>
                </c:pt>
                <c:pt idx="38">
                  <c:v>39.818771929824571</c:v>
                </c:pt>
                <c:pt idx="39">
                  <c:v>39.818771929824571</c:v>
                </c:pt>
                <c:pt idx="40">
                  <c:v>39.818771929824571</c:v>
                </c:pt>
                <c:pt idx="41">
                  <c:v>39.818771929824571</c:v>
                </c:pt>
                <c:pt idx="42">
                  <c:v>39.818771929824571</c:v>
                </c:pt>
                <c:pt idx="43">
                  <c:v>39.818771929824571</c:v>
                </c:pt>
                <c:pt idx="44">
                  <c:v>39.818771929824571</c:v>
                </c:pt>
                <c:pt idx="45">
                  <c:v>39.818771929824571</c:v>
                </c:pt>
                <c:pt idx="46">
                  <c:v>39.818771929824571</c:v>
                </c:pt>
                <c:pt idx="47">
                  <c:v>39.818771929824571</c:v>
                </c:pt>
                <c:pt idx="48">
                  <c:v>39.818771929824571</c:v>
                </c:pt>
                <c:pt idx="49">
                  <c:v>39.818771929824571</c:v>
                </c:pt>
                <c:pt idx="50">
                  <c:v>39.818771929824571</c:v>
                </c:pt>
                <c:pt idx="51">
                  <c:v>39.818771929824571</c:v>
                </c:pt>
                <c:pt idx="52">
                  <c:v>39.818771929824571</c:v>
                </c:pt>
                <c:pt idx="53">
                  <c:v>39.818771929824571</c:v>
                </c:pt>
                <c:pt idx="54">
                  <c:v>39.818771929824571</c:v>
                </c:pt>
                <c:pt idx="55">
                  <c:v>39.818771929824571</c:v>
                </c:pt>
                <c:pt idx="56">
                  <c:v>39.818771929824571</c:v>
                </c:pt>
                <c:pt idx="57">
                  <c:v>39.818771929824571</c:v>
                </c:pt>
                <c:pt idx="58">
                  <c:v>39.818771929824571</c:v>
                </c:pt>
                <c:pt idx="59">
                  <c:v>39.818771929824571</c:v>
                </c:pt>
                <c:pt idx="60">
                  <c:v>39.818771929824571</c:v>
                </c:pt>
                <c:pt idx="61">
                  <c:v>39.818771929824571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9-4B30-9D31-F7848EB4E643}"/>
            </c:ext>
          </c:extLst>
        </c:ser>
        <c:ser>
          <c:idx val="2"/>
          <c:order val="2"/>
          <c:tx>
            <c:v>+1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Diciembre!$BS$7:$BS$68</c:f>
              <c:numCache>
                <c:formatCode>0.00</c:formatCode>
                <c:ptCount val="62"/>
                <c:pt idx="0">
                  <c:v>48.631387090201841</c:v>
                </c:pt>
                <c:pt idx="1">
                  <c:v>48.631387090201841</c:v>
                </c:pt>
                <c:pt idx="2">
                  <c:v>48.631387090201841</c:v>
                </c:pt>
                <c:pt idx="3">
                  <c:v>48.631387090201841</c:v>
                </c:pt>
                <c:pt idx="4">
                  <c:v>48.631387090201841</c:v>
                </c:pt>
                <c:pt idx="5">
                  <c:v>48.631387090201841</c:v>
                </c:pt>
                <c:pt idx="6">
                  <c:v>48.631387090201841</c:v>
                </c:pt>
                <c:pt idx="7">
                  <c:v>48.631387090201841</c:v>
                </c:pt>
                <c:pt idx="8">
                  <c:v>48.631387090201841</c:v>
                </c:pt>
                <c:pt idx="9">
                  <c:v>48.631387090201841</c:v>
                </c:pt>
                <c:pt idx="10">
                  <c:v>48.631387090201841</c:v>
                </c:pt>
                <c:pt idx="11">
                  <c:v>48.631387090201841</c:v>
                </c:pt>
                <c:pt idx="12">
                  <c:v>48.631387090201841</c:v>
                </c:pt>
                <c:pt idx="13">
                  <c:v>48.631387090201841</c:v>
                </c:pt>
                <c:pt idx="14">
                  <c:v>48.631387090201841</c:v>
                </c:pt>
                <c:pt idx="15">
                  <c:v>48.631387090201841</c:v>
                </c:pt>
                <c:pt idx="16">
                  <c:v>48.631387090201841</c:v>
                </c:pt>
                <c:pt idx="17">
                  <c:v>48.631387090201841</c:v>
                </c:pt>
                <c:pt idx="18">
                  <c:v>48.631387090201841</c:v>
                </c:pt>
                <c:pt idx="19">
                  <c:v>48.631387090201841</c:v>
                </c:pt>
                <c:pt idx="20">
                  <c:v>48.631387090201841</c:v>
                </c:pt>
                <c:pt idx="21">
                  <c:v>48.631387090201841</c:v>
                </c:pt>
                <c:pt idx="22">
                  <c:v>48.631387090201841</c:v>
                </c:pt>
                <c:pt idx="23">
                  <c:v>48.631387090201841</c:v>
                </c:pt>
                <c:pt idx="24">
                  <c:v>48.631387090201841</c:v>
                </c:pt>
                <c:pt idx="25">
                  <c:v>48.631387090201841</c:v>
                </c:pt>
                <c:pt idx="26">
                  <c:v>48.631387090201841</c:v>
                </c:pt>
                <c:pt idx="27">
                  <c:v>48.631387090201841</c:v>
                </c:pt>
                <c:pt idx="28">
                  <c:v>48.631387090201841</c:v>
                </c:pt>
                <c:pt idx="29">
                  <c:v>48.631387090201841</c:v>
                </c:pt>
                <c:pt idx="30">
                  <c:v>48.631387090201841</c:v>
                </c:pt>
                <c:pt idx="31">
                  <c:v>48.631387090201841</c:v>
                </c:pt>
                <c:pt idx="32">
                  <c:v>48.631387090201841</c:v>
                </c:pt>
                <c:pt idx="33">
                  <c:v>48.631387090201841</c:v>
                </c:pt>
                <c:pt idx="34">
                  <c:v>48.631387090201841</c:v>
                </c:pt>
                <c:pt idx="35">
                  <c:v>48.631387090201841</c:v>
                </c:pt>
                <c:pt idx="36">
                  <c:v>48.631387090201841</c:v>
                </c:pt>
                <c:pt idx="37">
                  <c:v>48.631387090201841</c:v>
                </c:pt>
                <c:pt idx="38">
                  <c:v>48.631387090201841</c:v>
                </c:pt>
                <c:pt idx="39">
                  <c:v>48.631387090201841</c:v>
                </c:pt>
                <c:pt idx="40">
                  <c:v>48.631387090201841</c:v>
                </c:pt>
                <c:pt idx="41">
                  <c:v>48.631387090201841</c:v>
                </c:pt>
                <c:pt idx="42">
                  <c:v>48.631387090201841</c:v>
                </c:pt>
                <c:pt idx="43">
                  <c:v>48.631387090201841</c:v>
                </c:pt>
                <c:pt idx="44">
                  <c:v>48.631387090201841</c:v>
                </c:pt>
                <c:pt idx="45">
                  <c:v>48.631387090201841</c:v>
                </c:pt>
                <c:pt idx="46">
                  <c:v>48.631387090201841</c:v>
                </c:pt>
                <c:pt idx="47">
                  <c:v>48.631387090201841</c:v>
                </c:pt>
                <c:pt idx="48">
                  <c:v>48.631387090201841</c:v>
                </c:pt>
                <c:pt idx="49">
                  <c:v>48.631387090201841</c:v>
                </c:pt>
                <c:pt idx="50">
                  <c:v>48.631387090201841</c:v>
                </c:pt>
                <c:pt idx="51">
                  <c:v>48.631387090201841</c:v>
                </c:pt>
                <c:pt idx="52">
                  <c:v>48.631387090201841</c:v>
                </c:pt>
                <c:pt idx="53">
                  <c:v>48.631387090201841</c:v>
                </c:pt>
                <c:pt idx="54">
                  <c:v>48.631387090201841</c:v>
                </c:pt>
                <c:pt idx="55">
                  <c:v>48.631387090201841</c:v>
                </c:pt>
                <c:pt idx="56">
                  <c:v>48.631387090201841</c:v>
                </c:pt>
                <c:pt idx="57">
                  <c:v>48.631387090201841</c:v>
                </c:pt>
                <c:pt idx="58">
                  <c:v>48.631387090201841</c:v>
                </c:pt>
                <c:pt idx="59">
                  <c:v>48.631387090201841</c:v>
                </c:pt>
                <c:pt idx="60">
                  <c:v>48.631387090201841</c:v>
                </c:pt>
                <c:pt idx="61">
                  <c:v>48.631387090201841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9-4B30-9D31-F7848EB4E643}"/>
            </c:ext>
          </c:extLst>
        </c:ser>
        <c:ser>
          <c:idx val="3"/>
          <c:order val="3"/>
          <c:tx>
            <c:v>- 1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Diciembre!$BT$7:$BT$68</c:f>
              <c:numCache>
                <c:formatCode>0.00</c:formatCode>
                <c:ptCount val="62"/>
                <c:pt idx="0">
                  <c:v>31.006156769447301</c:v>
                </c:pt>
                <c:pt idx="1">
                  <c:v>31.006156769447301</c:v>
                </c:pt>
                <c:pt idx="2">
                  <c:v>31.006156769447301</c:v>
                </c:pt>
                <c:pt idx="3">
                  <c:v>31.006156769447301</c:v>
                </c:pt>
                <c:pt idx="4">
                  <c:v>31.006156769447301</c:v>
                </c:pt>
                <c:pt idx="5">
                  <c:v>31.006156769447301</c:v>
                </c:pt>
                <c:pt idx="6">
                  <c:v>31.006156769447301</c:v>
                </c:pt>
                <c:pt idx="7">
                  <c:v>31.006156769447301</c:v>
                </c:pt>
                <c:pt idx="8">
                  <c:v>31.006156769447301</c:v>
                </c:pt>
                <c:pt idx="9">
                  <c:v>31.006156769447301</c:v>
                </c:pt>
                <c:pt idx="10">
                  <c:v>31.006156769447301</c:v>
                </c:pt>
                <c:pt idx="11">
                  <c:v>31.006156769447301</c:v>
                </c:pt>
                <c:pt idx="12">
                  <c:v>31.006156769447301</c:v>
                </c:pt>
                <c:pt idx="13">
                  <c:v>31.006156769447301</c:v>
                </c:pt>
                <c:pt idx="14">
                  <c:v>31.006156769447301</c:v>
                </c:pt>
                <c:pt idx="15">
                  <c:v>31.006156769447301</c:v>
                </c:pt>
                <c:pt idx="16">
                  <c:v>31.006156769447301</c:v>
                </c:pt>
                <c:pt idx="17">
                  <c:v>31.006156769447301</c:v>
                </c:pt>
                <c:pt idx="18">
                  <c:v>31.006156769447301</c:v>
                </c:pt>
                <c:pt idx="19">
                  <c:v>31.006156769447301</c:v>
                </c:pt>
                <c:pt idx="20">
                  <c:v>31.006156769447301</c:v>
                </c:pt>
                <c:pt idx="21">
                  <c:v>31.006156769447301</c:v>
                </c:pt>
                <c:pt idx="22">
                  <c:v>31.006156769447301</c:v>
                </c:pt>
                <c:pt idx="23">
                  <c:v>31.006156769447301</c:v>
                </c:pt>
                <c:pt idx="24">
                  <c:v>31.006156769447301</c:v>
                </c:pt>
                <c:pt idx="25">
                  <c:v>31.006156769447301</c:v>
                </c:pt>
                <c:pt idx="26">
                  <c:v>31.006156769447301</c:v>
                </c:pt>
                <c:pt idx="27">
                  <c:v>31.006156769447301</c:v>
                </c:pt>
                <c:pt idx="28">
                  <c:v>31.006156769447301</c:v>
                </c:pt>
                <c:pt idx="29">
                  <c:v>31.006156769447301</c:v>
                </c:pt>
                <c:pt idx="30">
                  <c:v>31.006156769447301</c:v>
                </c:pt>
                <c:pt idx="31">
                  <c:v>31.006156769447301</c:v>
                </c:pt>
                <c:pt idx="32">
                  <c:v>31.006156769447301</c:v>
                </c:pt>
                <c:pt idx="33">
                  <c:v>31.006156769447301</c:v>
                </c:pt>
                <c:pt idx="34">
                  <c:v>31.006156769447301</c:v>
                </c:pt>
                <c:pt idx="35">
                  <c:v>31.006156769447301</c:v>
                </c:pt>
                <c:pt idx="36">
                  <c:v>31.006156769447301</c:v>
                </c:pt>
                <c:pt idx="37">
                  <c:v>31.006156769447301</c:v>
                </c:pt>
                <c:pt idx="38">
                  <c:v>31.006156769447301</c:v>
                </c:pt>
                <c:pt idx="39">
                  <c:v>31.006156769447301</c:v>
                </c:pt>
                <c:pt idx="40">
                  <c:v>31.006156769447301</c:v>
                </c:pt>
                <c:pt idx="41">
                  <c:v>31.006156769447301</c:v>
                </c:pt>
                <c:pt idx="42">
                  <c:v>31.006156769447301</c:v>
                </c:pt>
                <c:pt idx="43">
                  <c:v>31.006156769447301</c:v>
                </c:pt>
                <c:pt idx="44">
                  <c:v>31.006156769447301</c:v>
                </c:pt>
                <c:pt idx="45">
                  <c:v>31.006156769447301</c:v>
                </c:pt>
                <c:pt idx="46">
                  <c:v>31.006156769447301</c:v>
                </c:pt>
                <c:pt idx="47">
                  <c:v>31.006156769447301</c:v>
                </c:pt>
                <c:pt idx="48">
                  <c:v>31.006156769447301</c:v>
                </c:pt>
                <c:pt idx="49">
                  <c:v>31.006156769447301</c:v>
                </c:pt>
                <c:pt idx="50">
                  <c:v>31.006156769447301</c:v>
                </c:pt>
                <c:pt idx="51">
                  <c:v>31.006156769447301</c:v>
                </c:pt>
                <c:pt idx="52">
                  <c:v>31.006156769447301</c:v>
                </c:pt>
                <c:pt idx="53">
                  <c:v>31.006156769447301</c:v>
                </c:pt>
                <c:pt idx="54">
                  <c:v>31.006156769447301</c:v>
                </c:pt>
                <c:pt idx="55">
                  <c:v>31.006156769447301</c:v>
                </c:pt>
                <c:pt idx="56">
                  <c:v>31.006156769447301</c:v>
                </c:pt>
                <c:pt idx="57">
                  <c:v>31.006156769447301</c:v>
                </c:pt>
                <c:pt idx="58">
                  <c:v>31.006156769447301</c:v>
                </c:pt>
                <c:pt idx="59">
                  <c:v>31.006156769447301</c:v>
                </c:pt>
                <c:pt idx="60">
                  <c:v>31.006156769447301</c:v>
                </c:pt>
                <c:pt idx="61">
                  <c:v>31.006156769447301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79-4B30-9D31-F7848EB4E643}"/>
            </c:ext>
          </c:extLst>
        </c:ser>
        <c:ser>
          <c:idx val="4"/>
          <c:order val="4"/>
          <c:tx>
            <c:v>+2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Diciembre!$BU$7:$BU$68</c:f>
              <c:numCache>
                <c:formatCode>0.00</c:formatCode>
                <c:ptCount val="62"/>
                <c:pt idx="0">
                  <c:v>57.444002250579103</c:v>
                </c:pt>
                <c:pt idx="1">
                  <c:v>57.444002250579103</c:v>
                </c:pt>
                <c:pt idx="2">
                  <c:v>57.444002250579103</c:v>
                </c:pt>
                <c:pt idx="3">
                  <c:v>57.444002250579103</c:v>
                </c:pt>
                <c:pt idx="4">
                  <c:v>57.444002250579103</c:v>
                </c:pt>
                <c:pt idx="5">
                  <c:v>57.444002250579103</c:v>
                </c:pt>
                <c:pt idx="6">
                  <c:v>57.444002250579103</c:v>
                </c:pt>
                <c:pt idx="7">
                  <c:v>57.444002250579103</c:v>
                </c:pt>
                <c:pt idx="8">
                  <c:v>57.444002250579103</c:v>
                </c:pt>
                <c:pt idx="9">
                  <c:v>57.444002250579103</c:v>
                </c:pt>
                <c:pt idx="10">
                  <c:v>57.444002250579103</c:v>
                </c:pt>
                <c:pt idx="11">
                  <c:v>57.444002250579103</c:v>
                </c:pt>
                <c:pt idx="12">
                  <c:v>57.444002250579103</c:v>
                </c:pt>
                <c:pt idx="13">
                  <c:v>57.444002250579103</c:v>
                </c:pt>
                <c:pt idx="14">
                  <c:v>57.444002250579103</c:v>
                </c:pt>
                <c:pt idx="15">
                  <c:v>57.444002250579103</c:v>
                </c:pt>
                <c:pt idx="16">
                  <c:v>57.444002250579103</c:v>
                </c:pt>
                <c:pt idx="17">
                  <c:v>57.444002250579103</c:v>
                </c:pt>
                <c:pt idx="18">
                  <c:v>57.444002250579103</c:v>
                </c:pt>
                <c:pt idx="19">
                  <c:v>57.444002250579103</c:v>
                </c:pt>
                <c:pt idx="20">
                  <c:v>57.444002250579103</c:v>
                </c:pt>
                <c:pt idx="21">
                  <c:v>57.444002250579103</c:v>
                </c:pt>
                <c:pt idx="22">
                  <c:v>57.444002250579103</c:v>
                </c:pt>
                <c:pt idx="23">
                  <c:v>57.444002250579103</c:v>
                </c:pt>
                <c:pt idx="24">
                  <c:v>57.444002250579103</c:v>
                </c:pt>
                <c:pt idx="25">
                  <c:v>57.444002250579103</c:v>
                </c:pt>
                <c:pt idx="26">
                  <c:v>57.444002250579103</c:v>
                </c:pt>
                <c:pt idx="27">
                  <c:v>57.444002250579103</c:v>
                </c:pt>
                <c:pt idx="28">
                  <c:v>57.444002250579103</c:v>
                </c:pt>
                <c:pt idx="29">
                  <c:v>57.444002250579103</c:v>
                </c:pt>
                <c:pt idx="30">
                  <c:v>57.444002250579103</c:v>
                </c:pt>
                <c:pt idx="31">
                  <c:v>57.444002250579103</c:v>
                </c:pt>
                <c:pt idx="32">
                  <c:v>57.444002250579103</c:v>
                </c:pt>
                <c:pt idx="33">
                  <c:v>57.444002250579103</c:v>
                </c:pt>
                <c:pt idx="34">
                  <c:v>57.444002250579103</c:v>
                </c:pt>
                <c:pt idx="35">
                  <c:v>57.444002250579103</c:v>
                </c:pt>
                <c:pt idx="36">
                  <c:v>57.444002250579103</c:v>
                </c:pt>
                <c:pt idx="37">
                  <c:v>57.444002250579103</c:v>
                </c:pt>
                <c:pt idx="38">
                  <c:v>57.444002250579103</c:v>
                </c:pt>
                <c:pt idx="39">
                  <c:v>57.444002250579103</c:v>
                </c:pt>
                <c:pt idx="40">
                  <c:v>57.444002250579103</c:v>
                </c:pt>
                <c:pt idx="41">
                  <c:v>57.444002250579103</c:v>
                </c:pt>
                <c:pt idx="42">
                  <c:v>57.444002250579103</c:v>
                </c:pt>
                <c:pt idx="43">
                  <c:v>57.444002250579103</c:v>
                </c:pt>
                <c:pt idx="44">
                  <c:v>57.444002250579103</c:v>
                </c:pt>
                <c:pt idx="45">
                  <c:v>57.444002250579103</c:v>
                </c:pt>
                <c:pt idx="46">
                  <c:v>57.444002250579103</c:v>
                </c:pt>
                <c:pt idx="47">
                  <c:v>57.444002250579103</c:v>
                </c:pt>
                <c:pt idx="48">
                  <c:v>57.444002250579103</c:v>
                </c:pt>
                <c:pt idx="49">
                  <c:v>57.444002250579103</c:v>
                </c:pt>
                <c:pt idx="50">
                  <c:v>57.444002250579103</c:v>
                </c:pt>
                <c:pt idx="51">
                  <c:v>57.444002250579103</c:v>
                </c:pt>
                <c:pt idx="52">
                  <c:v>57.444002250579103</c:v>
                </c:pt>
                <c:pt idx="53">
                  <c:v>57.444002250579103</c:v>
                </c:pt>
                <c:pt idx="54">
                  <c:v>57.444002250579103</c:v>
                </c:pt>
                <c:pt idx="55">
                  <c:v>57.444002250579103</c:v>
                </c:pt>
                <c:pt idx="56">
                  <c:v>57.444002250579103</c:v>
                </c:pt>
                <c:pt idx="57">
                  <c:v>57.444002250579103</c:v>
                </c:pt>
                <c:pt idx="58">
                  <c:v>57.444002250579103</c:v>
                </c:pt>
                <c:pt idx="59">
                  <c:v>57.444002250579103</c:v>
                </c:pt>
                <c:pt idx="60">
                  <c:v>57.444002250579103</c:v>
                </c:pt>
                <c:pt idx="61">
                  <c:v>57.444002250579103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79-4B30-9D31-F7848EB4E643}"/>
            </c:ext>
          </c:extLst>
        </c:ser>
        <c:ser>
          <c:idx val="5"/>
          <c:order val="5"/>
          <c:tx>
            <c:v>-2 DS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Diciembre!$BV$7:$BV$68</c:f>
              <c:numCache>
                <c:formatCode>0.00</c:formatCode>
                <c:ptCount val="62"/>
                <c:pt idx="0">
                  <c:v>22.193541609070035</c:v>
                </c:pt>
                <c:pt idx="1">
                  <c:v>22.193541609070035</c:v>
                </c:pt>
                <c:pt idx="2">
                  <c:v>22.193541609070035</c:v>
                </c:pt>
                <c:pt idx="3">
                  <c:v>22.193541609070035</c:v>
                </c:pt>
                <c:pt idx="4">
                  <c:v>22.193541609070035</c:v>
                </c:pt>
                <c:pt idx="5">
                  <c:v>22.193541609070035</c:v>
                </c:pt>
                <c:pt idx="6">
                  <c:v>22.193541609070035</c:v>
                </c:pt>
                <c:pt idx="7">
                  <c:v>22.193541609070035</c:v>
                </c:pt>
                <c:pt idx="8">
                  <c:v>22.193541609070035</c:v>
                </c:pt>
                <c:pt idx="9">
                  <c:v>22.193541609070035</c:v>
                </c:pt>
                <c:pt idx="10">
                  <c:v>22.193541609070035</c:v>
                </c:pt>
                <c:pt idx="11">
                  <c:v>22.193541609070035</c:v>
                </c:pt>
                <c:pt idx="12">
                  <c:v>22.193541609070035</c:v>
                </c:pt>
                <c:pt idx="13">
                  <c:v>22.193541609070035</c:v>
                </c:pt>
                <c:pt idx="14">
                  <c:v>22.193541609070035</c:v>
                </c:pt>
                <c:pt idx="15">
                  <c:v>22.193541609070035</c:v>
                </c:pt>
                <c:pt idx="16">
                  <c:v>22.193541609070035</c:v>
                </c:pt>
                <c:pt idx="17">
                  <c:v>22.193541609070035</c:v>
                </c:pt>
                <c:pt idx="18">
                  <c:v>22.193541609070035</c:v>
                </c:pt>
                <c:pt idx="19">
                  <c:v>22.193541609070035</c:v>
                </c:pt>
                <c:pt idx="20">
                  <c:v>22.193541609070035</c:v>
                </c:pt>
                <c:pt idx="21">
                  <c:v>22.193541609070035</c:v>
                </c:pt>
                <c:pt idx="22">
                  <c:v>22.193541609070035</c:v>
                </c:pt>
                <c:pt idx="23">
                  <c:v>22.193541609070035</c:v>
                </c:pt>
                <c:pt idx="24">
                  <c:v>22.193541609070035</c:v>
                </c:pt>
                <c:pt idx="25">
                  <c:v>22.193541609070035</c:v>
                </c:pt>
                <c:pt idx="26">
                  <c:v>22.193541609070035</c:v>
                </c:pt>
                <c:pt idx="27">
                  <c:v>22.193541609070035</c:v>
                </c:pt>
                <c:pt idx="28">
                  <c:v>22.193541609070035</c:v>
                </c:pt>
                <c:pt idx="29">
                  <c:v>22.193541609070035</c:v>
                </c:pt>
                <c:pt idx="30">
                  <c:v>22.193541609070035</c:v>
                </c:pt>
                <c:pt idx="31">
                  <c:v>22.193541609070035</c:v>
                </c:pt>
                <c:pt idx="32">
                  <c:v>22.193541609070035</c:v>
                </c:pt>
                <c:pt idx="33">
                  <c:v>22.193541609070035</c:v>
                </c:pt>
                <c:pt idx="34">
                  <c:v>22.193541609070035</c:v>
                </c:pt>
                <c:pt idx="35">
                  <c:v>22.193541609070035</c:v>
                </c:pt>
                <c:pt idx="36">
                  <c:v>22.193541609070035</c:v>
                </c:pt>
                <c:pt idx="37">
                  <c:v>22.193541609070035</c:v>
                </c:pt>
                <c:pt idx="38">
                  <c:v>22.193541609070035</c:v>
                </c:pt>
                <c:pt idx="39">
                  <c:v>22.193541609070035</c:v>
                </c:pt>
                <c:pt idx="40">
                  <c:v>22.193541609070035</c:v>
                </c:pt>
                <c:pt idx="41">
                  <c:v>22.193541609070035</c:v>
                </c:pt>
                <c:pt idx="42">
                  <c:v>22.193541609070035</c:v>
                </c:pt>
                <c:pt idx="43">
                  <c:v>22.193541609070035</c:v>
                </c:pt>
                <c:pt idx="44">
                  <c:v>22.193541609070035</c:v>
                </c:pt>
                <c:pt idx="45">
                  <c:v>22.193541609070035</c:v>
                </c:pt>
                <c:pt idx="46">
                  <c:v>22.193541609070035</c:v>
                </c:pt>
                <c:pt idx="47">
                  <c:v>22.193541609070035</c:v>
                </c:pt>
                <c:pt idx="48">
                  <c:v>22.193541609070035</c:v>
                </c:pt>
                <c:pt idx="49">
                  <c:v>22.193541609070035</c:v>
                </c:pt>
                <c:pt idx="50">
                  <c:v>22.193541609070035</c:v>
                </c:pt>
                <c:pt idx="51">
                  <c:v>22.193541609070035</c:v>
                </c:pt>
                <c:pt idx="52">
                  <c:v>22.193541609070035</c:v>
                </c:pt>
                <c:pt idx="53">
                  <c:v>22.193541609070035</c:v>
                </c:pt>
                <c:pt idx="54">
                  <c:v>22.193541609070035</c:v>
                </c:pt>
                <c:pt idx="55">
                  <c:v>22.193541609070035</c:v>
                </c:pt>
                <c:pt idx="56">
                  <c:v>22.193541609070035</c:v>
                </c:pt>
                <c:pt idx="57">
                  <c:v>22.193541609070035</c:v>
                </c:pt>
                <c:pt idx="58">
                  <c:v>22.193541609070035</c:v>
                </c:pt>
                <c:pt idx="59">
                  <c:v>22.193541609070035</c:v>
                </c:pt>
                <c:pt idx="60">
                  <c:v>22.193541609070035</c:v>
                </c:pt>
                <c:pt idx="61">
                  <c:v>22.193541609070035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D79-4B30-9D31-F7848EB4E643}"/>
            </c:ext>
          </c:extLst>
        </c:ser>
        <c:ser>
          <c:idx val="6"/>
          <c:order val="6"/>
          <c:tx>
            <c:v>PPTO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C616F"/>
              </a:solidFill>
              <a:ln>
                <a:solidFill>
                  <a:srgbClr val="6C616F"/>
                </a:solidFill>
              </a:ln>
            </c:spPr>
          </c:marker>
          <c:xVal>
            <c:numRef>
              <c:f>Diciembre!$C$7:$C$68</c:f>
              <c:numCache>
                <c:formatCode>General</c:formatCode>
                <c:ptCount val="62"/>
                <c:pt idx="0">
                  <c:v>668</c:v>
                </c:pt>
                <c:pt idx="1">
                  <c:v>669</c:v>
                </c:pt>
                <c:pt idx="2">
                  <c:v>670</c:v>
                </c:pt>
                <c:pt idx="3">
                  <c:v>671</c:v>
                </c:pt>
                <c:pt idx="4">
                  <c:v>672</c:v>
                </c:pt>
                <c:pt idx="5">
                  <c:v>673</c:v>
                </c:pt>
                <c:pt idx="6">
                  <c:v>674</c:v>
                </c:pt>
                <c:pt idx="7">
                  <c:v>675</c:v>
                </c:pt>
                <c:pt idx="8">
                  <c:v>676</c:v>
                </c:pt>
                <c:pt idx="9">
                  <c:v>677</c:v>
                </c:pt>
                <c:pt idx="10">
                  <c:v>678</c:v>
                </c:pt>
                <c:pt idx="11">
                  <c:v>679</c:v>
                </c:pt>
                <c:pt idx="12">
                  <c:v>680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684</c:v>
                </c:pt>
                <c:pt idx="17">
                  <c:v>685</c:v>
                </c:pt>
                <c:pt idx="18">
                  <c:v>686</c:v>
                </c:pt>
                <c:pt idx="19">
                  <c:v>687</c:v>
                </c:pt>
                <c:pt idx="20">
                  <c:v>688</c:v>
                </c:pt>
                <c:pt idx="21">
                  <c:v>689</c:v>
                </c:pt>
                <c:pt idx="22">
                  <c:v>690</c:v>
                </c:pt>
                <c:pt idx="23">
                  <c:v>691</c:v>
                </c:pt>
                <c:pt idx="24">
                  <c:v>692</c:v>
                </c:pt>
                <c:pt idx="25">
                  <c:v>693</c:v>
                </c:pt>
                <c:pt idx="26">
                  <c:v>694</c:v>
                </c:pt>
                <c:pt idx="27">
                  <c:v>695</c:v>
                </c:pt>
                <c:pt idx="28">
                  <c:v>696</c:v>
                </c:pt>
                <c:pt idx="29">
                  <c:v>697</c:v>
                </c:pt>
                <c:pt idx="30">
                  <c:v>698</c:v>
                </c:pt>
                <c:pt idx="31">
                  <c:v>699</c:v>
                </c:pt>
                <c:pt idx="32">
                  <c:v>700</c:v>
                </c:pt>
                <c:pt idx="33">
                  <c:v>701</c:v>
                </c:pt>
                <c:pt idx="34">
                  <c:v>702</c:v>
                </c:pt>
                <c:pt idx="35">
                  <c:v>703</c:v>
                </c:pt>
                <c:pt idx="36">
                  <c:v>704</c:v>
                </c:pt>
                <c:pt idx="37">
                  <c:v>705</c:v>
                </c:pt>
                <c:pt idx="38">
                  <c:v>706</c:v>
                </c:pt>
                <c:pt idx="39">
                  <c:v>707</c:v>
                </c:pt>
                <c:pt idx="40">
                  <c:v>708</c:v>
                </c:pt>
                <c:pt idx="41">
                  <c:v>709</c:v>
                </c:pt>
                <c:pt idx="42">
                  <c:v>710</c:v>
                </c:pt>
                <c:pt idx="43">
                  <c:v>711</c:v>
                </c:pt>
                <c:pt idx="44">
                  <c:v>712</c:v>
                </c:pt>
                <c:pt idx="45">
                  <c:v>713</c:v>
                </c:pt>
                <c:pt idx="46">
                  <c:v>714</c:v>
                </c:pt>
                <c:pt idx="47">
                  <c:v>715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719</c:v>
                </c:pt>
                <c:pt idx="52">
                  <c:v>720</c:v>
                </c:pt>
                <c:pt idx="53">
                  <c:v>721</c:v>
                </c:pt>
                <c:pt idx="54">
                  <c:v>722</c:v>
                </c:pt>
                <c:pt idx="55">
                  <c:v>723</c:v>
                </c:pt>
                <c:pt idx="56">
                  <c:v>724</c:v>
                </c:pt>
                <c:pt idx="57">
                  <c:v>725</c:v>
                </c:pt>
                <c:pt idx="58">
                  <c:v>726</c:v>
                </c:pt>
                <c:pt idx="59">
                  <c:v>727</c:v>
                </c:pt>
                <c:pt idx="60">
                  <c:v>728</c:v>
                </c:pt>
                <c:pt idx="61">
                  <c:v>729</c:v>
                </c:pt>
              </c:numCache>
            </c:numRef>
          </c:xVal>
          <c:yVal>
            <c:numRef>
              <c:f>Diciembre!$BW$7:$BW$68</c:f>
              <c:numCache>
                <c:formatCode>0.00</c:formatCode>
                <c:ptCount val="6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D79-4B30-9D31-F7848EB4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7216"/>
        <c:axId val="162699520"/>
        <c:extLst/>
      </c:scatterChart>
      <c:valAx>
        <c:axId val="162697216"/>
        <c:scaling>
          <c:orientation val="minMax"/>
          <c:min val="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Turnos</a:t>
                </a:r>
              </a:p>
            </c:rich>
          </c:tx>
          <c:layout>
            <c:manualLayout>
              <c:xMode val="edge"/>
              <c:yMode val="edge"/>
              <c:x val="0.50246469445308473"/>
              <c:y val="0.73720490720800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699520"/>
        <c:crosses val="autoZero"/>
        <c:crossBetween val="midCat"/>
      </c:valAx>
      <c:valAx>
        <c:axId val="162699520"/>
        <c:scaling>
          <c:orientation val="minMax"/>
          <c:max val="6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Grado</a:t>
                </a:r>
                <a:r>
                  <a:rPr lang="es-MX" b="1" baseline="0"/>
                  <a:t> Pb Conc. Pb %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2.6295344528775473E-2"/>
              <c:y val="0.255022354190619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6972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360219660676841"/>
          <c:w val="0.99342832848099216"/>
          <c:h val="0.2389905239979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E09223E-AFB4-4BFC-B348-8F27662B9FDB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7F8F8DE-DED7-4FDA-B8E5-FC518072EFA0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C4AD8E9-1570-4F3C-91D0-31C891B144C8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BD45013-197A-42E0-8490-1D94F758C9D0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5A50B34-B073-444B-9A3C-AB8048D364E6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0413557-7E62-46EE-81FE-8DC02C675B29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DF6F98D1-893A-4BB1-9A97-C5F281AECE10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3EFB4E5-29BD-4FDE-A180-5E618004E12D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6D87133F-214E-4FB3-892E-50963E485778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F2915B10-DC32-44FE-AB2C-B960D335B8BC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654DB3EF-9554-4710-89A7-3CA2891DA277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F6A14D91-3ED8-401C-8F20-AFEA37E8CCD1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E0E3B901-17D0-4FE6-B72A-92E05E3FA7F4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AAAAA18C-CA4C-49A2-8AF4-400EFB7E50EF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BDC8275-1C3A-48A3-B49A-0CDE93B1D6C7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58</xdr:col>
      <xdr:colOff>335280</xdr:colOff>
      <xdr:row>5</xdr:row>
      <xdr:rowOff>0</xdr:rowOff>
    </xdr:from>
    <xdr:to>
      <xdr:col>58</xdr:col>
      <xdr:colOff>398780</xdr:colOff>
      <xdr:row>6</xdr:row>
      <xdr:rowOff>2357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47F26CC-B27D-4531-B824-8D87C5C60532}"/>
            </a:ext>
          </a:extLst>
        </xdr:cNvPr>
        <xdr:cNvSpPr txBox="1">
          <a:spLocks noChangeArrowheads="1"/>
        </xdr:cNvSpPr>
      </xdr:nvSpPr>
      <xdr:spPr bwMode="auto">
        <a:xfrm>
          <a:off x="23773130" y="1047750"/>
          <a:ext cx="70485" cy="211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53</xdr:col>
      <xdr:colOff>0</xdr:colOff>
      <xdr:row>0</xdr:row>
      <xdr:rowOff>198120</xdr:rowOff>
    </xdr:from>
    <xdr:to>
      <xdr:col>59</xdr:col>
      <xdr:colOff>2372</xdr:colOff>
      <xdr:row>1</xdr:row>
      <xdr:rowOff>172985</xdr:rowOff>
    </xdr:to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7AE9B367-FE34-46FA-93BD-09281F96CB2D}"/>
            </a:ext>
          </a:extLst>
        </xdr:cNvPr>
        <xdr:cNvSpPr txBox="1">
          <a:spLocks noChangeArrowheads="1"/>
        </xdr:cNvSpPr>
      </xdr:nvSpPr>
      <xdr:spPr bwMode="auto">
        <a:xfrm>
          <a:off x="20326350" y="201295"/>
          <a:ext cx="3640922" cy="171715"/>
        </a:xfrm>
        <a:prstGeom prst="rect">
          <a:avLst/>
        </a:prstGeom>
        <a:solidFill>
          <a:srgbClr val="FF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MX" sz="900" b="1" i="0" u="none" strike="noStrike" baseline="0">
              <a:solidFill>
                <a:srgbClr val="0000FF"/>
              </a:solidFill>
              <a:latin typeface="Arial"/>
              <a:cs typeface="Arial"/>
            </a:rPr>
            <a:t>CumSum = Valor anterior + Valor actual - Especificación/promedio</a:t>
          </a:r>
        </a:p>
      </xdr:txBody>
    </xdr:sp>
    <xdr:clientData/>
  </xdr:twoCellAnchor>
  <xdr:oneCellAnchor>
    <xdr:from>
      <xdr:col>75</xdr:col>
      <xdr:colOff>259080</xdr:colOff>
      <xdr:row>0</xdr:row>
      <xdr:rowOff>45720</xdr:rowOff>
    </xdr:from>
    <xdr:ext cx="847283" cy="175176"/>
    <xdr:sp macro="" textlink="">
      <xdr:nvSpPr>
        <xdr:cNvPr id="19" name="Text Box 25">
          <a:extLst>
            <a:ext uri="{FF2B5EF4-FFF2-40B4-BE49-F238E27FC236}">
              <a16:creationId xmlns:a16="http://schemas.microsoft.com/office/drawing/2014/main" id="{C056FA65-CB09-4830-8DB3-1879DEBC2208}"/>
            </a:ext>
          </a:extLst>
        </xdr:cNvPr>
        <xdr:cNvSpPr txBox="1">
          <a:spLocks noChangeArrowheads="1"/>
        </xdr:cNvSpPr>
      </xdr:nvSpPr>
      <xdr:spPr bwMode="auto">
        <a:xfrm>
          <a:off x="33783905" y="48895"/>
          <a:ext cx="847283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Especificación</a:t>
          </a:r>
        </a:p>
      </xdr:txBody>
    </xdr:sp>
    <xdr:clientData/>
  </xdr:oneCellAnchor>
  <xdr:twoCellAnchor>
    <xdr:from>
      <xdr:col>43</xdr:col>
      <xdr:colOff>63500</xdr:colOff>
      <xdr:row>0</xdr:row>
      <xdr:rowOff>38100</xdr:rowOff>
    </xdr:from>
    <xdr:to>
      <xdr:col>49</xdr:col>
      <xdr:colOff>520700</xdr:colOff>
      <xdr:row>1</xdr:row>
      <xdr:rowOff>25400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47E74B1A-E19D-4CA2-A3BE-3B99C75FAFEE}"/>
            </a:ext>
          </a:extLst>
        </xdr:cNvPr>
        <xdr:cNvSpPr txBox="1"/>
      </xdr:nvSpPr>
      <xdr:spPr>
        <a:xfrm>
          <a:off x="13963650" y="38100"/>
          <a:ext cx="3800475" cy="200025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 b="1">
              <a:latin typeface="Arial" panose="020B0604020202020204" pitchFamily="34" charset="0"/>
              <a:cs typeface="Arial" panose="020B0604020202020204" pitchFamily="34" charset="0"/>
            </a:rPr>
            <a:t>Referencia</a:t>
          </a:r>
          <a:r>
            <a:rPr lang="es-MX" sz="1100" b="1" baseline="0">
              <a:latin typeface="Arial" panose="020B0604020202020204" pitchFamily="34" charset="0"/>
              <a:cs typeface="Arial" panose="020B0604020202020204" pitchFamily="34" charset="0"/>
            </a:rPr>
            <a:t> muestra Banda abril, reporte 062022-0316</a:t>
          </a:r>
          <a:endParaRPr lang="es-MX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FA0A67-0DAA-426E-88AA-8300926B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071C7-66B8-48E3-B81D-37A1E6BB2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ABB42-FAB0-4EBF-84FD-6CF3B008E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735118</xdr:colOff>
      <xdr:row>1</xdr:row>
      <xdr:rowOff>161501</xdr:rowOff>
    </xdr:from>
    <xdr:to>
      <xdr:col>18</xdr:col>
      <xdr:colOff>507999</xdr:colOff>
      <xdr:row>27</xdr:row>
      <xdr:rowOff>137583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90AE1-A572-4F45-80E0-88BFBF3C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B0ABD5-045F-407D-B130-4EB67953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D3B606-080E-437A-AE85-2B546E80A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911B6E-B192-4A69-A0AE-BF5D6CDA1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6C60E7-A96D-4BE5-B321-95397CB2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494DD-E588-44E3-9903-90B149D7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034CE-AE4E-437F-9BAF-8EDBAE4BC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8D40B-A93E-4FED-817F-54052700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B0941-C960-46DB-9784-209BA368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62AF5-EDD6-4CE4-B85B-719B1B49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76200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42767-F1C3-41F3-81D9-86725674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573829</xdr:colOff>
      <xdr:row>0</xdr:row>
      <xdr:rowOff>145838</xdr:rowOff>
    </xdr:from>
    <xdr:to>
      <xdr:col>17</xdr:col>
      <xdr:colOff>86784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12FD9-758F-43D7-9B1B-3744261D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6350</xdr:rowOff>
    </xdr:from>
    <xdr:to>
      <xdr:col>17</xdr:col>
      <xdr:colOff>0</xdr:colOff>
      <xdr:row>26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BED6D-BE73-4F9D-ACE8-FA5FECBB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0.8125</cdr:x>
      <cdr:y>0.05061</cdr:y>
    </cdr:from>
    <cdr:to>
      <cdr:x>0.94079</cdr:x>
      <cdr:y>0.17277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886F32F-3BBA-72FD-896E-2BB5E75FA013}"/>
            </a:ext>
          </a:extLst>
        </cdr:cNvPr>
        <cdr:cNvSpPr txBox="1"/>
      </cdr:nvSpPr>
      <cdr:spPr>
        <a:xfrm xmlns:a="http://schemas.openxmlformats.org/drawingml/2006/main">
          <a:off x="4705350" y="184150"/>
          <a:ext cx="7429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A526-29A3-4638-9B12-6616969E1710}">
  <dimension ref="A1:FE791"/>
  <sheetViews>
    <sheetView showGridLines="0" tabSelected="1" zoomScale="110" zoomScaleNormal="110" workbookViewId="0">
      <pane xSplit="2" ySplit="5" topLeftCell="C645" activePane="bottomRight" state="frozen"/>
      <selection activeCell="CJ771" sqref="CJ771:CS772"/>
      <selection pane="topRight" activeCell="CJ771" sqref="CJ771:CS772"/>
      <selection pane="bottomLeft" activeCell="CJ771" sqref="CJ771:CS772"/>
      <selection pane="bottomRight" activeCell="AE700" sqref="AE700"/>
    </sheetView>
  </sheetViews>
  <sheetFormatPr baseColWidth="10" defaultRowHeight="16.5" customHeight="1" x14ac:dyDescent="0.25"/>
  <cols>
    <col min="1" max="1" width="6.21875" customWidth="1"/>
    <col min="2" max="2" width="15.21875" customWidth="1"/>
    <col min="3" max="3" width="7.77734375" style="2" customWidth="1"/>
    <col min="4" max="4" width="9.77734375" style="2" customWidth="1"/>
    <col min="5" max="5" width="9.44140625" style="2" customWidth="1"/>
    <col min="6" max="6" width="6.77734375" style="3" hidden="1" customWidth="1"/>
    <col min="7" max="7" width="7.44140625" style="2" hidden="1" customWidth="1"/>
    <col min="8" max="8" width="7" style="3" hidden="1" customWidth="1"/>
    <col min="9" max="9" width="7.21875" style="3" hidden="1" customWidth="1"/>
    <col min="10" max="10" width="7" style="3" hidden="1" customWidth="1"/>
    <col min="11" max="11" width="7.21875" style="3" hidden="1" customWidth="1"/>
    <col min="12" max="25" width="7" style="3" hidden="1" customWidth="1"/>
    <col min="26" max="26" width="9.5546875" style="3" customWidth="1"/>
    <col min="27" max="27" width="7.44140625" style="2" customWidth="1"/>
    <col min="28" max="28" width="9.77734375" style="2" customWidth="1"/>
    <col min="29" max="33" width="7.44140625" style="2" customWidth="1"/>
    <col min="34" max="34" width="10.44140625" style="2" customWidth="1"/>
    <col min="35" max="35" width="9.5546875" style="2" customWidth="1"/>
    <col min="36" max="38" width="7.44140625" style="2" customWidth="1"/>
    <col min="39" max="39" width="8.44140625" style="2" customWidth="1"/>
    <col min="40" max="40" width="7.44140625" style="2" customWidth="1"/>
    <col min="41" max="41" width="7.5546875" style="3" customWidth="1"/>
    <col min="42" max="42" width="11.77734375" style="2" customWidth="1"/>
    <col min="43" max="43" width="8.5546875" style="3" customWidth="1"/>
    <col min="44" max="44" width="8.77734375" style="3" customWidth="1"/>
    <col min="45" max="47" width="7.5546875" style="3" customWidth="1"/>
    <col min="48" max="48" width="9" style="3" customWidth="1"/>
    <col min="49" max="49" width="7.5546875" style="3" customWidth="1"/>
    <col min="50" max="51" width="9.44140625" style="3" customWidth="1"/>
    <col min="52" max="52" width="11.21875" style="3" customWidth="1"/>
    <col min="53" max="53" width="14.21875" style="3" customWidth="1"/>
    <col min="54" max="54" width="7.44140625" style="3" customWidth="1"/>
    <col min="55" max="55" width="14.5546875" style="2" bestFit="1" customWidth="1"/>
    <col min="56" max="60" width="7.5546875" style="3" customWidth="1"/>
    <col min="61" max="61" width="8.77734375" style="3" customWidth="1"/>
    <col min="62" max="62" width="10.77734375" style="3" customWidth="1"/>
    <col min="63" max="63" width="8.77734375" style="3" customWidth="1"/>
    <col min="64" max="64" width="7.5546875" style="3" customWidth="1"/>
    <col min="65" max="65" width="9.5546875" style="2" customWidth="1"/>
    <col min="66" max="66" width="7.5546875" style="3" customWidth="1"/>
    <col min="67" max="67" width="8.77734375" style="3" customWidth="1"/>
    <col min="68" max="74" width="7.5546875" style="3" customWidth="1"/>
    <col min="75" max="75" width="15" style="3" customWidth="1"/>
    <col min="76" max="76" width="10.21875" style="84" customWidth="1"/>
    <col min="77" max="77" width="10.88671875" style="84"/>
    <col min="78" max="78" width="7.5546875" style="3" customWidth="1"/>
    <col min="79" max="79" width="7.5546875" style="2" customWidth="1"/>
    <col min="80" max="80" width="7.5546875" style="3" customWidth="1"/>
    <col min="81" max="81" width="9.44140625" style="3" customWidth="1"/>
    <col min="82" max="82" width="7.5546875" style="3" customWidth="1"/>
    <col min="83" max="83" width="8.77734375" style="3" customWidth="1"/>
    <col min="84" max="84" width="13.44140625" style="3" bestFit="1" customWidth="1"/>
    <col min="85" max="85" width="9.21875" style="3" customWidth="1"/>
    <col min="86" max="86" width="8.5546875" style="3" customWidth="1"/>
    <col min="87" max="88" width="7.5546875" style="3" customWidth="1"/>
    <col min="89" max="89" width="8.21875" style="3" bestFit="1" customWidth="1"/>
    <col min="90" max="108" width="7.5546875" style="3" customWidth="1"/>
  </cols>
  <sheetData>
    <row r="1" spans="1:108" ht="16.5" customHeight="1" thickBot="1" x14ac:dyDescent="0.45">
      <c r="B1" s="1" t="s">
        <v>0</v>
      </c>
      <c r="Q1" s="4"/>
      <c r="R1" s="4"/>
      <c r="AJ1" s="2">
        <f>170*12</f>
        <v>2040</v>
      </c>
      <c r="AK1" s="2">
        <f>AJ1*0.5</f>
        <v>1020</v>
      </c>
      <c r="AO1" s="5" t="s">
        <v>1</v>
      </c>
      <c r="AP1" s="6"/>
      <c r="AQ1" s="7">
        <v>9.8000000000000007</v>
      </c>
      <c r="AZ1" s="8" t="s">
        <v>2</v>
      </c>
      <c r="BA1" s="8" t="s">
        <v>2</v>
      </c>
      <c r="BX1" s="9"/>
      <c r="BY1" s="10"/>
    </row>
    <row r="2" spans="1:108" ht="16.5" customHeight="1" thickBot="1" x14ac:dyDescent="0.3">
      <c r="B2" s="11" t="s">
        <v>3</v>
      </c>
      <c r="C2" s="12"/>
      <c r="D2" s="12"/>
      <c r="E2" s="12"/>
      <c r="F2" s="13"/>
      <c r="G2" s="12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2"/>
      <c r="AB2" s="12"/>
      <c r="AC2" s="12"/>
      <c r="AD2" s="12"/>
      <c r="AE2" s="12"/>
      <c r="AF2" s="12"/>
      <c r="AG2" s="12"/>
      <c r="AH2" s="12"/>
      <c r="AI2" s="12"/>
      <c r="AJ2" s="12"/>
      <c r="AZ2" s="15">
        <v>33.69</v>
      </c>
      <c r="BA2" s="16">
        <v>12733</v>
      </c>
      <c r="BX2" s="17">
        <v>3</v>
      </c>
      <c r="BY2" s="18">
        <v>5</v>
      </c>
    </row>
    <row r="3" spans="1:108" ht="16.5" customHeight="1" thickBot="1" x14ac:dyDescent="0.35">
      <c r="B3" s="19"/>
      <c r="C3" s="20"/>
      <c r="D3" s="20"/>
      <c r="E3" s="21"/>
      <c r="F3" s="135" t="s">
        <v>4</v>
      </c>
      <c r="G3" s="136"/>
      <c r="H3" s="136"/>
      <c r="I3" s="136"/>
      <c r="J3" s="136"/>
      <c r="K3" s="136"/>
      <c r="L3" s="136"/>
      <c r="M3" s="136"/>
      <c r="N3" s="136"/>
      <c r="O3" s="136"/>
      <c r="P3" s="137" t="s">
        <v>5</v>
      </c>
      <c r="Q3" s="136"/>
      <c r="R3" s="136"/>
      <c r="S3" s="136"/>
      <c r="T3" s="136"/>
      <c r="U3" s="136"/>
      <c r="V3" s="136"/>
      <c r="W3" s="136"/>
      <c r="X3" s="136"/>
      <c r="Y3" s="138"/>
      <c r="Z3" s="22"/>
      <c r="AA3" s="137" t="s">
        <v>6</v>
      </c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8"/>
      <c r="AO3" s="130" t="s">
        <v>7</v>
      </c>
      <c r="AP3" s="131"/>
      <c r="AQ3" s="131"/>
      <c r="AR3" s="131"/>
      <c r="AS3" s="131"/>
      <c r="AT3" s="131"/>
      <c r="AU3" s="131"/>
      <c r="AV3" s="131"/>
      <c r="AW3" s="131"/>
      <c r="AX3" s="132"/>
      <c r="AY3" s="23"/>
      <c r="AZ3" s="24"/>
      <c r="BA3" s="24"/>
      <c r="BB3" s="127" t="s">
        <v>8</v>
      </c>
      <c r="BC3" s="128"/>
      <c r="BD3" s="128"/>
      <c r="BE3" s="128"/>
      <c r="BF3" s="128"/>
      <c r="BG3" s="128"/>
      <c r="BH3" s="128"/>
      <c r="BI3" s="128"/>
      <c r="BJ3" s="128"/>
      <c r="BK3" s="129"/>
      <c r="BL3" s="130" t="s">
        <v>9</v>
      </c>
      <c r="BM3" s="131"/>
      <c r="BN3" s="131"/>
      <c r="BO3" s="131"/>
      <c r="BP3" s="131"/>
      <c r="BQ3" s="131"/>
      <c r="BR3" s="131"/>
      <c r="BS3" s="131"/>
      <c r="BT3" s="131"/>
      <c r="BU3" s="132"/>
      <c r="BV3" s="23"/>
      <c r="BW3" s="25"/>
      <c r="BX3" s="26"/>
      <c r="BY3" s="26"/>
      <c r="BZ3" s="149" t="s">
        <v>10</v>
      </c>
      <c r="CA3" s="150"/>
      <c r="CB3" s="150"/>
      <c r="CC3" s="150"/>
      <c r="CD3" s="150"/>
      <c r="CE3" s="150"/>
      <c r="CF3" s="150"/>
      <c r="CG3" s="150"/>
      <c r="CH3" s="150"/>
      <c r="CI3" s="151"/>
      <c r="CJ3" s="152" t="s">
        <v>11</v>
      </c>
      <c r="CK3" s="153"/>
      <c r="CL3" s="153"/>
      <c r="CM3" s="153"/>
      <c r="CN3" s="153"/>
      <c r="CO3" s="153"/>
      <c r="CP3" s="153"/>
      <c r="CQ3" s="153"/>
      <c r="CR3" s="153"/>
      <c r="CS3" s="154"/>
      <c r="CT3" s="155" t="s">
        <v>12</v>
      </c>
      <c r="CU3" s="150"/>
      <c r="CV3" s="150"/>
      <c r="CW3" s="150"/>
      <c r="CX3" s="150"/>
      <c r="CY3" s="150"/>
      <c r="CZ3" s="150"/>
      <c r="DA3" s="150"/>
      <c r="DB3" s="150"/>
      <c r="DC3" s="150"/>
      <c r="DD3" s="156"/>
    </row>
    <row r="4" spans="1:108" ht="16.5" customHeight="1" thickBot="1" x14ac:dyDescent="0.4">
      <c r="B4" s="133" t="s">
        <v>13</v>
      </c>
      <c r="C4" s="145" t="s">
        <v>14</v>
      </c>
      <c r="D4" s="27" t="s">
        <v>15</v>
      </c>
      <c r="E4" s="133" t="s">
        <v>16</v>
      </c>
      <c r="F4" s="143" t="s">
        <v>17</v>
      </c>
      <c r="G4" s="144"/>
      <c r="H4" s="28" t="s">
        <v>18</v>
      </c>
      <c r="I4" s="28" t="s">
        <v>18</v>
      </c>
      <c r="J4" s="28" t="s">
        <v>18</v>
      </c>
      <c r="K4" s="28" t="s">
        <v>18</v>
      </c>
      <c r="L4" s="28" t="s">
        <v>18</v>
      </c>
      <c r="M4" s="28" t="s">
        <v>18</v>
      </c>
      <c r="N4" s="28" t="s">
        <v>18</v>
      </c>
      <c r="O4" s="28" t="s">
        <v>18</v>
      </c>
      <c r="P4" s="143" t="s">
        <v>17</v>
      </c>
      <c r="Q4" s="144"/>
      <c r="R4" s="28" t="s">
        <v>18</v>
      </c>
      <c r="S4" s="28" t="s">
        <v>18</v>
      </c>
      <c r="T4" s="28" t="s">
        <v>18</v>
      </c>
      <c r="U4" s="28" t="s">
        <v>18</v>
      </c>
      <c r="V4" s="28" t="s">
        <v>18</v>
      </c>
      <c r="W4" s="28" t="s">
        <v>18</v>
      </c>
      <c r="X4" s="28" t="s">
        <v>18</v>
      </c>
      <c r="Y4" s="28" t="s">
        <v>18</v>
      </c>
      <c r="Z4" s="133" t="s">
        <v>19</v>
      </c>
      <c r="AA4" s="139" t="s">
        <v>17</v>
      </c>
      <c r="AB4" s="140"/>
      <c r="AC4" s="29" t="s">
        <v>18</v>
      </c>
      <c r="AD4" s="29" t="s">
        <v>18</v>
      </c>
      <c r="AE4" s="29" t="s">
        <v>18</v>
      </c>
      <c r="AF4" s="29" t="s">
        <v>18</v>
      </c>
      <c r="AG4" s="29" t="s">
        <v>18</v>
      </c>
      <c r="AH4" s="29" t="s">
        <v>18</v>
      </c>
      <c r="AI4" s="29" t="s">
        <v>18</v>
      </c>
      <c r="AJ4" s="29" t="s">
        <v>18</v>
      </c>
      <c r="AK4" s="30" t="s">
        <v>18</v>
      </c>
      <c r="AL4" s="31" t="s">
        <v>20</v>
      </c>
      <c r="AM4" s="32" t="s">
        <v>21</v>
      </c>
      <c r="AN4" s="33" t="s">
        <v>22</v>
      </c>
      <c r="AO4" s="141" t="s">
        <v>17</v>
      </c>
      <c r="AP4" s="142"/>
      <c r="AQ4" s="34" t="s">
        <v>18</v>
      </c>
      <c r="AR4" s="34" t="s">
        <v>18</v>
      </c>
      <c r="AS4" s="34" t="s">
        <v>18</v>
      </c>
      <c r="AT4" s="34" t="s">
        <v>18</v>
      </c>
      <c r="AU4" s="34" t="s">
        <v>18</v>
      </c>
      <c r="AV4" s="34" t="s">
        <v>18</v>
      </c>
      <c r="AW4" s="34" t="s">
        <v>18</v>
      </c>
      <c r="AX4" s="34" t="s">
        <v>18</v>
      </c>
      <c r="AY4" s="35" t="s">
        <v>23</v>
      </c>
      <c r="AZ4" s="36" t="s">
        <v>24</v>
      </c>
      <c r="BA4" s="36" t="s">
        <v>24</v>
      </c>
      <c r="BB4" s="143" t="s">
        <v>17</v>
      </c>
      <c r="BC4" s="144"/>
      <c r="BD4" s="28" t="s">
        <v>18</v>
      </c>
      <c r="BE4" s="28" t="s">
        <v>18</v>
      </c>
      <c r="BF4" s="28" t="s">
        <v>18</v>
      </c>
      <c r="BG4" s="28" t="s">
        <v>18</v>
      </c>
      <c r="BH4" s="28" t="s">
        <v>18</v>
      </c>
      <c r="BI4" s="28" t="s">
        <v>18</v>
      </c>
      <c r="BJ4" s="28" t="s">
        <v>18</v>
      </c>
      <c r="BK4" s="28" t="s">
        <v>18</v>
      </c>
      <c r="BL4" s="141" t="s">
        <v>17</v>
      </c>
      <c r="BM4" s="142"/>
      <c r="BN4" s="34" t="s">
        <v>18</v>
      </c>
      <c r="BO4" s="34" t="s">
        <v>18</v>
      </c>
      <c r="BP4" s="34" t="s">
        <v>18</v>
      </c>
      <c r="BQ4" s="34" t="s">
        <v>18</v>
      </c>
      <c r="BR4" s="34" t="s">
        <v>18</v>
      </c>
      <c r="BS4" s="34" t="s">
        <v>18</v>
      </c>
      <c r="BT4" s="34" t="s">
        <v>18</v>
      </c>
      <c r="BU4" s="34" t="s">
        <v>18</v>
      </c>
      <c r="BV4" s="37" t="s">
        <v>25</v>
      </c>
      <c r="BW4" s="38" t="s">
        <v>26</v>
      </c>
      <c r="BX4" s="39" t="s">
        <v>24</v>
      </c>
      <c r="BY4" s="39" t="s">
        <v>24</v>
      </c>
      <c r="BZ4" s="157" t="s">
        <v>17</v>
      </c>
      <c r="CA4" s="158"/>
      <c r="CB4" s="40" t="s">
        <v>18</v>
      </c>
      <c r="CC4" s="40" t="s">
        <v>18</v>
      </c>
      <c r="CD4" s="40" t="s">
        <v>18</v>
      </c>
      <c r="CE4" s="40" t="s">
        <v>18</v>
      </c>
      <c r="CF4" s="41" t="s">
        <v>18</v>
      </c>
      <c r="CG4" s="41" t="s">
        <v>18</v>
      </c>
      <c r="CH4" s="41" t="s">
        <v>18</v>
      </c>
      <c r="CI4" s="42" t="s">
        <v>18</v>
      </c>
      <c r="CJ4" s="147" t="s">
        <v>17</v>
      </c>
      <c r="CK4" s="148"/>
      <c r="CL4" s="43" t="s">
        <v>18</v>
      </c>
      <c r="CM4" s="43" t="s">
        <v>18</v>
      </c>
      <c r="CN4" s="43" t="s">
        <v>18</v>
      </c>
      <c r="CO4" s="43" t="s">
        <v>18</v>
      </c>
      <c r="CP4" s="43" t="s">
        <v>18</v>
      </c>
      <c r="CQ4" s="43" t="s">
        <v>18</v>
      </c>
      <c r="CR4" s="43" t="s">
        <v>18</v>
      </c>
      <c r="CS4" s="44" t="s">
        <v>18</v>
      </c>
      <c r="CT4" s="159" t="s">
        <v>17</v>
      </c>
      <c r="CU4" s="158"/>
      <c r="CV4" s="40" t="s">
        <v>18</v>
      </c>
      <c r="CW4" s="40" t="s">
        <v>18</v>
      </c>
      <c r="CX4" s="40" t="s">
        <v>18</v>
      </c>
      <c r="CY4" s="40" t="s">
        <v>18</v>
      </c>
      <c r="CZ4" s="41" t="s">
        <v>18</v>
      </c>
      <c r="DA4" s="41" t="s">
        <v>18</v>
      </c>
      <c r="DB4" s="41" t="s">
        <v>18</v>
      </c>
      <c r="DC4" s="41" t="s">
        <v>18</v>
      </c>
      <c r="DD4" s="45" t="s">
        <v>22</v>
      </c>
    </row>
    <row r="5" spans="1:108" ht="16.5" customHeight="1" x14ac:dyDescent="0.3">
      <c r="A5" s="46" t="s">
        <v>27</v>
      </c>
      <c r="B5" s="134"/>
      <c r="C5" s="146"/>
      <c r="D5" s="47" t="s">
        <v>28</v>
      </c>
      <c r="E5" s="134"/>
      <c r="F5" s="48" t="s">
        <v>29</v>
      </c>
      <c r="G5" s="49" t="s">
        <v>30</v>
      </c>
      <c r="H5" s="48" t="s">
        <v>31</v>
      </c>
      <c r="I5" s="48" t="s">
        <v>32</v>
      </c>
      <c r="J5" s="48" t="s">
        <v>33</v>
      </c>
      <c r="K5" s="48" t="s">
        <v>34</v>
      </c>
      <c r="L5" s="48" t="s">
        <v>35</v>
      </c>
      <c r="M5" s="50" t="s">
        <v>36</v>
      </c>
      <c r="N5" s="50" t="s">
        <v>37</v>
      </c>
      <c r="O5" s="50" t="s">
        <v>38</v>
      </c>
      <c r="P5" s="48" t="s">
        <v>29</v>
      </c>
      <c r="Q5" s="49" t="s">
        <v>30</v>
      </c>
      <c r="R5" s="48" t="s">
        <v>31</v>
      </c>
      <c r="S5" s="48" t="s">
        <v>32</v>
      </c>
      <c r="T5" s="48" t="s">
        <v>33</v>
      </c>
      <c r="U5" s="48" t="s">
        <v>34</v>
      </c>
      <c r="V5" s="48" t="s">
        <v>35</v>
      </c>
      <c r="W5" s="50" t="s">
        <v>36</v>
      </c>
      <c r="X5" s="50" t="s">
        <v>37</v>
      </c>
      <c r="Y5" s="50" t="s">
        <v>38</v>
      </c>
      <c r="Z5" s="134"/>
      <c r="AA5" s="48" t="s">
        <v>29</v>
      </c>
      <c r="AB5" s="49" t="s">
        <v>30</v>
      </c>
      <c r="AC5" s="48" t="s">
        <v>31</v>
      </c>
      <c r="AD5" s="48" t="s">
        <v>32</v>
      </c>
      <c r="AE5" s="48" t="s">
        <v>33</v>
      </c>
      <c r="AF5" s="48" t="s">
        <v>34</v>
      </c>
      <c r="AG5" s="48" t="s">
        <v>35</v>
      </c>
      <c r="AH5" s="50" t="s">
        <v>36</v>
      </c>
      <c r="AI5" s="50" t="s">
        <v>37</v>
      </c>
      <c r="AJ5" s="50" t="s">
        <v>38</v>
      </c>
      <c r="AK5" s="51" t="s">
        <v>39</v>
      </c>
      <c r="AL5" s="52" t="s">
        <v>40</v>
      </c>
      <c r="AM5" s="32" t="s">
        <v>41</v>
      </c>
      <c r="AN5" s="50" t="s">
        <v>42</v>
      </c>
      <c r="AO5" s="53" t="s">
        <v>29</v>
      </c>
      <c r="AP5" s="54" t="s">
        <v>30</v>
      </c>
      <c r="AQ5" s="53" t="s">
        <v>31</v>
      </c>
      <c r="AR5" s="53" t="s">
        <v>32</v>
      </c>
      <c r="AS5" s="53" t="s">
        <v>33</v>
      </c>
      <c r="AT5" s="53" t="s">
        <v>34</v>
      </c>
      <c r="AU5" s="53" t="s">
        <v>35</v>
      </c>
      <c r="AV5" s="53" t="s">
        <v>36</v>
      </c>
      <c r="AW5" s="53" t="s">
        <v>37</v>
      </c>
      <c r="AX5" s="53" t="s">
        <v>38</v>
      </c>
      <c r="AY5" s="55"/>
      <c r="AZ5" s="56" t="s">
        <v>43</v>
      </c>
      <c r="BA5" s="57" t="s">
        <v>44</v>
      </c>
      <c r="BB5" s="48" t="s">
        <v>29</v>
      </c>
      <c r="BC5" s="49" t="s">
        <v>30</v>
      </c>
      <c r="BD5" s="48" t="s">
        <v>31</v>
      </c>
      <c r="BE5" s="48" t="s">
        <v>32</v>
      </c>
      <c r="BF5" s="48" t="s">
        <v>33</v>
      </c>
      <c r="BG5" s="48" t="s">
        <v>34</v>
      </c>
      <c r="BH5" s="48" t="s">
        <v>35</v>
      </c>
      <c r="BI5" s="48" t="s">
        <v>36</v>
      </c>
      <c r="BJ5" s="48" t="s">
        <v>37</v>
      </c>
      <c r="BK5" s="48" t="s">
        <v>38</v>
      </c>
      <c r="BL5" s="53" t="s">
        <v>29</v>
      </c>
      <c r="BM5" s="54" t="s">
        <v>30</v>
      </c>
      <c r="BN5" s="53" t="s">
        <v>31</v>
      </c>
      <c r="BO5" s="53" t="s">
        <v>32</v>
      </c>
      <c r="BP5" s="53" t="s">
        <v>33</v>
      </c>
      <c r="BQ5" s="53" t="s">
        <v>34</v>
      </c>
      <c r="BR5" s="53" t="s">
        <v>35</v>
      </c>
      <c r="BS5" s="53" t="s">
        <v>36</v>
      </c>
      <c r="BT5" s="53" t="s">
        <v>37</v>
      </c>
      <c r="BU5" s="53" t="s">
        <v>38</v>
      </c>
      <c r="BV5" s="58"/>
      <c r="BW5" s="59" t="s">
        <v>45</v>
      </c>
      <c r="BX5" s="60" t="s">
        <v>37</v>
      </c>
      <c r="BY5" s="61" t="s">
        <v>46</v>
      </c>
      <c r="BZ5" s="62" t="s">
        <v>29</v>
      </c>
      <c r="CA5" s="63" t="s">
        <v>30</v>
      </c>
      <c r="CB5" s="64" t="s">
        <v>31</v>
      </c>
      <c r="CC5" s="64" t="s">
        <v>32</v>
      </c>
      <c r="CD5" s="64" t="s">
        <v>33</v>
      </c>
      <c r="CE5" s="64" t="s">
        <v>34</v>
      </c>
      <c r="CF5" s="64" t="s">
        <v>35</v>
      </c>
      <c r="CG5" s="64" t="s">
        <v>36</v>
      </c>
      <c r="CH5" s="64" t="s">
        <v>37</v>
      </c>
      <c r="CI5" s="65" t="s">
        <v>38</v>
      </c>
      <c r="CJ5" s="66" t="s">
        <v>29</v>
      </c>
      <c r="CK5" s="67" t="s">
        <v>30</v>
      </c>
      <c r="CL5" s="43" t="s">
        <v>31</v>
      </c>
      <c r="CM5" s="43" t="s">
        <v>32</v>
      </c>
      <c r="CN5" s="43" t="s">
        <v>33</v>
      </c>
      <c r="CO5" s="43" t="s">
        <v>34</v>
      </c>
      <c r="CP5" s="43" t="s">
        <v>35</v>
      </c>
      <c r="CQ5" s="43" t="s">
        <v>36</v>
      </c>
      <c r="CR5" s="43" t="s">
        <v>37</v>
      </c>
      <c r="CS5" s="44" t="s">
        <v>38</v>
      </c>
      <c r="CT5" s="68" t="s">
        <v>29</v>
      </c>
      <c r="CU5" s="63" t="s">
        <v>30</v>
      </c>
      <c r="CV5" s="64" t="s">
        <v>31</v>
      </c>
      <c r="CW5" s="64" t="s">
        <v>32</v>
      </c>
      <c r="CX5" s="64" t="s">
        <v>33</v>
      </c>
      <c r="CY5" s="64" t="s">
        <v>34</v>
      </c>
      <c r="CZ5" s="64" t="s">
        <v>35</v>
      </c>
      <c r="DA5" s="64" t="s">
        <v>36</v>
      </c>
      <c r="DB5" s="64" t="s">
        <v>37</v>
      </c>
      <c r="DC5" s="64" t="s">
        <v>38</v>
      </c>
      <c r="DD5" s="69" t="s">
        <v>42</v>
      </c>
    </row>
    <row r="6" spans="1:108" ht="16.5" customHeight="1" x14ac:dyDescent="0.25">
      <c r="A6" s="70">
        <v>1</v>
      </c>
      <c r="B6" s="71">
        <v>45292</v>
      </c>
      <c r="C6" s="72">
        <v>1</v>
      </c>
      <c r="D6" s="72">
        <v>3.3</v>
      </c>
      <c r="E6" s="73">
        <v>462.16352000000001</v>
      </c>
      <c r="F6" s="74"/>
      <c r="G6" s="72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2">
        <v>1.55</v>
      </c>
      <c r="AB6" s="72">
        <v>392.76</v>
      </c>
      <c r="AC6" s="72">
        <v>0.92</v>
      </c>
      <c r="AD6" s="72">
        <v>1.64</v>
      </c>
      <c r="AE6" s="72">
        <v>5.8620000000000001</v>
      </c>
      <c r="AF6" s="72">
        <v>4.5999999999999999E-2</v>
      </c>
      <c r="AG6" s="72">
        <v>0.248</v>
      </c>
      <c r="AH6" s="72">
        <v>0</v>
      </c>
      <c r="AI6" s="72">
        <v>0</v>
      </c>
      <c r="AJ6" s="72">
        <v>7.0000000000000001E-3</v>
      </c>
      <c r="AK6" s="72">
        <f>100-(AB6/10000*1.6734)-(AC6*1.1547)-(AD6*(100/(67.1-$AQ$1)))-(AF6*2.8879)-(AG6*2.1733)-((AE6-(AD6*($AQ$1/(67.1-$AQ$1)))-(AF6*0.8788)-(AG6*0.7453))*2.1483)</f>
        <v>83.831164116213046</v>
      </c>
      <c r="AL6" s="72">
        <f>100/((AB6/10000*1.6734/5.8)+(AC6*1.1547/7.58)+(AD6*(100/(67.1-$AQ$1))/4)+(AF6*2.8879/4.2)+(AG6*2.1733/6)+((AE6-(AD6*($AQ$1/(67.1-$AQ$1)))-(AF6*0.8788)-(AG6*0.7453))*2.1483/4.9)+(AK6/2.65))</f>
        <v>2.8594952398940001</v>
      </c>
      <c r="AM6" s="72">
        <f>IF(AB6=0,0,(AB6/AC6))</f>
        <v>426.91304347826082</v>
      </c>
      <c r="AN6" s="72"/>
      <c r="AO6" s="74">
        <v>37.76</v>
      </c>
      <c r="AP6" s="72">
        <v>14674.87</v>
      </c>
      <c r="AQ6" s="74">
        <v>36.159999999999997</v>
      </c>
      <c r="AR6" s="74">
        <v>11.41</v>
      </c>
      <c r="AS6" s="74">
        <v>9.5210000000000008</v>
      </c>
      <c r="AT6" s="74">
        <v>1.1220000000000001</v>
      </c>
      <c r="AU6" s="74">
        <v>0.36799999999999999</v>
      </c>
      <c r="AV6" s="74">
        <v>9.1999999999999998E-2</v>
      </c>
      <c r="AW6" s="74">
        <v>10.15</v>
      </c>
      <c r="AX6" s="74">
        <v>0.224</v>
      </c>
      <c r="AY6" s="74">
        <f>+AR6+AW6+AS6</f>
        <v>31.081000000000003</v>
      </c>
      <c r="AZ6" s="74"/>
      <c r="BA6" s="74"/>
      <c r="BB6" s="74">
        <v>0.45</v>
      </c>
      <c r="BC6" s="72">
        <v>88.99</v>
      </c>
      <c r="BD6" s="74">
        <v>0.11</v>
      </c>
      <c r="BE6" s="74">
        <v>1.61</v>
      </c>
      <c r="BF6" s="74">
        <v>5.742</v>
      </c>
      <c r="BG6" s="74">
        <v>2.4E-2</v>
      </c>
      <c r="BH6" s="74">
        <v>0.251</v>
      </c>
      <c r="BI6" s="74">
        <v>0</v>
      </c>
      <c r="BJ6" s="74">
        <v>0</v>
      </c>
      <c r="BK6" s="74">
        <v>5.0000000000000001E-3</v>
      </c>
      <c r="BL6" s="74">
        <v>2.2000000000000002</v>
      </c>
      <c r="BM6" s="72">
        <v>1552.11</v>
      </c>
      <c r="BN6" s="74">
        <v>0.76</v>
      </c>
      <c r="BO6" s="74">
        <v>50.07</v>
      </c>
      <c r="BP6" s="74">
        <v>11.365</v>
      </c>
      <c r="BQ6" s="74">
        <v>0.62</v>
      </c>
      <c r="BR6" s="74">
        <v>0.23100000000000001</v>
      </c>
      <c r="BS6" s="74">
        <v>0.35</v>
      </c>
      <c r="BT6" s="74">
        <v>4.92</v>
      </c>
      <c r="BU6" s="74">
        <v>1.2E-2</v>
      </c>
      <c r="BV6" s="74">
        <f>BT6+BP6</f>
        <v>16.285</v>
      </c>
      <c r="BW6" s="74">
        <f>BT6+BN6+BQ6</f>
        <v>6.3</v>
      </c>
      <c r="BX6" s="73" t="e">
        <f>#REF!+BT6-BX$2</f>
        <v>#REF!</v>
      </c>
      <c r="BY6" s="73" t="e">
        <f>#REF!+BW6-BY$2</f>
        <v>#REF!</v>
      </c>
      <c r="BZ6" s="74"/>
      <c r="CA6" s="72"/>
      <c r="CB6" s="74"/>
      <c r="CC6" s="74"/>
      <c r="CD6" s="74"/>
      <c r="CE6" s="74"/>
      <c r="CF6" s="74"/>
      <c r="CG6" s="74">
        <v>0</v>
      </c>
      <c r="CH6" s="74">
        <v>0</v>
      </c>
      <c r="CI6" s="74">
        <v>0</v>
      </c>
      <c r="CJ6" s="74">
        <v>3.6</v>
      </c>
      <c r="CK6" s="74">
        <v>586.38</v>
      </c>
      <c r="CL6" s="74">
        <v>0.53</v>
      </c>
      <c r="CM6" s="74">
        <v>1.66</v>
      </c>
      <c r="CN6" s="74">
        <v>43.58</v>
      </c>
      <c r="CO6" s="74">
        <v>7.5999999999999998E-2</v>
      </c>
      <c r="CP6" s="74">
        <v>0.71499999999999997</v>
      </c>
      <c r="CQ6" s="74">
        <v>2.5000000000000001E-2</v>
      </c>
      <c r="CR6" s="74">
        <v>8.1999999999999993</v>
      </c>
      <c r="CS6" s="74">
        <v>1.0999999999999999E-2</v>
      </c>
      <c r="CT6" s="74">
        <v>0</v>
      </c>
      <c r="CU6" s="74">
        <v>0</v>
      </c>
      <c r="CV6" s="74">
        <v>0</v>
      </c>
      <c r="CW6" s="74">
        <v>0</v>
      </c>
      <c r="CX6" s="74">
        <v>0</v>
      </c>
      <c r="CY6" s="74">
        <v>0</v>
      </c>
      <c r="CZ6" s="74">
        <v>0</v>
      </c>
      <c r="DA6" s="74">
        <v>0</v>
      </c>
      <c r="DB6" s="74">
        <v>0</v>
      </c>
      <c r="DC6" s="74">
        <v>0</v>
      </c>
      <c r="DD6" s="74">
        <v>0</v>
      </c>
    </row>
    <row r="7" spans="1:108" ht="16.5" customHeight="1" x14ac:dyDescent="0.25">
      <c r="A7" s="70">
        <v>2</v>
      </c>
      <c r="B7" s="71">
        <v>45292</v>
      </c>
      <c r="C7" s="72">
        <v>2</v>
      </c>
      <c r="D7" s="72">
        <v>0</v>
      </c>
      <c r="E7" s="72">
        <v>0</v>
      </c>
      <c r="F7" s="74"/>
      <c r="G7" s="72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4"/>
      <c r="AP7" s="72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2"/>
      <c r="BD7" s="74"/>
      <c r="BE7" s="74"/>
      <c r="BF7" s="74"/>
      <c r="BG7" s="74"/>
      <c r="BH7" s="74"/>
      <c r="BI7" s="74"/>
      <c r="BJ7" s="74"/>
      <c r="BK7" s="74"/>
      <c r="BL7" s="74"/>
      <c r="BM7" s="72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3"/>
      <c r="BY7" s="73"/>
      <c r="BZ7" s="74">
        <v>0.35</v>
      </c>
      <c r="CA7" s="72">
        <v>42.39</v>
      </c>
      <c r="CB7" s="74">
        <v>0.08</v>
      </c>
      <c r="CC7" s="74">
        <v>0.11</v>
      </c>
      <c r="CD7" s="74">
        <v>5.17</v>
      </c>
      <c r="CE7" s="74">
        <v>8.9999999999999993E-3</v>
      </c>
      <c r="CF7" s="74">
        <v>0.20200000000000001</v>
      </c>
      <c r="CG7" s="74">
        <v>0</v>
      </c>
      <c r="CH7" s="74">
        <v>0</v>
      </c>
      <c r="CI7" s="74">
        <v>5.0000000000000001E-3</v>
      </c>
      <c r="CJ7" s="74">
        <v>0</v>
      </c>
      <c r="CK7" s="74">
        <v>0</v>
      </c>
      <c r="CL7" s="74">
        <v>0</v>
      </c>
      <c r="CM7" s="74">
        <v>0</v>
      </c>
      <c r="CN7" s="74">
        <v>0</v>
      </c>
      <c r="CO7" s="74">
        <v>0</v>
      </c>
      <c r="CP7" s="74">
        <v>0</v>
      </c>
      <c r="CQ7" s="74">
        <v>0</v>
      </c>
      <c r="CR7" s="74">
        <v>0</v>
      </c>
      <c r="CS7" s="74">
        <v>0</v>
      </c>
      <c r="CT7" s="74">
        <v>0.2</v>
      </c>
      <c r="CU7" s="74">
        <v>19.7</v>
      </c>
      <c r="CV7" s="74">
        <v>0.06</v>
      </c>
      <c r="CW7" s="74">
        <v>0.08</v>
      </c>
      <c r="CX7" s="74">
        <v>2.9710000000000001</v>
      </c>
      <c r="CY7" s="74">
        <v>8.0000000000000002E-3</v>
      </c>
      <c r="CZ7" s="74">
        <v>0.184</v>
      </c>
      <c r="DA7" s="74">
        <v>0</v>
      </c>
      <c r="DB7" s="74">
        <v>0</v>
      </c>
      <c r="DC7" s="74">
        <v>0</v>
      </c>
      <c r="DD7" s="74">
        <v>0</v>
      </c>
    </row>
    <row r="8" spans="1:108" ht="16.5" customHeight="1" x14ac:dyDescent="0.25">
      <c r="A8" s="70">
        <v>3</v>
      </c>
      <c r="B8" s="71">
        <v>45293</v>
      </c>
      <c r="C8" s="72">
        <v>1</v>
      </c>
      <c r="D8" s="72">
        <v>8.1999999999999993</v>
      </c>
      <c r="E8" s="73">
        <v>1341.7064700000001</v>
      </c>
      <c r="F8" s="74"/>
      <c r="G8" s="72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2">
        <v>1.03</v>
      </c>
      <c r="AB8" s="72">
        <v>395.81</v>
      </c>
      <c r="AC8" s="72">
        <v>0.75</v>
      </c>
      <c r="AD8" s="72">
        <v>1.52</v>
      </c>
      <c r="AE8" s="72">
        <v>5.8109999999999999</v>
      </c>
      <c r="AF8" s="72">
        <v>3.2000000000000001E-2</v>
      </c>
      <c r="AG8" s="72">
        <v>0.23100000000000001</v>
      </c>
      <c r="AH8" s="72">
        <v>0</v>
      </c>
      <c r="AI8" s="72">
        <v>0</v>
      </c>
      <c r="AJ8" s="72">
        <v>1.2999999999999999E-2</v>
      </c>
      <c r="AK8" s="72">
        <f t="shared" ref="AK8:AK50" si="0">100-(AB8/10000*1.6734)-(AC8*1.1547)-(AD8*(100/(67.1-$AQ$1)))-(AF8*2.8879)-(AG8*2.1733)-((AE8-(AD8*($AQ$1/(67.1-$AQ$1)))-(AF8*0.8788)-(AG8*0.7453))*2.1483)</f>
        <v>84.325575908194779</v>
      </c>
      <c r="AL8" s="72">
        <f t="shared" ref="AL8:AL50" si="1">100/((AB8/10000*1.6734/5.8)+(AC8*1.1547/7.58)+(AD8*(100/(67.1-$AQ$1))/4)+(AF8*2.8879/4.2)+(AG8*2.1733/6)+((AE8-(AD8*($AQ$1/(67.1-$AQ$1)))-(AF8*0.8788)-(AG8*0.7453))*2.1483/4.9)+(AK8/2.65))</f>
        <v>2.8521381072554082</v>
      </c>
      <c r="AM8" s="72">
        <f t="shared" ref="AM8:AM50" si="2">IF(AB8=0,0,(AB8/AC8))</f>
        <v>527.74666666666667</v>
      </c>
      <c r="AN8" s="72"/>
      <c r="AO8" s="74">
        <v>43.37</v>
      </c>
      <c r="AP8" s="72">
        <v>14143.96</v>
      </c>
      <c r="AQ8" s="74">
        <v>30.37</v>
      </c>
      <c r="AR8" s="74">
        <v>9.4600000000000009</v>
      </c>
      <c r="AS8" s="74">
        <v>9.9540000000000006</v>
      </c>
      <c r="AT8" s="74">
        <v>0.66900000000000004</v>
      </c>
      <c r="AU8" s="74">
        <v>0.33900000000000002</v>
      </c>
      <c r="AV8" s="74">
        <v>6.6000000000000003E-2</v>
      </c>
      <c r="AW8" s="74">
        <v>16.940000000000001</v>
      </c>
      <c r="AX8" s="74">
        <v>0.151</v>
      </c>
      <c r="AY8" s="74">
        <f t="shared" ref="AY8:AY50" si="3">+AR8+AW8+AS8</f>
        <v>36.353999999999999</v>
      </c>
      <c r="AZ8" s="74"/>
      <c r="BA8" s="74"/>
      <c r="BB8" s="74">
        <v>0.6</v>
      </c>
      <c r="BC8" s="72">
        <v>68.25</v>
      </c>
      <c r="BD8" s="74">
        <v>0.1</v>
      </c>
      <c r="BE8" s="74">
        <v>1.25</v>
      </c>
      <c r="BF8" s="74">
        <v>5.4050000000000002</v>
      </c>
      <c r="BG8" s="74">
        <v>1.2E-2</v>
      </c>
      <c r="BH8" s="74">
        <v>0.185</v>
      </c>
      <c r="BI8" s="74">
        <v>0</v>
      </c>
      <c r="BJ8" s="74">
        <v>0</v>
      </c>
      <c r="BK8" s="74">
        <v>1.2E-2</v>
      </c>
      <c r="BL8" s="74">
        <v>3.57</v>
      </c>
      <c r="BM8" s="72">
        <v>1193.58</v>
      </c>
      <c r="BN8" s="74">
        <v>1.1200000000000001</v>
      </c>
      <c r="BO8" s="74">
        <v>35.94</v>
      </c>
      <c r="BP8" s="74">
        <v>17.2</v>
      </c>
      <c r="BQ8" s="74">
        <v>0.38300000000000001</v>
      </c>
      <c r="BR8" s="74">
        <v>0.33900000000000002</v>
      </c>
      <c r="BS8" s="74">
        <v>0.249</v>
      </c>
      <c r="BT8" s="74">
        <v>17.21</v>
      </c>
      <c r="BU8" s="74">
        <v>1.9E-2</v>
      </c>
      <c r="BV8" s="74">
        <f t="shared" ref="BV8:BV67" si="4">BT8+BP8</f>
        <v>34.409999999999997</v>
      </c>
      <c r="BW8" s="74">
        <f t="shared" ref="BW8:BW50" si="5">BT8+BN8+BQ8</f>
        <v>18.713000000000001</v>
      </c>
      <c r="BX8" s="73">
        <f>BX7+BT8-BX$2</f>
        <v>14.21</v>
      </c>
      <c r="BY8" s="73">
        <f>BY7+BW8-BY$2</f>
        <v>13.713000000000001</v>
      </c>
      <c r="BZ8" s="74">
        <v>0.49</v>
      </c>
      <c r="CA8" s="72">
        <v>65.42</v>
      </c>
      <c r="CB8" s="74">
        <v>0.14000000000000001</v>
      </c>
      <c r="CC8" s="74">
        <v>0.37</v>
      </c>
      <c r="CD8" s="74">
        <v>5.1109999999999998</v>
      </c>
      <c r="CE8" s="74">
        <v>1.9E-2</v>
      </c>
      <c r="CF8" s="74">
        <v>0.22600000000000001</v>
      </c>
      <c r="CG8" s="74">
        <v>0</v>
      </c>
      <c r="CH8" s="74">
        <v>0</v>
      </c>
      <c r="CI8" s="74">
        <v>1.2E-2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0</v>
      </c>
      <c r="CT8" s="74">
        <v>0</v>
      </c>
      <c r="CU8" s="74">
        <v>0</v>
      </c>
      <c r="CV8" s="74">
        <v>0</v>
      </c>
      <c r="CW8" s="74">
        <v>0</v>
      </c>
      <c r="CX8" s="74">
        <v>0</v>
      </c>
      <c r="CY8" s="74">
        <v>0</v>
      </c>
      <c r="CZ8" s="74">
        <v>0</v>
      </c>
      <c r="DA8" s="74">
        <v>0</v>
      </c>
      <c r="DB8" s="74">
        <v>0</v>
      </c>
      <c r="DC8" s="74">
        <v>0</v>
      </c>
      <c r="DD8" s="74">
        <v>0</v>
      </c>
    </row>
    <row r="9" spans="1:108" ht="16.5" customHeight="1" x14ac:dyDescent="0.25">
      <c r="A9" s="70">
        <v>4</v>
      </c>
      <c r="B9" s="71">
        <v>45293</v>
      </c>
      <c r="C9" s="72">
        <v>2</v>
      </c>
      <c r="D9" s="72">
        <v>10</v>
      </c>
      <c r="E9" s="73">
        <v>1736.9056800000001</v>
      </c>
      <c r="F9" s="74"/>
      <c r="G9" s="72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2">
        <v>1.04</v>
      </c>
      <c r="AB9" s="72">
        <v>350.6</v>
      </c>
      <c r="AC9" s="72">
        <v>0.77</v>
      </c>
      <c r="AD9" s="72">
        <v>1.49</v>
      </c>
      <c r="AE9" s="72">
        <v>5.202</v>
      </c>
      <c r="AF9" s="72">
        <v>0.03</v>
      </c>
      <c r="AG9" s="72">
        <v>0.16200000000000001</v>
      </c>
      <c r="AH9" s="72">
        <v>0</v>
      </c>
      <c r="AI9" s="72">
        <v>0</v>
      </c>
      <c r="AJ9" s="72">
        <v>1.2999999999999999E-2</v>
      </c>
      <c r="AK9" s="72">
        <f t="shared" si="0"/>
        <v>85.701175196047728</v>
      </c>
      <c r="AL9" s="72">
        <f t="shared" si="1"/>
        <v>2.8327521638775379</v>
      </c>
      <c r="AM9" s="72">
        <f t="shared" si="2"/>
        <v>455.32467532467535</v>
      </c>
      <c r="AN9" s="72"/>
      <c r="AO9" s="74">
        <v>31.5</v>
      </c>
      <c r="AP9" s="72">
        <v>13517.71</v>
      </c>
      <c r="AQ9" s="74">
        <v>33.270000000000003</v>
      </c>
      <c r="AR9" s="74">
        <v>8.8000000000000007</v>
      </c>
      <c r="AS9" s="74">
        <v>8.6150000000000002</v>
      </c>
      <c r="AT9" s="74">
        <v>0.72699999999999998</v>
      </c>
      <c r="AU9" s="74">
        <v>0.28199999999999997</v>
      </c>
      <c r="AV9" s="74">
        <v>5.8999999999999997E-2</v>
      </c>
      <c r="AW9" s="74">
        <v>18.059999999999999</v>
      </c>
      <c r="AX9" s="74">
        <v>0.161</v>
      </c>
      <c r="AY9" s="74">
        <f t="shared" si="3"/>
        <v>35.475000000000001</v>
      </c>
      <c r="AZ9" s="74"/>
      <c r="BA9" s="74"/>
      <c r="BB9" s="74">
        <v>0.69</v>
      </c>
      <c r="BC9" s="72">
        <v>72.489999999999995</v>
      </c>
      <c r="BD9" s="74">
        <v>0.09</v>
      </c>
      <c r="BE9" s="74">
        <v>1.54</v>
      </c>
      <c r="BF9" s="74">
        <v>5.5</v>
      </c>
      <c r="BG9" s="74">
        <v>1.4999999999999999E-2</v>
      </c>
      <c r="BH9" s="74">
        <v>0.19700000000000001</v>
      </c>
      <c r="BI9" s="74">
        <v>0</v>
      </c>
      <c r="BJ9" s="74">
        <v>0</v>
      </c>
      <c r="BK9" s="74">
        <v>1.2999999999999999E-2</v>
      </c>
      <c r="BL9" s="74">
        <v>2.16</v>
      </c>
      <c r="BM9" s="72">
        <v>918.97</v>
      </c>
      <c r="BN9" s="74">
        <v>0.85</v>
      </c>
      <c r="BO9" s="74">
        <v>40.53</v>
      </c>
      <c r="BP9" s="74">
        <v>13.441000000000001</v>
      </c>
      <c r="BQ9" s="74">
        <v>0.40500000000000003</v>
      </c>
      <c r="BR9" s="74">
        <v>0.249</v>
      </c>
      <c r="BS9" s="74">
        <v>1.0999999999999999E-2</v>
      </c>
      <c r="BT9" s="74">
        <v>13.68</v>
      </c>
      <c r="BU9" s="74">
        <v>1.6E-2</v>
      </c>
      <c r="BV9" s="74">
        <f t="shared" si="4"/>
        <v>27.121000000000002</v>
      </c>
      <c r="BW9" s="74">
        <f t="shared" si="5"/>
        <v>14.934999999999999</v>
      </c>
      <c r="BX9" s="73">
        <f>BX8+BT9-BX$2</f>
        <v>24.89</v>
      </c>
      <c r="BY9" s="73">
        <f>BY8+BW9-BY$2</f>
        <v>23.648</v>
      </c>
      <c r="BZ9" s="74">
        <v>0.45</v>
      </c>
      <c r="CA9" s="72">
        <v>38.75</v>
      </c>
      <c r="CB9" s="74">
        <v>0.06</v>
      </c>
      <c r="CC9" s="74">
        <v>0.19</v>
      </c>
      <c r="CD9" s="74">
        <v>4.9770000000000003</v>
      </c>
      <c r="CE9" s="74">
        <v>8.9999999999999993E-3</v>
      </c>
      <c r="CF9" s="74">
        <v>0.16400000000000001</v>
      </c>
      <c r="CG9" s="74">
        <v>0</v>
      </c>
      <c r="CH9" s="74">
        <v>0</v>
      </c>
      <c r="CI9" s="74">
        <v>1.2E-2</v>
      </c>
      <c r="CJ9" s="74">
        <v>0</v>
      </c>
      <c r="CK9" s="74">
        <v>0</v>
      </c>
      <c r="CL9" s="74">
        <v>0</v>
      </c>
      <c r="CM9" s="74">
        <v>0</v>
      </c>
      <c r="CN9" s="74">
        <v>0</v>
      </c>
      <c r="CO9" s="74">
        <v>0</v>
      </c>
      <c r="CP9" s="74">
        <v>0</v>
      </c>
      <c r="CQ9" s="74">
        <v>0</v>
      </c>
      <c r="CR9" s="74">
        <v>0</v>
      </c>
      <c r="CS9" s="74">
        <v>0</v>
      </c>
      <c r="CT9" s="74">
        <v>0</v>
      </c>
      <c r="CU9" s="74">
        <v>0</v>
      </c>
      <c r="CV9" s="74">
        <v>0</v>
      </c>
      <c r="CW9" s="74">
        <v>0</v>
      </c>
      <c r="CX9" s="74">
        <v>0</v>
      </c>
      <c r="CY9" s="74">
        <v>0</v>
      </c>
      <c r="CZ9" s="74">
        <v>0</v>
      </c>
      <c r="DA9" s="74">
        <v>0</v>
      </c>
      <c r="DB9" s="74">
        <v>0</v>
      </c>
      <c r="DC9" s="74">
        <v>0</v>
      </c>
      <c r="DD9" s="74">
        <v>0</v>
      </c>
    </row>
    <row r="10" spans="1:108" ht="16.5" customHeight="1" x14ac:dyDescent="0.25">
      <c r="A10" s="70">
        <v>5</v>
      </c>
      <c r="B10" s="71">
        <v>45294</v>
      </c>
      <c r="C10" s="72">
        <v>1</v>
      </c>
      <c r="D10" s="72">
        <v>11.5</v>
      </c>
      <c r="E10" s="73">
        <v>1954.9627999999998</v>
      </c>
      <c r="F10" s="74"/>
      <c r="G10" s="72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2">
        <v>1.5</v>
      </c>
      <c r="AB10" s="72">
        <v>386.74</v>
      </c>
      <c r="AC10" s="72">
        <v>1.3</v>
      </c>
      <c r="AD10" s="72">
        <v>1.95</v>
      </c>
      <c r="AE10" s="72">
        <v>6.4</v>
      </c>
      <c r="AF10" s="72">
        <v>3.5000000000000003E-2</v>
      </c>
      <c r="AG10" s="72">
        <v>0.184</v>
      </c>
      <c r="AH10" s="72">
        <v>0</v>
      </c>
      <c r="AI10" s="72">
        <v>0</v>
      </c>
      <c r="AJ10" s="72">
        <v>1.6E-2</v>
      </c>
      <c r="AK10" s="72">
        <f t="shared" si="0"/>
        <v>81.858107750169424</v>
      </c>
      <c r="AL10" s="72">
        <f t="shared" si="1"/>
        <v>2.887948265718427</v>
      </c>
      <c r="AM10" s="72">
        <f t="shared" si="2"/>
        <v>297.49230769230769</v>
      </c>
      <c r="AN10" s="72"/>
      <c r="AO10" s="74">
        <v>28.85</v>
      </c>
      <c r="AP10" s="72">
        <v>11565.34</v>
      </c>
      <c r="AQ10" s="74">
        <v>37.18</v>
      </c>
      <c r="AR10" s="74">
        <v>9.4600000000000009</v>
      </c>
      <c r="AS10" s="74">
        <v>8.593</v>
      </c>
      <c r="AT10" s="74">
        <v>0.69</v>
      </c>
      <c r="AU10" s="74">
        <v>0.224</v>
      </c>
      <c r="AV10" s="74">
        <v>7.3999999999999996E-2</v>
      </c>
      <c r="AW10" s="74">
        <v>12.53</v>
      </c>
      <c r="AX10" s="74">
        <v>0.11</v>
      </c>
      <c r="AY10" s="74">
        <f t="shared" si="3"/>
        <v>30.583000000000002</v>
      </c>
      <c r="AZ10" s="74"/>
      <c r="BA10" s="74"/>
      <c r="BB10" s="74">
        <v>0.7</v>
      </c>
      <c r="BC10" s="72">
        <v>71.959999999999994</v>
      </c>
      <c r="BD10" s="74">
        <v>0.11</v>
      </c>
      <c r="BE10" s="74">
        <v>1.73</v>
      </c>
      <c r="BF10" s="74">
        <v>6.0140000000000002</v>
      </c>
      <c r="BG10" s="74">
        <v>1.6E-2</v>
      </c>
      <c r="BH10" s="74">
        <v>0.16300000000000001</v>
      </c>
      <c r="BI10" s="74">
        <v>0</v>
      </c>
      <c r="BJ10" s="74">
        <v>0</v>
      </c>
      <c r="BK10" s="74">
        <v>0.01</v>
      </c>
      <c r="BL10" s="74">
        <v>2.4700000000000002</v>
      </c>
      <c r="BM10" s="72">
        <v>943.45</v>
      </c>
      <c r="BN10" s="74">
        <v>0.89</v>
      </c>
      <c r="BO10" s="74">
        <v>48.89</v>
      </c>
      <c r="BP10" s="74">
        <v>10.893000000000001</v>
      </c>
      <c r="BQ10" s="74">
        <v>0.44500000000000001</v>
      </c>
      <c r="BR10" s="74">
        <v>0.158</v>
      </c>
      <c r="BS10" s="74">
        <v>0.36499999999999999</v>
      </c>
      <c r="BT10" s="74">
        <v>5.05</v>
      </c>
      <c r="BU10" s="74">
        <v>1.6E-2</v>
      </c>
      <c r="BV10" s="74">
        <f t="shared" si="4"/>
        <v>15.943000000000001</v>
      </c>
      <c r="BW10" s="74">
        <f t="shared" si="5"/>
        <v>6.3849999999999998</v>
      </c>
      <c r="BX10" s="73">
        <f t="shared" ref="BX10:BX50" si="6">BX9+BT10-BX$2</f>
        <v>26.94</v>
      </c>
      <c r="BY10" s="73">
        <f>BY9+BW10-BY$2</f>
        <v>25.033000000000001</v>
      </c>
      <c r="BZ10" s="74">
        <v>0.55000000000000004</v>
      </c>
      <c r="CA10" s="72">
        <v>44.21</v>
      </c>
      <c r="CB10" s="74">
        <v>0.09</v>
      </c>
      <c r="CC10" s="74">
        <v>0.21</v>
      </c>
      <c r="CD10" s="74">
        <v>5.7110000000000003</v>
      </c>
      <c r="CE10" s="74">
        <v>1.0999999999999999E-2</v>
      </c>
      <c r="CF10" s="74">
        <v>0.16300000000000001</v>
      </c>
      <c r="CG10" s="74">
        <v>0</v>
      </c>
      <c r="CH10" s="74">
        <v>0</v>
      </c>
      <c r="CI10" s="74">
        <v>1.0999999999999999E-2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0</v>
      </c>
      <c r="CT10" s="74">
        <v>0</v>
      </c>
      <c r="CU10" s="74">
        <v>0</v>
      </c>
      <c r="CV10" s="74">
        <v>0</v>
      </c>
      <c r="CW10" s="74">
        <v>0</v>
      </c>
      <c r="CX10" s="74">
        <v>0</v>
      </c>
      <c r="CY10" s="74">
        <v>0</v>
      </c>
      <c r="CZ10" s="74">
        <v>0</v>
      </c>
      <c r="DA10" s="74">
        <v>0</v>
      </c>
      <c r="DB10" s="74">
        <v>0</v>
      </c>
      <c r="DC10" s="74">
        <v>0</v>
      </c>
      <c r="DD10" s="74">
        <v>0</v>
      </c>
    </row>
    <row r="11" spans="1:108" ht="16.5" customHeight="1" x14ac:dyDescent="0.25">
      <c r="A11" s="70">
        <v>6</v>
      </c>
      <c r="B11" s="71">
        <v>45294</v>
      </c>
      <c r="C11" s="72">
        <v>2</v>
      </c>
      <c r="D11" s="72">
        <v>11.7</v>
      </c>
      <c r="E11" s="73">
        <v>2068.3586</v>
      </c>
      <c r="F11" s="74"/>
      <c r="G11" s="72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2">
        <v>1.92</v>
      </c>
      <c r="AB11" s="72">
        <v>308.41000000000003</v>
      </c>
      <c r="AC11" s="72">
        <v>1.0900000000000001</v>
      </c>
      <c r="AD11" s="72">
        <v>1.85</v>
      </c>
      <c r="AE11" s="72">
        <v>6.34</v>
      </c>
      <c r="AF11" s="72">
        <v>3.5000000000000003E-2</v>
      </c>
      <c r="AG11" s="72">
        <v>0.22500000000000001</v>
      </c>
      <c r="AH11" s="72">
        <v>0</v>
      </c>
      <c r="AI11" s="72">
        <v>0</v>
      </c>
      <c r="AJ11" s="72">
        <v>1.2999999999999999E-2</v>
      </c>
      <c r="AK11" s="72">
        <f t="shared" si="0"/>
        <v>82.356919206102532</v>
      </c>
      <c r="AL11" s="72">
        <f t="shared" si="1"/>
        <v>2.8802128794506827</v>
      </c>
      <c r="AM11" s="72">
        <f t="shared" si="2"/>
        <v>282.94495412844037</v>
      </c>
      <c r="AN11" s="72"/>
      <c r="AO11" s="74">
        <v>35.29</v>
      </c>
      <c r="AP11" s="72">
        <v>10725.18</v>
      </c>
      <c r="AQ11" s="74">
        <v>38.21</v>
      </c>
      <c r="AR11" s="74">
        <v>10.53</v>
      </c>
      <c r="AS11" s="74">
        <v>9.141</v>
      </c>
      <c r="AT11" s="74">
        <v>0.72699999999999998</v>
      </c>
      <c r="AU11" s="74">
        <v>0.26700000000000002</v>
      </c>
      <c r="AV11" s="74">
        <v>7.6999999999999999E-2</v>
      </c>
      <c r="AW11" s="74">
        <v>11.72</v>
      </c>
      <c r="AX11" s="74">
        <v>0.13500000000000001</v>
      </c>
      <c r="AY11" s="74">
        <f t="shared" si="3"/>
        <v>31.390999999999998</v>
      </c>
      <c r="AZ11" s="74"/>
      <c r="BA11" s="74"/>
      <c r="BB11" s="74">
        <v>0.57999999999999996</v>
      </c>
      <c r="BC11" s="72">
        <v>54.28</v>
      </c>
      <c r="BD11" s="74">
        <v>0.11</v>
      </c>
      <c r="BE11" s="74">
        <v>1.67</v>
      </c>
      <c r="BF11" s="74">
        <v>5.9420000000000002</v>
      </c>
      <c r="BG11" s="74">
        <v>1.4E-2</v>
      </c>
      <c r="BH11" s="74">
        <v>0.20599999999999999</v>
      </c>
      <c r="BI11" s="74">
        <v>0</v>
      </c>
      <c r="BJ11" s="74">
        <v>0</v>
      </c>
      <c r="BK11" s="74">
        <v>1.2999999999999999E-2</v>
      </c>
      <c r="BL11" s="74">
        <v>1.72</v>
      </c>
      <c r="BM11" s="72">
        <v>750.92</v>
      </c>
      <c r="BN11" s="74">
        <v>0.68</v>
      </c>
      <c r="BO11" s="74">
        <v>49.26</v>
      </c>
      <c r="BP11" s="74">
        <v>10.521000000000001</v>
      </c>
      <c r="BQ11" s="74">
        <v>0.40600000000000003</v>
      </c>
      <c r="BR11" s="74">
        <v>0.13300000000000001</v>
      </c>
      <c r="BS11" s="74">
        <v>0.33500000000000002</v>
      </c>
      <c r="BT11" s="74">
        <v>4.47</v>
      </c>
      <c r="BU11" s="74">
        <v>1.4999999999999999E-2</v>
      </c>
      <c r="BV11" s="74">
        <f t="shared" si="4"/>
        <v>14.991</v>
      </c>
      <c r="BW11" s="74">
        <f t="shared" si="5"/>
        <v>5.5559999999999992</v>
      </c>
      <c r="BX11" s="73">
        <f t="shared" si="6"/>
        <v>28.41</v>
      </c>
      <c r="BY11" s="73">
        <f>BY10+BW11-BY$2</f>
        <v>25.588999999999999</v>
      </c>
      <c r="BZ11" s="74">
        <v>0.53</v>
      </c>
      <c r="CA11" s="72">
        <v>33.32</v>
      </c>
      <c r="CB11" s="74">
        <v>0.08</v>
      </c>
      <c r="CC11" s="74">
        <v>0.16</v>
      </c>
      <c r="CD11" s="74">
        <v>5.4059999999999997</v>
      </c>
      <c r="CE11" s="74">
        <v>8.0000000000000002E-3</v>
      </c>
      <c r="CF11" s="74">
        <v>0.17399999999999999</v>
      </c>
      <c r="CG11" s="74">
        <v>0</v>
      </c>
      <c r="CH11" s="74">
        <v>0</v>
      </c>
      <c r="CI11" s="74">
        <v>1.2E-2</v>
      </c>
      <c r="CJ11" s="74">
        <v>0</v>
      </c>
      <c r="CK11" s="74">
        <v>0</v>
      </c>
      <c r="CL11" s="74">
        <v>0</v>
      </c>
      <c r="CM11" s="74">
        <v>0</v>
      </c>
      <c r="CN11" s="74">
        <v>0</v>
      </c>
      <c r="CO11" s="74">
        <v>0</v>
      </c>
      <c r="CP11" s="74">
        <v>0</v>
      </c>
      <c r="CQ11" s="74">
        <v>0</v>
      </c>
      <c r="CR11" s="74">
        <v>0</v>
      </c>
      <c r="CS11" s="74">
        <v>0</v>
      </c>
      <c r="CT11" s="74">
        <v>0</v>
      </c>
      <c r="CU11" s="74">
        <v>0</v>
      </c>
      <c r="CV11" s="74">
        <v>0</v>
      </c>
      <c r="CW11" s="74">
        <v>0</v>
      </c>
      <c r="CX11" s="74">
        <v>0</v>
      </c>
      <c r="CY11" s="74">
        <v>0</v>
      </c>
      <c r="CZ11" s="74">
        <v>0</v>
      </c>
      <c r="DA11" s="74">
        <v>0</v>
      </c>
      <c r="DB11" s="74">
        <v>0</v>
      </c>
      <c r="DC11" s="74">
        <v>0</v>
      </c>
      <c r="DD11" s="74">
        <v>0</v>
      </c>
    </row>
    <row r="12" spans="1:108" ht="16.5" customHeight="1" x14ac:dyDescent="0.25">
      <c r="A12" s="70">
        <v>7</v>
      </c>
      <c r="B12" s="71">
        <v>45295</v>
      </c>
      <c r="C12" s="72">
        <v>1</v>
      </c>
      <c r="D12" s="72">
        <v>10.6</v>
      </c>
      <c r="E12" s="73">
        <v>1857.1392000000001</v>
      </c>
      <c r="F12" s="74"/>
      <c r="G12" s="72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2">
        <v>1.1399999999999999</v>
      </c>
      <c r="AB12" s="72">
        <v>286.74</v>
      </c>
      <c r="AC12" s="72">
        <v>0.83</v>
      </c>
      <c r="AD12" s="72">
        <v>1.78</v>
      </c>
      <c r="AE12" s="72">
        <v>5.4050000000000002</v>
      </c>
      <c r="AF12" s="72">
        <v>3.6999999999999998E-2</v>
      </c>
      <c r="AG12" s="72">
        <v>0.26600000000000001</v>
      </c>
      <c r="AH12" s="72">
        <v>0</v>
      </c>
      <c r="AI12" s="72">
        <v>0</v>
      </c>
      <c r="AJ12" s="72">
        <v>8.0000000000000002E-3</v>
      </c>
      <c r="AK12" s="72">
        <f t="shared" si="0"/>
        <v>84.740413399872722</v>
      </c>
      <c r="AL12" s="72">
        <f t="shared" si="1"/>
        <v>2.8452990340517652</v>
      </c>
      <c r="AM12" s="72">
        <f t="shared" si="2"/>
        <v>345.46987951807233</v>
      </c>
      <c r="AN12" s="72"/>
      <c r="AO12" s="74">
        <v>40.549999999999997</v>
      </c>
      <c r="AP12" s="72">
        <v>9049.98</v>
      </c>
      <c r="AQ12" s="74">
        <v>42.39</v>
      </c>
      <c r="AR12" s="74">
        <v>11.16</v>
      </c>
      <c r="AS12" s="74">
        <v>8.3940000000000001</v>
      </c>
      <c r="AT12" s="74">
        <v>0.88</v>
      </c>
      <c r="AU12" s="74">
        <v>0.38500000000000001</v>
      </c>
      <c r="AV12" s="74">
        <v>8.1000000000000003E-2</v>
      </c>
      <c r="AW12" s="74">
        <v>8.2100000000000009</v>
      </c>
      <c r="AX12" s="74">
        <v>0.11899999999999999</v>
      </c>
      <c r="AY12" s="74">
        <f t="shared" si="3"/>
        <v>27.764000000000003</v>
      </c>
      <c r="AZ12" s="74"/>
      <c r="BA12" s="74"/>
      <c r="BB12" s="74">
        <v>0.69</v>
      </c>
      <c r="BC12" s="72">
        <v>67.569999999999993</v>
      </c>
      <c r="BD12" s="74">
        <v>0.1</v>
      </c>
      <c r="BE12" s="74">
        <v>1.81</v>
      </c>
      <c r="BF12" s="74">
        <v>6.13</v>
      </c>
      <c r="BG12" s="74">
        <v>1.6E-2</v>
      </c>
      <c r="BH12" s="74">
        <v>0.26700000000000002</v>
      </c>
      <c r="BI12" s="74">
        <v>0</v>
      </c>
      <c r="BJ12" s="74">
        <v>0</v>
      </c>
      <c r="BK12" s="74">
        <v>8.0000000000000002E-3</v>
      </c>
      <c r="BL12" s="74">
        <v>2.42</v>
      </c>
      <c r="BM12" s="72">
        <v>851.95</v>
      </c>
      <c r="BN12" s="74">
        <v>0.8</v>
      </c>
      <c r="BO12" s="74">
        <v>47.2</v>
      </c>
      <c r="BP12" s="74">
        <v>10.895</v>
      </c>
      <c r="BQ12" s="74">
        <v>0.45100000000000001</v>
      </c>
      <c r="BR12" s="74">
        <v>0.22700000000000001</v>
      </c>
      <c r="BS12" s="74">
        <v>0.31900000000000001</v>
      </c>
      <c r="BT12" s="74">
        <v>5.91</v>
      </c>
      <c r="BU12" s="74">
        <v>1.2E-2</v>
      </c>
      <c r="BV12" s="74">
        <f t="shared" si="4"/>
        <v>16.805</v>
      </c>
      <c r="BW12" s="74">
        <f t="shared" si="5"/>
        <v>7.1609999999999996</v>
      </c>
      <c r="BX12" s="73">
        <f t="shared" si="6"/>
        <v>31.32</v>
      </c>
      <c r="BY12" s="73">
        <f>BY11+BW12-BY$2</f>
        <v>27.75</v>
      </c>
      <c r="BZ12" s="74">
        <v>0.53</v>
      </c>
      <c r="CA12" s="72">
        <v>33.9</v>
      </c>
      <c r="CB12" s="74">
        <v>7.0000000000000007E-2</v>
      </c>
      <c r="CC12" s="74">
        <v>0.26</v>
      </c>
      <c r="CD12" s="74">
        <v>5.335</v>
      </c>
      <c r="CE12" s="74">
        <v>1.0999999999999999E-2</v>
      </c>
      <c r="CF12" s="74">
        <v>0.26400000000000001</v>
      </c>
      <c r="CG12" s="74">
        <v>0</v>
      </c>
      <c r="CH12" s="74">
        <v>0</v>
      </c>
      <c r="CI12" s="74">
        <v>8.9999999999999993E-3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0</v>
      </c>
      <c r="CT12" s="74">
        <v>0</v>
      </c>
      <c r="CU12" s="74">
        <v>0</v>
      </c>
      <c r="CV12" s="74">
        <v>0</v>
      </c>
      <c r="CW12" s="74">
        <v>0</v>
      </c>
      <c r="CX12" s="74">
        <v>0</v>
      </c>
      <c r="CY12" s="74">
        <v>0</v>
      </c>
      <c r="CZ12" s="74">
        <v>0</v>
      </c>
      <c r="DA12" s="74">
        <v>0</v>
      </c>
      <c r="DB12" s="74">
        <v>0</v>
      </c>
      <c r="DC12" s="74">
        <v>0</v>
      </c>
      <c r="DD12" s="74">
        <v>0</v>
      </c>
    </row>
    <row r="13" spans="1:108" ht="16.5" customHeight="1" x14ac:dyDescent="0.25">
      <c r="A13" s="70">
        <v>8</v>
      </c>
      <c r="B13" s="71">
        <v>45295</v>
      </c>
      <c r="C13" s="72">
        <v>2</v>
      </c>
      <c r="D13" s="72">
        <v>10.6</v>
      </c>
      <c r="E13" s="73">
        <v>1864.9351199999999</v>
      </c>
      <c r="F13" s="74"/>
      <c r="G13" s="72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2">
        <v>1.27</v>
      </c>
      <c r="AB13" s="72">
        <v>240.91</v>
      </c>
      <c r="AC13" s="72">
        <v>1.18</v>
      </c>
      <c r="AD13" s="72">
        <v>2.34</v>
      </c>
      <c r="AE13" s="72">
        <v>6.17</v>
      </c>
      <c r="AF13" s="72">
        <v>3.4000000000000002E-2</v>
      </c>
      <c r="AG13" s="72">
        <v>0.252</v>
      </c>
      <c r="AH13" s="72">
        <v>0</v>
      </c>
      <c r="AI13" s="72">
        <v>0</v>
      </c>
      <c r="AJ13" s="72">
        <v>8.0000000000000002E-3</v>
      </c>
      <c r="AK13" s="72">
        <f t="shared" si="0"/>
        <v>81.939942931691306</v>
      </c>
      <c r="AL13" s="72">
        <f t="shared" si="1"/>
        <v>2.8837361840115587</v>
      </c>
      <c r="AM13" s="72">
        <f t="shared" si="2"/>
        <v>204.16101694915255</v>
      </c>
      <c r="AN13" s="72"/>
      <c r="AO13" s="74">
        <v>34.869999999999997</v>
      </c>
      <c r="AP13" s="72">
        <v>8540.08</v>
      </c>
      <c r="AQ13" s="74">
        <v>47.33</v>
      </c>
      <c r="AR13" s="74">
        <v>9.02</v>
      </c>
      <c r="AS13" s="74">
        <v>7.1710000000000003</v>
      </c>
      <c r="AT13" s="74">
        <v>0.92900000000000005</v>
      </c>
      <c r="AU13" s="74">
        <v>0.32600000000000001</v>
      </c>
      <c r="AV13" s="74">
        <v>6.0999999999999999E-2</v>
      </c>
      <c r="AW13" s="74">
        <v>6.66</v>
      </c>
      <c r="AX13" s="74">
        <v>0.13</v>
      </c>
      <c r="AY13" s="74">
        <f t="shared" si="3"/>
        <v>22.850999999999999</v>
      </c>
      <c r="AZ13" s="74"/>
      <c r="BA13" s="74"/>
      <c r="BB13" s="74">
        <v>0.71</v>
      </c>
      <c r="BC13" s="72">
        <v>68.33</v>
      </c>
      <c r="BD13" s="74">
        <v>0.14000000000000001</v>
      </c>
      <c r="BE13" s="74">
        <v>2.34</v>
      </c>
      <c r="BF13" s="74">
        <v>6.1449999999999996</v>
      </c>
      <c r="BG13" s="74">
        <v>2.1000000000000001E-2</v>
      </c>
      <c r="BH13" s="74">
        <v>0.30099999999999999</v>
      </c>
      <c r="BI13" s="74">
        <v>0</v>
      </c>
      <c r="BJ13" s="74">
        <v>0</v>
      </c>
      <c r="BK13" s="74">
        <v>8.9999999999999993E-3</v>
      </c>
      <c r="BL13" s="74">
        <v>2.0499999999999998</v>
      </c>
      <c r="BM13" s="72">
        <v>751.51</v>
      </c>
      <c r="BN13" s="74">
        <v>0.89</v>
      </c>
      <c r="BO13" s="74">
        <v>47.51</v>
      </c>
      <c r="BP13" s="74">
        <v>10.712</v>
      </c>
      <c r="BQ13" s="74">
        <v>0.42799999999999999</v>
      </c>
      <c r="BR13" s="74">
        <v>0.16600000000000001</v>
      </c>
      <c r="BS13" s="74">
        <v>0.32500000000000001</v>
      </c>
      <c r="BT13" s="74">
        <v>5.65</v>
      </c>
      <c r="BU13" s="74">
        <v>0.01</v>
      </c>
      <c r="BV13" s="74">
        <f t="shared" si="4"/>
        <v>16.362000000000002</v>
      </c>
      <c r="BW13" s="74">
        <f t="shared" si="5"/>
        <v>6.968</v>
      </c>
      <c r="BX13" s="73">
        <f t="shared" si="6"/>
        <v>33.97</v>
      </c>
      <c r="BY13" s="73">
        <f t="shared" ref="BY13:BY50" si="7">BY12+BW13-BY$2</f>
        <v>29.718000000000004</v>
      </c>
      <c r="BZ13" s="74">
        <v>0.54</v>
      </c>
      <c r="CA13" s="72">
        <v>41.5</v>
      </c>
      <c r="CB13" s="74">
        <v>0.12</v>
      </c>
      <c r="CC13" s="74">
        <v>0.35</v>
      </c>
      <c r="CD13" s="74">
        <v>5.95</v>
      </c>
      <c r="CE13" s="74">
        <v>1.4999999999999999E-2</v>
      </c>
      <c r="CF13" s="74">
        <v>0.311</v>
      </c>
      <c r="CG13" s="74">
        <v>0</v>
      </c>
      <c r="CH13" s="74">
        <v>0</v>
      </c>
      <c r="CI13" s="74">
        <v>8.0000000000000002E-3</v>
      </c>
      <c r="CJ13" s="74">
        <v>0</v>
      </c>
      <c r="CK13" s="74">
        <v>0</v>
      </c>
      <c r="CL13" s="74">
        <v>0</v>
      </c>
      <c r="CM13" s="74">
        <v>0</v>
      </c>
      <c r="CN13" s="74">
        <v>0</v>
      </c>
      <c r="CO13" s="74">
        <v>0</v>
      </c>
      <c r="CP13" s="74">
        <v>0</v>
      </c>
      <c r="CQ13" s="74">
        <v>0</v>
      </c>
      <c r="CR13" s="74">
        <v>0</v>
      </c>
      <c r="CS13" s="74">
        <v>0</v>
      </c>
      <c r="CT13" s="74">
        <v>0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0</v>
      </c>
      <c r="DD13" s="74">
        <v>0</v>
      </c>
    </row>
    <row r="14" spans="1:108" ht="16.5" customHeight="1" x14ac:dyDescent="0.25">
      <c r="A14" s="70">
        <v>9</v>
      </c>
      <c r="B14" s="71">
        <v>45296</v>
      </c>
      <c r="C14" s="72">
        <v>1</v>
      </c>
      <c r="D14" s="72">
        <v>12</v>
      </c>
      <c r="E14" s="73">
        <v>2079.68822</v>
      </c>
      <c r="F14" s="74"/>
      <c r="G14" s="72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2">
        <v>1.61</v>
      </c>
      <c r="AB14" s="72">
        <v>344.15</v>
      </c>
      <c r="AC14" s="72">
        <v>1</v>
      </c>
      <c r="AD14" s="72">
        <v>2.04</v>
      </c>
      <c r="AE14" s="72">
        <v>6.2009999999999996</v>
      </c>
      <c r="AF14" s="72">
        <v>3.7999999999999999E-2</v>
      </c>
      <c r="AG14" s="72">
        <v>0.29199999999999998</v>
      </c>
      <c r="AH14" s="72">
        <v>0</v>
      </c>
      <c r="AI14" s="72">
        <v>0</v>
      </c>
      <c r="AJ14" s="72">
        <v>1.2E-2</v>
      </c>
      <c r="AK14" s="72">
        <f t="shared" si="0"/>
        <v>82.450361972280618</v>
      </c>
      <c r="AL14" s="72">
        <f t="shared" si="1"/>
        <v>2.877430452516053</v>
      </c>
      <c r="AM14" s="72">
        <f t="shared" si="2"/>
        <v>344.15</v>
      </c>
      <c r="AN14" s="72"/>
      <c r="AO14" s="74">
        <v>33.880000000000003</v>
      </c>
      <c r="AP14" s="72">
        <v>8589.6299999999992</v>
      </c>
      <c r="AQ14" s="74">
        <v>46.32</v>
      </c>
      <c r="AR14" s="74">
        <v>9.74</v>
      </c>
      <c r="AS14" s="74">
        <v>7.7320000000000002</v>
      </c>
      <c r="AT14" s="74">
        <v>0.996</v>
      </c>
      <c r="AU14" s="74">
        <v>0.38100000000000001</v>
      </c>
      <c r="AV14" s="74">
        <v>8.1000000000000003E-2</v>
      </c>
      <c r="AW14" s="74">
        <v>6.69</v>
      </c>
      <c r="AX14" s="74">
        <v>0.14499999999999999</v>
      </c>
      <c r="AY14" s="74">
        <f t="shared" si="3"/>
        <v>24.161999999999999</v>
      </c>
      <c r="AZ14" s="74"/>
      <c r="BA14" s="74"/>
      <c r="BB14" s="74">
        <v>0.78</v>
      </c>
      <c r="BC14" s="72">
        <v>88.71</v>
      </c>
      <c r="BD14" s="74">
        <v>0.21</v>
      </c>
      <c r="BE14" s="74">
        <v>1.96</v>
      </c>
      <c r="BF14" s="74">
        <v>6.4290000000000003</v>
      </c>
      <c r="BG14" s="74">
        <v>2.3E-2</v>
      </c>
      <c r="BH14" s="74">
        <v>0.34599999999999997</v>
      </c>
      <c r="BI14" s="74">
        <v>0</v>
      </c>
      <c r="BJ14" s="74">
        <v>0</v>
      </c>
      <c r="BK14" s="74">
        <v>8.9999999999999993E-3</v>
      </c>
      <c r="BL14" s="74">
        <v>2.61</v>
      </c>
      <c r="BM14" s="72">
        <v>891.22</v>
      </c>
      <c r="BN14" s="74">
        <v>2.35</v>
      </c>
      <c r="BO14" s="74">
        <v>50.11</v>
      </c>
      <c r="BP14" s="74">
        <v>9.9979999999999993</v>
      </c>
      <c r="BQ14" s="74">
        <v>0.44800000000000001</v>
      </c>
      <c r="BR14" s="74">
        <v>0.151</v>
      </c>
      <c r="BS14" s="74">
        <v>0.34599999999999997</v>
      </c>
      <c r="BT14" s="74">
        <v>4.2</v>
      </c>
      <c r="BU14" s="74">
        <v>1.2E-2</v>
      </c>
      <c r="BV14" s="74">
        <f t="shared" si="4"/>
        <v>14.198</v>
      </c>
      <c r="BW14" s="74">
        <f t="shared" si="5"/>
        <v>6.9980000000000011</v>
      </c>
      <c r="BX14" s="73">
        <f t="shared" si="6"/>
        <v>35.17</v>
      </c>
      <c r="BY14" s="73">
        <f t="shared" si="7"/>
        <v>31.716000000000008</v>
      </c>
      <c r="BZ14" s="74">
        <v>0.69</v>
      </c>
      <c r="CA14" s="72">
        <v>40.72</v>
      </c>
      <c r="CB14" s="74">
        <v>0.11</v>
      </c>
      <c r="CC14" s="74">
        <v>0.44</v>
      </c>
      <c r="CD14" s="74">
        <v>5.806</v>
      </c>
      <c r="CE14" s="74">
        <v>1.2E-2</v>
      </c>
      <c r="CF14" s="74">
        <v>0.30199999999999999</v>
      </c>
      <c r="CG14" s="74">
        <v>0</v>
      </c>
      <c r="CH14" s="74">
        <v>0</v>
      </c>
      <c r="CI14" s="74">
        <v>7.0000000000000001E-3</v>
      </c>
      <c r="CJ14" s="74">
        <v>0</v>
      </c>
      <c r="CK14" s="74">
        <v>0</v>
      </c>
      <c r="CL14" s="74">
        <v>0</v>
      </c>
      <c r="CM14" s="74">
        <v>0</v>
      </c>
      <c r="CN14" s="74">
        <v>0</v>
      </c>
      <c r="CO14" s="74">
        <v>0</v>
      </c>
      <c r="CP14" s="74">
        <v>0</v>
      </c>
      <c r="CQ14" s="74">
        <v>0</v>
      </c>
      <c r="CR14" s="74">
        <v>0</v>
      </c>
      <c r="CS14" s="74">
        <v>0</v>
      </c>
      <c r="CT14" s="74">
        <v>0</v>
      </c>
      <c r="CU14" s="74">
        <v>0</v>
      </c>
      <c r="CV14" s="74">
        <v>0</v>
      </c>
      <c r="CW14" s="74">
        <v>0</v>
      </c>
      <c r="CX14" s="74">
        <v>0</v>
      </c>
      <c r="CY14" s="74">
        <v>0</v>
      </c>
      <c r="CZ14" s="74">
        <v>0</v>
      </c>
      <c r="DA14" s="74">
        <v>0</v>
      </c>
      <c r="DB14" s="74">
        <v>0</v>
      </c>
      <c r="DC14" s="74">
        <v>0</v>
      </c>
      <c r="DD14" s="74">
        <v>0</v>
      </c>
    </row>
    <row r="15" spans="1:108" ht="16.5" customHeight="1" x14ac:dyDescent="0.25">
      <c r="A15" s="70">
        <v>10</v>
      </c>
      <c r="B15" s="71">
        <v>45296</v>
      </c>
      <c r="C15" s="72">
        <v>2</v>
      </c>
      <c r="D15" s="72">
        <v>11</v>
      </c>
      <c r="E15" s="73">
        <v>1988.8553499999998</v>
      </c>
      <c r="F15" s="74"/>
      <c r="G15" s="72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2">
        <v>1.59</v>
      </c>
      <c r="AB15" s="72">
        <v>255.58</v>
      </c>
      <c r="AC15" s="72">
        <v>0.84</v>
      </c>
      <c r="AD15" s="72">
        <v>1.84</v>
      </c>
      <c r="AE15" s="72">
        <v>5.43</v>
      </c>
      <c r="AF15" s="72">
        <v>4.1000000000000002E-2</v>
      </c>
      <c r="AG15" s="72">
        <v>0.24099999999999999</v>
      </c>
      <c r="AH15" s="72">
        <v>0</v>
      </c>
      <c r="AI15" s="72">
        <v>0</v>
      </c>
      <c r="AJ15" s="72">
        <v>8.0000000000000002E-3</v>
      </c>
      <c r="AK15" s="72">
        <f t="shared" si="0"/>
        <v>84.608010958996843</v>
      </c>
      <c r="AL15" s="72">
        <f t="shared" si="1"/>
        <v>2.8466254379434277</v>
      </c>
      <c r="AM15" s="72">
        <f t="shared" si="2"/>
        <v>304.26190476190482</v>
      </c>
      <c r="AN15" s="72"/>
      <c r="AO15" s="74">
        <v>39.17</v>
      </c>
      <c r="AP15" s="72">
        <v>9609.1299999999992</v>
      </c>
      <c r="AQ15" s="74">
        <v>40.26</v>
      </c>
      <c r="AR15" s="74">
        <v>10.42</v>
      </c>
      <c r="AS15" s="74">
        <v>8.8119999999999994</v>
      </c>
      <c r="AT15" s="74">
        <v>0.95599999999999996</v>
      </c>
      <c r="AU15" s="74">
        <v>0.375</v>
      </c>
      <c r="AV15" s="74">
        <v>7.9000000000000001E-2</v>
      </c>
      <c r="AW15" s="74">
        <v>9.7799999999999994</v>
      </c>
      <c r="AX15" s="74">
        <v>0.14000000000000001</v>
      </c>
      <c r="AY15" s="74">
        <f t="shared" si="3"/>
        <v>29.012</v>
      </c>
      <c r="AZ15" s="74"/>
      <c r="BA15" s="74"/>
      <c r="BB15" s="74">
        <v>0.74</v>
      </c>
      <c r="BC15" s="72">
        <v>65.510000000000005</v>
      </c>
      <c r="BD15" s="74">
        <v>0.14000000000000001</v>
      </c>
      <c r="BE15" s="74">
        <v>2.02</v>
      </c>
      <c r="BF15" s="74">
        <v>6.1639999999999997</v>
      </c>
      <c r="BG15" s="74">
        <v>1.7000000000000001E-2</v>
      </c>
      <c r="BH15" s="74">
        <v>0.27400000000000002</v>
      </c>
      <c r="BI15" s="74">
        <v>0</v>
      </c>
      <c r="BJ15" s="74">
        <v>0</v>
      </c>
      <c r="BK15" s="74">
        <v>7.0000000000000001E-3</v>
      </c>
      <c r="BL15" s="74">
        <v>1.56</v>
      </c>
      <c r="BM15" s="72">
        <v>693.75</v>
      </c>
      <c r="BN15" s="74">
        <v>0.51</v>
      </c>
      <c r="BO15" s="74">
        <v>50.54</v>
      </c>
      <c r="BP15" s="74">
        <v>8.9420000000000002</v>
      </c>
      <c r="BQ15" s="74">
        <v>0.50900000000000001</v>
      </c>
      <c r="BR15" s="74">
        <v>0.114</v>
      </c>
      <c r="BS15" s="74">
        <v>0.41499999999999998</v>
      </c>
      <c r="BT15" s="74">
        <v>4.16</v>
      </c>
      <c r="BU15" s="74">
        <v>8.9999999999999993E-3</v>
      </c>
      <c r="BV15" s="74">
        <f t="shared" si="4"/>
        <v>13.102</v>
      </c>
      <c r="BW15" s="74">
        <f t="shared" si="5"/>
        <v>5.1790000000000003</v>
      </c>
      <c r="BX15" s="73">
        <f t="shared" si="6"/>
        <v>36.33</v>
      </c>
      <c r="BY15" s="73">
        <f t="shared" si="7"/>
        <v>31.89500000000001</v>
      </c>
      <c r="BZ15" s="74">
        <v>0.65</v>
      </c>
      <c r="CA15" s="72">
        <v>39.380000000000003</v>
      </c>
      <c r="CB15" s="74">
        <v>0.1</v>
      </c>
      <c r="CC15" s="74">
        <v>0.34</v>
      </c>
      <c r="CD15" s="74">
        <v>5.9820000000000002</v>
      </c>
      <c r="CE15" s="74">
        <v>1.0999999999999999E-2</v>
      </c>
      <c r="CF15" s="74">
        <v>0.28699999999999998</v>
      </c>
      <c r="CG15" s="74">
        <v>0</v>
      </c>
      <c r="CH15" s="74">
        <v>0</v>
      </c>
      <c r="CI15" s="74">
        <v>7.0000000000000001E-3</v>
      </c>
      <c r="CJ15" s="74">
        <v>0</v>
      </c>
      <c r="CK15" s="74">
        <v>0</v>
      </c>
      <c r="CL15" s="74">
        <v>0</v>
      </c>
      <c r="CM15" s="74">
        <v>0</v>
      </c>
      <c r="CN15" s="74">
        <v>0</v>
      </c>
      <c r="CO15" s="74">
        <v>0</v>
      </c>
      <c r="CP15" s="74">
        <v>0</v>
      </c>
      <c r="CQ15" s="74">
        <v>0</v>
      </c>
      <c r="CR15" s="74">
        <v>0</v>
      </c>
      <c r="CS15" s="74">
        <v>0</v>
      </c>
      <c r="CT15" s="74">
        <v>0</v>
      </c>
      <c r="CU15" s="74">
        <v>0</v>
      </c>
      <c r="CV15" s="74">
        <v>0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0</v>
      </c>
      <c r="DD15" s="74">
        <v>0</v>
      </c>
    </row>
    <row r="16" spans="1:108" ht="16.5" customHeight="1" x14ac:dyDescent="0.25">
      <c r="A16" s="70">
        <v>11</v>
      </c>
      <c r="B16" s="71">
        <v>45297</v>
      </c>
      <c r="C16" s="72">
        <v>1</v>
      </c>
      <c r="D16" s="72">
        <v>12</v>
      </c>
      <c r="E16" s="73">
        <v>2122.20721</v>
      </c>
      <c r="F16" s="74"/>
      <c r="G16" s="72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2">
        <v>1.6</v>
      </c>
      <c r="AB16" s="72">
        <v>388.7</v>
      </c>
      <c r="AC16" s="72">
        <v>0.95</v>
      </c>
      <c r="AD16" s="72">
        <v>1.98</v>
      </c>
      <c r="AE16" s="72">
        <v>6.1269999999999998</v>
      </c>
      <c r="AF16" s="72">
        <v>3.5999999999999997E-2</v>
      </c>
      <c r="AG16" s="72">
        <v>0.245</v>
      </c>
      <c r="AH16" s="72">
        <v>0</v>
      </c>
      <c r="AI16" s="72">
        <v>0</v>
      </c>
      <c r="AJ16" s="72">
        <v>8.9999999999999993E-3</v>
      </c>
      <c r="AK16" s="72">
        <f t="shared" si="0"/>
        <v>82.771174867356493</v>
      </c>
      <c r="AL16" s="72">
        <f t="shared" si="1"/>
        <v>2.8726085258691612</v>
      </c>
      <c r="AM16" s="72">
        <f t="shared" si="2"/>
        <v>409.15789473684214</v>
      </c>
      <c r="AN16" s="72"/>
      <c r="AO16" s="74">
        <v>45.17</v>
      </c>
      <c r="AP16" s="72">
        <v>10209.26</v>
      </c>
      <c r="AQ16" s="74">
        <v>45.78</v>
      </c>
      <c r="AR16" s="74">
        <v>9.56</v>
      </c>
      <c r="AS16" s="74">
        <v>8.3580000000000005</v>
      </c>
      <c r="AT16" s="74">
        <v>0.72499999999999998</v>
      </c>
      <c r="AU16" s="74">
        <v>0.28699999999999998</v>
      </c>
      <c r="AV16" s="74">
        <v>6.5000000000000002E-2</v>
      </c>
      <c r="AW16" s="74">
        <v>7.54</v>
      </c>
      <c r="AX16" s="74">
        <v>0.114</v>
      </c>
      <c r="AY16" s="74">
        <f t="shared" si="3"/>
        <v>25.458000000000002</v>
      </c>
      <c r="AZ16" s="74"/>
      <c r="BA16" s="74"/>
      <c r="BB16" s="74">
        <v>0.4</v>
      </c>
      <c r="BC16" s="72">
        <v>81.19</v>
      </c>
      <c r="BD16" s="74">
        <v>0.12</v>
      </c>
      <c r="BE16" s="74">
        <v>1.91</v>
      </c>
      <c r="BF16" s="74">
        <v>5.9210000000000003</v>
      </c>
      <c r="BG16" s="74">
        <v>1.6E-2</v>
      </c>
      <c r="BH16" s="74">
        <v>0.216</v>
      </c>
      <c r="BI16" s="74">
        <v>0</v>
      </c>
      <c r="BJ16" s="74">
        <v>0</v>
      </c>
      <c r="BK16" s="74">
        <v>7.0000000000000001E-3</v>
      </c>
      <c r="BL16" s="74">
        <v>1.8</v>
      </c>
      <c r="BM16" s="72">
        <v>784.82</v>
      </c>
      <c r="BN16" s="74">
        <v>0.74</v>
      </c>
      <c r="BO16" s="74">
        <v>50.1</v>
      </c>
      <c r="BP16" s="74">
        <v>9.98</v>
      </c>
      <c r="BQ16" s="74">
        <v>0.38700000000000001</v>
      </c>
      <c r="BR16" s="74">
        <v>0.13100000000000001</v>
      </c>
      <c r="BS16" s="74">
        <v>0.29299999999999998</v>
      </c>
      <c r="BT16" s="74">
        <v>4.03</v>
      </c>
      <c r="BU16" s="74">
        <v>0.01</v>
      </c>
      <c r="BV16" s="74">
        <f t="shared" si="4"/>
        <v>14.010000000000002</v>
      </c>
      <c r="BW16" s="74">
        <f t="shared" si="5"/>
        <v>5.157</v>
      </c>
      <c r="BX16" s="73">
        <f t="shared" si="6"/>
        <v>37.36</v>
      </c>
      <c r="BY16" s="73">
        <f>BY15+BW16-BY$2</f>
        <v>32.052000000000007</v>
      </c>
      <c r="BZ16" s="74">
        <v>0.25</v>
      </c>
      <c r="CA16" s="72">
        <v>34.19</v>
      </c>
      <c r="CB16" s="74">
        <v>0.1</v>
      </c>
      <c r="CC16" s="74">
        <v>0.21</v>
      </c>
      <c r="CD16" s="74">
        <v>5.5620000000000003</v>
      </c>
      <c r="CE16" s="74">
        <v>8.9999999999999993E-3</v>
      </c>
      <c r="CF16" s="74">
        <v>0.20100000000000001</v>
      </c>
      <c r="CG16" s="74">
        <v>0</v>
      </c>
      <c r="CH16" s="74">
        <v>0</v>
      </c>
      <c r="CI16" s="74">
        <v>6.0000000000000001E-3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0</v>
      </c>
      <c r="CT16" s="74">
        <v>0</v>
      </c>
      <c r="CU16" s="74">
        <v>0</v>
      </c>
      <c r="CV16" s="74">
        <v>0</v>
      </c>
      <c r="CW16" s="74">
        <v>0</v>
      </c>
      <c r="CX16" s="74">
        <v>0</v>
      </c>
      <c r="CY16" s="74">
        <v>0</v>
      </c>
      <c r="CZ16" s="74">
        <v>0</v>
      </c>
      <c r="DA16" s="74">
        <v>0</v>
      </c>
      <c r="DB16" s="74">
        <v>0</v>
      </c>
      <c r="DC16" s="74">
        <v>0</v>
      </c>
      <c r="DD16" s="74">
        <v>0</v>
      </c>
    </row>
    <row r="17" spans="1:108" ht="16.5" customHeight="1" x14ac:dyDescent="0.25">
      <c r="A17" s="70">
        <v>12</v>
      </c>
      <c r="B17" s="71">
        <v>45297</v>
      </c>
      <c r="C17" s="72">
        <v>2</v>
      </c>
      <c r="D17" s="72">
        <v>12</v>
      </c>
      <c r="E17" s="73">
        <v>2038.0562399999999</v>
      </c>
      <c r="F17" s="74"/>
      <c r="G17" s="72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2">
        <v>1.75</v>
      </c>
      <c r="AB17" s="72">
        <v>313.27</v>
      </c>
      <c r="AC17" s="72">
        <v>0.89</v>
      </c>
      <c r="AD17" s="72">
        <v>2.15</v>
      </c>
      <c r="AE17" s="72">
        <v>6.0469999999999997</v>
      </c>
      <c r="AF17" s="72">
        <v>3.1E-2</v>
      </c>
      <c r="AG17" s="72">
        <v>0.25</v>
      </c>
      <c r="AH17" s="72">
        <v>0</v>
      </c>
      <c r="AI17" s="72">
        <v>0</v>
      </c>
      <c r="AJ17" s="72">
        <v>0.01</v>
      </c>
      <c r="AK17" s="72">
        <f t="shared" si="0"/>
        <v>82.792860130863218</v>
      </c>
      <c r="AL17" s="72">
        <f t="shared" si="1"/>
        <v>2.8708039921300679</v>
      </c>
      <c r="AM17" s="72">
        <f t="shared" si="2"/>
        <v>351.98876404494382</v>
      </c>
      <c r="AN17" s="72"/>
      <c r="AO17" s="74">
        <v>45.57</v>
      </c>
      <c r="AP17" s="72">
        <v>11439.37</v>
      </c>
      <c r="AQ17" s="74">
        <v>43.1</v>
      </c>
      <c r="AR17" s="74">
        <v>11.15</v>
      </c>
      <c r="AS17" s="74">
        <v>8.2490000000000006</v>
      </c>
      <c r="AT17" s="74">
        <v>0.86599999999999999</v>
      </c>
      <c r="AU17" s="74">
        <v>0.372</v>
      </c>
      <c r="AV17" s="74">
        <v>8.2000000000000003E-2</v>
      </c>
      <c r="AW17" s="74">
        <v>8.0399999999999991</v>
      </c>
      <c r="AX17" s="74">
        <v>0.155</v>
      </c>
      <c r="AY17" s="74">
        <f t="shared" si="3"/>
        <v>27.439</v>
      </c>
      <c r="AZ17" s="74"/>
      <c r="BA17" s="74"/>
      <c r="BB17" s="74">
        <v>0.5</v>
      </c>
      <c r="BC17" s="72">
        <v>72.23</v>
      </c>
      <c r="BD17" s="74">
        <v>0.09</v>
      </c>
      <c r="BE17" s="74">
        <v>1.97</v>
      </c>
      <c r="BF17" s="74">
        <v>5.867</v>
      </c>
      <c r="BG17" s="74">
        <v>1.4E-2</v>
      </c>
      <c r="BH17" s="74">
        <v>0.20699999999999999</v>
      </c>
      <c r="BI17" s="74">
        <v>0</v>
      </c>
      <c r="BJ17" s="74">
        <v>0</v>
      </c>
      <c r="BK17" s="74">
        <v>7.0000000000000001E-3</v>
      </c>
      <c r="BL17" s="74">
        <v>2</v>
      </c>
      <c r="BM17" s="72">
        <v>876.24</v>
      </c>
      <c r="BN17" s="74">
        <v>0.63</v>
      </c>
      <c r="BO17" s="74">
        <v>49.04</v>
      </c>
      <c r="BP17" s="74">
        <v>10.304</v>
      </c>
      <c r="BQ17" s="74">
        <v>0.36499999999999999</v>
      </c>
      <c r="BR17" s="74">
        <v>0.185</v>
      </c>
      <c r="BS17" s="74">
        <v>0.27700000000000002</v>
      </c>
      <c r="BT17" s="74">
        <v>4.3899999999999997</v>
      </c>
      <c r="BU17" s="74">
        <v>1.0999999999999999E-2</v>
      </c>
      <c r="BV17" s="74">
        <f t="shared" si="4"/>
        <v>14.693999999999999</v>
      </c>
      <c r="BW17" s="74">
        <f t="shared" si="5"/>
        <v>5.3849999999999998</v>
      </c>
      <c r="BX17" s="73">
        <f t="shared" si="6"/>
        <v>38.75</v>
      </c>
      <c r="BY17" s="73">
        <f>BY16+BW17-BY$2</f>
        <v>32.437000000000005</v>
      </c>
      <c r="BZ17" s="74">
        <v>0.25</v>
      </c>
      <c r="CA17" s="72">
        <v>37.14</v>
      </c>
      <c r="CB17" s="74">
        <v>0.08</v>
      </c>
      <c r="CC17" s="74">
        <v>0.18</v>
      </c>
      <c r="CD17" s="74">
        <v>5.6689999999999996</v>
      </c>
      <c r="CE17" s="74">
        <v>8.9999999999999993E-3</v>
      </c>
      <c r="CF17" s="74">
        <v>0.20599999999999999</v>
      </c>
      <c r="CG17" s="74">
        <v>0</v>
      </c>
      <c r="CH17" s="74">
        <v>0</v>
      </c>
      <c r="CI17" s="74">
        <v>7.0000000000000001E-3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0</v>
      </c>
      <c r="CT17" s="74">
        <v>0</v>
      </c>
      <c r="CU17" s="74">
        <v>0</v>
      </c>
      <c r="CV17" s="74">
        <v>0</v>
      </c>
      <c r="CW17" s="74">
        <v>0</v>
      </c>
      <c r="CX17" s="74">
        <v>0</v>
      </c>
      <c r="CY17" s="74">
        <v>0</v>
      </c>
      <c r="CZ17" s="74">
        <v>0</v>
      </c>
      <c r="DA17" s="74">
        <v>0</v>
      </c>
      <c r="DB17" s="74">
        <v>0</v>
      </c>
      <c r="DC17" s="74">
        <v>0</v>
      </c>
      <c r="DD17" s="74">
        <v>0</v>
      </c>
    </row>
    <row r="18" spans="1:108" ht="16.5" customHeight="1" x14ac:dyDescent="0.25">
      <c r="A18" s="70">
        <v>13</v>
      </c>
      <c r="B18" s="71">
        <v>45298</v>
      </c>
      <c r="C18" s="72">
        <v>1</v>
      </c>
      <c r="D18" s="72">
        <v>11.6</v>
      </c>
      <c r="E18" s="73">
        <v>1832.27016</v>
      </c>
      <c r="F18" s="74"/>
      <c r="G18" s="72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2">
        <v>3.03</v>
      </c>
      <c r="AB18" s="72">
        <v>751.74</v>
      </c>
      <c r="AC18" s="72">
        <v>1.47</v>
      </c>
      <c r="AD18" s="72">
        <v>2.4900000000000002</v>
      </c>
      <c r="AE18" s="72">
        <v>7.1239999999999997</v>
      </c>
      <c r="AF18" s="72">
        <v>3.6999999999999998E-2</v>
      </c>
      <c r="AG18" s="72">
        <v>0.249</v>
      </c>
      <c r="AH18" s="72">
        <v>0</v>
      </c>
      <c r="AI18" s="72">
        <v>0</v>
      </c>
      <c r="AJ18" s="72">
        <v>0.01</v>
      </c>
      <c r="AK18" s="72">
        <f t="shared" si="0"/>
        <v>79.262169384426642</v>
      </c>
      <c r="AL18" s="72">
        <f t="shared" si="1"/>
        <v>2.9240681239008239</v>
      </c>
      <c r="AM18" s="72">
        <f t="shared" si="2"/>
        <v>511.38775510204084</v>
      </c>
      <c r="AN18" s="72"/>
      <c r="AO18" s="74">
        <v>47.38</v>
      </c>
      <c r="AP18" s="72">
        <v>12426.25</v>
      </c>
      <c r="AQ18" s="74">
        <v>49.57</v>
      </c>
      <c r="AR18" s="74">
        <v>10.14</v>
      </c>
      <c r="AS18" s="74">
        <v>6.6589999999999998</v>
      </c>
      <c r="AT18" s="74">
        <v>0.64100000000000001</v>
      </c>
      <c r="AU18" s="74">
        <v>0.23</v>
      </c>
      <c r="AV18" s="74">
        <v>0.06</v>
      </c>
      <c r="AW18" s="74">
        <v>5.22</v>
      </c>
      <c r="AX18" s="74">
        <v>0.152</v>
      </c>
      <c r="AY18" s="74">
        <f t="shared" si="3"/>
        <v>22.018999999999998</v>
      </c>
      <c r="AZ18" s="74"/>
      <c r="BA18" s="74"/>
      <c r="BB18" s="74">
        <v>0.98</v>
      </c>
      <c r="BC18" s="72">
        <v>95.53</v>
      </c>
      <c r="BD18" s="74">
        <v>0.11</v>
      </c>
      <c r="BE18" s="74">
        <v>2.0099999999999998</v>
      </c>
      <c r="BF18" s="74">
        <v>6.16</v>
      </c>
      <c r="BG18" s="74">
        <v>1.4E-2</v>
      </c>
      <c r="BH18" s="74">
        <v>0.20699999999999999</v>
      </c>
      <c r="BI18" s="74">
        <v>0</v>
      </c>
      <c r="BJ18" s="74">
        <v>0</v>
      </c>
      <c r="BK18" s="74">
        <v>8.0000000000000002E-3</v>
      </c>
      <c r="BL18" s="74">
        <v>1.92</v>
      </c>
      <c r="BM18" s="72">
        <v>817.71</v>
      </c>
      <c r="BN18" s="74">
        <v>0.55000000000000004</v>
      </c>
      <c r="BO18" s="74">
        <v>51.49</v>
      </c>
      <c r="BP18" s="74">
        <v>10.295</v>
      </c>
      <c r="BQ18" s="74">
        <v>0.314</v>
      </c>
      <c r="BR18" s="74">
        <v>0.112</v>
      </c>
      <c r="BS18" s="74">
        <v>0.25900000000000001</v>
      </c>
      <c r="BT18" s="74">
        <v>3.81</v>
      </c>
      <c r="BU18" s="74">
        <v>1.0999999999999999E-2</v>
      </c>
      <c r="BV18" s="74">
        <f t="shared" si="4"/>
        <v>14.105</v>
      </c>
      <c r="BW18" s="74">
        <f t="shared" si="5"/>
        <v>4.6740000000000004</v>
      </c>
      <c r="BX18" s="73">
        <f t="shared" si="6"/>
        <v>39.56</v>
      </c>
      <c r="BY18" s="73">
        <f t="shared" si="7"/>
        <v>32.111000000000004</v>
      </c>
      <c r="BZ18" s="74">
        <v>0.74</v>
      </c>
      <c r="CA18" s="72">
        <v>47.88</v>
      </c>
      <c r="CB18" s="74">
        <v>0.09</v>
      </c>
      <c r="CC18" s="74">
        <v>0.17</v>
      </c>
      <c r="CD18" s="74">
        <v>6.008</v>
      </c>
      <c r="CE18" s="74">
        <v>8.9999999999999993E-3</v>
      </c>
      <c r="CF18" s="74">
        <v>0.20499999999999999</v>
      </c>
      <c r="CG18" s="74">
        <v>0</v>
      </c>
      <c r="CH18" s="74">
        <v>0</v>
      </c>
      <c r="CI18" s="74">
        <v>7.0000000000000001E-3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0</v>
      </c>
      <c r="CT18" s="74">
        <v>0</v>
      </c>
      <c r="CU18" s="74">
        <v>0</v>
      </c>
      <c r="CV18" s="74">
        <v>0</v>
      </c>
      <c r="CW18" s="74">
        <v>0</v>
      </c>
      <c r="CX18" s="74">
        <v>0</v>
      </c>
      <c r="CY18" s="74">
        <v>0</v>
      </c>
      <c r="CZ18" s="74">
        <v>0</v>
      </c>
      <c r="DA18" s="74">
        <v>0</v>
      </c>
      <c r="DB18" s="74">
        <v>0</v>
      </c>
      <c r="DC18" s="74">
        <v>0</v>
      </c>
      <c r="DD18" s="74">
        <v>0</v>
      </c>
    </row>
    <row r="19" spans="1:108" ht="16.5" customHeight="1" x14ac:dyDescent="0.25">
      <c r="A19" s="70">
        <v>14</v>
      </c>
      <c r="B19" s="71">
        <v>45298</v>
      </c>
      <c r="C19" s="72">
        <v>2</v>
      </c>
      <c r="D19" s="72">
        <v>11.4</v>
      </c>
      <c r="E19" s="73">
        <v>1747.8304799999999</v>
      </c>
      <c r="F19" s="74"/>
      <c r="G19" s="72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2">
        <v>2.87</v>
      </c>
      <c r="AB19" s="72">
        <v>979.95</v>
      </c>
      <c r="AC19" s="72">
        <v>1.73</v>
      </c>
      <c r="AD19" s="72">
        <v>2.7</v>
      </c>
      <c r="AE19" s="72">
        <v>7.141</v>
      </c>
      <c r="AF19" s="72">
        <v>4.1000000000000002E-2</v>
      </c>
      <c r="AG19" s="72">
        <v>0.29099999999999998</v>
      </c>
      <c r="AH19" s="72">
        <v>0</v>
      </c>
      <c r="AI19" s="72">
        <v>0</v>
      </c>
      <c r="AJ19" s="72">
        <v>2.3E-2</v>
      </c>
      <c r="AK19" s="72">
        <f t="shared" si="0"/>
        <v>78.56987319386613</v>
      </c>
      <c r="AL19" s="72">
        <f t="shared" si="1"/>
        <v>2.9351417205365511</v>
      </c>
      <c r="AM19" s="72">
        <f t="shared" si="2"/>
        <v>566.44508670520236</v>
      </c>
      <c r="AN19" s="72"/>
      <c r="AO19" s="74">
        <v>59.62</v>
      </c>
      <c r="AP19" s="72">
        <v>42143.21</v>
      </c>
      <c r="AQ19" s="74">
        <v>47.19</v>
      </c>
      <c r="AR19" s="74">
        <v>10.64</v>
      </c>
      <c r="AS19" s="74">
        <v>7.032</v>
      </c>
      <c r="AT19" s="74">
        <v>0.67100000000000004</v>
      </c>
      <c r="AU19" s="74">
        <v>0.32400000000000001</v>
      </c>
      <c r="AV19" s="74">
        <v>5.8999999999999997E-2</v>
      </c>
      <c r="AW19" s="74">
        <v>7.57</v>
      </c>
      <c r="AX19" s="74">
        <v>0.61599999999999999</v>
      </c>
      <c r="AY19" s="74">
        <f t="shared" si="3"/>
        <v>25.242000000000001</v>
      </c>
      <c r="AZ19" s="74"/>
      <c r="BA19" s="74"/>
      <c r="BB19" s="74">
        <v>0.92</v>
      </c>
      <c r="BC19" s="72">
        <v>154.02000000000001</v>
      </c>
      <c r="BD19" s="74">
        <v>0.13</v>
      </c>
      <c r="BE19" s="74">
        <v>2.35</v>
      </c>
      <c r="BF19" s="74">
        <v>5.95</v>
      </c>
      <c r="BG19" s="74">
        <v>1.7000000000000001E-2</v>
      </c>
      <c r="BH19" s="74">
        <v>0.255</v>
      </c>
      <c r="BI19" s="74">
        <v>0</v>
      </c>
      <c r="BJ19" s="74">
        <v>0</v>
      </c>
      <c r="BK19" s="74">
        <v>8.0000000000000002E-3</v>
      </c>
      <c r="BL19" s="74">
        <v>3.1</v>
      </c>
      <c r="BM19" s="72">
        <v>1198.9000000000001</v>
      </c>
      <c r="BN19" s="74">
        <v>0.96</v>
      </c>
      <c r="BO19" s="74">
        <v>50.9</v>
      </c>
      <c r="BP19" s="74">
        <v>10.526999999999999</v>
      </c>
      <c r="BQ19" s="74">
        <v>0.28999999999999998</v>
      </c>
      <c r="BR19" s="74">
        <v>0.17</v>
      </c>
      <c r="BS19" s="74">
        <v>0.23100000000000001</v>
      </c>
      <c r="BT19" s="74">
        <v>4.1399999999999997</v>
      </c>
      <c r="BU19" s="74">
        <v>1.9E-2</v>
      </c>
      <c r="BV19" s="74">
        <f t="shared" si="4"/>
        <v>14.666999999999998</v>
      </c>
      <c r="BW19" s="74">
        <f t="shared" si="5"/>
        <v>5.39</v>
      </c>
      <c r="BX19" s="73">
        <f t="shared" si="6"/>
        <v>40.700000000000003</v>
      </c>
      <c r="BY19" s="73">
        <f t="shared" si="7"/>
        <v>32.501000000000005</v>
      </c>
      <c r="BZ19" s="74">
        <v>0.74</v>
      </c>
      <c r="CA19" s="72">
        <v>87.52</v>
      </c>
      <c r="CB19" s="74">
        <v>0.1</v>
      </c>
      <c r="CC19" s="74">
        <v>0.24</v>
      </c>
      <c r="CD19" s="74">
        <v>6.2140000000000004</v>
      </c>
      <c r="CE19" s="74">
        <v>0.01</v>
      </c>
      <c r="CF19" s="74">
        <v>0.253</v>
      </c>
      <c r="CG19" s="74">
        <v>0</v>
      </c>
      <c r="CH19" s="74">
        <v>0</v>
      </c>
      <c r="CI19" s="74">
        <v>7.0000000000000001E-3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0</v>
      </c>
      <c r="CT19" s="74">
        <v>0</v>
      </c>
      <c r="CU19" s="74">
        <v>0</v>
      </c>
      <c r="CV19" s="74">
        <v>0</v>
      </c>
      <c r="CW19" s="74">
        <v>0</v>
      </c>
      <c r="CX19" s="74">
        <v>0</v>
      </c>
      <c r="CY19" s="74">
        <v>0</v>
      </c>
      <c r="CZ19" s="74">
        <v>0</v>
      </c>
      <c r="DA19" s="74">
        <v>0</v>
      </c>
      <c r="DB19" s="74">
        <v>0</v>
      </c>
      <c r="DC19" s="74">
        <v>0</v>
      </c>
      <c r="DD19" s="74">
        <v>0</v>
      </c>
    </row>
    <row r="20" spans="1:108" ht="16.5" customHeight="1" x14ac:dyDescent="0.25">
      <c r="A20" s="70">
        <v>15</v>
      </c>
      <c r="B20" s="71">
        <v>45299</v>
      </c>
      <c r="C20" s="72">
        <v>1</v>
      </c>
      <c r="D20" s="72">
        <v>11.4</v>
      </c>
      <c r="E20" s="73">
        <v>1857.0277900000001</v>
      </c>
      <c r="F20" s="74"/>
      <c r="G20" s="72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2">
        <v>1.29</v>
      </c>
      <c r="AB20" s="72">
        <v>513.22</v>
      </c>
      <c r="AC20" s="72">
        <v>0.89</v>
      </c>
      <c r="AD20" s="72">
        <v>1.69</v>
      </c>
      <c r="AE20" s="72">
        <v>5.7290000000000001</v>
      </c>
      <c r="AF20" s="72">
        <v>3.1E-2</v>
      </c>
      <c r="AG20" s="72">
        <v>0.22</v>
      </c>
      <c r="AH20" s="72">
        <v>0</v>
      </c>
      <c r="AI20" s="72">
        <v>0</v>
      </c>
      <c r="AJ20" s="72">
        <v>5.0000000000000001E-3</v>
      </c>
      <c r="AK20" s="72">
        <f t="shared" si="0"/>
        <v>84.09350278242151</v>
      </c>
      <c r="AL20" s="72">
        <f t="shared" si="1"/>
        <v>2.8552391767056187</v>
      </c>
      <c r="AM20" s="72">
        <f t="shared" si="2"/>
        <v>576.6516853932585</v>
      </c>
      <c r="AN20" s="72"/>
      <c r="AO20" s="74">
        <v>58.34</v>
      </c>
      <c r="AP20" s="72">
        <v>37652.230000000003</v>
      </c>
      <c r="AQ20" s="74">
        <v>43.3</v>
      </c>
      <c r="AR20" s="74">
        <v>9.89</v>
      </c>
      <c r="AS20" s="74">
        <v>8.109</v>
      </c>
      <c r="AT20" s="74">
        <v>0.88300000000000001</v>
      </c>
      <c r="AU20" s="74">
        <v>0.40200000000000002</v>
      </c>
      <c r="AV20" s="74">
        <v>0.06</v>
      </c>
      <c r="AW20" s="74">
        <v>7.72</v>
      </c>
      <c r="AX20" s="74">
        <v>0.61799999999999999</v>
      </c>
      <c r="AY20" s="74">
        <f t="shared" si="3"/>
        <v>25.719000000000001</v>
      </c>
      <c r="AZ20" s="74"/>
      <c r="BA20" s="74"/>
      <c r="BB20" s="74">
        <v>0.81</v>
      </c>
      <c r="BC20" s="72">
        <v>143.66999999999999</v>
      </c>
      <c r="BD20" s="74">
        <v>0.15</v>
      </c>
      <c r="BE20" s="74">
        <v>1.85</v>
      </c>
      <c r="BF20" s="74">
        <v>5.9249999999999998</v>
      </c>
      <c r="BG20" s="74">
        <v>1.4999999999999999E-2</v>
      </c>
      <c r="BH20" s="74">
        <v>0.20499999999999999</v>
      </c>
      <c r="BI20" s="74">
        <v>0</v>
      </c>
      <c r="BJ20" s="74">
        <v>0</v>
      </c>
      <c r="BK20" s="74">
        <v>1E-3</v>
      </c>
      <c r="BL20" s="74">
        <v>4.18</v>
      </c>
      <c r="BM20" s="72">
        <v>1765.72</v>
      </c>
      <c r="BN20" s="74">
        <v>1.36</v>
      </c>
      <c r="BO20" s="74">
        <v>45.16</v>
      </c>
      <c r="BP20" s="74">
        <v>11.542</v>
      </c>
      <c r="BQ20" s="74">
        <v>0.44600000000000001</v>
      </c>
      <c r="BR20" s="74">
        <v>0.28199999999999997</v>
      </c>
      <c r="BS20" s="74">
        <v>0.29099999999999998</v>
      </c>
      <c r="BT20" s="74">
        <v>5.48</v>
      </c>
      <c r="BU20" s="74">
        <v>1.4999999999999999E-2</v>
      </c>
      <c r="BV20" s="74">
        <f t="shared" si="4"/>
        <v>17.021999999999998</v>
      </c>
      <c r="BW20" s="74">
        <f t="shared" si="5"/>
        <v>7.2860000000000005</v>
      </c>
      <c r="BX20" s="73">
        <f t="shared" si="6"/>
        <v>43.180000000000007</v>
      </c>
      <c r="BY20" s="73">
        <f t="shared" si="7"/>
        <v>34.787000000000006</v>
      </c>
      <c r="BZ20" s="74">
        <v>0.6</v>
      </c>
      <c r="CA20" s="72">
        <v>90.02</v>
      </c>
      <c r="CB20" s="74">
        <v>0.12</v>
      </c>
      <c r="CC20" s="74">
        <v>0.3</v>
      </c>
      <c r="CD20" s="74">
        <v>5.88</v>
      </c>
      <c r="CE20" s="74">
        <v>0.01</v>
      </c>
      <c r="CF20" s="74">
        <v>0.22600000000000001</v>
      </c>
      <c r="CG20" s="74">
        <v>0</v>
      </c>
      <c r="CH20" s="74">
        <v>0</v>
      </c>
      <c r="CI20" s="74">
        <v>1E-3</v>
      </c>
      <c r="CJ20" s="74">
        <v>0</v>
      </c>
      <c r="CK20" s="74">
        <v>0</v>
      </c>
      <c r="CL20" s="74">
        <v>0</v>
      </c>
      <c r="CM20" s="74">
        <v>0</v>
      </c>
      <c r="CN20" s="74">
        <v>0</v>
      </c>
      <c r="CO20" s="74">
        <v>0</v>
      </c>
      <c r="CP20" s="74">
        <v>0</v>
      </c>
      <c r="CQ20" s="74">
        <v>0</v>
      </c>
      <c r="CR20" s="74">
        <v>0</v>
      </c>
      <c r="CS20" s="74">
        <v>0</v>
      </c>
      <c r="CT20" s="74">
        <v>0</v>
      </c>
      <c r="CU20" s="74">
        <v>0</v>
      </c>
      <c r="CV20" s="74">
        <v>0</v>
      </c>
      <c r="CW20" s="74">
        <v>0</v>
      </c>
      <c r="CX20" s="74">
        <v>0</v>
      </c>
      <c r="CY20" s="74">
        <v>0</v>
      </c>
      <c r="CZ20" s="74">
        <v>0</v>
      </c>
      <c r="DA20" s="74">
        <v>0</v>
      </c>
      <c r="DB20" s="74">
        <v>0</v>
      </c>
      <c r="DC20" s="74">
        <v>0</v>
      </c>
      <c r="DD20" s="74">
        <v>0</v>
      </c>
    </row>
    <row r="21" spans="1:108" ht="16.5" customHeight="1" x14ac:dyDescent="0.25">
      <c r="A21" s="70">
        <v>16</v>
      </c>
      <c r="B21" s="71">
        <v>45299</v>
      </c>
      <c r="C21" s="72">
        <v>2</v>
      </c>
      <c r="D21" s="72">
        <v>11.7</v>
      </c>
      <c r="E21" s="73">
        <v>1999.87501</v>
      </c>
      <c r="F21" s="74"/>
      <c r="G21" s="72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2">
        <v>2.58</v>
      </c>
      <c r="AB21" s="72">
        <v>569.32000000000005</v>
      </c>
      <c r="AC21" s="72">
        <v>0.96</v>
      </c>
      <c r="AD21" s="72">
        <v>1.69</v>
      </c>
      <c r="AE21" s="72">
        <v>5.5469999999999997</v>
      </c>
      <c r="AF21" s="72">
        <v>3.2000000000000001E-2</v>
      </c>
      <c r="AG21" s="72">
        <v>0.22600000000000001</v>
      </c>
      <c r="AH21" s="72">
        <v>0</v>
      </c>
      <c r="AI21" s="72">
        <v>0</v>
      </c>
      <c r="AJ21" s="72">
        <v>4.0000000000000001E-3</v>
      </c>
      <c r="AK21" s="72">
        <f t="shared" si="0"/>
        <v>84.389843602401498</v>
      </c>
      <c r="AL21" s="72">
        <f t="shared" si="1"/>
        <v>2.8515891480982285</v>
      </c>
      <c r="AM21" s="72">
        <f t="shared" si="2"/>
        <v>593.04166666666674</v>
      </c>
      <c r="AN21" s="72"/>
      <c r="AO21" s="74">
        <v>48.46</v>
      </c>
      <c r="AP21" s="72">
        <v>23820.81</v>
      </c>
      <c r="AQ21" s="74">
        <v>41.07</v>
      </c>
      <c r="AR21" s="74">
        <v>10.88</v>
      </c>
      <c r="AS21" s="74">
        <v>8.5470000000000006</v>
      </c>
      <c r="AT21" s="74">
        <v>0.97299999999999998</v>
      </c>
      <c r="AU21" s="74">
        <v>0.37</v>
      </c>
      <c r="AV21" s="74">
        <v>7.2999999999999995E-2</v>
      </c>
      <c r="AW21" s="74">
        <v>8.7100000000000009</v>
      </c>
      <c r="AX21" s="74">
        <v>0.42799999999999999</v>
      </c>
      <c r="AY21" s="74">
        <f t="shared" si="3"/>
        <v>28.137000000000004</v>
      </c>
      <c r="AZ21" s="74"/>
      <c r="BA21" s="74"/>
      <c r="BB21" s="74">
        <v>0.59</v>
      </c>
      <c r="BC21" s="72">
        <v>87.17</v>
      </c>
      <c r="BD21" s="74">
        <v>0.17</v>
      </c>
      <c r="BE21" s="74">
        <v>1.69</v>
      </c>
      <c r="BF21" s="74">
        <v>5.5970000000000004</v>
      </c>
      <c r="BG21" s="74">
        <v>1.4E-2</v>
      </c>
      <c r="BH21" s="74">
        <v>0.20200000000000001</v>
      </c>
      <c r="BI21" s="74">
        <v>0</v>
      </c>
      <c r="BJ21" s="74">
        <v>0</v>
      </c>
      <c r="BK21" s="74">
        <v>2E-3</v>
      </c>
      <c r="BL21" s="74">
        <v>2.34</v>
      </c>
      <c r="BM21" s="72">
        <v>1124.42</v>
      </c>
      <c r="BN21" s="74">
        <v>0.98</v>
      </c>
      <c r="BO21" s="74">
        <v>52.7</v>
      </c>
      <c r="BP21" s="74">
        <v>9.9939999999999998</v>
      </c>
      <c r="BQ21" s="74">
        <v>0.5</v>
      </c>
      <c r="BR21" s="74">
        <v>0.17499999999999999</v>
      </c>
      <c r="BS21" s="74">
        <v>0.33500000000000002</v>
      </c>
      <c r="BT21" s="74">
        <v>3.28</v>
      </c>
      <c r="BU21" s="74">
        <v>6.0000000000000001E-3</v>
      </c>
      <c r="BV21" s="74">
        <f t="shared" si="4"/>
        <v>13.273999999999999</v>
      </c>
      <c r="BW21" s="74">
        <f t="shared" si="5"/>
        <v>4.76</v>
      </c>
      <c r="BX21" s="73">
        <f t="shared" si="6"/>
        <v>43.460000000000008</v>
      </c>
      <c r="BY21" s="73">
        <f t="shared" si="7"/>
        <v>34.547000000000004</v>
      </c>
      <c r="BZ21" s="74">
        <v>0.54</v>
      </c>
      <c r="CA21" s="72">
        <v>69.599999999999994</v>
      </c>
      <c r="CB21" s="74">
        <v>0.13</v>
      </c>
      <c r="CC21" s="74">
        <v>0.4</v>
      </c>
      <c r="CD21" s="74">
        <v>5.673</v>
      </c>
      <c r="CE21" s="74">
        <v>1.0999999999999999E-2</v>
      </c>
      <c r="CF21" s="74">
        <v>0.19</v>
      </c>
      <c r="CG21" s="74">
        <v>0</v>
      </c>
      <c r="CH21" s="74">
        <v>0</v>
      </c>
      <c r="CI21" s="74">
        <v>1E-3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0</v>
      </c>
      <c r="CT21" s="74">
        <v>0</v>
      </c>
      <c r="CU21" s="74">
        <v>0</v>
      </c>
      <c r="CV21" s="74">
        <v>0</v>
      </c>
      <c r="CW21" s="74">
        <v>0</v>
      </c>
      <c r="CX21" s="74">
        <v>0</v>
      </c>
      <c r="CY21" s="74">
        <v>0</v>
      </c>
      <c r="CZ21" s="74">
        <v>0</v>
      </c>
      <c r="DA21" s="74">
        <v>0</v>
      </c>
      <c r="DB21" s="74">
        <v>0</v>
      </c>
      <c r="DC21" s="74">
        <v>0</v>
      </c>
      <c r="DD21" s="74">
        <v>0</v>
      </c>
    </row>
    <row r="22" spans="1:108" ht="16.5" customHeight="1" x14ac:dyDescent="0.25">
      <c r="A22" s="70">
        <v>17</v>
      </c>
      <c r="B22" s="71">
        <v>45300</v>
      </c>
      <c r="C22" s="72">
        <v>1</v>
      </c>
      <c r="D22" s="72">
        <v>12</v>
      </c>
      <c r="E22" s="73">
        <v>2095.5153600000003</v>
      </c>
      <c r="F22" s="74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2">
        <v>1.63</v>
      </c>
      <c r="AB22" s="72">
        <v>669.49</v>
      </c>
      <c r="AC22" s="72">
        <v>1.06</v>
      </c>
      <c r="AD22" s="72">
        <v>1.92</v>
      </c>
      <c r="AE22" s="72">
        <v>5.9370000000000003</v>
      </c>
      <c r="AF22" s="72">
        <v>4.4999999999999998E-2</v>
      </c>
      <c r="AG22" s="72">
        <v>0.252</v>
      </c>
      <c r="AH22" s="72">
        <v>0</v>
      </c>
      <c r="AI22" s="72">
        <v>0</v>
      </c>
      <c r="AJ22" s="72">
        <v>1.4E-2</v>
      </c>
      <c r="AK22" s="72">
        <f t="shared" si="0"/>
        <v>83.075009158732357</v>
      </c>
      <c r="AL22" s="72">
        <f t="shared" si="1"/>
        <v>2.8695173075400326</v>
      </c>
      <c r="AM22" s="72">
        <f t="shared" si="2"/>
        <v>631.59433962264154</v>
      </c>
      <c r="AN22" s="72"/>
      <c r="AO22" s="74">
        <v>37.57</v>
      </c>
      <c r="AP22" s="72">
        <v>22991.24</v>
      </c>
      <c r="AQ22" s="74">
        <v>37.01</v>
      </c>
      <c r="AR22" s="74">
        <v>12.65</v>
      </c>
      <c r="AS22" s="74">
        <v>9.3640000000000008</v>
      </c>
      <c r="AT22" s="74">
        <v>0.89600000000000002</v>
      </c>
      <c r="AU22" s="74">
        <v>0.48399999999999999</v>
      </c>
      <c r="AV22" s="74">
        <v>0.08</v>
      </c>
      <c r="AW22" s="74">
        <v>10.45</v>
      </c>
      <c r="AX22" s="74">
        <v>0.41</v>
      </c>
      <c r="AY22" s="74">
        <f t="shared" si="3"/>
        <v>32.463999999999999</v>
      </c>
      <c r="AZ22" s="74"/>
      <c r="BA22" s="74"/>
      <c r="BB22" s="74">
        <v>0.49</v>
      </c>
      <c r="BC22" s="72">
        <v>77.680000000000007</v>
      </c>
      <c r="BD22" s="74">
        <v>0.09</v>
      </c>
      <c r="BE22" s="74">
        <v>1.52</v>
      </c>
      <c r="BF22" s="74">
        <v>5.3140000000000001</v>
      </c>
      <c r="BG22" s="74">
        <v>1.6E-2</v>
      </c>
      <c r="BH22" s="74">
        <v>0.19800000000000001</v>
      </c>
      <c r="BI22" s="74">
        <v>0</v>
      </c>
      <c r="BJ22" s="74">
        <v>0</v>
      </c>
      <c r="BK22" s="74">
        <v>5.0000000000000001E-3</v>
      </c>
      <c r="BL22" s="74">
        <v>2.2200000000000002</v>
      </c>
      <c r="BM22" s="72">
        <v>876.51</v>
      </c>
      <c r="BN22" s="74">
        <v>0.93</v>
      </c>
      <c r="BO22" s="74">
        <v>53.52</v>
      </c>
      <c r="BP22" s="74">
        <v>9.3569999999999993</v>
      </c>
      <c r="BQ22" s="74">
        <v>0.443</v>
      </c>
      <c r="BR22" s="74">
        <v>0.185</v>
      </c>
      <c r="BS22" s="74">
        <v>0.35299999999999998</v>
      </c>
      <c r="BT22" s="74">
        <v>2.75</v>
      </c>
      <c r="BU22" s="74">
        <v>1.2E-2</v>
      </c>
      <c r="BV22" s="74">
        <f t="shared" si="4"/>
        <v>12.106999999999999</v>
      </c>
      <c r="BW22" s="74">
        <f t="shared" si="5"/>
        <v>4.1230000000000002</v>
      </c>
      <c r="BX22" s="73">
        <f t="shared" si="6"/>
        <v>43.210000000000008</v>
      </c>
      <c r="BY22" s="73">
        <f t="shared" si="7"/>
        <v>33.67</v>
      </c>
      <c r="BZ22" s="74">
        <v>0.4</v>
      </c>
      <c r="CA22" s="72">
        <v>50.79</v>
      </c>
      <c r="CB22" s="74">
        <v>7.0000000000000007E-2</v>
      </c>
      <c r="CC22" s="74">
        <v>0.28000000000000003</v>
      </c>
      <c r="CD22" s="74">
        <v>5.1859999999999999</v>
      </c>
      <c r="CE22" s="74">
        <v>1.2999999999999999E-2</v>
      </c>
      <c r="CF22" s="74">
        <v>0.22900000000000001</v>
      </c>
      <c r="CG22" s="74">
        <v>0</v>
      </c>
      <c r="CH22" s="74">
        <v>0</v>
      </c>
      <c r="CI22" s="74">
        <v>6.0000000000000001E-3</v>
      </c>
      <c r="CJ22" s="74">
        <v>0</v>
      </c>
      <c r="CK22" s="74">
        <v>0</v>
      </c>
      <c r="CL22" s="74">
        <v>0</v>
      </c>
      <c r="CM22" s="74">
        <v>0</v>
      </c>
      <c r="CN22" s="74">
        <v>0</v>
      </c>
      <c r="CO22" s="74">
        <v>0</v>
      </c>
      <c r="CP22" s="74">
        <v>0</v>
      </c>
      <c r="CQ22" s="74">
        <v>0</v>
      </c>
      <c r="CR22" s="74">
        <v>0</v>
      </c>
      <c r="CS22" s="74">
        <v>0</v>
      </c>
      <c r="CT22" s="74">
        <v>0</v>
      </c>
      <c r="CU22" s="74">
        <v>0</v>
      </c>
      <c r="CV22" s="74">
        <v>0</v>
      </c>
      <c r="CW22" s="74">
        <v>0</v>
      </c>
      <c r="CX22" s="74">
        <v>0</v>
      </c>
      <c r="CY22" s="74">
        <v>0</v>
      </c>
      <c r="CZ22" s="74">
        <v>0</v>
      </c>
      <c r="DA22" s="74">
        <v>0</v>
      </c>
      <c r="DB22" s="74">
        <v>0</v>
      </c>
      <c r="DC22" s="74">
        <v>0</v>
      </c>
      <c r="DD22" s="74">
        <v>0</v>
      </c>
    </row>
    <row r="23" spans="1:108" ht="16.5" customHeight="1" x14ac:dyDescent="0.25">
      <c r="A23" s="70">
        <v>18</v>
      </c>
      <c r="B23" s="71">
        <v>45300</v>
      </c>
      <c r="C23" s="72">
        <v>2</v>
      </c>
      <c r="D23" s="72">
        <v>10.5</v>
      </c>
      <c r="E23" s="72">
        <v>1660.3960200000001</v>
      </c>
      <c r="F23" s="74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2">
        <v>1.63</v>
      </c>
      <c r="AB23" s="72">
        <v>578.91999999999996</v>
      </c>
      <c r="AC23" s="72">
        <v>1.1399999999999999</v>
      </c>
      <c r="AD23" s="72">
        <v>2.0299999999999998</v>
      </c>
      <c r="AE23" s="72">
        <v>6.109</v>
      </c>
      <c r="AF23" s="72">
        <v>3.6999999999999998E-2</v>
      </c>
      <c r="AG23" s="72">
        <v>0.32600000000000001</v>
      </c>
      <c r="AH23" s="72">
        <v>0</v>
      </c>
      <c r="AI23" s="72">
        <v>0</v>
      </c>
      <c r="AJ23" s="72">
        <v>0.01</v>
      </c>
      <c r="AK23" s="72">
        <f t="shared" si="0"/>
        <v>82.442385062714948</v>
      </c>
      <c r="AL23" s="72">
        <f t="shared" si="1"/>
        <v>2.8789178337428396</v>
      </c>
      <c r="AM23" s="72">
        <f t="shared" si="2"/>
        <v>507.82456140350877</v>
      </c>
      <c r="AN23" s="72"/>
      <c r="AO23" s="74">
        <v>46.27</v>
      </c>
      <c r="AP23" s="72">
        <v>21551.89</v>
      </c>
      <c r="AQ23" s="74">
        <v>39.909999999999997</v>
      </c>
      <c r="AR23" s="74">
        <v>10.96</v>
      </c>
      <c r="AS23" s="74">
        <v>9.4719999999999995</v>
      </c>
      <c r="AT23" s="74">
        <v>0.80100000000000005</v>
      </c>
      <c r="AU23" s="74">
        <v>0.28699999999999998</v>
      </c>
      <c r="AV23" s="74">
        <v>1.0999999999999999E-2</v>
      </c>
      <c r="AW23" s="74">
        <v>9.2100000000000009</v>
      </c>
      <c r="AX23" s="74">
        <v>0.38600000000000001</v>
      </c>
      <c r="AY23" s="74">
        <f t="shared" si="3"/>
        <v>29.642000000000003</v>
      </c>
      <c r="AZ23" s="74"/>
      <c r="BA23" s="74"/>
      <c r="BB23" s="74">
        <v>0.68</v>
      </c>
      <c r="BC23" s="72">
        <v>87.49</v>
      </c>
      <c r="BD23" s="74">
        <v>0.1</v>
      </c>
      <c r="BE23" s="74">
        <v>1.57</v>
      </c>
      <c r="BF23" s="74">
        <v>5.7519999999999998</v>
      </c>
      <c r="BG23" s="74">
        <v>1.7999999999999999E-2</v>
      </c>
      <c r="BH23" s="74">
        <v>0.28499999999999998</v>
      </c>
      <c r="BI23" s="74">
        <v>0</v>
      </c>
      <c r="BJ23" s="74">
        <v>0</v>
      </c>
      <c r="BK23" s="74">
        <v>5.0000000000000001E-3</v>
      </c>
      <c r="BL23" s="74">
        <v>1.96</v>
      </c>
      <c r="BM23" s="72">
        <v>842</v>
      </c>
      <c r="BN23" s="74">
        <v>0.89</v>
      </c>
      <c r="BO23" s="74">
        <v>49.99</v>
      </c>
      <c r="BP23" s="74">
        <v>9.9990000000000006</v>
      </c>
      <c r="BQ23" s="74">
        <v>0.58399999999999996</v>
      </c>
      <c r="BR23" s="74">
        <v>0.23200000000000001</v>
      </c>
      <c r="BS23" s="74">
        <v>4.0000000000000001E-3</v>
      </c>
      <c r="BT23" s="74">
        <v>4.3899999999999997</v>
      </c>
      <c r="BU23" s="74">
        <v>1.4999999999999999E-2</v>
      </c>
      <c r="BV23" s="74">
        <f t="shared" si="4"/>
        <v>14.388999999999999</v>
      </c>
      <c r="BW23" s="74">
        <f t="shared" si="5"/>
        <v>5.863999999999999</v>
      </c>
      <c r="BX23" s="73">
        <f t="shared" si="6"/>
        <v>44.600000000000009</v>
      </c>
      <c r="BY23" s="73">
        <f t="shared" si="7"/>
        <v>34.533999999999999</v>
      </c>
      <c r="BZ23" s="74">
        <v>0.4</v>
      </c>
      <c r="CA23" s="72">
        <v>42.89</v>
      </c>
      <c r="CB23" s="74">
        <v>0.09</v>
      </c>
      <c r="CC23" s="74">
        <v>0.21</v>
      </c>
      <c r="CD23" s="74">
        <v>5.4889999999999999</v>
      </c>
      <c r="CE23" s="74">
        <v>0.01</v>
      </c>
      <c r="CF23" s="74">
        <v>0.19700000000000001</v>
      </c>
      <c r="CG23" s="74">
        <v>0</v>
      </c>
      <c r="CH23" s="74">
        <v>0</v>
      </c>
      <c r="CI23" s="74">
        <v>4.0000000000000001E-3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0</v>
      </c>
      <c r="CP23" s="74">
        <v>0</v>
      </c>
      <c r="CQ23" s="74">
        <v>0</v>
      </c>
      <c r="CR23" s="74">
        <v>0</v>
      </c>
      <c r="CS23" s="74">
        <v>0</v>
      </c>
      <c r="CT23" s="74">
        <v>0</v>
      </c>
      <c r="CU23" s="74">
        <v>0</v>
      </c>
      <c r="CV23" s="74">
        <v>0</v>
      </c>
      <c r="CW23" s="74">
        <v>0</v>
      </c>
      <c r="CX23" s="74">
        <v>0</v>
      </c>
      <c r="CY23" s="74">
        <v>0</v>
      </c>
      <c r="CZ23" s="74">
        <v>0</v>
      </c>
      <c r="DA23" s="74">
        <v>0</v>
      </c>
      <c r="DB23" s="74">
        <v>0</v>
      </c>
      <c r="DC23" s="74">
        <v>0</v>
      </c>
      <c r="DD23" s="74">
        <v>0</v>
      </c>
    </row>
    <row r="24" spans="1:108" ht="16.5" customHeight="1" x14ac:dyDescent="0.25">
      <c r="A24" s="70">
        <v>19</v>
      </c>
      <c r="B24" s="71">
        <v>45301</v>
      </c>
      <c r="C24" s="72">
        <v>1</v>
      </c>
      <c r="D24" s="72">
        <v>0</v>
      </c>
      <c r="E24" s="72">
        <v>0</v>
      </c>
      <c r="F24" s="74"/>
      <c r="G24" s="72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/>
      <c r="AO24" s="74">
        <v>0</v>
      </c>
      <c r="AP24" s="74">
        <v>0</v>
      </c>
      <c r="AQ24" s="74">
        <v>0</v>
      </c>
      <c r="AR24" s="74">
        <v>0</v>
      </c>
      <c r="AS24" s="74">
        <v>0</v>
      </c>
      <c r="AT24" s="74">
        <v>0</v>
      </c>
      <c r="AU24" s="74">
        <v>0</v>
      </c>
      <c r="AV24" s="74">
        <v>0</v>
      </c>
      <c r="AW24" s="74">
        <v>0</v>
      </c>
      <c r="AX24" s="74">
        <v>0</v>
      </c>
      <c r="AY24" s="74">
        <f t="shared" si="3"/>
        <v>0</v>
      </c>
      <c r="AZ24" s="74"/>
      <c r="BA24" s="74"/>
      <c r="BB24" s="74">
        <v>0</v>
      </c>
      <c r="BC24" s="74">
        <v>0</v>
      </c>
      <c r="BD24" s="74">
        <v>0</v>
      </c>
      <c r="BE24" s="74">
        <v>0</v>
      </c>
      <c r="BF24" s="74">
        <v>0</v>
      </c>
      <c r="BG24" s="74">
        <v>0</v>
      </c>
      <c r="BH24" s="74">
        <v>0</v>
      </c>
      <c r="BI24" s="74">
        <v>0</v>
      </c>
      <c r="BJ24" s="74">
        <v>0</v>
      </c>
      <c r="BK24" s="74">
        <v>0</v>
      </c>
      <c r="BL24" s="74">
        <v>0</v>
      </c>
      <c r="BM24" s="74">
        <v>0</v>
      </c>
      <c r="BN24" s="74">
        <v>0</v>
      </c>
      <c r="BO24" s="74">
        <v>0</v>
      </c>
      <c r="BP24" s="74">
        <v>0</v>
      </c>
      <c r="BQ24" s="74">
        <v>0</v>
      </c>
      <c r="BR24" s="74">
        <v>0</v>
      </c>
      <c r="BS24" s="74">
        <v>0</v>
      </c>
      <c r="BT24" s="74">
        <v>0</v>
      </c>
      <c r="BU24" s="74">
        <v>0</v>
      </c>
      <c r="BV24" s="74">
        <f t="shared" si="4"/>
        <v>0</v>
      </c>
      <c r="BW24" s="74">
        <f t="shared" si="5"/>
        <v>0</v>
      </c>
      <c r="BX24" s="73">
        <f t="shared" si="6"/>
        <v>41.600000000000009</v>
      </c>
      <c r="BY24" s="73">
        <f t="shared" si="7"/>
        <v>29.533999999999999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0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0</v>
      </c>
      <c r="CO24" s="74">
        <v>0</v>
      </c>
      <c r="CP24" s="74">
        <v>0</v>
      </c>
      <c r="CQ24" s="74">
        <v>0</v>
      </c>
      <c r="CR24" s="74">
        <v>0</v>
      </c>
      <c r="CS24" s="74">
        <v>0</v>
      </c>
      <c r="CT24" s="74">
        <v>0</v>
      </c>
      <c r="CU24" s="74">
        <v>0</v>
      </c>
      <c r="CV24" s="74">
        <v>0</v>
      </c>
      <c r="CW24" s="74">
        <v>0</v>
      </c>
      <c r="CX24" s="74">
        <v>0</v>
      </c>
      <c r="CY24" s="74">
        <v>0</v>
      </c>
      <c r="CZ24" s="74">
        <v>0</v>
      </c>
      <c r="DA24" s="74">
        <v>0</v>
      </c>
      <c r="DB24" s="74">
        <v>0</v>
      </c>
      <c r="DC24" s="74">
        <v>0</v>
      </c>
      <c r="DD24" s="74">
        <v>0</v>
      </c>
    </row>
    <row r="25" spans="1:108" ht="16.5" customHeight="1" x14ac:dyDescent="0.25">
      <c r="A25" s="70">
        <v>20</v>
      </c>
      <c r="B25" s="71">
        <v>45301</v>
      </c>
      <c r="C25" s="72">
        <v>2</v>
      </c>
      <c r="D25" s="72">
        <v>0</v>
      </c>
      <c r="E25" s="72">
        <v>0</v>
      </c>
      <c r="F25" s="74"/>
      <c r="G25" s="72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/>
      <c r="AO25" s="74">
        <v>0</v>
      </c>
      <c r="AP25" s="74">
        <v>0</v>
      </c>
      <c r="AQ25" s="74">
        <v>0</v>
      </c>
      <c r="AR25" s="74">
        <v>0</v>
      </c>
      <c r="AS25" s="74">
        <v>0</v>
      </c>
      <c r="AT25" s="74">
        <v>0</v>
      </c>
      <c r="AU25" s="74">
        <v>0</v>
      </c>
      <c r="AV25" s="74">
        <v>0</v>
      </c>
      <c r="AW25" s="74">
        <v>0</v>
      </c>
      <c r="AX25" s="74">
        <v>0</v>
      </c>
      <c r="AY25" s="74">
        <f t="shared" si="3"/>
        <v>0</v>
      </c>
      <c r="AZ25" s="74"/>
      <c r="BA25" s="74"/>
      <c r="BB25" s="74">
        <v>0</v>
      </c>
      <c r="BC25" s="74">
        <v>0</v>
      </c>
      <c r="BD25" s="74">
        <v>0</v>
      </c>
      <c r="BE25" s="74">
        <v>0</v>
      </c>
      <c r="BF25" s="74">
        <v>0</v>
      </c>
      <c r="BG25" s="74">
        <v>0</v>
      </c>
      <c r="BH25" s="74">
        <v>0</v>
      </c>
      <c r="BI25" s="74">
        <v>0</v>
      </c>
      <c r="BJ25" s="74">
        <v>0</v>
      </c>
      <c r="BK25" s="74">
        <v>0</v>
      </c>
      <c r="BL25" s="74">
        <v>0</v>
      </c>
      <c r="BM25" s="74">
        <v>0</v>
      </c>
      <c r="BN25" s="74">
        <v>0</v>
      </c>
      <c r="BO25" s="74">
        <v>0</v>
      </c>
      <c r="BP25" s="74">
        <v>0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f t="shared" si="4"/>
        <v>0</v>
      </c>
      <c r="BW25" s="74">
        <f t="shared" si="5"/>
        <v>0</v>
      </c>
      <c r="BX25" s="73">
        <f t="shared" si="6"/>
        <v>38.600000000000009</v>
      </c>
      <c r="BY25" s="73">
        <f t="shared" si="7"/>
        <v>24.533999999999999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0</v>
      </c>
      <c r="CT25" s="74">
        <v>0</v>
      </c>
      <c r="CU25" s="74">
        <v>0</v>
      </c>
      <c r="CV25" s="74">
        <v>0</v>
      </c>
      <c r="CW25" s="74">
        <v>0</v>
      </c>
      <c r="CX25" s="74">
        <v>0</v>
      </c>
      <c r="CY25" s="74">
        <v>0</v>
      </c>
      <c r="CZ25" s="74">
        <v>0</v>
      </c>
      <c r="DA25" s="74">
        <v>0</v>
      </c>
      <c r="DB25" s="74">
        <v>0</v>
      </c>
      <c r="DC25" s="74">
        <v>0</v>
      </c>
      <c r="DD25" s="74">
        <v>0</v>
      </c>
    </row>
    <row r="26" spans="1:108" ht="16.5" customHeight="1" x14ac:dyDescent="0.25">
      <c r="A26" s="70">
        <v>21</v>
      </c>
      <c r="B26" s="71">
        <v>45302</v>
      </c>
      <c r="C26" s="72">
        <v>1</v>
      </c>
      <c r="D26" s="72">
        <v>0</v>
      </c>
      <c r="E26" s="72">
        <v>0</v>
      </c>
      <c r="F26" s="74"/>
      <c r="G26" s="72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0</v>
      </c>
      <c r="AN26" s="72"/>
      <c r="AO26" s="74">
        <v>0</v>
      </c>
      <c r="AP26" s="74">
        <v>0</v>
      </c>
      <c r="AQ26" s="74">
        <v>0</v>
      </c>
      <c r="AR26" s="74">
        <v>0</v>
      </c>
      <c r="AS26" s="74">
        <v>0</v>
      </c>
      <c r="AT26" s="74">
        <v>0</v>
      </c>
      <c r="AU26" s="74">
        <v>0</v>
      </c>
      <c r="AV26" s="74">
        <v>0</v>
      </c>
      <c r="AW26" s="74">
        <v>0</v>
      </c>
      <c r="AX26" s="74">
        <v>0</v>
      </c>
      <c r="AY26" s="74">
        <f t="shared" si="3"/>
        <v>0</v>
      </c>
      <c r="AZ26" s="74"/>
      <c r="BA26" s="74"/>
      <c r="BB26" s="74">
        <v>0</v>
      </c>
      <c r="BC26" s="74">
        <v>0</v>
      </c>
      <c r="BD26" s="74">
        <v>0</v>
      </c>
      <c r="BE26" s="74">
        <v>0</v>
      </c>
      <c r="BF26" s="74">
        <v>0</v>
      </c>
      <c r="BG26" s="74">
        <v>0</v>
      </c>
      <c r="BH26" s="74">
        <v>0</v>
      </c>
      <c r="BI26" s="74">
        <v>0</v>
      </c>
      <c r="BJ26" s="74">
        <v>0</v>
      </c>
      <c r="BK26" s="74">
        <v>0</v>
      </c>
      <c r="BL26" s="74">
        <v>0</v>
      </c>
      <c r="BM26" s="74">
        <v>0</v>
      </c>
      <c r="BN26" s="74">
        <v>0</v>
      </c>
      <c r="BO26" s="74">
        <v>0</v>
      </c>
      <c r="BP26" s="74">
        <v>0</v>
      </c>
      <c r="BQ26" s="74">
        <v>0</v>
      </c>
      <c r="BR26" s="74">
        <v>0</v>
      </c>
      <c r="BS26" s="74">
        <v>0</v>
      </c>
      <c r="BT26" s="74">
        <v>0</v>
      </c>
      <c r="BU26" s="74">
        <v>0</v>
      </c>
      <c r="BV26" s="74">
        <f t="shared" si="4"/>
        <v>0</v>
      </c>
      <c r="BW26" s="74">
        <f t="shared" si="5"/>
        <v>0</v>
      </c>
      <c r="BX26" s="73">
        <f>BX25+BT26-BX$2</f>
        <v>35.600000000000009</v>
      </c>
      <c r="BY26" s="73">
        <f t="shared" si="7"/>
        <v>19.533999999999999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0</v>
      </c>
      <c r="CT26" s="74">
        <v>0</v>
      </c>
      <c r="CU26" s="74">
        <v>0</v>
      </c>
      <c r="CV26" s="74">
        <v>0</v>
      </c>
      <c r="CW26" s="74">
        <v>0</v>
      </c>
      <c r="CX26" s="74">
        <v>0</v>
      </c>
      <c r="CY26" s="74">
        <v>0</v>
      </c>
      <c r="CZ26" s="74">
        <v>0</v>
      </c>
      <c r="DA26" s="74">
        <v>0</v>
      </c>
      <c r="DB26" s="74">
        <v>0</v>
      </c>
      <c r="DC26" s="74">
        <v>0</v>
      </c>
      <c r="DD26" s="74">
        <v>0</v>
      </c>
    </row>
    <row r="27" spans="1:108" ht="16.5" customHeight="1" x14ac:dyDescent="0.25">
      <c r="A27" s="70">
        <v>22</v>
      </c>
      <c r="B27" s="71">
        <v>45302</v>
      </c>
      <c r="C27" s="72">
        <v>2</v>
      </c>
      <c r="D27" s="72">
        <v>0</v>
      </c>
      <c r="E27" s="72">
        <v>0</v>
      </c>
      <c r="F27" s="74"/>
      <c r="G27" s="72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/>
      <c r="AO27" s="74">
        <v>0</v>
      </c>
      <c r="AP27" s="74">
        <v>0</v>
      </c>
      <c r="AQ27" s="74">
        <v>0</v>
      </c>
      <c r="AR27" s="74">
        <v>0</v>
      </c>
      <c r="AS27" s="74">
        <v>0</v>
      </c>
      <c r="AT27" s="74">
        <v>0</v>
      </c>
      <c r="AU27" s="74">
        <v>0</v>
      </c>
      <c r="AV27" s="74">
        <v>0</v>
      </c>
      <c r="AW27" s="74">
        <v>0</v>
      </c>
      <c r="AX27" s="74">
        <v>0</v>
      </c>
      <c r="AY27" s="74">
        <f t="shared" si="3"/>
        <v>0</v>
      </c>
      <c r="AZ27" s="74"/>
      <c r="BA27" s="74"/>
      <c r="BB27" s="74">
        <v>0</v>
      </c>
      <c r="BC27" s="74">
        <v>0</v>
      </c>
      <c r="BD27" s="74">
        <v>0</v>
      </c>
      <c r="BE27" s="74">
        <v>0</v>
      </c>
      <c r="BF27" s="74">
        <v>0</v>
      </c>
      <c r="BG27" s="74">
        <v>0</v>
      </c>
      <c r="BH27" s="74">
        <v>0</v>
      </c>
      <c r="BI27" s="74">
        <v>0</v>
      </c>
      <c r="BJ27" s="74">
        <v>0</v>
      </c>
      <c r="BK27" s="74">
        <v>0</v>
      </c>
      <c r="BL27" s="74">
        <v>0</v>
      </c>
      <c r="BM27" s="74">
        <v>0</v>
      </c>
      <c r="BN27" s="74">
        <v>0</v>
      </c>
      <c r="BO27" s="74">
        <v>0</v>
      </c>
      <c r="BP27" s="74">
        <v>0</v>
      </c>
      <c r="BQ27" s="74">
        <v>0</v>
      </c>
      <c r="BR27" s="74">
        <v>0</v>
      </c>
      <c r="BS27" s="74">
        <v>0</v>
      </c>
      <c r="BT27" s="74">
        <v>0</v>
      </c>
      <c r="BU27" s="74">
        <v>0</v>
      </c>
      <c r="BV27" s="74">
        <f t="shared" si="4"/>
        <v>0</v>
      </c>
      <c r="BW27" s="74">
        <f t="shared" si="5"/>
        <v>0</v>
      </c>
      <c r="BX27" s="73">
        <f t="shared" si="6"/>
        <v>32.600000000000009</v>
      </c>
      <c r="BY27" s="73">
        <f t="shared" si="7"/>
        <v>14.533999999999999</v>
      </c>
      <c r="BZ27" s="74">
        <v>0</v>
      </c>
      <c r="CA27" s="74">
        <v>0</v>
      </c>
      <c r="CB27" s="74">
        <v>0</v>
      </c>
      <c r="CC27" s="74">
        <v>0</v>
      </c>
      <c r="CD27" s="74">
        <v>0</v>
      </c>
      <c r="CE27" s="74">
        <v>0</v>
      </c>
      <c r="CF27" s="74">
        <v>0</v>
      </c>
      <c r="CG27" s="74">
        <v>0</v>
      </c>
      <c r="CH27" s="74">
        <v>0</v>
      </c>
      <c r="CI27" s="74">
        <v>0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0</v>
      </c>
      <c r="CP27" s="74">
        <v>0</v>
      </c>
      <c r="CQ27" s="74">
        <v>0</v>
      </c>
      <c r="CR27" s="74">
        <v>0</v>
      </c>
      <c r="CS27" s="74">
        <v>0</v>
      </c>
      <c r="CT27" s="74">
        <v>0</v>
      </c>
      <c r="CU27" s="74">
        <v>0</v>
      </c>
      <c r="CV27" s="74">
        <v>0</v>
      </c>
      <c r="CW27" s="74">
        <v>0</v>
      </c>
      <c r="CX27" s="74">
        <v>0</v>
      </c>
      <c r="CY27" s="74">
        <v>0</v>
      </c>
      <c r="CZ27" s="74">
        <v>0</v>
      </c>
      <c r="DA27" s="74">
        <v>0</v>
      </c>
      <c r="DB27" s="74">
        <v>0</v>
      </c>
      <c r="DC27" s="74">
        <v>0</v>
      </c>
      <c r="DD27" s="74">
        <v>0</v>
      </c>
    </row>
    <row r="28" spans="1:108" ht="16.5" customHeight="1" x14ac:dyDescent="0.25">
      <c r="A28" s="70">
        <v>23</v>
      </c>
      <c r="B28" s="71">
        <v>45303</v>
      </c>
      <c r="C28" s="72">
        <v>1</v>
      </c>
      <c r="D28" s="72">
        <v>10.1</v>
      </c>
      <c r="E28" s="72">
        <v>1802.5973100000001</v>
      </c>
      <c r="F28" s="74"/>
      <c r="G28" s="72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2">
        <v>1.44</v>
      </c>
      <c r="AB28" s="72">
        <v>367.89</v>
      </c>
      <c r="AC28" s="72">
        <v>0.9</v>
      </c>
      <c r="AD28" s="72">
        <v>1.8</v>
      </c>
      <c r="AE28" s="72">
        <v>5.4020000000000001</v>
      </c>
      <c r="AF28" s="72">
        <v>3.1E-2</v>
      </c>
      <c r="AG28" s="72">
        <v>0.27300000000000002</v>
      </c>
      <c r="AH28" s="72">
        <v>0</v>
      </c>
      <c r="AI28" s="72">
        <v>0</v>
      </c>
      <c r="AJ28" s="72">
        <v>7.0000000000000001E-3</v>
      </c>
      <c r="AK28" s="72">
        <f t="shared" si="0"/>
        <v>84.626888745334085</v>
      </c>
      <c r="AL28" s="72">
        <f t="shared" si="1"/>
        <v>2.8473640774398179</v>
      </c>
      <c r="AM28" s="72">
        <f t="shared" si="2"/>
        <v>408.76666666666665</v>
      </c>
      <c r="AN28" s="72"/>
      <c r="AO28" s="74">
        <v>33.549999999999997</v>
      </c>
      <c r="AP28" s="72">
        <v>14184.7</v>
      </c>
      <c r="AQ28" s="74">
        <v>37.71</v>
      </c>
      <c r="AR28" s="74">
        <v>11.22</v>
      </c>
      <c r="AS28" s="74">
        <v>7.8739999999999997</v>
      </c>
      <c r="AT28" s="74">
        <v>0.76400000000000001</v>
      </c>
      <c r="AU28" s="74">
        <v>0.39300000000000002</v>
      </c>
      <c r="AV28" s="74">
        <v>8.2000000000000003E-2</v>
      </c>
      <c r="AW28" s="74">
        <v>10.46</v>
      </c>
      <c r="AX28" s="74">
        <v>0.246</v>
      </c>
      <c r="AY28" s="74">
        <f t="shared" si="3"/>
        <v>29.553999999999998</v>
      </c>
      <c r="AZ28" s="74"/>
      <c r="BA28" s="74"/>
      <c r="BB28" s="74">
        <v>0.55000000000000004</v>
      </c>
      <c r="BC28" s="72">
        <v>81.44</v>
      </c>
      <c r="BD28" s="74">
        <v>0.16</v>
      </c>
      <c r="BE28" s="74">
        <v>1.77</v>
      </c>
      <c r="BF28" s="74">
        <v>5.2889999999999997</v>
      </c>
      <c r="BG28" s="74">
        <v>1.7999999999999999E-2</v>
      </c>
      <c r="BH28" s="74">
        <v>0.29299999999999998</v>
      </c>
      <c r="BI28" s="74">
        <v>0</v>
      </c>
      <c r="BJ28" s="74">
        <v>0</v>
      </c>
      <c r="BK28" s="74">
        <v>8.0000000000000002E-3</v>
      </c>
      <c r="BL28" s="74">
        <v>1.89</v>
      </c>
      <c r="BM28" s="72">
        <v>853.63</v>
      </c>
      <c r="BN28" s="74">
        <v>4.2300000000000004</v>
      </c>
      <c r="BO28" s="74">
        <v>50.06</v>
      </c>
      <c r="BP28" s="74">
        <v>8.4139999999999997</v>
      </c>
      <c r="BQ28" s="74">
        <v>0.48199999999999998</v>
      </c>
      <c r="BR28" s="74">
        <v>0.17499999999999999</v>
      </c>
      <c r="BS28" s="74">
        <v>0.34</v>
      </c>
      <c r="BT28" s="74">
        <v>3.92</v>
      </c>
      <c r="BU28" s="74">
        <v>3.1E-2</v>
      </c>
      <c r="BV28" s="74">
        <f t="shared" si="4"/>
        <v>12.334</v>
      </c>
      <c r="BW28" s="74">
        <f t="shared" si="5"/>
        <v>8.6319999999999997</v>
      </c>
      <c r="BX28" s="73">
        <f t="shared" si="6"/>
        <v>33.52000000000001</v>
      </c>
      <c r="BY28" s="73">
        <f t="shared" si="7"/>
        <v>18.165999999999997</v>
      </c>
      <c r="BZ28" s="74">
        <v>0.44</v>
      </c>
      <c r="CA28" s="72">
        <v>68.849999999999994</v>
      </c>
      <c r="CB28" s="74">
        <v>0.22</v>
      </c>
      <c r="CC28" s="74">
        <v>0.66</v>
      </c>
      <c r="CD28" s="74">
        <v>5.3620000000000001</v>
      </c>
      <c r="CE28" s="74">
        <v>1.7999999999999999E-2</v>
      </c>
      <c r="CF28" s="74">
        <v>0.26700000000000002</v>
      </c>
      <c r="CG28" s="74">
        <v>0</v>
      </c>
      <c r="CH28" s="74">
        <v>0</v>
      </c>
      <c r="CI28" s="74">
        <v>6.0000000000000001E-3</v>
      </c>
      <c r="CJ28" s="74">
        <v>0</v>
      </c>
      <c r="CK28" s="74">
        <v>0</v>
      </c>
      <c r="CL28" s="74">
        <v>0</v>
      </c>
      <c r="CM28" s="74">
        <v>0</v>
      </c>
      <c r="CN28" s="74">
        <v>0</v>
      </c>
      <c r="CO28" s="74">
        <v>0</v>
      </c>
      <c r="CP28" s="74">
        <v>0</v>
      </c>
      <c r="CQ28" s="74">
        <v>0</v>
      </c>
      <c r="CR28" s="74">
        <v>0</v>
      </c>
      <c r="CS28" s="74">
        <v>0</v>
      </c>
      <c r="CT28" s="74">
        <v>0</v>
      </c>
      <c r="CU28" s="74">
        <v>0</v>
      </c>
      <c r="CV28" s="74">
        <v>0</v>
      </c>
      <c r="CW28" s="74">
        <v>0</v>
      </c>
      <c r="CX28" s="74">
        <v>0</v>
      </c>
      <c r="CY28" s="74">
        <v>0</v>
      </c>
      <c r="CZ28" s="74">
        <v>0</v>
      </c>
      <c r="DA28" s="74">
        <v>0</v>
      </c>
      <c r="DB28" s="74">
        <v>0</v>
      </c>
      <c r="DC28" s="74">
        <v>0</v>
      </c>
      <c r="DD28" s="74">
        <v>0</v>
      </c>
    </row>
    <row r="29" spans="1:108" ht="16.5" customHeight="1" x14ac:dyDescent="0.25">
      <c r="A29" s="70">
        <v>24</v>
      </c>
      <c r="B29" s="71">
        <v>45303</v>
      </c>
      <c r="C29" s="72">
        <v>2</v>
      </c>
      <c r="D29" s="72">
        <v>12</v>
      </c>
      <c r="E29" s="72">
        <v>2119.6527299999998</v>
      </c>
      <c r="F29" s="74"/>
      <c r="G29" s="72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2">
        <v>1.26</v>
      </c>
      <c r="AB29" s="72">
        <v>342.17</v>
      </c>
      <c r="AC29" s="72">
        <v>1.17</v>
      </c>
      <c r="AD29" s="72">
        <v>2.29</v>
      </c>
      <c r="AE29" s="72">
        <v>6.2949999999999999</v>
      </c>
      <c r="AF29" s="72">
        <v>4.2000000000000003E-2</v>
      </c>
      <c r="AG29" s="72">
        <v>0.54900000000000004</v>
      </c>
      <c r="AH29" s="72">
        <v>0</v>
      </c>
      <c r="AI29" s="72">
        <v>0</v>
      </c>
      <c r="AJ29" s="72">
        <v>1.0999999999999999E-2</v>
      </c>
      <c r="AK29" s="72">
        <f t="shared" si="0"/>
        <v>81.556961587712863</v>
      </c>
      <c r="AL29" s="72">
        <f t="shared" si="1"/>
        <v>2.8915272938894079</v>
      </c>
      <c r="AM29" s="72">
        <f t="shared" si="2"/>
        <v>292.45299145299151</v>
      </c>
      <c r="AN29" s="72"/>
      <c r="AO29" s="74">
        <v>29.59</v>
      </c>
      <c r="AP29" s="72">
        <v>10314.959999999999</v>
      </c>
      <c r="AQ29" s="74">
        <v>40.090000000000003</v>
      </c>
      <c r="AR29" s="74">
        <v>10.4</v>
      </c>
      <c r="AS29" s="74">
        <v>8.2129999999999992</v>
      </c>
      <c r="AT29" s="74">
        <v>0.748</v>
      </c>
      <c r="AU29" s="74">
        <v>0.57899999999999996</v>
      </c>
      <c r="AV29" s="74">
        <v>8.2000000000000003E-2</v>
      </c>
      <c r="AW29" s="74">
        <v>8.73</v>
      </c>
      <c r="AX29" s="74">
        <v>0.15</v>
      </c>
      <c r="AY29" s="74">
        <f t="shared" si="3"/>
        <v>27.343000000000004</v>
      </c>
      <c r="AZ29" s="74"/>
      <c r="BA29" s="74"/>
      <c r="BB29" s="74">
        <v>0.49</v>
      </c>
      <c r="BC29" s="72">
        <v>62.09</v>
      </c>
      <c r="BD29" s="74">
        <v>0.16</v>
      </c>
      <c r="BE29" s="74">
        <v>2.21</v>
      </c>
      <c r="BF29" s="74">
        <v>5.7549999999999999</v>
      </c>
      <c r="BG29" s="74">
        <v>0.02</v>
      </c>
      <c r="BH29" s="74">
        <v>0.38700000000000001</v>
      </c>
      <c r="BI29" s="74">
        <v>0</v>
      </c>
      <c r="BJ29" s="74">
        <v>0</v>
      </c>
      <c r="BK29" s="74">
        <v>6.0000000000000001E-3</v>
      </c>
      <c r="BL29" s="74">
        <v>1.53</v>
      </c>
      <c r="BM29" s="72">
        <v>701.95</v>
      </c>
      <c r="BN29" s="74">
        <v>0.94</v>
      </c>
      <c r="BO29" s="74">
        <v>51.91</v>
      </c>
      <c r="BP29" s="74">
        <v>8.2080000000000002</v>
      </c>
      <c r="BQ29" s="74">
        <v>0.45900000000000002</v>
      </c>
      <c r="BR29" s="74">
        <v>0.193</v>
      </c>
      <c r="BS29" s="74">
        <v>0.40600000000000003</v>
      </c>
      <c r="BT29" s="74">
        <v>3.36</v>
      </c>
      <c r="BU29" s="74">
        <v>1.4E-2</v>
      </c>
      <c r="BV29" s="74">
        <f t="shared" si="4"/>
        <v>11.568</v>
      </c>
      <c r="BW29" s="74">
        <f t="shared" si="5"/>
        <v>4.7589999999999995</v>
      </c>
      <c r="BX29" s="73">
        <f t="shared" si="6"/>
        <v>33.88000000000001</v>
      </c>
      <c r="BY29" s="73">
        <f t="shared" si="7"/>
        <v>17.924999999999997</v>
      </c>
      <c r="BZ29" s="74">
        <v>0.39</v>
      </c>
      <c r="CA29" s="72">
        <v>43.08</v>
      </c>
      <c r="CB29" s="74">
        <v>0.1</v>
      </c>
      <c r="CC29" s="74">
        <v>0.34</v>
      </c>
      <c r="CD29" s="74">
        <v>4.9379999999999997</v>
      </c>
      <c r="CE29" s="74">
        <v>8.0000000000000002E-3</v>
      </c>
      <c r="CF29" s="74">
        <v>0.32200000000000001</v>
      </c>
      <c r="CG29" s="74">
        <v>0</v>
      </c>
      <c r="CH29" s="74">
        <v>0</v>
      </c>
      <c r="CI29" s="74">
        <v>7.0000000000000001E-3</v>
      </c>
      <c r="CJ29" s="74">
        <v>0</v>
      </c>
      <c r="CK29" s="74">
        <v>0</v>
      </c>
      <c r="CL29" s="74">
        <v>0</v>
      </c>
      <c r="CM29" s="74">
        <v>0</v>
      </c>
      <c r="CN29" s="74">
        <v>0</v>
      </c>
      <c r="CO29" s="74">
        <v>0</v>
      </c>
      <c r="CP29" s="74">
        <v>0</v>
      </c>
      <c r="CQ29" s="74">
        <v>0</v>
      </c>
      <c r="CR29" s="74">
        <v>0</v>
      </c>
      <c r="CS29" s="74">
        <v>0</v>
      </c>
      <c r="CT29" s="74">
        <v>0</v>
      </c>
      <c r="CU29" s="74">
        <v>0</v>
      </c>
      <c r="CV29" s="74">
        <v>0</v>
      </c>
      <c r="CW29" s="74">
        <v>0</v>
      </c>
      <c r="CX29" s="74">
        <v>0</v>
      </c>
      <c r="CY29" s="74">
        <v>0</v>
      </c>
      <c r="CZ29" s="74">
        <v>0</v>
      </c>
      <c r="DA29" s="74">
        <v>0</v>
      </c>
      <c r="DB29" s="74">
        <v>0</v>
      </c>
      <c r="DC29" s="74">
        <v>0</v>
      </c>
      <c r="DD29" s="74">
        <v>0</v>
      </c>
    </row>
    <row r="30" spans="1:108" ht="16.5" customHeight="1" x14ac:dyDescent="0.25">
      <c r="A30" s="70">
        <v>25</v>
      </c>
      <c r="B30" s="71">
        <v>45304</v>
      </c>
      <c r="C30" s="72">
        <v>1</v>
      </c>
      <c r="D30" s="72">
        <v>12</v>
      </c>
      <c r="E30" s="72">
        <v>2053.7823600000002</v>
      </c>
      <c r="F30" s="74"/>
      <c r="G30" s="72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2">
        <v>1.1000000000000001</v>
      </c>
      <c r="AB30" s="72">
        <v>293.36</v>
      </c>
      <c r="AC30" s="72">
        <v>0.72</v>
      </c>
      <c r="AD30" s="72">
        <v>1.8</v>
      </c>
      <c r="AE30" s="72">
        <v>5.1589999999999998</v>
      </c>
      <c r="AF30" s="72">
        <v>3.6999999999999998E-2</v>
      </c>
      <c r="AG30" s="72">
        <v>0.36</v>
      </c>
      <c r="AH30" s="72">
        <v>0</v>
      </c>
      <c r="AI30" s="72">
        <v>0</v>
      </c>
      <c r="AJ30" s="72">
        <v>8.9999999999999993E-3</v>
      </c>
      <c r="AK30" s="72">
        <f t="shared" si="0"/>
        <v>85.313464686904084</v>
      </c>
      <c r="AL30" s="72">
        <f t="shared" si="1"/>
        <v>2.8370342488595357</v>
      </c>
      <c r="AM30" s="72">
        <f t="shared" si="2"/>
        <v>407.44444444444446</v>
      </c>
      <c r="AN30" s="72"/>
      <c r="AO30" s="74">
        <v>27.36</v>
      </c>
      <c r="AP30" s="72">
        <v>10766.9</v>
      </c>
      <c r="AQ30" s="74">
        <v>41.46</v>
      </c>
      <c r="AR30" s="74">
        <v>11.19</v>
      </c>
      <c r="AS30" s="74">
        <v>7.8490000000000002</v>
      </c>
      <c r="AT30" s="74">
        <v>0.70799999999999996</v>
      </c>
      <c r="AU30" s="74">
        <v>0.49299999999999999</v>
      </c>
      <c r="AV30" s="74">
        <v>7.5999999999999998E-2</v>
      </c>
      <c r="AW30" s="74">
        <v>9.86</v>
      </c>
      <c r="AX30" s="74">
        <v>0.155</v>
      </c>
      <c r="AY30" s="74">
        <f t="shared" si="3"/>
        <v>28.898999999999997</v>
      </c>
      <c r="AZ30" s="74"/>
      <c r="BA30" s="74"/>
      <c r="BB30" s="74">
        <v>0.4</v>
      </c>
      <c r="BC30" s="72">
        <v>73.489999999999995</v>
      </c>
      <c r="BD30" s="74">
        <v>0.15</v>
      </c>
      <c r="BE30" s="74">
        <v>2.0699999999999998</v>
      </c>
      <c r="BF30" s="74">
        <v>5.2830000000000004</v>
      </c>
      <c r="BG30" s="74">
        <v>3.7999999999999999E-2</v>
      </c>
      <c r="BH30" s="74">
        <v>0.379</v>
      </c>
      <c r="BI30" s="74">
        <v>0</v>
      </c>
      <c r="BJ30" s="74">
        <v>0</v>
      </c>
      <c r="BK30" s="74">
        <v>8.0000000000000002E-3</v>
      </c>
      <c r="BL30" s="74">
        <v>1.2</v>
      </c>
      <c r="BM30" s="72">
        <v>760.36</v>
      </c>
      <c r="BN30" s="74">
        <v>0.79</v>
      </c>
      <c r="BO30" s="74">
        <v>51.12</v>
      </c>
      <c r="BP30" s="74">
        <v>8.0510000000000002</v>
      </c>
      <c r="BQ30" s="74">
        <v>0.42699999999999999</v>
      </c>
      <c r="BR30" s="74">
        <v>0.22</v>
      </c>
      <c r="BS30" s="74">
        <v>0.34499999999999997</v>
      </c>
      <c r="BT30" s="74">
        <v>3.73</v>
      </c>
      <c r="BU30" s="74">
        <v>1.2999999999999999E-2</v>
      </c>
      <c r="BV30" s="74">
        <f t="shared" si="4"/>
        <v>11.781000000000001</v>
      </c>
      <c r="BW30" s="74">
        <f t="shared" si="5"/>
        <v>4.9469999999999992</v>
      </c>
      <c r="BX30" s="73">
        <f t="shared" si="6"/>
        <v>34.610000000000007</v>
      </c>
      <c r="BY30" s="73">
        <f t="shared" si="7"/>
        <v>17.871999999999996</v>
      </c>
      <c r="BZ30" s="74">
        <v>0.25</v>
      </c>
      <c r="CA30" s="72">
        <v>36.19</v>
      </c>
      <c r="CB30" s="74">
        <v>0.08</v>
      </c>
      <c r="CC30" s="74">
        <v>0.26</v>
      </c>
      <c r="CD30" s="74">
        <v>5.0259999999999998</v>
      </c>
      <c r="CE30" s="74">
        <v>7.0000000000000001E-3</v>
      </c>
      <c r="CF30" s="74">
        <v>0.313</v>
      </c>
      <c r="CG30" s="74">
        <v>0</v>
      </c>
      <c r="CH30" s="74">
        <v>0</v>
      </c>
      <c r="CI30" s="74">
        <v>7.0000000000000001E-3</v>
      </c>
      <c r="CJ30" s="74">
        <v>0</v>
      </c>
      <c r="CK30" s="74">
        <v>0</v>
      </c>
      <c r="CL30" s="74">
        <v>0</v>
      </c>
      <c r="CM30" s="74">
        <v>0</v>
      </c>
      <c r="CN30" s="74">
        <v>0</v>
      </c>
      <c r="CO30" s="74">
        <v>0</v>
      </c>
      <c r="CP30" s="74">
        <v>0</v>
      </c>
      <c r="CQ30" s="74">
        <v>0</v>
      </c>
      <c r="CR30" s="74">
        <v>0</v>
      </c>
      <c r="CS30" s="74">
        <v>0</v>
      </c>
      <c r="CT30" s="74">
        <v>0</v>
      </c>
      <c r="CU30" s="74">
        <v>0</v>
      </c>
      <c r="CV30" s="74">
        <v>0</v>
      </c>
      <c r="CW30" s="74">
        <v>0</v>
      </c>
      <c r="CX30" s="74">
        <v>0</v>
      </c>
      <c r="CY30" s="74">
        <v>0</v>
      </c>
      <c r="CZ30" s="74">
        <v>0</v>
      </c>
      <c r="DA30" s="74">
        <v>0</v>
      </c>
      <c r="DB30" s="74">
        <v>0</v>
      </c>
      <c r="DC30" s="74">
        <v>0</v>
      </c>
      <c r="DD30" s="74">
        <v>0</v>
      </c>
    </row>
    <row r="31" spans="1:108" ht="16.5" customHeight="1" x14ac:dyDescent="0.25">
      <c r="A31" s="70">
        <v>26</v>
      </c>
      <c r="B31" s="71">
        <v>45304</v>
      </c>
      <c r="C31" s="72">
        <v>2</v>
      </c>
      <c r="D31" s="72">
        <v>12</v>
      </c>
      <c r="E31" s="72">
        <v>2138.3379199999999</v>
      </c>
      <c r="F31" s="74"/>
      <c r="G31" s="72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2">
        <v>1.1499999999999999</v>
      </c>
      <c r="AB31" s="72">
        <v>350.7</v>
      </c>
      <c r="AC31" s="72">
        <v>1.08</v>
      </c>
      <c r="AD31" s="72">
        <v>2.34</v>
      </c>
      <c r="AE31" s="72">
        <v>6.2229999999999999</v>
      </c>
      <c r="AF31" s="72">
        <v>3.6999999999999998E-2</v>
      </c>
      <c r="AG31" s="72">
        <v>0.39200000000000002</v>
      </c>
      <c r="AH31" s="72">
        <v>0</v>
      </c>
      <c r="AI31" s="72">
        <v>0</v>
      </c>
      <c r="AJ31" s="72">
        <v>0.01</v>
      </c>
      <c r="AK31" s="72">
        <f t="shared" si="0"/>
        <v>81.840076769811304</v>
      </c>
      <c r="AL31" s="72">
        <f t="shared" si="1"/>
        <v>2.8854539294965713</v>
      </c>
      <c r="AM31" s="72">
        <f t="shared" si="2"/>
        <v>324.72222222222217</v>
      </c>
      <c r="AN31" s="72"/>
      <c r="AO31" s="74">
        <v>35.35</v>
      </c>
      <c r="AP31" s="72">
        <v>13028.14</v>
      </c>
      <c r="AQ31" s="74">
        <v>43.14</v>
      </c>
      <c r="AR31" s="74">
        <v>11.94</v>
      </c>
      <c r="AS31" s="74">
        <v>7.8170000000000002</v>
      </c>
      <c r="AT31" s="74">
        <v>0.65900000000000003</v>
      </c>
      <c r="AU31" s="74">
        <v>0.39400000000000002</v>
      </c>
      <c r="AV31" s="74">
        <v>7.6999999999999999E-2</v>
      </c>
      <c r="AW31" s="74">
        <v>8.92</v>
      </c>
      <c r="AX31" s="74">
        <v>0.182</v>
      </c>
      <c r="AY31" s="74">
        <f t="shared" si="3"/>
        <v>28.677</v>
      </c>
      <c r="AZ31" s="74"/>
      <c r="BA31" s="74"/>
      <c r="BB31" s="74">
        <v>0.4</v>
      </c>
      <c r="BC31" s="72">
        <v>78.03</v>
      </c>
      <c r="BD31" s="74">
        <v>0.18</v>
      </c>
      <c r="BE31" s="74">
        <v>2.34</v>
      </c>
      <c r="BF31" s="74">
        <v>6.1310000000000002</v>
      </c>
      <c r="BG31" s="74">
        <v>1.7999999999999999E-2</v>
      </c>
      <c r="BH31" s="74">
        <v>0.34100000000000003</v>
      </c>
      <c r="BI31" s="74">
        <v>0</v>
      </c>
      <c r="BJ31" s="74">
        <v>0</v>
      </c>
      <c r="BK31" s="74">
        <v>6.0000000000000001E-3</v>
      </c>
      <c r="BL31" s="74">
        <v>1.4</v>
      </c>
      <c r="BM31" s="72">
        <v>792.39</v>
      </c>
      <c r="BN31" s="74">
        <v>1.02</v>
      </c>
      <c r="BO31" s="74">
        <v>52.1</v>
      </c>
      <c r="BP31" s="74">
        <v>8.8179999999999996</v>
      </c>
      <c r="BQ31" s="74">
        <v>0.40899999999999997</v>
      </c>
      <c r="BR31" s="74">
        <v>0.20100000000000001</v>
      </c>
      <c r="BS31" s="74">
        <v>0.34100000000000003</v>
      </c>
      <c r="BT31" s="74">
        <v>3.18</v>
      </c>
      <c r="BU31" s="74">
        <v>1.4E-2</v>
      </c>
      <c r="BV31" s="74">
        <f t="shared" si="4"/>
        <v>11.997999999999999</v>
      </c>
      <c r="BW31" s="74">
        <f t="shared" si="5"/>
        <v>4.609</v>
      </c>
      <c r="BX31" s="73">
        <f t="shared" si="6"/>
        <v>34.790000000000006</v>
      </c>
      <c r="BY31" s="73">
        <f t="shared" si="7"/>
        <v>17.480999999999995</v>
      </c>
      <c r="BZ31" s="74">
        <v>0.25</v>
      </c>
      <c r="CA31" s="72">
        <v>49.14</v>
      </c>
      <c r="CB31" s="74">
        <v>0.1</v>
      </c>
      <c r="CC31" s="74">
        <v>0.23</v>
      </c>
      <c r="CD31" s="74">
        <v>4.9550000000000001</v>
      </c>
      <c r="CE31" s="74">
        <v>6.0000000000000001E-3</v>
      </c>
      <c r="CF31" s="74">
        <v>0.30499999999999999</v>
      </c>
      <c r="CG31" s="74">
        <v>0</v>
      </c>
      <c r="CH31" s="74">
        <v>0</v>
      </c>
      <c r="CI31" s="74">
        <v>5.0000000000000001E-3</v>
      </c>
      <c r="CJ31" s="74">
        <v>0</v>
      </c>
      <c r="CK31" s="74">
        <v>0</v>
      </c>
      <c r="CL31" s="74">
        <v>0</v>
      </c>
      <c r="CM31" s="74">
        <v>0</v>
      </c>
      <c r="CN31" s="74">
        <v>0</v>
      </c>
      <c r="CO31" s="74">
        <v>0</v>
      </c>
      <c r="CP31" s="74">
        <v>0</v>
      </c>
      <c r="CQ31" s="74">
        <v>0</v>
      </c>
      <c r="CR31" s="74">
        <v>0</v>
      </c>
      <c r="CS31" s="74">
        <v>0</v>
      </c>
      <c r="CT31" s="74">
        <v>0</v>
      </c>
      <c r="CU31" s="74">
        <v>0</v>
      </c>
      <c r="CV31" s="74">
        <v>0</v>
      </c>
      <c r="CW31" s="74">
        <v>0</v>
      </c>
      <c r="CX31" s="74">
        <v>0</v>
      </c>
      <c r="CY31" s="74">
        <v>0</v>
      </c>
      <c r="CZ31" s="74">
        <v>0</v>
      </c>
      <c r="DA31" s="74">
        <v>0</v>
      </c>
      <c r="DB31" s="74">
        <v>0</v>
      </c>
      <c r="DC31" s="74">
        <v>0</v>
      </c>
      <c r="DD31" s="74">
        <v>0</v>
      </c>
    </row>
    <row r="32" spans="1:108" ht="16.5" customHeight="1" x14ac:dyDescent="0.25">
      <c r="A32" s="70">
        <v>27</v>
      </c>
      <c r="B32" s="71">
        <v>45305</v>
      </c>
      <c r="C32" s="72">
        <v>1</v>
      </c>
      <c r="D32" s="72">
        <v>11.44</v>
      </c>
      <c r="E32" s="72">
        <v>2037.8450800000003</v>
      </c>
      <c r="F32" s="74"/>
      <c r="G32" s="72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2">
        <v>2.0699999999999998</v>
      </c>
      <c r="AB32" s="72">
        <v>576.95000000000005</v>
      </c>
      <c r="AC32" s="72">
        <v>1.28</v>
      </c>
      <c r="AD32" s="72">
        <v>2.25</v>
      </c>
      <c r="AE32" s="72">
        <v>6.141</v>
      </c>
      <c r="AF32" s="72">
        <v>3.7999999999999999E-2</v>
      </c>
      <c r="AG32" s="72">
        <v>0.33</v>
      </c>
      <c r="AH32" s="72">
        <v>0</v>
      </c>
      <c r="AI32" s="72">
        <v>0</v>
      </c>
      <c r="AJ32" s="72">
        <v>0.01</v>
      </c>
      <c r="AK32" s="72">
        <f t="shared" si="0"/>
        <v>81.905911375000088</v>
      </c>
      <c r="AL32" s="72">
        <f t="shared" si="1"/>
        <v>2.8861640958238741</v>
      </c>
      <c r="AM32" s="72">
        <f t="shared" si="2"/>
        <v>450.7421875</v>
      </c>
      <c r="AN32" s="72"/>
      <c r="AO32" s="74">
        <v>39.1</v>
      </c>
      <c r="AP32" s="72">
        <v>17620.41</v>
      </c>
      <c r="AQ32" s="74">
        <v>39.36</v>
      </c>
      <c r="AR32" s="74">
        <v>12.06</v>
      </c>
      <c r="AS32" s="74">
        <v>7.2640000000000002</v>
      </c>
      <c r="AT32" s="74">
        <v>0.77600000000000002</v>
      </c>
      <c r="AU32" s="74">
        <v>0.437</v>
      </c>
      <c r="AV32" s="74">
        <v>8.7999999999999995E-2</v>
      </c>
      <c r="AW32" s="74">
        <v>9.0299999999999994</v>
      </c>
      <c r="AX32" s="74">
        <v>0.253</v>
      </c>
      <c r="AY32" s="74">
        <f t="shared" si="3"/>
        <v>28.353999999999999</v>
      </c>
      <c r="AZ32" s="74"/>
      <c r="BA32" s="74"/>
      <c r="BB32" s="74">
        <v>0.78</v>
      </c>
      <c r="BC32" s="72">
        <v>95.82</v>
      </c>
      <c r="BD32" s="74">
        <v>0.14000000000000001</v>
      </c>
      <c r="BE32" s="74">
        <v>2.06</v>
      </c>
      <c r="BF32" s="74">
        <v>6.266</v>
      </c>
      <c r="BG32" s="74">
        <v>1.6E-2</v>
      </c>
      <c r="BH32" s="74">
        <v>0.33700000000000002</v>
      </c>
      <c r="BI32" s="74">
        <v>0</v>
      </c>
      <c r="BJ32" s="74">
        <v>0</v>
      </c>
      <c r="BK32" s="74">
        <v>5.0000000000000001E-3</v>
      </c>
      <c r="BL32" s="74">
        <v>2.06</v>
      </c>
      <c r="BM32" s="72">
        <v>940.72</v>
      </c>
      <c r="BN32" s="74">
        <v>0.82</v>
      </c>
      <c r="BO32" s="74">
        <v>50.23</v>
      </c>
      <c r="BP32" s="74">
        <v>9.1140000000000008</v>
      </c>
      <c r="BQ32" s="74">
        <v>0.441</v>
      </c>
      <c r="BR32" s="74">
        <v>0.25900000000000001</v>
      </c>
      <c r="BS32" s="74">
        <v>0.371</v>
      </c>
      <c r="BT32" s="74">
        <v>3.73</v>
      </c>
      <c r="BU32" s="74">
        <v>1.2999999999999999E-2</v>
      </c>
      <c r="BV32" s="74">
        <f t="shared" si="4"/>
        <v>12.844000000000001</v>
      </c>
      <c r="BW32" s="74">
        <f t="shared" si="5"/>
        <v>4.9909999999999997</v>
      </c>
      <c r="BX32" s="73">
        <f t="shared" si="6"/>
        <v>35.520000000000003</v>
      </c>
      <c r="BY32" s="73">
        <f t="shared" si="7"/>
        <v>17.471999999999994</v>
      </c>
      <c r="BZ32" s="74">
        <v>0.72</v>
      </c>
      <c r="CA32" s="72">
        <v>56.84</v>
      </c>
      <c r="CB32" s="74">
        <v>0.09</v>
      </c>
      <c r="CC32" s="74">
        <v>0.14000000000000001</v>
      </c>
      <c r="CD32" s="74">
        <v>5.0759999999999996</v>
      </c>
      <c r="CE32" s="74">
        <v>7.0000000000000001E-3</v>
      </c>
      <c r="CF32" s="74">
        <v>0.27900000000000003</v>
      </c>
      <c r="CG32" s="74">
        <v>0</v>
      </c>
      <c r="CH32" s="74">
        <v>0</v>
      </c>
      <c r="CI32" s="74">
        <v>5.0000000000000001E-3</v>
      </c>
      <c r="CJ32" s="74">
        <v>0</v>
      </c>
      <c r="CK32" s="74">
        <v>0</v>
      </c>
      <c r="CL32" s="74">
        <v>0</v>
      </c>
      <c r="CM32" s="74">
        <v>0</v>
      </c>
      <c r="CN32" s="74">
        <v>0</v>
      </c>
      <c r="CO32" s="74">
        <v>0</v>
      </c>
      <c r="CP32" s="74">
        <v>0</v>
      </c>
      <c r="CQ32" s="74">
        <v>0</v>
      </c>
      <c r="CR32" s="74">
        <v>0</v>
      </c>
      <c r="CS32" s="74">
        <v>0</v>
      </c>
      <c r="CT32" s="74">
        <v>0</v>
      </c>
      <c r="CU32" s="74">
        <v>0</v>
      </c>
      <c r="CV32" s="74">
        <v>0</v>
      </c>
      <c r="CW32" s="74">
        <v>0</v>
      </c>
      <c r="CX32" s="74">
        <v>0</v>
      </c>
      <c r="CY32" s="74">
        <v>0</v>
      </c>
      <c r="CZ32" s="74">
        <v>0</v>
      </c>
      <c r="DA32" s="74">
        <v>0</v>
      </c>
      <c r="DB32" s="74">
        <v>0</v>
      </c>
      <c r="DC32" s="74">
        <v>0</v>
      </c>
      <c r="DD32" s="74">
        <v>0</v>
      </c>
    </row>
    <row r="33" spans="1:108" ht="16.5" customHeight="1" x14ac:dyDescent="0.25">
      <c r="A33" s="70">
        <v>28</v>
      </c>
      <c r="B33" s="71">
        <v>45305</v>
      </c>
      <c r="C33" s="72">
        <v>2</v>
      </c>
      <c r="D33" s="72">
        <v>12</v>
      </c>
      <c r="E33" s="72">
        <v>2090.0939199999998</v>
      </c>
      <c r="F33" s="74"/>
      <c r="G33" s="72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2">
        <v>2.04</v>
      </c>
      <c r="AB33" s="72">
        <v>686.8</v>
      </c>
      <c r="AC33" s="72">
        <v>1.51</v>
      </c>
      <c r="AD33" s="72">
        <v>2.25</v>
      </c>
      <c r="AE33" s="72">
        <v>6.3140000000000001</v>
      </c>
      <c r="AF33" s="72">
        <v>3.6999999999999998E-2</v>
      </c>
      <c r="AG33" s="72">
        <v>0.34499999999999997</v>
      </c>
      <c r="AH33" s="72">
        <v>0</v>
      </c>
      <c r="AI33" s="72">
        <v>0</v>
      </c>
      <c r="AJ33" s="72">
        <v>0.01</v>
      </c>
      <c r="AK33" s="72">
        <f t="shared" si="0"/>
        <v>81.242709569810117</v>
      </c>
      <c r="AL33" s="72">
        <f t="shared" si="1"/>
        <v>2.897535842623379</v>
      </c>
      <c r="AM33" s="72">
        <f t="shared" si="2"/>
        <v>454.83443708609269</v>
      </c>
      <c r="AN33" s="72"/>
      <c r="AO33" s="74">
        <v>32.54</v>
      </c>
      <c r="AP33" s="72">
        <v>14596.91</v>
      </c>
      <c r="AQ33" s="74">
        <v>39.619999999999997</v>
      </c>
      <c r="AR33" s="74">
        <v>14.13</v>
      </c>
      <c r="AS33" s="74">
        <v>7.4029999999999996</v>
      </c>
      <c r="AT33" s="74">
        <v>0.70199999999999996</v>
      </c>
      <c r="AU33" s="74">
        <v>0.46800000000000003</v>
      </c>
      <c r="AV33" s="74">
        <v>9.8000000000000004E-2</v>
      </c>
      <c r="AW33" s="74">
        <v>8.7100000000000009</v>
      </c>
      <c r="AX33" s="74">
        <v>0.23100000000000001</v>
      </c>
      <c r="AY33" s="74">
        <f t="shared" si="3"/>
        <v>30.243000000000002</v>
      </c>
      <c r="AZ33" s="74"/>
      <c r="BA33" s="74"/>
      <c r="BB33" s="74">
        <v>0.75</v>
      </c>
      <c r="BC33" s="72">
        <v>88.72</v>
      </c>
      <c r="BD33" s="74">
        <v>0.21</v>
      </c>
      <c r="BE33" s="74">
        <v>2.3199999999999998</v>
      </c>
      <c r="BF33" s="74">
        <v>6.2149999999999999</v>
      </c>
      <c r="BG33" s="74">
        <v>0.02</v>
      </c>
      <c r="BH33" s="74">
        <v>0.373</v>
      </c>
      <c r="BI33" s="74">
        <v>0</v>
      </c>
      <c r="BJ33" s="74">
        <v>0</v>
      </c>
      <c r="BK33" s="74">
        <v>4.0000000000000001E-3</v>
      </c>
      <c r="BL33" s="74">
        <v>1.89</v>
      </c>
      <c r="BM33" s="72">
        <v>816.74</v>
      </c>
      <c r="BN33" s="74">
        <v>1.52</v>
      </c>
      <c r="BO33" s="74">
        <v>50.75</v>
      </c>
      <c r="BP33" s="74">
        <v>8.9529999999999994</v>
      </c>
      <c r="BQ33" s="74">
        <v>0.434</v>
      </c>
      <c r="BR33" s="74">
        <v>0.26600000000000001</v>
      </c>
      <c r="BS33" s="74">
        <v>0.35399999999999998</v>
      </c>
      <c r="BT33" s="74">
        <v>3.51</v>
      </c>
      <c r="BU33" s="74">
        <v>1.2E-2</v>
      </c>
      <c r="BV33" s="74">
        <f t="shared" si="4"/>
        <v>12.462999999999999</v>
      </c>
      <c r="BW33" s="74">
        <f t="shared" si="5"/>
        <v>5.4639999999999995</v>
      </c>
      <c r="BX33" s="73">
        <f t="shared" si="6"/>
        <v>36.03</v>
      </c>
      <c r="BY33" s="73">
        <f t="shared" si="7"/>
        <v>17.935999999999993</v>
      </c>
      <c r="BZ33" s="74">
        <v>0.67</v>
      </c>
      <c r="CA33" s="72">
        <v>55.57</v>
      </c>
      <c r="CB33" s="74">
        <v>0.13</v>
      </c>
      <c r="CC33" s="74">
        <v>0.18</v>
      </c>
      <c r="CD33" s="74">
        <v>5.2149999999999999</v>
      </c>
      <c r="CE33" s="74">
        <v>7.0000000000000001E-3</v>
      </c>
      <c r="CF33" s="74">
        <v>0.28599999999999998</v>
      </c>
      <c r="CG33" s="74">
        <v>0</v>
      </c>
      <c r="CH33" s="74">
        <v>0</v>
      </c>
      <c r="CI33" s="74">
        <v>4.0000000000000001E-3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0</v>
      </c>
      <c r="CR33" s="74">
        <v>0</v>
      </c>
      <c r="CS33" s="74">
        <v>0</v>
      </c>
      <c r="CT33" s="74">
        <v>0</v>
      </c>
      <c r="CU33" s="74">
        <v>0</v>
      </c>
      <c r="CV33" s="74">
        <v>0</v>
      </c>
      <c r="CW33" s="74">
        <v>0</v>
      </c>
      <c r="CX33" s="74">
        <v>0</v>
      </c>
      <c r="CY33" s="74">
        <v>0</v>
      </c>
      <c r="CZ33" s="74">
        <v>0</v>
      </c>
      <c r="DA33" s="74">
        <v>0</v>
      </c>
      <c r="DB33" s="74">
        <v>0</v>
      </c>
      <c r="DC33" s="74">
        <v>0</v>
      </c>
      <c r="DD33" s="74">
        <v>0</v>
      </c>
    </row>
    <row r="34" spans="1:108" ht="16.5" customHeight="1" x14ac:dyDescent="0.25">
      <c r="A34" s="70">
        <v>29</v>
      </c>
      <c r="B34" s="71">
        <v>45306</v>
      </c>
      <c r="C34" s="72">
        <v>1</v>
      </c>
      <c r="D34" s="72">
        <v>9.6999999999999993</v>
      </c>
      <c r="E34" s="72">
        <v>1673.2597000000001</v>
      </c>
      <c r="F34" s="74"/>
      <c r="G34" s="72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2">
        <v>2.1</v>
      </c>
      <c r="AB34" s="72">
        <v>495.35</v>
      </c>
      <c r="AC34" s="72">
        <v>1.49</v>
      </c>
      <c r="AD34" s="72">
        <v>2.31</v>
      </c>
      <c r="AE34" s="72">
        <v>6.6150000000000002</v>
      </c>
      <c r="AF34" s="72">
        <v>3.2000000000000001E-2</v>
      </c>
      <c r="AG34" s="72">
        <v>0.38300000000000001</v>
      </c>
      <c r="AH34" s="72">
        <v>0</v>
      </c>
      <c r="AI34" s="72">
        <v>0</v>
      </c>
      <c r="AJ34" s="72">
        <v>0.01</v>
      </c>
      <c r="AK34" s="72">
        <f t="shared" si="0"/>
        <v>80.551793186544259</v>
      </c>
      <c r="AL34" s="72">
        <f t="shared" si="1"/>
        <v>2.9072918058403316</v>
      </c>
      <c r="AM34" s="72">
        <f t="shared" si="2"/>
        <v>332.44966442953023</v>
      </c>
      <c r="AN34" s="72"/>
      <c r="AO34" s="74">
        <v>41.98</v>
      </c>
      <c r="AP34" s="72">
        <v>17572.060000000001</v>
      </c>
      <c r="AQ34" s="74">
        <v>41.3</v>
      </c>
      <c r="AR34" s="74">
        <v>11.48</v>
      </c>
      <c r="AS34" s="74">
        <v>7.1449999999999996</v>
      </c>
      <c r="AT34" s="74">
        <v>0.75800000000000001</v>
      </c>
      <c r="AU34" s="74">
        <v>0.46600000000000003</v>
      </c>
      <c r="AV34" s="74">
        <v>7.5999999999999998E-2</v>
      </c>
      <c r="AW34" s="74">
        <v>9.93</v>
      </c>
      <c r="AX34" s="74">
        <v>0.23200000000000001</v>
      </c>
      <c r="AY34" s="74">
        <f t="shared" si="3"/>
        <v>28.555</v>
      </c>
      <c r="AZ34" s="74"/>
      <c r="BA34" s="74"/>
      <c r="BB34" s="74">
        <v>0.78</v>
      </c>
      <c r="BC34" s="72">
        <v>110.72</v>
      </c>
      <c r="BD34" s="74">
        <v>0.14000000000000001</v>
      </c>
      <c r="BE34" s="74">
        <v>2.0299999999999998</v>
      </c>
      <c r="BF34" s="74">
        <v>6.1980000000000004</v>
      </c>
      <c r="BG34" s="74">
        <v>1.6E-2</v>
      </c>
      <c r="BH34" s="74">
        <v>0.33300000000000002</v>
      </c>
      <c r="BI34" s="74">
        <v>0</v>
      </c>
      <c r="BJ34" s="74">
        <v>0</v>
      </c>
      <c r="BK34" s="74">
        <v>7.0000000000000001E-3</v>
      </c>
      <c r="BL34" s="74">
        <v>2.19</v>
      </c>
      <c r="BM34" s="72">
        <v>979.11</v>
      </c>
      <c r="BN34" s="74">
        <v>0.86</v>
      </c>
      <c r="BO34" s="74">
        <v>49.17</v>
      </c>
      <c r="BP34" s="74">
        <v>8.3209999999999997</v>
      </c>
      <c r="BQ34" s="74">
        <v>0.38600000000000001</v>
      </c>
      <c r="BR34" s="74">
        <v>0.223</v>
      </c>
      <c r="BS34" s="74">
        <v>0.312</v>
      </c>
      <c r="BT34" s="74">
        <v>4.3600000000000003</v>
      </c>
      <c r="BU34" s="74">
        <v>1.2999999999999999E-2</v>
      </c>
      <c r="BV34" s="74">
        <f t="shared" si="4"/>
        <v>12.681000000000001</v>
      </c>
      <c r="BW34" s="74">
        <f t="shared" si="5"/>
        <v>5.6060000000000008</v>
      </c>
      <c r="BX34" s="73">
        <f t="shared" si="6"/>
        <v>37.39</v>
      </c>
      <c r="BY34" s="73">
        <f t="shared" si="7"/>
        <v>18.541999999999994</v>
      </c>
      <c r="BZ34" s="74">
        <v>0.59</v>
      </c>
      <c r="CA34" s="72">
        <v>62.1</v>
      </c>
      <c r="CB34" s="74">
        <v>0.13</v>
      </c>
      <c r="CC34" s="74">
        <v>0.26</v>
      </c>
      <c r="CD34" s="74">
        <v>5.319</v>
      </c>
      <c r="CE34" s="74">
        <v>6.0000000000000001E-3</v>
      </c>
      <c r="CF34" s="74">
        <v>0.24</v>
      </c>
      <c r="CG34" s="74">
        <v>0</v>
      </c>
      <c r="CH34" s="74">
        <v>0</v>
      </c>
      <c r="CI34" s="74">
        <v>6.0000000000000001E-3</v>
      </c>
      <c r="CJ34" s="74">
        <v>0</v>
      </c>
      <c r="CK34" s="74">
        <v>0</v>
      </c>
      <c r="CL34" s="74">
        <v>0</v>
      </c>
      <c r="CM34" s="74">
        <v>0</v>
      </c>
      <c r="CN34" s="74">
        <v>0</v>
      </c>
      <c r="CO34" s="74">
        <v>0</v>
      </c>
      <c r="CP34" s="74">
        <v>0</v>
      </c>
      <c r="CQ34" s="74">
        <v>0</v>
      </c>
      <c r="CR34" s="74">
        <v>0</v>
      </c>
      <c r="CS34" s="74">
        <v>0</v>
      </c>
      <c r="CT34" s="74">
        <v>0</v>
      </c>
      <c r="CU34" s="74">
        <v>0</v>
      </c>
      <c r="CV34" s="74">
        <v>0</v>
      </c>
      <c r="CW34" s="74">
        <v>0</v>
      </c>
      <c r="CX34" s="74">
        <v>0</v>
      </c>
      <c r="CY34" s="74">
        <v>0</v>
      </c>
      <c r="CZ34" s="74">
        <v>0</v>
      </c>
      <c r="DA34" s="74">
        <v>0</v>
      </c>
      <c r="DB34" s="74">
        <v>0</v>
      </c>
      <c r="DC34" s="74">
        <v>0</v>
      </c>
      <c r="DD34" s="74">
        <v>0</v>
      </c>
    </row>
    <row r="35" spans="1:108" ht="16.5" customHeight="1" x14ac:dyDescent="0.25">
      <c r="A35" s="70">
        <v>30</v>
      </c>
      <c r="B35" s="71">
        <v>45306</v>
      </c>
      <c r="C35" s="72">
        <v>2</v>
      </c>
      <c r="D35" s="72">
        <v>12</v>
      </c>
      <c r="E35" s="72">
        <v>2193.7266</v>
      </c>
      <c r="F35" s="74"/>
      <c r="G35" s="72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2">
        <v>1.72</v>
      </c>
      <c r="AB35" s="72">
        <v>424.01</v>
      </c>
      <c r="AC35" s="72">
        <v>1.04</v>
      </c>
      <c r="AD35" s="72">
        <v>1.95</v>
      </c>
      <c r="AE35" s="72">
        <v>6.2450000000000001</v>
      </c>
      <c r="AF35" s="72">
        <v>0.03</v>
      </c>
      <c r="AG35" s="72">
        <v>0.247</v>
      </c>
      <c r="AH35" s="72">
        <v>0</v>
      </c>
      <c r="AI35" s="72">
        <v>0</v>
      </c>
      <c r="AJ35" s="72">
        <v>0.01</v>
      </c>
      <c r="AK35" s="72">
        <f t="shared" si="0"/>
        <v>82.454032521539432</v>
      </c>
      <c r="AL35" s="72">
        <f t="shared" si="1"/>
        <v>2.8780481529452504</v>
      </c>
      <c r="AM35" s="72">
        <f t="shared" si="2"/>
        <v>407.70192307692304</v>
      </c>
      <c r="AN35" s="72"/>
      <c r="AO35" s="74">
        <v>42.83</v>
      </c>
      <c r="AP35" s="72">
        <v>17014.72</v>
      </c>
      <c r="AQ35" s="74">
        <v>43.07</v>
      </c>
      <c r="AR35" s="74">
        <v>10.15</v>
      </c>
      <c r="AS35" s="74">
        <v>6.6289999999999996</v>
      </c>
      <c r="AT35" s="74">
        <v>0.88200000000000001</v>
      </c>
      <c r="AU35" s="74">
        <v>0.32700000000000001</v>
      </c>
      <c r="AV35" s="74">
        <v>6.8000000000000005E-2</v>
      </c>
      <c r="AW35" s="74">
        <v>8.7200000000000006</v>
      </c>
      <c r="AX35" s="74">
        <v>0.19600000000000001</v>
      </c>
      <c r="AY35" s="74">
        <f t="shared" si="3"/>
        <v>25.499000000000002</v>
      </c>
      <c r="AZ35" s="74"/>
      <c r="BA35" s="74"/>
      <c r="BB35" s="74">
        <v>0.59</v>
      </c>
      <c r="BC35" s="72">
        <v>83</v>
      </c>
      <c r="BD35" s="74">
        <v>0.13</v>
      </c>
      <c r="BE35" s="74">
        <v>1.78</v>
      </c>
      <c r="BF35" s="74">
        <v>6.0460000000000003</v>
      </c>
      <c r="BG35" s="74">
        <v>1.2999999999999999E-2</v>
      </c>
      <c r="BH35" s="74">
        <v>0.23899999999999999</v>
      </c>
      <c r="BI35" s="74">
        <v>0</v>
      </c>
      <c r="BJ35" s="74">
        <v>0</v>
      </c>
      <c r="BK35" s="74">
        <v>4.0000000000000001E-3</v>
      </c>
      <c r="BL35" s="74">
        <v>2.2999999999999998</v>
      </c>
      <c r="BM35" s="72">
        <v>956.73</v>
      </c>
      <c r="BN35" s="74">
        <v>0.79</v>
      </c>
      <c r="BO35" s="74">
        <v>52.07</v>
      </c>
      <c r="BP35" s="74">
        <v>7.94</v>
      </c>
      <c r="BQ35" s="74">
        <v>0.40500000000000003</v>
      </c>
      <c r="BR35" s="74">
        <v>0.161</v>
      </c>
      <c r="BS35" s="74">
        <v>0.30599999999999999</v>
      </c>
      <c r="BT35" s="74">
        <v>3.53</v>
      </c>
      <c r="BU35" s="74">
        <v>8.0000000000000002E-3</v>
      </c>
      <c r="BV35" s="74">
        <f t="shared" si="4"/>
        <v>11.47</v>
      </c>
      <c r="BW35" s="74">
        <f t="shared" si="5"/>
        <v>4.7250000000000005</v>
      </c>
      <c r="BX35" s="73">
        <f t="shared" si="6"/>
        <v>37.92</v>
      </c>
      <c r="BY35" s="73">
        <f t="shared" si="7"/>
        <v>18.266999999999996</v>
      </c>
      <c r="BZ35" s="74">
        <v>0.5</v>
      </c>
      <c r="CA35" s="72">
        <v>48.87</v>
      </c>
      <c r="CB35" s="74">
        <v>0.08</v>
      </c>
      <c r="CC35" s="74">
        <v>0.12</v>
      </c>
      <c r="CD35" s="74">
        <v>5.2489999999999997</v>
      </c>
      <c r="CE35" s="74">
        <v>6.0000000000000001E-3</v>
      </c>
      <c r="CF35" s="74">
        <v>0.19500000000000001</v>
      </c>
      <c r="CG35" s="74">
        <v>0</v>
      </c>
      <c r="CH35" s="74">
        <v>0</v>
      </c>
      <c r="CI35" s="74">
        <v>5.0000000000000001E-3</v>
      </c>
      <c r="CJ35" s="74">
        <v>0</v>
      </c>
      <c r="CK35" s="74">
        <v>0</v>
      </c>
      <c r="CL35" s="74">
        <v>0</v>
      </c>
      <c r="CM35" s="74">
        <v>0</v>
      </c>
      <c r="CN35" s="74">
        <v>0</v>
      </c>
      <c r="CO35" s="74">
        <v>0</v>
      </c>
      <c r="CP35" s="74">
        <v>0</v>
      </c>
      <c r="CQ35" s="74">
        <v>0</v>
      </c>
      <c r="CR35" s="74">
        <v>0</v>
      </c>
      <c r="CS35" s="74">
        <v>0</v>
      </c>
      <c r="CT35" s="74">
        <v>0</v>
      </c>
      <c r="CU35" s="74">
        <v>0</v>
      </c>
      <c r="CV35" s="74">
        <v>0</v>
      </c>
      <c r="CW35" s="74">
        <v>0</v>
      </c>
      <c r="CX35" s="74">
        <v>0</v>
      </c>
      <c r="CY35" s="74">
        <v>0</v>
      </c>
      <c r="CZ35" s="74">
        <v>0</v>
      </c>
      <c r="DA35" s="74">
        <v>0</v>
      </c>
      <c r="DB35" s="74">
        <v>0</v>
      </c>
      <c r="DC35" s="74">
        <v>0</v>
      </c>
      <c r="DD35" s="74">
        <v>0</v>
      </c>
    </row>
    <row r="36" spans="1:108" ht="16.5" customHeight="1" x14ac:dyDescent="0.25">
      <c r="A36" s="70">
        <v>31</v>
      </c>
      <c r="B36" s="71">
        <v>45307</v>
      </c>
      <c r="C36" s="72">
        <v>1</v>
      </c>
      <c r="D36" s="72">
        <v>12</v>
      </c>
      <c r="E36" s="72">
        <v>2123.5304999999998</v>
      </c>
      <c r="F36" s="74"/>
      <c r="G36" s="72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2">
        <v>2.39</v>
      </c>
      <c r="AB36" s="72">
        <v>688.58</v>
      </c>
      <c r="AC36" s="72">
        <v>1.37</v>
      </c>
      <c r="AD36" s="72">
        <v>1.96</v>
      </c>
      <c r="AE36" s="72">
        <v>6.2930000000000001</v>
      </c>
      <c r="AF36" s="72">
        <v>0.04</v>
      </c>
      <c r="AG36" s="72">
        <v>0.436</v>
      </c>
      <c r="AH36" s="72">
        <v>0</v>
      </c>
      <c r="AI36" s="72">
        <v>0</v>
      </c>
      <c r="AJ36" s="72">
        <v>0.01</v>
      </c>
      <c r="AK36" s="72">
        <f t="shared" si="0"/>
        <v>81.793671951635119</v>
      </c>
      <c r="AL36" s="72">
        <f t="shared" si="1"/>
        <v>2.8911039590342296</v>
      </c>
      <c r="AM36" s="72">
        <f t="shared" si="2"/>
        <v>502.61313868613138</v>
      </c>
      <c r="AN36" s="72"/>
      <c r="AO36" s="74">
        <v>45.17</v>
      </c>
      <c r="AP36" s="72">
        <v>17660.57</v>
      </c>
      <c r="AQ36" s="74">
        <v>44.94</v>
      </c>
      <c r="AR36" s="74">
        <v>10.42</v>
      </c>
      <c r="AS36" s="74">
        <v>6.3769999999999998</v>
      </c>
      <c r="AT36" s="74">
        <v>0.93200000000000005</v>
      </c>
      <c r="AU36" s="74">
        <v>0.40100000000000002</v>
      </c>
      <c r="AV36" s="74">
        <v>6.9000000000000006E-2</v>
      </c>
      <c r="AW36" s="74">
        <v>8.2899999999999991</v>
      </c>
      <c r="AX36" s="74">
        <v>0.22800000000000001</v>
      </c>
      <c r="AY36" s="74">
        <f t="shared" si="3"/>
        <v>25.087</v>
      </c>
      <c r="AZ36" s="74"/>
      <c r="BA36" s="74"/>
      <c r="BB36" s="74">
        <v>0.64</v>
      </c>
      <c r="BC36" s="72">
        <v>80.75</v>
      </c>
      <c r="BD36" s="74">
        <v>0.12</v>
      </c>
      <c r="BE36" s="74">
        <v>1.83</v>
      </c>
      <c r="BF36" s="74">
        <v>5.9020000000000001</v>
      </c>
      <c r="BG36" s="74">
        <v>0.02</v>
      </c>
      <c r="BH36" s="74">
        <v>0.34300000000000003</v>
      </c>
      <c r="BI36" s="74">
        <v>0</v>
      </c>
      <c r="BJ36" s="74">
        <v>0</v>
      </c>
      <c r="BK36" s="74">
        <v>7.0000000000000001E-3</v>
      </c>
      <c r="BL36" s="74">
        <v>2.2799999999999998</v>
      </c>
      <c r="BM36" s="72">
        <v>935.74</v>
      </c>
      <c r="BN36" s="74">
        <v>0.83</v>
      </c>
      <c r="BO36" s="74">
        <v>52.92</v>
      </c>
      <c r="BP36" s="74">
        <v>7.5549999999999997</v>
      </c>
      <c r="BQ36" s="74">
        <v>0.441</v>
      </c>
      <c r="BR36" s="74">
        <v>0.16200000000000001</v>
      </c>
      <c r="BS36" s="74">
        <v>0.314</v>
      </c>
      <c r="BT36" s="74">
        <v>2.4900000000000002</v>
      </c>
      <c r="BU36" s="74">
        <v>1.2E-2</v>
      </c>
      <c r="BV36" s="74">
        <f t="shared" si="4"/>
        <v>10.045</v>
      </c>
      <c r="BW36" s="74">
        <f t="shared" si="5"/>
        <v>3.7610000000000001</v>
      </c>
      <c r="BX36" s="73">
        <f t="shared" si="6"/>
        <v>37.410000000000004</v>
      </c>
      <c r="BY36" s="73">
        <f t="shared" si="7"/>
        <v>17.027999999999995</v>
      </c>
      <c r="BZ36" s="74">
        <v>0.57999999999999996</v>
      </c>
      <c r="CA36" s="72">
        <v>50.81</v>
      </c>
      <c r="CB36" s="74">
        <v>0.05</v>
      </c>
      <c r="CC36" s="74">
        <v>0.08</v>
      </c>
      <c r="CD36" s="74">
        <v>4.5039999999999996</v>
      </c>
      <c r="CE36" s="74">
        <v>6.0000000000000001E-3</v>
      </c>
      <c r="CF36" s="74">
        <v>0.23499999999999999</v>
      </c>
      <c r="CG36" s="74">
        <v>0</v>
      </c>
      <c r="CH36" s="74">
        <v>0</v>
      </c>
      <c r="CI36" s="74">
        <v>8.0000000000000002E-3</v>
      </c>
      <c r="CJ36" s="74">
        <v>0</v>
      </c>
      <c r="CK36" s="74">
        <v>0</v>
      </c>
      <c r="CL36" s="74">
        <v>0</v>
      </c>
      <c r="CM36" s="74">
        <v>0</v>
      </c>
      <c r="CN36" s="74">
        <v>0</v>
      </c>
      <c r="CO36" s="74">
        <v>0</v>
      </c>
      <c r="CP36" s="74">
        <v>0</v>
      </c>
      <c r="CQ36" s="74">
        <v>0</v>
      </c>
      <c r="CR36" s="74">
        <v>0</v>
      </c>
      <c r="CS36" s="74">
        <v>0</v>
      </c>
      <c r="CT36" s="74">
        <v>0</v>
      </c>
      <c r="CU36" s="74">
        <v>0</v>
      </c>
      <c r="CV36" s="74">
        <v>0</v>
      </c>
      <c r="CW36" s="74">
        <v>0</v>
      </c>
      <c r="CX36" s="74">
        <v>0</v>
      </c>
      <c r="CY36" s="74">
        <v>0</v>
      </c>
      <c r="CZ36" s="74">
        <v>0</v>
      </c>
      <c r="DA36" s="74">
        <v>0</v>
      </c>
      <c r="DB36" s="74">
        <v>0</v>
      </c>
      <c r="DC36" s="74">
        <v>0</v>
      </c>
      <c r="DD36" s="74">
        <v>0</v>
      </c>
    </row>
    <row r="37" spans="1:108" ht="16.5" customHeight="1" x14ac:dyDescent="0.25">
      <c r="A37" s="70">
        <v>32</v>
      </c>
      <c r="B37" s="71">
        <v>45307</v>
      </c>
      <c r="C37" s="72">
        <v>2</v>
      </c>
      <c r="D37" s="72">
        <v>12</v>
      </c>
      <c r="E37" s="72">
        <v>2098.5245399999999</v>
      </c>
      <c r="F37" s="74"/>
      <c r="G37" s="72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2">
        <v>2.2400000000000002</v>
      </c>
      <c r="AB37" s="72">
        <v>685.59</v>
      </c>
      <c r="AC37" s="72">
        <v>0.97</v>
      </c>
      <c r="AD37" s="72">
        <v>1.68</v>
      </c>
      <c r="AE37" s="72">
        <v>5.93</v>
      </c>
      <c r="AF37" s="72">
        <v>2.9000000000000001E-2</v>
      </c>
      <c r="AG37" s="72">
        <v>0.26100000000000001</v>
      </c>
      <c r="AH37" s="72">
        <v>0</v>
      </c>
      <c r="AI37" s="72">
        <v>0</v>
      </c>
      <c r="AJ37" s="72">
        <v>8.0000000000000002E-3</v>
      </c>
      <c r="AK37" s="72">
        <f t="shared" si="0"/>
        <v>83.532792758745813</v>
      </c>
      <c r="AL37" s="72">
        <f t="shared" si="1"/>
        <v>2.8641586554976017</v>
      </c>
      <c r="AM37" s="72">
        <f t="shared" si="2"/>
        <v>706.79381443298973</v>
      </c>
      <c r="AN37" s="72"/>
      <c r="AO37" s="74">
        <v>49.08</v>
      </c>
      <c r="AP37" s="72">
        <v>25644.87</v>
      </c>
      <c r="AQ37" s="74">
        <v>38.71</v>
      </c>
      <c r="AR37" s="74">
        <v>10.130000000000001</v>
      </c>
      <c r="AS37" s="74">
        <v>7.6870000000000003</v>
      </c>
      <c r="AT37" s="74">
        <v>0.81100000000000005</v>
      </c>
      <c r="AU37" s="74">
        <v>0.38600000000000001</v>
      </c>
      <c r="AV37" s="74">
        <v>6.6000000000000003E-2</v>
      </c>
      <c r="AW37" s="74">
        <v>11.49</v>
      </c>
      <c r="AX37" s="74">
        <v>0.23200000000000001</v>
      </c>
      <c r="AY37" s="74">
        <f t="shared" si="3"/>
        <v>29.307000000000002</v>
      </c>
      <c r="AZ37" s="74"/>
      <c r="BA37" s="74"/>
      <c r="BB37" s="74">
        <v>0.78</v>
      </c>
      <c r="BC37" s="72">
        <v>110.42</v>
      </c>
      <c r="BD37" s="74">
        <v>0.09</v>
      </c>
      <c r="BE37" s="74">
        <v>1.48</v>
      </c>
      <c r="BF37" s="74">
        <v>5.9279999999999999</v>
      </c>
      <c r="BG37" s="74">
        <v>1.4999999999999999E-2</v>
      </c>
      <c r="BH37" s="74">
        <v>0.311</v>
      </c>
      <c r="BI37" s="74">
        <v>0</v>
      </c>
      <c r="BJ37" s="74">
        <v>0</v>
      </c>
      <c r="BK37" s="74">
        <v>7.0000000000000001E-3</v>
      </c>
      <c r="BL37" s="74">
        <v>3.31</v>
      </c>
      <c r="BM37" s="72">
        <v>1397.28</v>
      </c>
      <c r="BN37" s="74">
        <v>1.25</v>
      </c>
      <c r="BO37" s="74">
        <v>53.73</v>
      </c>
      <c r="BP37" s="74">
        <v>7.6920000000000002</v>
      </c>
      <c r="BQ37" s="74">
        <v>0.40400000000000003</v>
      </c>
      <c r="BR37" s="74">
        <v>0.127</v>
      </c>
      <c r="BS37" s="74">
        <v>0.29299999999999998</v>
      </c>
      <c r="BT37" s="74">
        <v>1.94</v>
      </c>
      <c r="BU37" s="74">
        <v>1.4999999999999999E-2</v>
      </c>
      <c r="BV37" s="74">
        <f t="shared" si="4"/>
        <v>9.6319999999999997</v>
      </c>
      <c r="BW37" s="74">
        <f t="shared" si="5"/>
        <v>3.5939999999999999</v>
      </c>
      <c r="BX37" s="73">
        <f t="shared" si="6"/>
        <v>36.35</v>
      </c>
      <c r="BY37" s="73">
        <f t="shared" si="7"/>
        <v>15.621999999999996</v>
      </c>
      <c r="BZ37" s="74">
        <v>0.63</v>
      </c>
      <c r="CA37" s="72">
        <v>65.5</v>
      </c>
      <c r="CB37" s="74">
        <v>0.05</v>
      </c>
      <c r="CC37" s="74">
        <v>0.11</v>
      </c>
      <c r="CD37" s="74">
        <v>4.4009999999999998</v>
      </c>
      <c r="CE37" s="74">
        <v>6.0000000000000001E-3</v>
      </c>
      <c r="CF37" s="74">
        <v>0.20100000000000001</v>
      </c>
      <c r="CG37" s="74">
        <v>0</v>
      </c>
      <c r="CH37" s="74">
        <v>0</v>
      </c>
      <c r="CI37" s="74">
        <v>6.0000000000000001E-3</v>
      </c>
      <c r="CJ37" s="74">
        <v>0</v>
      </c>
      <c r="CK37" s="74">
        <v>0</v>
      </c>
      <c r="CL37" s="74">
        <v>0</v>
      </c>
      <c r="CM37" s="74">
        <v>0</v>
      </c>
      <c r="CN37" s="74">
        <v>0</v>
      </c>
      <c r="CO37" s="74">
        <v>0</v>
      </c>
      <c r="CP37" s="74">
        <v>0</v>
      </c>
      <c r="CQ37" s="74">
        <v>0</v>
      </c>
      <c r="CR37" s="74">
        <v>0</v>
      </c>
      <c r="CS37" s="74">
        <v>0</v>
      </c>
      <c r="CT37" s="74">
        <v>0</v>
      </c>
      <c r="CU37" s="74">
        <v>0</v>
      </c>
      <c r="CV37" s="74">
        <v>0</v>
      </c>
      <c r="CW37" s="74">
        <v>0</v>
      </c>
      <c r="CX37" s="74">
        <v>0</v>
      </c>
      <c r="CY37" s="74">
        <v>0</v>
      </c>
      <c r="CZ37" s="74">
        <v>0</v>
      </c>
      <c r="DA37" s="74">
        <v>0</v>
      </c>
      <c r="DB37" s="74">
        <v>0</v>
      </c>
      <c r="DC37" s="74">
        <v>0</v>
      </c>
      <c r="DD37" s="74">
        <v>0</v>
      </c>
    </row>
    <row r="38" spans="1:108" ht="16.5" customHeight="1" x14ac:dyDescent="0.25">
      <c r="A38" s="70">
        <v>33</v>
      </c>
      <c r="B38" s="71">
        <v>45308</v>
      </c>
      <c r="C38" s="72">
        <v>1</v>
      </c>
      <c r="D38" s="72">
        <v>12</v>
      </c>
      <c r="E38" s="72">
        <v>2162.2011199999997</v>
      </c>
      <c r="F38" s="74"/>
      <c r="G38" s="72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2">
        <v>1.69</v>
      </c>
      <c r="AB38" s="72">
        <v>437.45</v>
      </c>
      <c r="AC38" s="72">
        <v>1.01</v>
      </c>
      <c r="AD38" s="72">
        <v>2.1800000000000002</v>
      </c>
      <c r="AE38" s="72">
        <v>6.0010000000000003</v>
      </c>
      <c r="AF38" s="72">
        <v>3.5999999999999997E-2</v>
      </c>
      <c r="AG38" s="72">
        <v>0.29399999999999998</v>
      </c>
      <c r="AH38" s="72">
        <v>0</v>
      </c>
      <c r="AI38" s="72">
        <v>0</v>
      </c>
      <c r="AJ38" s="72">
        <v>1E-3</v>
      </c>
      <c r="AK38" s="72">
        <f t="shared" si="0"/>
        <v>82.660828881580301</v>
      </c>
      <c r="AL38" s="72">
        <f t="shared" si="1"/>
        <v>2.8736267440169758</v>
      </c>
      <c r="AM38" s="72">
        <f t="shared" si="2"/>
        <v>433.11881188118809</v>
      </c>
      <c r="AN38" s="72"/>
      <c r="AO38" s="74">
        <v>61.14</v>
      </c>
      <c r="AP38" s="72">
        <v>24682.44</v>
      </c>
      <c r="AQ38" s="74">
        <v>38.46</v>
      </c>
      <c r="AR38" s="74">
        <v>10.88</v>
      </c>
      <c r="AS38" s="74">
        <v>7.484</v>
      </c>
      <c r="AT38" s="74">
        <v>1.0309999999999999</v>
      </c>
      <c r="AU38" s="74">
        <v>0.32900000000000001</v>
      </c>
      <c r="AV38" s="74">
        <v>1.7000000000000001E-2</v>
      </c>
      <c r="AW38" s="74">
        <v>10.37</v>
      </c>
      <c r="AX38" s="74">
        <v>6.0000000000000001E-3</v>
      </c>
      <c r="AY38" s="74">
        <f t="shared" si="3"/>
        <v>28.734000000000002</v>
      </c>
      <c r="AZ38" s="74"/>
      <c r="BA38" s="74"/>
      <c r="BB38" s="74">
        <v>0.73</v>
      </c>
      <c r="BC38" s="72">
        <v>94.27</v>
      </c>
      <c r="BD38" s="74">
        <v>0.1</v>
      </c>
      <c r="BE38" s="74">
        <v>1.75</v>
      </c>
      <c r="BF38" s="74">
        <v>5.58</v>
      </c>
      <c r="BG38" s="74">
        <v>1.7999999999999999E-2</v>
      </c>
      <c r="BH38" s="74">
        <v>0.33400000000000002</v>
      </c>
      <c r="BI38" s="74">
        <v>0</v>
      </c>
      <c r="BJ38" s="74">
        <v>0</v>
      </c>
      <c r="BK38" s="74">
        <v>1E-3</v>
      </c>
      <c r="BL38" s="74">
        <v>2.16</v>
      </c>
      <c r="BM38" s="72">
        <v>875.12</v>
      </c>
      <c r="BN38" s="74">
        <v>0.56999999999999995</v>
      </c>
      <c r="BO38" s="74">
        <v>52.22</v>
      </c>
      <c r="BP38" s="74">
        <v>7.7469999999999999</v>
      </c>
      <c r="BQ38" s="74">
        <v>0.54500000000000004</v>
      </c>
      <c r="BR38" s="74">
        <v>0.25900000000000001</v>
      </c>
      <c r="BS38" s="74">
        <v>1.4E-2</v>
      </c>
      <c r="BT38" s="74">
        <v>2.95</v>
      </c>
      <c r="BU38" s="74">
        <v>2E-3</v>
      </c>
      <c r="BV38" s="74">
        <f t="shared" si="4"/>
        <v>10.696999999999999</v>
      </c>
      <c r="BW38" s="74">
        <f t="shared" si="5"/>
        <v>4.0650000000000004</v>
      </c>
      <c r="BX38" s="73">
        <f t="shared" si="6"/>
        <v>36.300000000000004</v>
      </c>
      <c r="BY38" s="73">
        <f t="shared" si="7"/>
        <v>14.686999999999998</v>
      </c>
      <c r="BZ38" s="74">
        <v>0.54</v>
      </c>
      <c r="CA38" s="72">
        <v>60.95</v>
      </c>
      <c r="CB38" s="74">
        <v>0.05</v>
      </c>
      <c r="CC38" s="74">
        <v>0.09</v>
      </c>
      <c r="CD38" s="74">
        <v>5.1070000000000002</v>
      </c>
      <c r="CE38" s="74">
        <v>6.0000000000000001E-3</v>
      </c>
      <c r="CF38" s="74">
        <v>0.16800000000000001</v>
      </c>
      <c r="CG38" s="74">
        <v>0</v>
      </c>
      <c r="CH38" s="74">
        <v>0</v>
      </c>
      <c r="CI38" s="74">
        <v>1E-3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0</v>
      </c>
      <c r="CT38" s="74">
        <v>0</v>
      </c>
      <c r="CU38" s="74">
        <v>0</v>
      </c>
      <c r="CV38" s="74">
        <v>0</v>
      </c>
      <c r="CW38" s="74">
        <v>0</v>
      </c>
      <c r="CX38" s="74">
        <v>0</v>
      </c>
      <c r="CY38" s="74">
        <v>0</v>
      </c>
      <c r="CZ38" s="74">
        <v>0</v>
      </c>
      <c r="DA38" s="74">
        <v>0</v>
      </c>
      <c r="DB38" s="74">
        <v>0</v>
      </c>
      <c r="DC38" s="74">
        <v>0</v>
      </c>
      <c r="DD38" s="74">
        <v>0</v>
      </c>
    </row>
    <row r="39" spans="1:108" ht="16.5" customHeight="1" x14ac:dyDescent="0.25">
      <c r="A39" s="70">
        <v>34</v>
      </c>
      <c r="B39" s="71">
        <v>45308</v>
      </c>
      <c r="C39" s="72">
        <v>2</v>
      </c>
      <c r="D39" s="72">
        <v>12</v>
      </c>
      <c r="E39" s="72">
        <v>2157.05485</v>
      </c>
      <c r="F39" s="74"/>
      <c r="G39" s="72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2">
        <v>1.92</v>
      </c>
      <c r="AB39" s="72">
        <v>520.34</v>
      </c>
      <c r="AC39" s="72">
        <v>1.06</v>
      </c>
      <c r="AD39" s="72">
        <v>2.2000000000000002</v>
      </c>
      <c r="AE39" s="72">
        <v>6.4169999999999998</v>
      </c>
      <c r="AF39" s="72">
        <v>2.4E-2</v>
      </c>
      <c r="AG39" s="72">
        <v>0.36099999999999999</v>
      </c>
      <c r="AH39" s="72">
        <v>0</v>
      </c>
      <c r="AI39" s="72">
        <v>0</v>
      </c>
      <c r="AJ39" s="72">
        <v>1E-3</v>
      </c>
      <c r="AK39" s="72">
        <f t="shared" si="0"/>
        <v>81.641638878601668</v>
      </c>
      <c r="AL39" s="72">
        <f t="shared" si="1"/>
        <v>2.8890879596753254</v>
      </c>
      <c r="AM39" s="72">
        <f t="shared" si="2"/>
        <v>490.88679245283021</v>
      </c>
      <c r="AN39" s="72"/>
      <c r="AO39" s="74">
        <v>45.94</v>
      </c>
      <c r="AP39" s="72">
        <v>16700.91</v>
      </c>
      <c r="AQ39" s="74">
        <v>42.95</v>
      </c>
      <c r="AR39" s="74">
        <v>11.95</v>
      </c>
      <c r="AS39" s="74">
        <v>6.8949999999999996</v>
      </c>
      <c r="AT39" s="74">
        <v>0.877</v>
      </c>
      <c r="AU39" s="74">
        <v>0.443</v>
      </c>
      <c r="AV39" s="74">
        <v>8.5000000000000006E-2</v>
      </c>
      <c r="AW39" s="74">
        <v>8.93</v>
      </c>
      <c r="AX39" s="74">
        <v>0.23100000000000001</v>
      </c>
      <c r="AY39" s="74">
        <f t="shared" si="3"/>
        <v>27.774999999999999</v>
      </c>
      <c r="AZ39" s="74"/>
      <c r="BA39" s="74"/>
      <c r="BB39" s="74">
        <v>0.64</v>
      </c>
      <c r="BC39" s="72">
        <v>100.55</v>
      </c>
      <c r="BD39" s="74">
        <v>0.14000000000000001</v>
      </c>
      <c r="BE39" s="74">
        <v>2.0299999999999998</v>
      </c>
      <c r="BF39" s="74">
        <v>6.4909999999999997</v>
      </c>
      <c r="BG39" s="74">
        <v>3.6999999999999998E-2</v>
      </c>
      <c r="BH39" s="74">
        <v>0.41099999999999998</v>
      </c>
      <c r="BI39" s="74">
        <v>0</v>
      </c>
      <c r="BJ39" s="74">
        <v>0</v>
      </c>
      <c r="BK39" s="74">
        <v>0.2</v>
      </c>
      <c r="BL39" s="74">
        <v>2.14</v>
      </c>
      <c r="BM39" s="72">
        <v>889.28</v>
      </c>
      <c r="BN39" s="74">
        <v>0.97</v>
      </c>
      <c r="BO39" s="74">
        <v>51.8</v>
      </c>
      <c r="BP39" s="74">
        <v>8.1590000000000007</v>
      </c>
      <c r="BQ39" s="74">
        <v>0.52200000000000002</v>
      </c>
      <c r="BR39" s="74">
        <v>0.14399999999999999</v>
      </c>
      <c r="BS39" s="74">
        <v>0.45500000000000002</v>
      </c>
      <c r="BT39" s="74">
        <v>3.22</v>
      </c>
      <c r="BU39" s="74">
        <v>8.0000000000000002E-3</v>
      </c>
      <c r="BV39" s="74">
        <f t="shared" si="4"/>
        <v>11.379000000000001</v>
      </c>
      <c r="BW39" s="74">
        <f t="shared" si="5"/>
        <v>4.7120000000000006</v>
      </c>
      <c r="BX39" s="73">
        <f t="shared" si="6"/>
        <v>36.520000000000003</v>
      </c>
      <c r="BY39" s="73">
        <f t="shared" si="7"/>
        <v>14.398999999999997</v>
      </c>
      <c r="BZ39" s="74">
        <v>0.54</v>
      </c>
      <c r="CA39" s="72">
        <v>63.69</v>
      </c>
      <c r="CB39" s="74">
        <v>0.09</v>
      </c>
      <c r="CC39" s="74">
        <v>0.04</v>
      </c>
      <c r="CD39" s="74">
        <v>4.8970000000000002</v>
      </c>
      <c r="CE39" s="74">
        <v>7.0000000000000001E-3</v>
      </c>
      <c r="CF39" s="74">
        <v>0.188</v>
      </c>
      <c r="CG39" s="74">
        <v>0</v>
      </c>
      <c r="CH39" s="74">
        <v>0</v>
      </c>
      <c r="CI39" s="74">
        <v>8.0000000000000002E-3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0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0</v>
      </c>
      <c r="CZ39" s="74">
        <v>0</v>
      </c>
      <c r="DA39" s="74">
        <v>0</v>
      </c>
      <c r="DB39" s="74">
        <v>0</v>
      </c>
      <c r="DC39" s="74">
        <v>0</v>
      </c>
      <c r="DD39" s="74">
        <v>0</v>
      </c>
    </row>
    <row r="40" spans="1:108" ht="16.5" customHeight="1" x14ac:dyDescent="0.25">
      <c r="A40" s="70">
        <v>35</v>
      </c>
      <c r="B40" s="71">
        <v>45309</v>
      </c>
      <c r="C40" s="72">
        <v>1</v>
      </c>
      <c r="D40" s="72">
        <v>12</v>
      </c>
      <c r="E40" s="72">
        <v>2016.65373</v>
      </c>
      <c r="F40" s="74"/>
      <c r="G40" s="72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2">
        <v>2.15</v>
      </c>
      <c r="AB40" s="72">
        <v>607.22</v>
      </c>
      <c r="AC40" s="72">
        <v>1.17</v>
      </c>
      <c r="AD40" s="72">
        <v>2.36</v>
      </c>
      <c r="AE40" s="72">
        <v>6.1669999999999998</v>
      </c>
      <c r="AF40" s="72">
        <v>4.2000000000000003E-2</v>
      </c>
      <c r="AG40" s="72">
        <v>0.30199999999999999</v>
      </c>
      <c r="AH40" s="72">
        <v>0</v>
      </c>
      <c r="AI40" s="72">
        <v>0</v>
      </c>
      <c r="AJ40" s="72">
        <v>6.0000000000000001E-3</v>
      </c>
      <c r="AK40" s="72">
        <f t="shared" si="0"/>
        <v>81.832472570882686</v>
      </c>
      <c r="AL40" s="72">
        <f t="shared" si="1"/>
        <v>2.8855174982594747</v>
      </c>
      <c r="AM40" s="72">
        <f t="shared" si="2"/>
        <v>518.991452991453</v>
      </c>
      <c r="AN40" s="72"/>
      <c r="AO40" s="74">
        <v>46.61</v>
      </c>
      <c r="AP40" s="72">
        <v>21751.48</v>
      </c>
      <c r="AQ40" s="74">
        <v>44</v>
      </c>
      <c r="AR40" s="74">
        <v>10.48</v>
      </c>
      <c r="AS40" s="74">
        <v>6.7290000000000001</v>
      </c>
      <c r="AT40" s="74">
        <v>1.07</v>
      </c>
      <c r="AU40" s="74">
        <v>0.42</v>
      </c>
      <c r="AV40" s="74">
        <v>8.6999999999999994E-2</v>
      </c>
      <c r="AW40" s="74">
        <v>6.58</v>
      </c>
      <c r="AX40" s="74">
        <v>0.28199999999999997</v>
      </c>
      <c r="AY40" s="74">
        <f t="shared" si="3"/>
        <v>23.789000000000001</v>
      </c>
      <c r="AZ40" s="74"/>
      <c r="BA40" s="74"/>
      <c r="BB40" s="74">
        <v>0.79</v>
      </c>
      <c r="BC40" s="72">
        <v>112</v>
      </c>
      <c r="BD40" s="74">
        <v>0.15</v>
      </c>
      <c r="BE40" s="74">
        <v>1.9</v>
      </c>
      <c r="BF40" s="74">
        <v>6.1890000000000001</v>
      </c>
      <c r="BG40" s="74">
        <v>1.7999999999999999E-2</v>
      </c>
      <c r="BH40" s="74">
        <v>0.32</v>
      </c>
      <c r="BI40" s="74">
        <v>0</v>
      </c>
      <c r="BJ40" s="74">
        <v>0</v>
      </c>
      <c r="BK40" s="74">
        <v>2E-3</v>
      </c>
      <c r="BL40" s="74">
        <v>1.98</v>
      </c>
      <c r="BM40" s="72">
        <v>950.97</v>
      </c>
      <c r="BN40" s="74">
        <v>0.78</v>
      </c>
      <c r="BO40" s="74">
        <v>51.29</v>
      </c>
      <c r="BP40" s="74">
        <v>8.0760000000000005</v>
      </c>
      <c r="BQ40" s="74">
        <v>0.50600000000000001</v>
      </c>
      <c r="BR40" s="74">
        <v>0.16200000000000001</v>
      </c>
      <c r="BS40" s="74">
        <v>0.40200000000000002</v>
      </c>
      <c r="BT40" s="74">
        <v>2.52</v>
      </c>
      <c r="BU40" s="74">
        <v>8.0000000000000002E-3</v>
      </c>
      <c r="BV40" s="74">
        <f t="shared" si="4"/>
        <v>10.596</v>
      </c>
      <c r="BW40" s="74">
        <f t="shared" si="5"/>
        <v>3.806</v>
      </c>
      <c r="BX40" s="73">
        <f t="shared" si="6"/>
        <v>36.040000000000006</v>
      </c>
      <c r="BY40" s="73">
        <f t="shared" si="7"/>
        <v>13.204999999999998</v>
      </c>
      <c r="BZ40" s="74">
        <v>0.63</v>
      </c>
      <c r="CA40" s="72">
        <v>64.760000000000005</v>
      </c>
      <c r="CB40" s="74">
        <v>7.0000000000000007E-2</v>
      </c>
      <c r="CC40" s="74">
        <v>0.14000000000000001</v>
      </c>
      <c r="CD40" s="74">
        <v>4.71</v>
      </c>
      <c r="CE40" s="74">
        <v>7.0000000000000001E-3</v>
      </c>
      <c r="CF40" s="74">
        <v>0.252</v>
      </c>
      <c r="CG40" s="74">
        <v>0</v>
      </c>
      <c r="CH40" s="74">
        <v>0</v>
      </c>
      <c r="CI40" s="74">
        <v>4.0000000000000001E-3</v>
      </c>
      <c r="CJ40" s="74">
        <v>0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0</v>
      </c>
      <c r="CS40" s="74">
        <v>0</v>
      </c>
      <c r="CT40" s="74">
        <v>0</v>
      </c>
      <c r="CU40" s="74">
        <v>0</v>
      </c>
      <c r="CV40" s="74">
        <v>0</v>
      </c>
      <c r="CW40" s="74">
        <v>0</v>
      </c>
      <c r="CX40" s="74">
        <v>0</v>
      </c>
      <c r="CY40" s="74">
        <v>0</v>
      </c>
      <c r="CZ40" s="74">
        <v>0</v>
      </c>
      <c r="DA40" s="74">
        <v>0</v>
      </c>
      <c r="DB40" s="74">
        <v>0</v>
      </c>
      <c r="DC40" s="74">
        <v>0</v>
      </c>
      <c r="DD40" s="74">
        <v>0</v>
      </c>
    </row>
    <row r="41" spans="1:108" ht="16.5" customHeight="1" x14ac:dyDescent="0.25">
      <c r="A41" s="70">
        <v>36</v>
      </c>
      <c r="B41" s="71">
        <v>45309</v>
      </c>
      <c r="C41" s="72">
        <v>2</v>
      </c>
      <c r="D41" s="72">
        <v>12</v>
      </c>
      <c r="E41" s="72">
        <v>2069.2975799999999</v>
      </c>
      <c r="F41" s="74"/>
      <c r="G41" s="72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2">
        <v>1.72</v>
      </c>
      <c r="AB41" s="72">
        <v>536.42999999999995</v>
      </c>
      <c r="AC41" s="72">
        <v>1.45</v>
      </c>
      <c r="AD41" s="72">
        <v>2.5499999999999998</v>
      </c>
      <c r="AE41" s="72">
        <v>6.4909999999999997</v>
      </c>
      <c r="AF41" s="72">
        <v>4.2999999999999997E-2</v>
      </c>
      <c r="AG41" s="72">
        <v>0.33300000000000002</v>
      </c>
      <c r="AH41" s="72">
        <v>0</v>
      </c>
      <c r="AI41" s="72">
        <v>0</v>
      </c>
      <c r="AJ41" s="72">
        <v>6.0000000000000001E-3</v>
      </c>
      <c r="AK41" s="72">
        <f t="shared" si="0"/>
        <v>80.544438307540773</v>
      </c>
      <c r="AL41" s="72">
        <f t="shared" si="1"/>
        <v>2.905077320869077</v>
      </c>
      <c r="AM41" s="72">
        <f t="shared" si="2"/>
        <v>369.95172413793102</v>
      </c>
      <c r="AN41" s="72"/>
      <c r="AO41" s="74">
        <v>52</v>
      </c>
      <c r="AP41" s="72">
        <v>19273.91</v>
      </c>
      <c r="AQ41" s="74">
        <v>44.6</v>
      </c>
      <c r="AR41" s="74">
        <v>11.06</v>
      </c>
      <c r="AS41" s="74">
        <v>7.569</v>
      </c>
      <c r="AT41" s="74">
        <v>0.92400000000000004</v>
      </c>
      <c r="AU41" s="74">
        <v>0.496</v>
      </c>
      <c r="AV41" s="74">
        <v>8.5999999999999993E-2</v>
      </c>
      <c r="AW41" s="74">
        <v>6.07</v>
      </c>
      <c r="AX41" s="74">
        <v>0.251</v>
      </c>
      <c r="AY41" s="74">
        <f t="shared" si="3"/>
        <v>24.699000000000002</v>
      </c>
      <c r="AZ41" s="74"/>
      <c r="BA41" s="74"/>
      <c r="BB41" s="74">
        <v>0.68</v>
      </c>
      <c r="BC41" s="72">
        <v>112.25</v>
      </c>
      <c r="BD41" s="74">
        <v>0.16</v>
      </c>
      <c r="BE41" s="74">
        <v>2.4900000000000002</v>
      </c>
      <c r="BF41" s="74">
        <v>6.5629999999999997</v>
      </c>
      <c r="BG41" s="74">
        <v>2.1999999999999999E-2</v>
      </c>
      <c r="BH41" s="74">
        <v>0.38700000000000001</v>
      </c>
      <c r="BI41" s="74">
        <v>0</v>
      </c>
      <c r="BJ41" s="74">
        <v>0</v>
      </c>
      <c r="BK41" s="74">
        <v>2E-3</v>
      </c>
      <c r="BL41" s="74">
        <v>1.68</v>
      </c>
      <c r="BM41" s="72">
        <v>818.79</v>
      </c>
      <c r="BN41" s="74">
        <v>0.75</v>
      </c>
      <c r="BO41" s="74">
        <v>52.19</v>
      </c>
      <c r="BP41" s="74">
        <v>7.8630000000000004</v>
      </c>
      <c r="BQ41" s="74">
        <v>0.44600000000000001</v>
      </c>
      <c r="BR41" s="74">
        <v>0.14499999999999999</v>
      </c>
      <c r="BS41" s="74">
        <v>0.38900000000000001</v>
      </c>
      <c r="BT41" s="74">
        <v>1.84</v>
      </c>
      <c r="BU41" s="74">
        <v>7.0000000000000001E-3</v>
      </c>
      <c r="BV41" s="74">
        <f t="shared" si="4"/>
        <v>9.7030000000000012</v>
      </c>
      <c r="BW41" s="74">
        <f t="shared" si="5"/>
        <v>3.036</v>
      </c>
      <c r="BX41" s="73">
        <f t="shared" si="6"/>
        <v>34.88000000000001</v>
      </c>
      <c r="BY41" s="73">
        <f t="shared" si="7"/>
        <v>11.241</v>
      </c>
      <c r="BZ41" s="74">
        <v>0.64</v>
      </c>
      <c r="CA41" s="72">
        <v>67.59</v>
      </c>
      <c r="CB41" s="74">
        <v>0.09</v>
      </c>
      <c r="CC41" s="74">
        <v>0.15</v>
      </c>
      <c r="CD41" s="74">
        <v>5.2750000000000004</v>
      </c>
      <c r="CE41" s="74">
        <v>7.0000000000000001E-3</v>
      </c>
      <c r="CF41" s="74">
        <v>0.32</v>
      </c>
      <c r="CG41" s="74">
        <v>0</v>
      </c>
      <c r="CH41" s="74">
        <v>0</v>
      </c>
      <c r="CI41" s="74">
        <v>1E-3</v>
      </c>
      <c r="CJ41" s="74">
        <v>0</v>
      </c>
      <c r="CK41" s="74">
        <v>0</v>
      </c>
      <c r="CL41" s="74">
        <v>0</v>
      </c>
      <c r="CM41" s="74">
        <v>0</v>
      </c>
      <c r="CN41" s="74">
        <v>0</v>
      </c>
      <c r="CO41" s="74">
        <v>0</v>
      </c>
      <c r="CP41" s="74">
        <v>0</v>
      </c>
      <c r="CQ41" s="74">
        <v>0</v>
      </c>
      <c r="CR41" s="74">
        <v>0</v>
      </c>
      <c r="CS41" s="74">
        <v>0</v>
      </c>
      <c r="CT41" s="74">
        <v>0</v>
      </c>
      <c r="CU41" s="74">
        <v>0</v>
      </c>
      <c r="CV41" s="74">
        <v>0</v>
      </c>
      <c r="CW41" s="74">
        <v>0</v>
      </c>
      <c r="CX41" s="74">
        <v>0</v>
      </c>
      <c r="CY41" s="74">
        <v>0</v>
      </c>
      <c r="CZ41" s="74">
        <v>0</v>
      </c>
      <c r="DA41" s="74">
        <v>0</v>
      </c>
      <c r="DB41" s="74">
        <v>0</v>
      </c>
      <c r="DC41" s="74">
        <v>0</v>
      </c>
      <c r="DD41" s="74">
        <v>0</v>
      </c>
    </row>
    <row r="42" spans="1:108" ht="16.5" customHeight="1" x14ac:dyDescent="0.25">
      <c r="A42" s="70">
        <v>37</v>
      </c>
      <c r="B42" s="71">
        <v>45310</v>
      </c>
      <c r="C42" s="72">
        <v>1</v>
      </c>
      <c r="D42" s="72">
        <v>12</v>
      </c>
      <c r="E42" s="72">
        <v>2096.82879</v>
      </c>
      <c r="F42" s="74"/>
      <c r="G42" s="72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2">
        <v>1.33</v>
      </c>
      <c r="AB42" s="72">
        <v>512.11</v>
      </c>
      <c r="AC42" s="72">
        <v>1.1100000000000001</v>
      </c>
      <c r="AD42" s="72">
        <v>2.1</v>
      </c>
      <c r="AE42" s="72">
        <v>6.4960000000000004</v>
      </c>
      <c r="AF42" s="72">
        <v>3.3000000000000002E-2</v>
      </c>
      <c r="AG42" s="72">
        <v>0.25</v>
      </c>
      <c r="AH42" s="72">
        <v>0</v>
      </c>
      <c r="AI42" s="72">
        <v>0</v>
      </c>
      <c r="AJ42" s="72">
        <v>4.0000000000000001E-3</v>
      </c>
      <c r="AK42" s="72">
        <f t="shared" si="0"/>
        <v>81.607854480414773</v>
      </c>
      <c r="AL42" s="72">
        <f t="shared" si="1"/>
        <v>2.8897625507459188</v>
      </c>
      <c r="AM42" s="72">
        <f t="shared" si="2"/>
        <v>461.36036036036035</v>
      </c>
      <c r="AN42" s="72"/>
      <c r="AO42" s="74">
        <v>46.28</v>
      </c>
      <c r="AP42" s="72">
        <v>19659.2</v>
      </c>
      <c r="AQ42" s="74">
        <v>42.73</v>
      </c>
      <c r="AR42" s="74">
        <v>10.71</v>
      </c>
      <c r="AS42" s="74">
        <v>7.6529999999999996</v>
      </c>
      <c r="AT42" s="74">
        <v>0.82499999999999996</v>
      </c>
      <c r="AU42" s="74">
        <v>0.38600000000000001</v>
      </c>
      <c r="AV42" s="74">
        <v>7.0999999999999994E-2</v>
      </c>
      <c r="AW42" s="74">
        <v>7.17</v>
      </c>
      <c r="AX42" s="74">
        <v>0.23100000000000001</v>
      </c>
      <c r="AY42" s="74">
        <f t="shared" si="3"/>
        <v>25.533000000000001</v>
      </c>
      <c r="AZ42" s="74"/>
      <c r="BA42" s="74"/>
      <c r="BB42" s="74">
        <v>0.49</v>
      </c>
      <c r="BC42" s="72">
        <v>92.73</v>
      </c>
      <c r="BD42" s="74">
        <v>0.11</v>
      </c>
      <c r="BE42" s="74">
        <v>2.06</v>
      </c>
      <c r="BF42" s="74">
        <v>6.1449999999999996</v>
      </c>
      <c r="BG42" s="74">
        <v>1.4999999999999999E-2</v>
      </c>
      <c r="BH42" s="74">
        <v>0.26800000000000002</v>
      </c>
      <c r="BI42" s="74">
        <v>0</v>
      </c>
      <c r="BJ42" s="74">
        <v>0</v>
      </c>
      <c r="BK42" s="74">
        <v>2E-3</v>
      </c>
      <c r="BL42" s="74">
        <v>1.37</v>
      </c>
      <c r="BM42" s="72">
        <v>810.79</v>
      </c>
      <c r="BN42" s="74">
        <v>0.64</v>
      </c>
      <c r="BO42" s="74">
        <v>52.36</v>
      </c>
      <c r="BP42" s="74">
        <v>8.5869999999999997</v>
      </c>
      <c r="BQ42" s="74">
        <v>0.38600000000000001</v>
      </c>
      <c r="BR42" s="74">
        <v>0.13700000000000001</v>
      </c>
      <c r="BS42" s="74">
        <v>0.33600000000000002</v>
      </c>
      <c r="BT42" s="74">
        <v>2.19</v>
      </c>
      <c r="BU42" s="74">
        <v>7.0000000000000001E-3</v>
      </c>
      <c r="BV42" s="74">
        <f t="shared" si="4"/>
        <v>10.776999999999999</v>
      </c>
      <c r="BW42" s="74">
        <f t="shared" si="5"/>
        <v>3.2160000000000002</v>
      </c>
      <c r="BX42" s="73">
        <f t="shared" si="6"/>
        <v>34.070000000000007</v>
      </c>
      <c r="BY42" s="73">
        <f t="shared" si="7"/>
        <v>9.4570000000000007</v>
      </c>
      <c r="BZ42" s="74">
        <v>0.39</v>
      </c>
      <c r="CA42" s="72">
        <v>61.86</v>
      </c>
      <c r="CB42" s="74">
        <v>0.06</v>
      </c>
      <c r="CC42" s="74">
        <v>0.11</v>
      </c>
      <c r="CD42" s="74">
        <v>4.7089999999999996</v>
      </c>
      <c r="CE42" s="74">
        <v>5.0000000000000001E-3</v>
      </c>
      <c r="CF42" s="74">
        <v>0.20699999999999999</v>
      </c>
      <c r="CG42" s="74">
        <v>0</v>
      </c>
      <c r="CH42" s="74">
        <v>0</v>
      </c>
      <c r="CI42" s="74">
        <v>2E-3</v>
      </c>
      <c r="CJ42" s="74">
        <v>0</v>
      </c>
      <c r="CK42" s="74">
        <v>0</v>
      </c>
      <c r="CL42" s="74">
        <v>0</v>
      </c>
      <c r="CM42" s="74">
        <v>0</v>
      </c>
      <c r="CN42" s="74">
        <v>0</v>
      </c>
      <c r="CO42" s="74">
        <v>0</v>
      </c>
      <c r="CP42" s="74">
        <v>0</v>
      </c>
      <c r="CQ42" s="74">
        <v>0</v>
      </c>
      <c r="CR42" s="74">
        <v>0</v>
      </c>
      <c r="CS42" s="74">
        <v>0</v>
      </c>
      <c r="CT42" s="74">
        <v>0</v>
      </c>
      <c r="CU42" s="74">
        <v>0</v>
      </c>
      <c r="CV42" s="74">
        <v>0</v>
      </c>
      <c r="CW42" s="74">
        <v>0</v>
      </c>
      <c r="CX42" s="74">
        <v>0</v>
      </c>
      <c r="CY42" s="74">
        <v>0</v>
      </c>
      <c r="CZ42" s="74">
        <v>0</v>
      </c>
      <c r="DA42" s="74">
        <v>0</v>
      </c>
      <c r="DB42" s="74">
        <v>0</v>
      </c>
      <c r="DC42" s="74">
        <v>0</v>
      </c>
      <c r="DD42" s="74">
        <v>0</v>
      </c>
    </row>
    <row r="43" spans="1:108" ht="16.5" customHeight="1" x14ac:dyDescent="0.25">
      <c r="A43" s="70">
        <v>38</v>
      </c>
      <c r="B43" s="71">
        <v>45310</v>
      </c>
      <c r="C43" s="72">
        <v>2</v>
      </c>
      <c r="D43" s="72">
        <v>10.199999999999999</v>
      </c>
      <c r="E43" s="72">
        <v>1665.44109</v>
      </c>
      <c r="F43" s="74"/>
      <c r="G43" s="72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2">
        <v>1.57</v>
      </c>
      <c r="AB43" s="72">
        <v>500.78</v>
      </c>
      <c r="AC43" s="72">
        <v>0.99</v>
      </c>
      <c r="AD43" s="72">
        <v>1.85</v>
      </c>
      <c r="AE43" s="72">
        <v>6.2789999999999999</v>
      </c>
      <c r="AF43" s="72">
        <v>3.1E-2</v>
      </c>
      <c r="AG43" s="72">
        <v>0.29099999999999998</v>
      </c>
      <c r="AH43" s="72">
        <v>0</v>
      </c>
      <c r="AI43" s="72">
        <v>0</v>
      </c>
      <c r="AJ43" s="72">
        <v>3.0000000000000001E-3</v>
      </c>
      <c r="AK43" s="72">
        <f t="shared" si="0"/>
        <v>82.537480853482535</v>
      </c>
      <c r="AL43" s="72">
        <f t="shared" si="1"/>
        <v>2.8774911789170412</v>
      </c>
      <c r="AM43" s="72">
        <f t="shared" si="2"/>
        <v>505.83838383838383</v>
      </c>
      <c r="AN43" s="72"/>
      <c r="AO43" s="74">
        <v>71.510000000000005</v>
      </c>
      <c r="AP43" s="72">
        <v>20018.060000000001</v>
      </c>
      <c r="AQ43" s="74">
        <v>37.380000000000003</v>
      </c>
      <c r="AR43" s="74">
        <v>12.12</v>
      </c>
      <c r="AS43" s="74">
        <v>8.7539999999999996</v>
      </c>
      <c r="AT43" s="74">
        <v>0.745</v>
      </c>
      <c r="AU43" s="74">
        <v>0.46700000000000003</v>
      </c>
      <c r="AV43" s="74">
        <v>8.1000000000000003E-2</v>
      </c>
      <c r="AW43" s="74">
        <v>7.45</v>
      </c>
      <c r="AX43" s="74">
        <v>0.186</v>
      </c>
      <c r="AY43" s="74">
        <f t="shared" si="3"/>
        <v>28.323999999999998</v>
      </c>
      <c r="AZ43" s="74"/>
      <c r="BA43" s="74"/>
      <c r="BB43" s="74">
        <v>0.64</v>
      </c>
      <c r="BC43" s="72">
        <v>86.95</v>
      </c>
      <c r="BD43" s="74">
        <v>0.11</v>
      </c>
      <c r="BE43" s="74">
        <v>1.86</v>
      </c>
      <c r="BF43" s="74">
        <v>6.327</v>
      </c>
      <c r="BG43" s="74">
        <v>1.4E-2</v>
      </c>
      <c r="BH43" s="74">
        <v>0.28799999999999998</v>
      </c>
      <c r="BI43" s="74">
        <v>0</v>
      </c>
      <c r="BJ43" s="74">
        <v>0</v>
      </c>
      <c r="BK43" s="74">
        <v>1E-3</v>
      </c>
      <c r="BL43" s="74">
        <v>2.11</v>
      </c>
      <c r="BM43" s="72">
        <v>774.62</v>
      </c>
      <c r="BN43" s="74">
        <v>0.73</v>
      </c>
      <c r="BO43" s="74">
        <v>50.73</v>
      </c>
      <c r="BP43" s="74">
        <v>9.61</v>
      </c>
      <c r="BQ43" s="74">
        <v>0.39200000000000002</v>
      </c>
      <c r="BR43" s="74">
        <v>0.183</v>
      </c>
      <c r="BS43" s="74">
        <v>0.318</v>
      </c>
      <c r="BT43" s="74">
        <v>3.16</v>
      </c>
      <c r="BU43" s="74">
        <v>1.0999999999999999E-2</v>
      </c>
      <c r="BV43" s="74">
        <f t="shared" si="4"/>
        <v>12.77</v>
      </c>
      <c r="BW43" s="74">
        <f t="shared" si="5"/>
        <v>4.282</v>
      </c>
      <c r="BX43" s="73">
        <f t="shared" si="6"/>
        <v>34.230000000000004</v>
      </c>
      <c r="BY43" s="73">
        <f t="shared" si="7"/>
        <v>8.7390000000000008</v>
      </c>
      <c r="BZ43" s="74">
        <v>0.56999999999999995</v>
      </c>
      <c r="CA43" s="72">
        <v>60.04</v>
      </c>
      <c r="CB43" s="74">
        <v>7.0000000000000007E-2</v>
      </c>
      <c r="CC43" s="74">
        <v>0.13</v>
      </c>
      <c r="CD43" s="74">
        <v>4.8810000000000002</v>
      </c>
      <c r="CE43" s="74">
        <v>6.0000000000000001E-3</v>
      </c>
      <c r="CF43" s="74">
        <v>0.22700000000000001</v>
      </c>
      <c r="CG43" s="74">
        <v>0</v>
      </c>
      <c r="CH43" s="74">
        <v>0</v>
      </c>
      <c r="CI43" s="74">
        <v>2E-3</v>
      </c>
      <c r="CJ43" s="74">
        <v>0</v>
      </c>
      <c r="CK43" s="74">
        <v>0</v>
      </c>
      <c r="CL43" s="74">
        <v>0</v>
      </c>
      <c r="CM43" s="74">
        <v>0</v>
      </c>
      <c r="CN43" s="74">
        <v>0</v>
      </c>
      <c r="CO43" s="74">
        <v>0</v>
      </c>
      <c r="CP43" s="74">
        <v>0</v>
      </c>
      <c r="CQ43" s="74">
        <v>0</v>
      </c>
      <c r="CR43" s="74">
        <v>0</v>
      </c>
      <c r="CS43" s="74">
        <v>0</v>
      </c>
      <c r="CT43" s="74">
        <v>0</v>
      </c>
      <c r="CU43" s="74">
        <v>0</v>
      </c>
      <c r="CV43" s="74">
        <v>0</v>
      </c>
      <c r="CW43" s="74">
        <v>0</v>
      </c>
      <c r="CX43" s="74">
        <v>0</v>
      </c>
      <c r="CY43" s="74">
        <v>0</v>
      </c>
      <c r="CZ43" s="74">
        <v>0</v>
      </c>
      <c r="DA43" s="74">
        <v>0</v>
      </c>
      <c r="DB43" s="74">
        <v>0</v>
      </c>
      <c r="DC43" s="74">
        <v>0</v>
      </c>
      <c r="DD43" s="74">
        <v>0</v>
      </c>
    </row>
    <row r="44" spans="1:108" ht="16.5" customHeight="1" x14ac:dyDescent="0.25">
      <c r="A44" s="70">
        <v>39</v>
      </c>
      <c r="B44" s="71">
        <v>45311</v>
      </c>
      <c r="C44" s="72">
        <v>1</v>
      </c>
      <c r="D44" s="72">
        <v>12</v>
      </c>
      <c r="E44" s="72">
        <v>2094.3195000000001</v>
      </c>
      <c r="F44" s="74"/>
      <c r="G44" s="72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2">
        <v>1.41</v>
      </c>
      <c r="AB44" s="72">
        <v>395.9</v>
      </c>
      <c r="AC44" s="72">
        <v>0.86</v>
      </c>
      <c r="AD44" s="72">
        <v>1.93</v>
      </c>
      <c r="AE44" s="72">
        <v>6.2759999999999998</v>
      </c>
      <c r="AF44" s="72">
        <v>3.2000000000000001E-2</v>
      </c>
      <c r="AG44" s="72">
        <v>0.33100000000000002</v>
      </c>
      <c r="AH44" s="72">
        <v>0</v>
      </c>
      <c r="AI44" s="72">
        <v>0</v>
      </c>
      <c r="AJ44" s="72">
        <v>8.0000000000000002E-3</v>
      </c>
      <c r="AK44" s="72">
        <f t="shared" si="0"/>
        <v>82.57747830540805</v>
      </c>
      <c r="AL44" s="72">
        <f t="shared" si="1"/>
        <v>2.8757059389341038</v>
      </c>
      <c r="AM44" s="72">
        <f t="shared" si="2"/>
        <v>460.3488372093023</v>
      </c>
      <c r="AN44" s="72"/>
      <c r="AO44" s="74">
        <v>37.07</v>
      </c>
      <c r="AP44" s="72">
        <v>13974.48</v>
      </c>
      <c r="AQ44" s="74">
        <v>38.57</v>
      </c>
      <c r="AR44" s="74">
        <v>10.69</v>
      </c>
      <c r="AS44" s="74">
        <v>8.2789999999999999</v>
      </c>
      <c r="AT44" s="74">
        <v>0.82499999999999996</v>
      </c>
      <c r="AU44" s="74">
        <v>0.39700000000000002</v>
      </c>
      <c r="AV44" s="74">
        <v>6.0999999999999999E-2</v>
      </c>
      <c r="AW44" s="74">
        <v>9.91</v>
      </c>
      <c r="AX44" s="74">
        <v>0.159</v>
      </c>
      <c r="AY44" s="74">
        <f t="shared" si="3"/>
        <v>28.879000000000001</v>
      </c>
      <c r="AZ44" s="74"/>
      <c r="BA44" s="74"/>
      <c r="BB44" s="74">
        <v>0.69</v>
      </c>
      <c r="BC44" s="72">
        <v>76.47</v>
      </c>
      <c r="BD44" s="74">
        <v>0.1</v>
      </c>
      <c r="BE44" s="74">
        <v>1.91</v>
      </c>
      <c r="BF44" s="74">
        <v>5.7560000000000002</v>
      </c>
      <c r="BG44" s="74">
        <v>1.2999999999999999E-2</v>
      </c>
      <c r="BH44" s="74">
        <v>0.253</v>
      </c>
      <c r="BI44" s="74">
        <v>0</v>
      </c>
      <c r="BJ44" s="74">
        <v>0</v>
      </c>
      <c r="BK44" s="74">
        <v>3.0000000000000001E-3</v>
      </c>
      <c r="BL44" s="74">
        <v>2.5299999999999998</v>
      </c>
      <c r="BM44" s="72">
        <v>806.19</v>
      </c>
      <c r="BN44" s="74">
        <v>0.73</v>
      </c>
      <c r="BO44" s="74">
        <v>52.84</v>
      </c>
      <c r="BP44" s="74">
        <v>9.9730000000000008</v>
      </c>
      <c r="BQ44" s="74">
        <v>0.36299999999999999</v>
      </c>
      <c r="BR44" s="74">
        <v>0.16800000000000001</v>
      </c>
      <c r="BS44" s="74">
        <v>0.29199999999999998</v>
      </c>
      <c r="BT44" s="74">
        <v>2.96</v>
      </c>
      <c r="BU44" s="74">
        <v>2E-3</v>
      </c>
      <c r="BV44" s="74">
        <f t="shared" si="4"/>
        <v>12.933</v>
      </c>
      <c r="BW44" s="74">
        <f t="shared" si="5"/>
        <v>4.0529999999999999</v>
      </c>
      <c r="BX44" s="73">
        <f t="shared" si="6"/>
        <v>34.190000000000005</v>
      </c>
      <c r="BY44" s="73">
        <f t="shared" si="7"/>
        <v>7.7920000000000016</v>
      </c>
      <c r="BZ44" s="74">
        <v>0.54</v>
      </c>
      <c r="CA44" s="72">
        <v>52.37</v>
      </c>
      <c r="CB44" s="74">
        <v>0.06</v>
      </c>
      <c r="CC44" s="74">
        <v>0.21</v>
      </c>
      <c r="CD44" s="74">
        <v>5.3369999999999997</v>
      </c>
      <c r="CE44" s="74">
        <v>6.0000000000000001E-3</v>
      </c>
      <c r="CF44" s="74">
        <v>0.22600000000000001</v>
      </c>
      <c r="CG44" s="74">
        <v>0</v>
      </c>
      <c r="CH44" s="74">
        <v>0</v>
      </c>
      <c r="CI44" s="74">
        <v>1E-3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0</v>
      </c>
      <c r="CT44" s="74">
        <v>0</v>
      </c>
      <c r="CU44" s="74">
        <v>0</v>
      </c>
      <c r="CV44" s="74">
        <v>0</v>
      </c>
      <c r="CW44" s="74">
        <v>0</v>
      </c>
      <c r="CX44" s="74">
        <v>0</v>
      </c>
      <c r="CY44" s="74">
        <v>0</v>
      </c>
      <c r="CZ44" s="74">
        <v>0</v>
      </c>
      <c r="DA44" s="74">
        <v>0</v>
      </c>
      <c r="DB44" s="74">
        <v>0</v>
      </c>
      <c r="DC44" s="74">
        <v>0</v>
      </c>
      <c r="DD44" s="74">
        <v>0</v>
      </c>
    </row>
    <row r="45" spans="1:108" ht="16.5" customHeight="1" x14ac:dyDescent="0.25">
      <c r="A45" s="70">
        <v>40</v>
      </c>
      <c r="B45" s="71">
        <v>45311</v>
      </c>
      <c r="C45" s="72">
        <v>2</v>
      </c>
      <c r="D45" s="72">
        <v>12</v>
      </c>
      <c r="E45" s="72">
        <v>1999.90076</v>
      </c>
      <c r="F45" s="74"/>
      <c r="G45" s="72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2">
        <v>2.23</v>
      </c>
      <c r="AB45" s="72">
        <v>402.01</v>
      </c>
      <c r="AC45" s="72">
        <v>0.87</v>
      </c>
      <c r="AD45" s="72">
        <v>2.06</v>
      </c>
      <c r="AE45" s="72">
        <v>6.657</v>
      </c>
      <c r="AF45" s="72">
        <v>3.1E-2</v>
      </c>
      <c r="AG45" s="72">
        <v>0.28000000000000003</v>
      </c>
      <c r="AH45" s="72">
        <v>0</v>
      </c>
      <c r="AI45" s="72">
        <v>0</v>
      </c>
      <c r="AJ45" s="72">
        <v>1E-3</v>
      </c>
      <c r="AK45" s="72">
        <f t="shared" si="0"/>
        <v>81.597476208492012</v>
      </c>
      <c r="AL45" s="72">
        <f t="shared" si="1"/>
        <v>2.8886823616768105</v>
      </c>
      <c r="AM45" s="72">
        <f t="shared" si="2"/>
        <v>462.08045977011494</v>
      </c>
      <c r="AN45" s="72"/>
      <c r="AO45" s="74">
        <v>51.85</v>
      </c>
      <c r="AP45" s="72">
        <v>17750.11</v>
      </c>
      <c r="AQ45" s="74">
        <v>42.28</v>
      </c>
      <c r="AR45" s="74">
        <v>11.69</v>
      </c>
      <c r="AS45" s="74">
        <v>8.0370000000000008</v>
      </c>
      <c r="AT45" s="74">
        <v>0.82299999999999995</v>
      </c>
      <c r="AU45" s="74">
        <v>0.47299999999999998</v>
      </c>
      <c r="AV45" s="74">
        <v>7.0999999999999994E-2</v>
      </c>
      <c r="AW45" s="74">
        <v>7.84</v>
      </c>
      <c r="AX45" s="74">
        <v>0.20100000000000001</v>
      </c>
      <c r="AY45" s="74">
        <f t="shared" si="3"/>
        <v>27.567</v>
      </c>
      <c r="AZ45" s="74"/>
      <c r="BA45" s="74"/>
      <c r="BB45" s="74">
        <v>0.83</v>
      </c>
      <c r="BC45" s="72">
        <v>103.78</v>
      </c>
      <c r="BD45" s="74">
        <v>0.11</v>
      </c>
      <c r="BE45" s="74">
        <v>1.97</v>
      </c>
      <c r="BF45" s="74">
        <v>6.9029999999999996</v>
      </c>
      <c r="BG45" s="74">
        <v>1.4E-2</v>
      </c>
      <c r="BH45" s="74">
        <v>0.317</v>
      </c>
      <c r="BI45" s="74">
        <v>0</v>
      </c>
      <c r="BJ45" s="74">
        <v>0</v>
      </c>
      <c r="BK45" s="74">
        <v>4.0000000000000001E-3</v>
      </c>
      <c r="BL45" s="74">
        <v>2.48</v>
      </c>
      <c r="BM45" s="72">
        <v>940.03</v>
      </c>
      <c r="BN45" s="74">
        <v>0.86</v>
      </c>
      <c r="BO45" s="74">
        <v>51.46</v>
      </c>
      <c r="BP45" s="74">
        <v>10.331</v>
      </c>
      <c r="BQ45" s="74">
        <v>0.34899999999999998</v>
      </c>
      <c r="BR45" s="74">
        <v>0.193</v>
      </c>
      <c r="BS45" s="74">
        <v>0.27100000000000002</v>
      </c>
      <c r="BT45" s="74">
        <v>3.29</v>
      </c>
      <c r="BU45" s="74">
        <v>1.0999999999999999E-2</v>
      </c>
      <c r="BV45" s="74">
        <f t="shared" si="4"/>
        <v>13.620999999999999</v>
      </c>
      <c r="BW45" s="74">
        <f t="shared" si="5"/>
        <v>4.4990000000000006</v>
      </c>
      <c r="BX45" s="73">
        <f t="shared" si="6"/>
        <v>34.480000000000004</v>
      </c>
      <c r="BY45" s="73">
        <f t="shared" si="7"/>
        <v>7.2910000000000021</v>
      </c>
      <c r="BZ45" s="74">
        <v>0.72</v>
      </c>
      <c r="CA45" s="72">
        <v>56.57</v>
      </c>
      <c r="CB45" s="74">
        <v>0.09</v>
      </c>
      <c r="CC45" s="74">
        <v>0.26</v>
      </c>
      <c r="CD45" s="74">
        <v>6.0659999999999998</v>
      </c>
      <c r="CE45" s="74">
        <v>8.0000000000000002E-3</v>
      </c>
      <c r="CF45" s="74">
        <v>0.28999999999999998</v>
      </c>
      <c r="CG45" s="74">
        <v>0</v>
      </c>
      <c r="CH45" s="74">
        <v>0</v>
      </c>
      <c r="CI45" s="74">
        <v>2E-3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0</v>
      </c>
      <c r="CP45" s="74">
        <v>0</v>
      </c>
      <c r="CQ45" s="74">
        <v>0</v>
      </c>
      <c r="CR45" s="74">
        <v>0</v>
      </c>
      <c r="CS45" s="74">
        <v>0</v>
      </c>
      <c r="CT45" s="74">
        <v>0</v>
      </c>
      <c r="CU45" s="74">
        <v>0</v>
      </c>
      <c r="CV45" s="74">
        <v>0</v>
      </c>
      <c r="CW45" s="74">
        <v>0</v>
      </c>
      <c r="CX45" s="74">
        <v>0</v>
      </c>
      <c r="CY45" s="74">
        <v>0</v>
      </c>
      <c r="CZ45" s="74">
        <v>0</v>
      </c>
      <c r="DA45" s="74">
        <v>0</v>
      </c>
      <c r="DB45" s="74">
        <v>0</v>
      </c>
      <c r="DC45" s="74">
        <v>0</v>
      </c>
      <c r="DD45" s="74">
        <v>0</v>
      </c>
    </row>
    <row r="46" spans="1:108" ht="16.5" customHeight="1" x14ac:dyDescent="0.25">
      <c r="A46" s="70">
        <v>41</v>
      </c>
      <c r="B46" s="71">
        <v>45312</v>
      </c>
      <c r="C46" s="72">
        <v>1</v>
      </c>
      <c r="D46" s="72">
        <v>11.7</v>
      </c>
      <c r="E46" s="72">
        <v>1932.5195100000001</v>
      </c>
      <c r="F46" s="74"/>
      <c r="G46" s="72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2">
        <v>1.68</v>
      </c>
      <c r="AB46" s="72">
        <v>359.33</v>
      </c>
      <c r="AC46" s="72">
        <v>1.03</v>
      </c>
      <c r="AD46" s="72">
        <v>2.23</v>
      </c>
      <c r="AE46" s="72">
        <v>6.5430000000000001</v>
      </c>
      <c r="AF46" s="72">
        <v>5.7000000000000002E-2</v>
      </c>
      <c r="AG46" s="72">
        <v>0.29099999999999998</v>
      </c>
      <c r="AH46" s="72">
        <v>0</v>
      </c>
      <c r="AI46" s="72">
        <v>0</v>
      </c>
      <c r="AJ46" s="72">
        <v>1.4999999999999999E-2</v>
      </c>
      <c r="AK46" s="72">
        <f t="shared" si="0"/>
        <v>81.398257062178715</v>
      </c>
      <c r="AL46" s="72">
        <f t="shared" si="1"/>
        <v>2.8913836628774767</v>
      </c>
      <c r="AM46" s="72">
        <f t="shared" si="2"/>
        <v>348.86407766990288</v>
      </c>
      <c r="AN46" s="72"/>
      <c r="AO46" s="74">
        <v>45.41</v>
      </c>
      <c r="AP46" s="72">
        <v>13309.64</v>
      </c>
      <c r="AQ46" s="74">
        <v>38.85</v>
      </c>
      <c r="AR46" s="74">
        <v>12.06</v>
      </c>
      <c r="AS46" s="74">
        <v>8.4019999999999992</v>
      </c>
      <c r="AT46" s="74">
        <v>0.84599999999999997</v>
      </c>
      <c r="AU46" s="74">
        <v>0.41499999999999998</v>
      </c>
      <c r="AV46" s="74">
        <v>7.5999999999999998E-2</v>
      </c>
      <c r="AW46" s="74">
        <v>8.5399999999999991</v>
      </c>
      <c r="AX46" s="74">
        <v>0.14399999999999999</v>
      </c>
      <c r="AY46" s="74">
        <f t="shared" si="3"/>
        <v>29.002000000000002</v>
      </c>
      <c r="AZ46" s="74"/>
      <c r="BA46" s="74"/>
      <c r="BB46" s="74">
        <v>0.68</v>
      </c>
      <c r="BC46" s="72">
        <v>77.8</v>
      </c>
      <c r="BD46" s="74">
        <v>0.12</v>
      </c>
      <c r="BE46" s="74">
        <v>2.04</v>
      </c>
      <c r="BF46" s="74">
        <v>6.4329999999999998</v>
      </c>
      <c r="BG46" s="74">
        <v>1.2E-2</v>
      </c>
      <c r="BH46" s="74">
        <v>0.27400000000000002</v>
      </c>
      <c r="BI46" s="74">
        <v>0</v>
      </c>
      <c r="BJ46" s="74">
        <v>0</v>
      </c>
      <c r="BK46" s="74">
        <v>1.2E-2</v>
      </c>
      <c r="BL46" s="74">
        <v>1.73</v>
      </c>
      <c r="BM46" s="72">
        <v>771.96</v>
      </c>
      <c r="BN46" s="74">
        <v>0.74</v>
      </c>
      <c r="BO46" s="74">
        <v>50.58</v>
      </c>
      <c r="BP46" s="74">
        <v>9.0879999999999992</v>
      </c>
      <c r="BQ46" s="74">
        <v>0.38</v>
      </c>
      <c r="BR46" s="74">
        <v>0.156</v>
      </c>
      <c r="BS46" s="74">
        <v>0.314</v>
      </c>
      <c r="BT46" s="74">
        <v>3.42</v>
      </c>
      <c r="BU46" s="74">
        <v>1.2E-2</v>
      </c>
      <c r="BV46" s="74">
        <f t="shared" si="4"/>
        <v>12.507999999999999</v>
      </c>
      <c r="BW46" s="74">
        <f t="shared" si="5"/>
        <v>4.54</v>
      </c>
      <c r="BX46" s="73">
        <f t="shared" si="6"/>
        <v>34.900000000000006</v>
      </c>
      <c r="BY46" s="73">
        <f t="shared" si="7"/>
        <v>6.8310000000000031</v>
      </c>
      <c r="BZ46" s="74">
        <v>0.65</v>
      </c>
      <c r="CA46" s="72">
        <v>48.14</v>
      </c>
      <c r="CB46" s="74">
        <v>0.1</v>
      </c>
      <c r="CC46" s="74">
        <v>0.22</v>
      </c>
      <c r="CD46" s="74">
        <v>5.7869999999999999</v>
      </c>
      <c r="CE46" s="74">
        <v>8.0000000000000002E-3</v>
      </c>
      <c r="CF46" s="74">
        <v>0.26400000000000001</v>
      </c>
      <c r="CG46" s="74">
        <v>0</v>
      </c>
      <c r="CH46" s="74">
        <v>0</v>
      </c>
      <c r="CI46" s="74">
        <v>0.01</v>
      </c>
      <c r="CJ46" s="74">
        <v>0</v>
      </c>
      <c r="CK46" s="74">
        <v>0</v>
      </c>
      <c r="CL46" s="74">
        <v>0</v>
      </c>
      <c r="CM46" s="74">
        <v>0</v>
      </c>
      <c r="CN46" s="74">
        <v>0</v>
      </c>
      <c r="CO46" s="74">
        <v>0</v>
      </c>
      <c r="CP46" s="74">
        <v>0</v>
      </c>
      <c r="CQ46" s="74">
        <v>0</v>
      </c>
      <c r="CR46" s="74">
        <v>0</v>
      </c>
      <c r="CS46" s="74">
        <v>0</v>
      </c>
      <c r="CT46" s="74">
        <v>0</v>
      </c>
      <c r="CU46" s="74">
        <v>0</v>
      </c>
      <c r="CV46" s="74">
        <v>0</v>
      </c>
      <c r="CW46" s="74">
        <v>0</v>
      </c>
      <c r="CX46" s="74">
        <v>0</v>
      </c>
      <c r="CY46" s="74">
        <v>0</v>
      </c>
      <c r="CZ46" s="74">
        <v>0</v>
      </c>
      <c r="DA46" s="74">
        <v>0</v>
      </c>
      <c r="DB46" s="74">
        <v>0</v>
      </c>
      <c r="DC46" s="74">
        <v>0</v>
      </c>
      <c r="DD46" s="74">
        <v>0</v>
      </c>
    </row>
    <row r="47" spans="1:108" ht="16.5" customHeight="1" x14ac:dyDescent="0.25">
      <c r="A47" s="70">
        <v>42</v>
      </c>
      <c r="B47" s="71">
        <v>45312</v>
      </c>
      <c r="C47" s="72">
        <v>2</v>
      </c>
      <c r="D47" s="72">
        <v>12</v>
      </c>
      <c r="E47" s="72">
        <v>2028.8417000000002</v>
      </c>
      <c r="F47" s="74"/>
      <c r="G47" s="72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2">
        <v>1.54</v>
      </c>
      <c r="AB47" s="72">
        <v>380.85</v>
      </c>
      <c r="AC47" s="72">
        <v>1.43</v>
      </c>
      <c r="AD47" s="72">
        <v>2.81</v>
      </c>
      <c r="AE47" s="72">
        <v>6.96</v>
      </c>
      <c r="AF47" s="72">
        <v>3.5000000000000003E-2</v>
      </c>
      <c r="AG47" s="72">
        <v>0.33100000000000002</v>
      </c>
      <c r="AH47" s="72">
        <v>0</v>
      </c>
      <c r="AI47" s="72">
        <v>0</v>
      </c>
      <c r="AJ47" s="72">
        <v>1.4E-2</v>
      </c>
      <c r="AK47" s="72">
        <f t="shared" si="0"/>
        <v>79.2369363084687</v>
      </c>
      <c r="AL47" s="72">
        <f t="shared" si="1"/>
        <v>2.922384245293828</v>
      </c>
      <c r="AM47" s="72">
        <f t="shared" si="2"/>
        <v>266.32867132867136</v>
      </c>
      <c r="AN47" s="72"/>
      <c r="AO47" s="74">
        <v>36.630000000000003</v>
      </c>
      <c r="AP47" s="72">
        <v>12474.65</v>
      </c>
      <c r="AQ47" s="74">
        <v>41.42</v>
      </c>
      <c r="AR47" s="74">
        <v>11.5</v>
      </c>
      <c r="AS47" s="74">
        <v>8.4220000000000006</v>
      </c>
      <c r="AT47" s="74">
        <v>0.81100000000000005</v>
      </c>
      <c r="AU47" s="74">
        <v>0.46300000000000002</v>
      </c>
      <c r="AV47" s="74">
        <v>7.3999999999999996E-2</v>
      </c>
      <c r="AW47" s="74">
        <v>7.59</v>
      </c>
      <c r="AX47" s="74">
        <v>0.16</v>
      </c>
      <c r="AY47" s="74">
        <f t="shared" si="3"/>
        <v>27.512</v>
      </c>
      <c r="AZ47" s="74"/>
      <c r="BA47" s="74"/>
      <c r="BB47" s="74">
        <v>0.7</v>
      </c>
      <c r="BC47" s="72">
        <v>81.14</v>
      </c>
      <c r="BD47" s="74">
        <v>0.11</v>
      </c>
      <c r="BE47" s="74">
        <v>2.3199999999999998</v>
      </c>
      <c r="BF47" s="74">
        <v>6.3849999999999998</v>
      </c>
      <c r="BG47" s="74">
        <v>1.2999999999999999E-2</v>
      </c>
      <c r="BH47" s="74">
        <v>0.28899999999999998</v>
      </c>
      <c r="BI47" s="74">
        <v>0</v>
      </c>
      <c r="BJ47" s="74">
        <v>0</v>
      </c>
      <c r="BK47" s="74">
        <v>1.2E-2</v>
      </c>
      <c r="BL47" s="74">
        <v>1.95</v>
      </c>
      <c r="BM47" s="72">
        <v>752.08</v>
      </c>
      <c r="BN47" s="74">
        <v>0.65</v>
      </c>
      <c r="BO47" s="74">
        <v>53.12</v>
      </c>
      <c r="BP47" s="74">
        <v>8.9529999999999994</v>
      </c>
      <c r="BQ47" s="74">
        <v>0.38800000000000001</v>
      </c>
      <c r="BR47" s="74">
        <v>0.184</v>
      </c>
      <c r="BS47" s="74">
        <v>0.32800000000000001</v>
      </c>
      <c r="BT47" s="74">
        <v>1.89</v>
      </c>
      <c r="BU47" s="74">
        <v>1.4E-2</v>
      </c>
      <c r="BV47" s="74">
        <f t="shared" si="4"/>
        <v>10.843</v>
      </c>
      <c r="BW47" s="74">
        <f t="shared" si="5"/>
        <v>2.9279999999999999</v>
      </c>
      <c r="BX47" s="73">
        <f t="shared" si="6"/>
        <v>33.790000000000006</v>
      </c>
      <c r="BY47" s="73">
        <f t="shared" si="7"/>
        <v>4.7590000000000039</v>
      </c>
      <c r="BZ47" s="74">
        <v>0.64</v>
      </c>
      <c r="CA47" s="72">
        <v>45.47</v>
      </c>
      <c r="CB47" s="74">
        <v>0.08</v>
      </c>
      <c r="CC47" s="74">
        <v>0.22</v>
      </c>
      <c r="CD47" s="74">
        <v>5.8</v>
      </c>
      <c r="CE47" s="74">
        <v>5.0000000000000001E-3</v>
      </c>
      <c r="CF47" s="74">
        <v>0.26100000000000001</v>
      </c>
      <c r="CG47" s="74">
        <v>0</v>
      </c>
      <c r="CH47" s="74">
        <v>0</v>
      </c>
      <c r="CI47" s="74">
        <v>8.0000000000000002E-3</v>
      </c>
      <c r="CJ47" s="74">
        <v>0</v>
      </c>
      <c r="CK47" s="74">
        <v>0</v>
      </c>
      <c r="CL47" s="74">
        <v>0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0</v>
      </c>
      <c r="CS47" s="74">
        <v>0</v>
      </c>
      <c r="CT47" s="74">
        <v>0</v>
      </c>
      <c r="CU47" s="74">
        <v>0</v>
      </c>
      <c r="CV47" s="74">
        <v>0</v>
      </c>
      <c r="CW47" s="74">
        <v>0</v>
      </c>
      <c r="CX47" s="74">
        <v>0</v>
      </c>
      <c r="CY47" s="74">
        <v>0</v>
      </c>
      <c r="CZ47" s="74">
        <v>0</v>
      </c>
      <c r="DA47" s="74">
        <v>0</v>
      </c>
      <c r="DB47" s="74">
        <v>0</v>
      </c>
      <c r="DC47" s="74">
        <v>0</v>
      </c>
      <c r="DD47" s="74">
        <v>0</v>
      </c>
    </row>
    <row r="48" spans="1:108" ht="16.5" customHeight="1" x14ac:dyDescent="0.25">
      <c r="A48" s="70">
        <v>43</v>
      </c>
      <c r="B48" s="71">
        <v>45313</v>
      </c>
      <c r="C48" s="72">
        <v>1</v>
      </c>
      <c r="D48" s="72">
        <v>12</v>
      </c>
      <c r="E48" s="72">
        <v>1992.2118600000001</v>
      </c>
      <c r="F48" s="74"/>
      <c r="G48" s="72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2">
        <v>1.25</v>
      </c>
      <c r="AB48" s="72">
        <v>346.43</v>
      </c>
      <c r="AC48" s="72">
        <v>1.1200000000000001</v>
      </c>
      <c r="AD48" s="72">
        <v>2.86</v>
      </c>
      <c r="AE48" s="72">
        <v>6.8159999999999998</v>
      </c>
      <c r="AF48" s="72">
        <v>0.04</v>
      </c>
      <c r="AG48" s="72">
        <v>0.26900000000000002</v>
      </c>
      <c r="AH48" s="72">
        <v>0</v>
      </c>
      <c r="AI48" s="72">
        <v>0</v>
      </c>
      <c r="AJ48" s="72">
        <v>8.0000000000000002E-3</v>
      </c>
      <c r="AK48" s="72">
        <f t="shared" si="0"/>
        <v>79.871594263017158</v>
      </c>
      <c r="AL48" s="72">
        <f t="shared" si="1"/>
        <v>2.91000882004781</v>
      </c>
      <c r="AM48" s="72">
        <f t="shared" si="2"/>
        <v>309.3125</v>
      </c>
      <c r="AN48" s="72"/>
      <c r="AO48" s="74">
        <v>22.84</v>
      </c>
      <c r="AP48" s="72">
        <v>10348.85</v>
      </c>
      <c r="AQ48" s="74">
        <v>40.96</v>
      </c>
      <c r="AR48" s="74">
        <v>13.14</v>
      </c>
      <c r="AS48" s="74">
        <v>8.0809999999999995</v>
      </c>
      <c r="AT48" s="74">
        <v>1.0469999999999999</v>
      </c>
      <c r="AU48" s="74">
        <v>0.41199999999999998</v>
      </c>
      <c r="AV48" s="74">
        <v>0.12</v>
      </c>
      <c r="AW48" s="74">
        <v>7.39</v>
      </c>
      <c r="AX48" s="74">
        <v>0.191</v>
      </c>
      <c r="AY48" s="74">
        <f t="shared" si="3"/>
        <v>28.611000000000001</v>
      </c>
      <c r="AZ48" s="74"/>
      <c r="BA48" s="74"/>
      <c r="BB48" s="74">
        <v>0.54</v>
      </c>
      <c r="BC48" s="72">
        <v>83.7</v>
      </c>
      <c r="BD48" s="74">
        <v>0.12</v>
      </c>
      <c r="BE48" s="74">
        <v>2.69</v>
      </c>
      <c r="BF48" s="74">
        <v>6.9370000000000003</v>
      </c>
      <c r="BG48" s="74">
        <v>2.1999999999999999E-2</v>
      </c>
      <c r="BH48" s="74">
        <v>0.35399999999999998</v>
      </c>
      <c r="BI48" s="74">
        <v>0</v>
      </c>
      <c r="BJ48" s="74">
        <v>0</v>
      </c>
      <c r="BK48" s="74">
        <v>6.0000000000000001E-3</v>
      </c>
      <c r="BL48" s="74">
        <v>2.17</v>
      </c>
      <c r="BM48" s="72">
        <v>677.46</v>
      </c>
      <c r="BN48" s="74">
        <v>0.68</v>
      </c>
      <c r="BO48" s="74">
        <v>51.3</v>
      </c>
      <c r="BP48" s="74">
        <v>9.1530000000000005</v>
      </c>
      <c r="BQ48" s="74">
        <v>0.46600000000000003</v>
      </c>
      <c r="BR48" s="74">
        <v>0.19800000000000001</v>
      </c>
      <c r="BS48" s="74">
        <v>0.42199999999999999</v>
      </c>
      <c r="BT48" s="74">
        <v>3.02</v>
      </c>
      <c r="BU48" s="74">
        <v>1.2E-2</v>
      </c>
      <c r="BV48" s="74">
        <f t="shared" si="4"/>
        <v>12.173</v>
      </c>
      <c r="BW48" s="74">
        <f t="shared" si="5"/>
        <v>4.1660000000000004</v>
      </c>
      <c r="BX48" s="73">
        <f t="shared" si="6"/>
        <v>33.810000000000009</v>
      </c>
      <c r="BY48" s="73">
        <f t="shared" si="7"/>
        <v>3.9250000000000043</v>
      </c>
      <c r="BZ48" s="74">
        <v>0.49</v>
      </c>
      <c r="CA48" s="72">
        <v>48.55</v>
      </c>
      <c r="CB48" s="74">
        <v>0.08</v>
      </c>
      <c r="CC48" s="74">
        <v>0.47</v>
      </c>
      <c r="CD48" s="74">
        <v>6.65</v>
      </c>
      <c r="CE48" s="74">
        <v>0.01</v>
      </c>
      <c r="CF48" s="74">
        <v>0.31900000000000001</v>
      </c>
      <c r="CG48" s="74">
        <v>0</v>
      </c>
      <c r="CH48" s="74">
        <v>0</v>
      </c>
      <c r="CI48" s="74">
        <v>3.0000000000000001E-3</v>
      </c>
      <c r="CJ48" s="74">
        <v>0</v>
      </c>
      <c r="CK48" s="74">
        <v>0</v>
      </c>
      <c r="CL48" s="74">
        <v>0</v>
      </c>
      <c r="CM48" s="74">
        <v>0</v>
      </c>
      <c r="CN48" s="74">
        <v>0</v>
      </c>
      <c r="CO48" s="74">
        <v>0</v>
      </c>
      <c r="CP48" s="74">
        <v>0</v>
      </c>
      <c r="CQ48" s="74">
        <v>0</v>
      </c>
      <c r="CR48" s="74">
        <v>0</v>
      </c>
      <c r="CS48" s="74">
        <v>0</v>
      </c>
      <c r="CT48" s="74">
        <v>0</v>
      </c>
      <c r="CU48" s="74">
        <v>0</v>
      </c>
      <c r="CV48" s="74">
        <v>0</v>
      </c>
      <c r="CW48" s="74">
        <v>0</v>
      </c>
      <c r="CX48" s="74">
        <v>0</v>
      </c>
      <c r="CY48" s="74">
        <v>0</v>
      </c>
      <c r="CZ48" s="74">
        <v>0</v>
      </c>
      <c r="DA48" s="74">
        <v>0</v>
      </c>
      <c r="DB48" s="74">
        <v>0</v>
      </c>
      <c r="DC48" s="74">
        <v>0</v>
      </c>
      <c r="DD48" s="74">
        <v>0</v>
      </c>
    </row>
    <row r="49" spans="1:108" ht="16.5" customHeight="1" x14ac:dyDescent="0.25">
      <c r="A49" s="70">
        <v>44</v>
      </c>
      <c r="B49" s="71">
        <v>45313</v>
      </c>
      <c r="C49" s="72">
        <v>2</v>
      </c>
      <c r="D49" s="72">
        <v>12</v>
      </c>
      <c r="E49" s="72">
        <v>2116.4028599999997</v>
      </c>
      <c r="F49" s="74"/>
      <c r="G49" s="72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2">
        <v>1.66</v>
      </c>
      <c r="AB49" s="72">
        <v>486.14</v>
      </c>
      <c r="AC49" s="72">
        <v>1.34</v>
      </c>
      <c r="AD49" s="72">
        <v>3.2</v>
      </c>
      <c r="AE49" s="72">
        <v>7.4950000000000001</v>
      </c>
      <c r="AF49" s="72">
        <v>4.4999999999999998E-2</v>
      </c>
      <c r="AG49" s="72">
        <v>0.27200000000000002</v>
      </c>
      <c r="AH49" s="72">
        <v>0</v>
      </c>
      <c r="AI49" s="72">
        <v>0</v>
      </c>
      <c r="AJ49" s="72">
        <v>8.9999999999999993E-3</v>
      </c>
      <c r="AK49" s="72">
        <f t="shared" si="0"/>
        <v>77.660324700900588</v>
      </c>
      <c r="AL49" s="72">
        <f t="shared" si="1"/>
        <v>2.9420921057852021</v>
      </c>
      <c r="AM49" s="72">
        <f t="shared" si="2"/>
        <v>362.79104477611935</v>
      </c>
      <c r="AN49" s="72"/>
      <c r="AO49" s="74">
        <v>32.450000000000003</v>
      </c>
      <c r="AP49" s="72">
        <v>13144.96</v>
      </c>
      <c r="AQ49" s="74">
        <v>44.48</v>
      </c>
      <c r="AR49" s="74">
        <v>11.73</v>
      </c>
      <c r="AS49" s="74">
        <v>8.4920000000000009</v>
      </c>
      <c r="AT49" s="74">
        <v>0.86399999999999999</v>
      </c>
      <c r="AU49" s="74">
        <v>0.38900000000000001</v>
      </c>
      <c r="AV49" s="74">
        <v>0.104</v>
      </c>
      <c r="AW49" s="74">
        <v>7.17</v>
      </c>
      <c r="AX49" s="74">
        <v>0.22500000000000001</v>
      </c>
      <c r="AY49" s="74">
        <f t="shared" si="3"/>
        <v>27.391999999999999</v>
      </c>
      <c r="AZ49" s="74"/>
      <c r="BA49" s="74"/>
      <c r="BB49" s="74">
        <v>0.72</v>
      </c>
      <c r="BC49" s="72">
        <v>85.57</v>
      </c>
      <c r="BD49" s="74">
        <v>0.12</v>
      </c>
      <c r="BE49" s="74">
        <v>2.95</v>
      </c>
      <c r="BF49" s="74">
        <v>6.7969999999999997</v>
      </c>
      <c r="BG49" s="74">
        <v>2.1000000000000001E-2</v>
      </c>
      <c r="BH49" s="74">
        <v>0.28000000000000003</v>
      </c>
      <c r="BI49" s="74">
        <v>0</v>
      </c>
      <c r="BJ49" s="74">
        <v>0</v>
      </c>
      <c r="BK49" s="74">
        <v>3.0000000000000001E-3</v>
      </c>
      <c r="BL49" s="74">
        <v>2.19</v>
      </c>
      <c r="BM49" s="72">
        <v>681.08</v>
      </c>
      <c r="BN49" s="74">
        <v>0.69</v>
      </c>
      <c r="BO49" s="74">
        <v>49.86</v>
      </c>
      <c r="BP49" s="74">
        <v>10.419</v>
      </c>
      <c r="BQ49" s="74">
        <v>0.45900000000000002</v>
      </c>
      <c r="BR49" s="74">
        <v>0.22600000000000001</v>
      </c>
      <c r="BS49" s="74">
        <v>0.44900000000000001</v>
      </c>
      <c r="BT49" s="74">
        <v>4.3600000000000003</v>
      </c>
      <c r="BU49" s="74">
        <v>1.2999999999999999E-2</v>
      </c>
      <c r="BV49" s="74">
        <f t="shared" si="4"/>
        <v>14.779</v>
      </c>
      <c r="BW49" s="74">
        <f t="shared" si="5"/>
        <v>5.5090000000000003</v>
      </c>
      <c r="BX49" s="73">
        <f t="shared" si="6"/>
        <v>35.170000000000009</v>
      </c>
      <c r="BY49" s="73">
        <f t="shared" si="7"/>
        <v>4.4340000000000046</v>
      </c>
      <c r="BZ49" s="74">
        <v>0.65</v>
      </c>
      <c r="CA49" s="72">
        <v>50.84</v>
      </c>
      <c r="CB49" s="74">
        <v>0.09</v>
      </c>
      <c r="CC49" s="74">
        <v>0.76</v>
      </c>
      <c r="CD49" s="74">
        <v>6.5250000000000004</v>
      </c>
      <c r="CE49" s="74">
        <v>8.9999999999999993E-3</v>
      </c>
      <c r="CF49" s="74">
        <v>0.27900000000000003</v>
      </c>
      <c r="CG49" s="74">
        <v>0</v>
      </c>
      <c r="CH49" s="74">
        <v>0</v>
      </c>
      <c r="CI49" s="74">
        <v>2E-3</v>
      </c>
      <c r="CJ49" s="74">
        <v>0</v>
      </c>
      <c r="CK49" s="74">
        <v>0</v>
      </c>
      <c r="CL49" s="74">
        <v>0</v>
      </c>
      <c r="CM49" s="74">
        <v>0</v>
      </c>
      <c r="CN49" s="74">
        <v>0</v>
      </c>
      <c r="CO49" s="74">
        <v>0</v>
      </c>
      <c r="CP49" s="74">
        <v>0</v>
      </c>
      <c r="CQ49" s="74">
        <v>0</v>
      </c>
      <c r="CR49" s="74">
        <v>0</v>
      </c>
      <c r="CS49" s="74">
        <v>0</v>
      </c>
      <c r="CT49" s="74">
        <v>0</v>
      </c>
      <c r="CU49" s="74">
        <v>0</v>
      </c>
      <c r="CV49" s="74">
        <v>0</v>
      </c>
      <c r="CW49" s="74">
        <v>0</v>
      </c>
      <c r="CX49" s="74">
        <v>0</v>
      </c>
      <c r="CY49" s="74">
        <v>0</v>
      </c>
      <c r="CZ49" s="74">
        <v>0</v>
      </c>
      <c r="DA49" s="74">
        <v>0</v>
      </c>
      <c r="DB49" s="74">
        <v>0</v>
      </c>
      <c r="DC49" s="74">
        <v>0</v>
      </c>
      <c r="DD49" s="74">
        <v>0</v>
      </c>
    </row>
    <row r="50" spans="1:108" s="75" customFormat="1" ht="16.5" customHeight="1" x14ac:dyDescent="0.25">
      <c r="A50" s="70">
        <v>45</v>
      </c>
      <c r="B50" s="71">
        <v>45314</v>
      </c>
      <c r="C50" s="72">
        <v>1</v>
      </c>
      <c r="D50" s="72">
        <v>11.3</v>
      </c>
      <c r="E50" s="72">
        <v>1871.6139999999998</v>
      </c>
      <c r="F50" s="74"/>
      <c r="G50" s="72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2">
        <v>1.89</v>
      </c>
      <c r="AB50" s="72">
        <v>435.39</v>
      </c>
      <c r="AC50" s="72">
        <v>1.06</v>
      </c>
      <c r="AD50" s="72">
        <v>2.29</v>
      </c>
      <c r="AE50" s="72">
        <v>7.008</v>
      </c>
      <c r="AF50" s="72">
        <v>3.3000000000000002E-2</v>
      </c>
      <c r="AG50" s="72">
        <v>0.29799999999999999</v>
      </c>
      <c r="AH50" s="72">
        <v>0</v>
      </c>
      <c r="AI50" s="72">
        <v>0</v>
      </c>
      <c r="AJ50" s="72">
        <v>1.2999999999999999E-2</v>
      </c>
      <c r="AK50" s="72">
        <f t="shared" si="0"/>
        <v>80.289256193062855</v>
      </c>
      <c r="AL50" s="72">
        <f t="shared" si="1"/>
        <v>2.907624860911656</v>
      </c>
      <c r="AM50" s="72">
        <f t="shared" si="2"/>
        <v>410.74528301886789</v>
      </c>
      <c r="AN50" s="72"/>
      <c r="AO50" s="74">
        <v>37.630000000000003</v>
      </c>
      <c r="AP50" s="72">
        <v>14581.42</v>
      </c>
      <c r="AQ50" s="74">
        <v>38.65</v>
      </c>
      <c r="AR50" s="74">
        <v>12.55</v>
      </c>
      <c r="AS50" s="74">
        <v>8.2639999999999993</v>
      </c>
      <c r="AT50" s="74">
        <v>0.92100000000000004</v>
      </c>
      <c r="AU50" s="74">
        <v>0.374</v>
      </c>
      <c r="AV50" s="74">
        <v>0.115</v>
      </c>
      <c r="AW50" s="74">
        <v>8.06</v>
      </c>
      <c r="AX50" s="74">
        <v>0.214</v>
      </c>
      <c r="AY50" s="74">
        <f t="shared" si="3"/>
        <v>28.873999999999999</v>
      </c>
      <c r="AZ50" s="74"/>
      <c r="BA50" s="74"/>
      <c r="BB50" s="74">
        <v>0.57999999999999996</v>
      </c>
      <c r="BC50" s="72">
        <v>84.11</v>
      </c>
      <c r="BD50" s="74">
        <v>0.11</v>
      </c>
      <c r="BE50" s="74">
        <v>2.25</v>
      </c>
      <c r="BF50" s="74">
        <v>6.4950000000000001</v>
      </c>
      <c r="BG50" s="74">
        <v>1.6E-2</v>
      </c>
      <c r="BH50" s="74">
        <v>0.28299999999999997</v>
      </c>
      <c r="BI50" s="74">
        <v>0</v>
      </c>
      <c r="BJ50" s="74">
        <v>0</v>
      </c>
      <c r="BK50" s="74">
        <v>8.0000000000000002E-3</v>
      </c>
      <c r="BL50" s="74">
        <v>1.84</v>
      </c>
      <c r="BM50" s="72">
        <v>804.76</v>
      </c>
      <c r="BN50" s="74">
        <v>0.72</v>
      </c>
      <c r="BO50" s="74">
        <v>51.47</v>
      </c>
      <c r="BP50" s="74">
        <v>10.887</v>
      </c>
      <c r="BQ50" s="74">
        <v>0.47499999999999998</v>
      </c>
      <c r="BR50" s="74">
        <v>0.16800000000000001</v>
      </c>
      <c r="BS50" s="74">
        <v>0.42799999999999999</v>
      </c>
      <c r="BT50" s="74">
        <v>3.18</v>
      </c>
      <c r="BU50" s="74">
        <v>1.7999999999999999E-2</v>
      </c>
      <c r="BV50" s="74">
        <f t="shared" si="4"/>
        <v>14.067</v>
      </c>
      <c r="BW50" s="74">
        <f t="shared" si="5"/>
        <v>4.375</v>
      </c>
      <c r="BX50" s="73">
        <f t="shared" si="6"/>
        <v>35.350000000000009</v>
      </c>
      <c r="BY50" s="73">
        <f t="shared" si="7"/>
        <v>3.8090000000000046</v>
      </c>
      <c r="BZ50" s="74">
        <v>0.39</v>
      </c>
      <c r="CA50" s="72">
        <v>50.84</v>
      </c>
      <c r="CB50" s="74">
        <v>0.09</v>
      </c>
      <c r="CC50" s="74">
        <v>0.23</v>
      </c>
      <c r="CD50" s="74">
        <v>6.0609999999999999</v>
      </c>
      <c r="CE50" s="74">
        <v>8.0000000000000002E-3</v>
      </c>
      <c r="CF50" s="74">
        <v>0.249</v>
      </c>
      <c r="CG50" s="74">
        <v>0</v>
      </c>
      <c r="CH50" s="74">
        <v>0</v>
      </c>
      <c r="CI50" s="74">
        <v>7.0000000000000001E-3</v>
      </c>
      <c r="CJ50" s="74">
        <v>0</v>
      </c>
      <c r="CK50" s="74">
        <v>0</v>
      </c>
      <c r="CL50" s="74">
        <v>0</v>
      </c>
      <c r="CM50" s="74">
        <v>0</v>
      </c>
      <c r="CN50" s="74">
        <v>0</v>
      </c>
      <c r="CO50" s="74">
        <v>0</v>
      </c>
      <c r="CP50" s="74">
        <v>0</v>
      </c>
      <c r="CQ50" s="74">
        <v>0</v>
      </c>
      <c r="CR50" s="74">
        <v>0</v>
      </c>
      <c r="CS50" s="74">
        <v>0</v>
      </c>
      <c r="CT50" s="74">
        <v>0</v>
      </c>
      <c r="CU50" s="74">
        <v>0</v>
      </c>
      <c r="CV50" s="74">
        <v>0</v>
      </c>
      <c r="CW50" s="74">
        <v>0</v>
      </c>
      <c r="CX50" s="74">
        <v>0</v>
      </c>
      <c r="CY50" s="74">
        <v>0</v>
      </c>
      <c r="CZ50" s="74">
        <v>0</v>
      </c>
      <c r="DA50" s="74">
        <v>0</v>
      </c>
      <c r="DB50" s="74">
        <v>0</v>
      </c>
      <c r="DC50" s="74">
        <v>0</v>
      </c>
      <c r="DD50" s="74">
        <v>0</v>
      </c>
    </row>
    <row r="51" spans="1:108" s="75" customFormat="1" ht="16.5" customHeight="1" x14ac:dyDescent="0.25">
      <c r="A51" s="70">
        <v>46</v>
      </c>
      <c r="B51" s="71">
        <v>45314</v>
      </c>
      <c r="C51" s="72">
        <v>2</v>
      </c>
      <c r="D51" s="72">
        <v>12</v>
      </c>
      <c r="E51" s="72">
        <v>2126.8505</v>
      </c>
      <c r="F51" s="74"/>
      <c r="G51" s="72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>
        <v>2.21</v>
      </c>
      <c r="AB51" s="72">
        <v>485.71</v>
      </c>
      <c r="AC51" s="72">
        <v>1.1100000000000001</v>
      </c>
      <c r="AD51" s="72">
        <v>2.4700000000000002</v>
      </c>
      <c r="AE51" s="72">
        <v>6.5490000000000004</v>
      </c>
      <c r="AF51" s="72">
        <v>3.5000000000000003E-2</v>
      </c>
      <c r="AG51" s="72">
        <v>0.26200000000000001</v>
      </c>
      <c r="AH51" s="72">
        <v>0</v>
      </c>
      <c r="AI51" s="72">
        <v>0</v>
      </c>
      <c r="AJ51" s="72">
        <v>1.2999999999999999E-2</v>
      </c>
      <c r="AK51" s="72">
        <f>100-(AB51/10000*1.6734)-(AC51*1.1547)-(AD51*(100/(67.1-$AQ$1)))-(AF51*2.8879)-(AG51*2.1733)-((AE51-(AD51*($AQ$1/(67.1-$AQ$1)))-(AF51*0.8788)-(AG51*0.7453))*2.1483)</f>
        <v>80.979768609645262</v>
      </c>
      <c r="AL51" s="72">
        <f>100/((AB51/10000*1.6734/5.8)+(AC51*1.1547/7.58)+(AD51*(100/(67.1-$AQ$1))/4)+(AF51*2.8879/4.2)+(AG51*2.1733/6)+((AE51-(AD51*($AQ$1/(67.1-$AQ$1)))-(AF51*0.8788)-(AG51*0.7453))*2.1483/4.9)+(AK51/2.65))</f>
        <v>2.8964436421338475</v>
      </c>
      <c r="AM51" s="72">
        <f>IF(AB51=0,0,(AB51/AC51))</f>
        <v>437.57657657657654</v>
      </c>
      <c r="AN51" s="72"/>
      <c r="AO51" s="74">
        <v>36.47</v>
      </c>
      <c r="AP51" s="72">
        <v>15300.04</v>
      </c>
      <c r="AQ51" s="74">
        <v>41.94</v>
      </c>
      <c r="AR51" s="74">
        <v>12.28</v>
      </c>
      <c r="AS51" s="74">
        <v>8.3569999999999993</v>
      </c>
      <c r="AT51" s="74">
        <v>0.92800000000000005</v>
      </c>
      <c r="AU51" s="74">
        <v>0.36</v>
      </c>
      <c r="AV51" s="74">
        <v>0.112</v>
      </c>
      <c r="AW51" s="74">
        <v>7.27</v>
      </c>
      <c r="AX51" s="74">
        <v>0.22900000000000001</v>
      </c>
      <c r="AY51" s="74">
        <f>+AR51+AW51+AS51</f>
        <v>27.906999999999996</v>
      </c>
      <c r="AZ51" s="74"/>
      <c r="BA51" s="74"/>
      <c r="BB51" s="74">
        <v>0.59</v>
      </c>
      <c r="BC51" s="72">
        <v>89.08</v>
      </c>
      <c r="BD51" s="74">
        <v>0.1</v>
      </c>
      <c r="BE51" s="74">
        <v>2.2200000000000002</v>
      </c>
      <c r="BF51" s="74">
        <v>6.4210000000000003</v>
      </c>
      <c r="BG51" s="74">
        <v>1.4999999999999999E-2</v>
      </c>
      <c r="BH51" s="74">
        <v>0.23</v>
      </c>
      <c r="BI51" s="74">
        <v>0</v>
      </c>
      <c r="BJ51" s="74">
        <v>0</v>
      </c>
      <c r="BK51" s="74">
        <v>8.0000000000000002E-3</v>
      </c>
      <c r="BL51" s="74">
        <v>1.87</v>
      </c>
      <c r="BM51" s="72">
        <v>791.52</v>
      </c>
      <c r="BN51" s="74">
        <v>0.67</v>
      </c>
      <c r="BO51" s="74">
        <v>49.9</v>
      </c>
      <c r="BP51" s="74">
        <v>10.747</v>
      </c>
      <c r="BQ51" s="74">
        <v>0.45</v>
      </c>
      <c r="BR51" s="74">
        <v>0.152</v>
      </c>
      <c r="BS51" s="74">
        <v>0.42299999999999999</v>
      </c>
      <c r="BT51" s="74">
        <v>4.4000000000000004</v>
      </c>
      <c r="BU51" s="74">
        <v>1.7999999999999999E-2</v>
      </c>
      <c r="BV51" s="74">
        <f t="shared" si="4"/>
        <v>15.147</v>
      </c>
      <c r="BW51" s="74">
        <f t="shared" ref="BW51:BW67" si="8">BT51+BN51+BQ51</f>
        <v>5.5200000000000005</v>
      </c>
      <c r="BX51" s="73">
        <f t="shared" ref="BX51:BX67" si="9">BX50+BT51-BX$2</f>
        <v>36.750000000000007</v>
      </c>
      <c r="BY51" s="73">
        <f t="shared" ref="BY51:BY67" si="10">BY50+BW51-BY$2</f>
        <v>4.3290000000000042</v>
      </c>
      <c r="BZ51" s="74">
        <v>0.55000000000000004</v>
      </c>
      <c r="CA51" s="72">
        <v>62.08</v>
      </c>
      <c r="CB51" s="74">
        <v>0.08</v>
      </c>
      <c r="CC51" s="74">
        <v>0.19</v>
      </c>
      <c r="CD51" s="74">
        <v>5.7690000000000001</v>
      </c>
      <c r="CE51" s="74">
        <v>6.0000000000000001E-3</v>
      </c>
      <c r="CF51" s="74">
        <v>0.20899999999999999</v>
      </c>
      <c r="CG51" s="74">
        <v>0</v>
      </c>
      <c r="CH51" s="74">
        <v>0</v>
      </c>
      <c r="CI51" s="74">
        <v>0.01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0</v>
      </c>
      <c r="CR51" s="74">
        <v>0</v>
      </c>
      <c r="CS51" s="74">
        <v>0</v>
      </c>
      <c r="CT51" s="74">
        <v>0</v>
      </c>
      <c r="CU51" s="74">
        <v>0</v>
      </c>
      <c r="CV51" s="74">
        <v>0</v>
      </c>
      <c r="CW51" s="74">
        <v>0</v>
      </c>
      <c r="CX51" s="74">
        <v>0</v>
      </c>
      <c r="CY51" s="74">
        <v>0</v>
      </c>
      <c r="CZ51" s="74">
        <v>0</v>
      </c>
      <c r="DA51" s="74">
        <v>0</v>
      </c>
      <c r="DB51" s="74">
        <v>0</v>
      </c>
      <c r="DC51" s="74">
        <v>0</v>
      </c>
      <c r="DD51" s="74">
        <v>0</v>
      </c>
    </row>
    <row r="52" spans="1:108" s="75" customFormat="1" ht="16.5" customHeight="1" x14ac:dyDescent="0.25">
      <c r="A52" s="70">
        <v>47</v>
      </c>
      <c r="B52" s="71">
        <v>45315</v>
      </c>
      <c r="C52" s="72">
        <v>1</v>
      </c>
      <c r="D52" s="72">
        <v>11.9</v>
      </c>
      <c r="E52" s="72">
        <v>1896.64104</v>
      </c>
      <c r="F52" s="74"/>
      <c r="G52" s="72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2">
        <v>1.55</v>
      </c>
      <c r="AB52" s="72">
        <v>426</v>
      </c>
      <c r="AC52" s="72">
        <v>0.74</v>
      </c>
      <c r="AD52" s="72">
        <v>2.13</v>
      </c>
      <c r="AE52" s="72">
        <v>5.4950000000000001</v>
      </c>
      <c r="AF52" s="72">
        <v>3.3000000000000002E-2</v>
      </c>
      <c r="AG52" s="72">
        <v>0.21299999999999999</v>
      </c>
      <c r="AH52" s="72">
        <v>0</v>
      </c>
      <c r="AI52" s="72">
        <v>0</v>
      </c>
      <c r="AJ52" s="72">
        <v>1.0999999999999999E-2</v>
      </c>
      <c r="AK52" s="72">
        <f t="shared" ref="AK52:AK67" si="11">100-(AB52/10000*1.6734)-(AC52*1.1547)-(AD52*(100/(67.1-$AQ$1)))-(AF52*2.8879)-(AG52*2.1733)-((AE52-(AD52*($AQ$1/(67.1-$AQ$1)))-(AF52*0.8788)-(AG52*0.7453))*2.1483)</f>
        <v>84.179788462341833</v>
      </c>
      <c r="AL52" s="72">
        <f t="shared" ref="AL52:AL67" si="12">100/((AB52/10000*1.6734/5.8)+(AC52*1.1547/7.58)+(AD52*(100/(67.1-$AQ$1))/4)+(AF52*2.8879/4.2)+(AG52*2.1733/6)+((AE52-(AD52*($AQ$1/(67.1-$AQ$1)))-(AF52*0.8788)-(AG52*0.7453))*2.1483/4.9)+(AK52/2.65))</f>
        <v>2.8500362773670895</v>
      </c>
      <c r="AM52" s="72">
        <f t="shared" ref="AM52:AM67" si="13">IF(AB52=0,0,(AB52/AC52))</f>
        <v>575.67567567567573</v>
      </c>
      <c r="AN52" s="72"/>
      <c r="AO52" s="74">
        <v>35.79</v>
      </c>
      <c r="AP52" s="72">
        <v>15317.58</v>
      </c>
      <c r="AQ52" s="74">
        <v>42.68</v>
      </c>
      <c r="AR52" s="74">
        <v>12.04</v>
      </c>
      <c r="AS52" s="74">
        <v>7.6020000000000003</v>
      </c>
      <c r="AT52" s="74">
        <v>0.91</v>
      </c>
      <c r="AU52" s="74">
        <v>0.30399999999999999</v>
      </c>
      <c r="AV52" s="74">
        <v>0.107</v>
      </c>
      <c r="AW52" s="74">
        <v>7.16</v>
      </c>
      <c r="AX52" s="74">
        <v>0.20899999999999999</v>
      </c>
      <c r="AY52" s="74">
        <f t="shared" ref="AY52:AY67" si="14">+AR52+AW52+AS52</f>
        <v>26.802</v>
      </c>
      <c r="AZ52" s="74"/>
      <c r="BA52" s="74"/>
      <c r="BB52" s="74">
        <v>0.35</v>
      </c>
      <c r="BC52" s="72">
        <v>98.48</v>
      </c>
      <c r="BD52" s="74">
        <v>0.13</v>
      </c>
      <c r="BE52" s="74">
        <v>2.41</v>
      </c>
      <c r="BF52" s="74">
        <v>6.4409999999999998</v>
      </c>
      <c r="BG52" s="74">
        <v>2.1000000000000001E-2</v>
      </c>
      <c r="BH52" s="74">
        <v>0.246</v>
      </c>
      <c r="BI52" s="74">
        <v>0</v>
      </c>
      <c r="BJ52" s="74">
        <v>0</v>
      </c>
      <c r="BK52" s="74">
        <v>1.0999999999999999E-2</v>
      </c>
      <c r="BL52" s="74">
        <v>1.4</v>
      </c>
      <c r="BM52" s="72">
        <v>795.47</v>
      </c>
      <c r="BN52" s="74">
        <v>0.9</v>
      </c>
      <c r="BO52" s="74">
        <v>52.61</v>
      </c>
      <c r="BP52" s="74">
        <v>10.117000000000001</v>
      </c>
      <c r="BQ52" s="74">
        <v>0.46400000000000002</v>
      </c>
      <c r="BR52" s="74">
        <v>0.14799999999999999</v>
      </c>
      <c r="BS52" s="74">
        <v>0.42199999999999999</v>
      </c>
      <c r="BT52" s="74">
        <v>2.54</v>
      </c>
      <c r="BU52" s="74">
        <v>5.8000000000000003E-2</v>
      </c>
      <c r="BV52" s="74">
        <f t="shared" si="4"/>
        <v>12.657</v>
      </c>
      <c r="BW52" s="74">
        <f t="shared" si="8"/>
        <v>3.9039999999999999</v>
      </c>
      <c r="BX52" s="73">
        <f t="shared" si="9"/>
        <v>36.290000000000006</v>
      </c>
      <c r="BY52" s="73">
        <f t="shared" si="10"/>
        <v>3.2330000000000041</v>
      </c>
      <c r="BZ52" s="74">
        <v>0.25</v>
      </c>
      <c r="CA52" s="72">
        <v>56.84</v>
      </c>
      <c r="CB52" s="74">
        <v>0.12</v>
      </c>
      <c r="CC52" s="74">
        <v>0.33</v>
      </c>
      <c r="CD52" s="74">
        <v>5.992</v>
      </c>
      <c r="CE52" s="74">
        <v>1.2E-2</v>
      </c>
      <c r="CF52" s="74">
        <v>0.23200000000000001</v>
      </c>
      <c r="CG52" s="74">
        <v>0</v>
      </c>
      <c r="CH52" s="74">
        <v>0</v>
      </c>
      <c r="CI52" s="74">
        <v>1.0999999999999999E-2</v>
      </c>
      <c r="CJ52" s="74">
        <v>0</v>
      </c>
      <c r="CK52" s="74">
        <v>0</v>
      </c>
      <c r="CL52" s="74">
        <v>0</v>
      </c>
      <c r="CM52" s="74">
        <v>0</v>
      </c>
      <c r="CN52" s="74">
        <v>0</v>
      </c>
      <c r="CO52" s="74">
        <v>0</v>
      </c>
      <c r="CP52" s="74">
        <v>0</v>
      </c>
      <c r="CQ52" s="74">
        <v>0</v>
      </c>
      <c r="CR52" s="74">
        <v>0</v>
      </c>
      <c r="CS52" s="74">
        <v>0</v>
      </c>
      <c r="CT52" s="74">
        <v>0</v>
      </c>
      <c r="CU52" s="74">
        <v>0</v>
      </c>
      <c r="CV52" s="74">
        <v>0</v>
      </c>
      <c r="CW52" s="74">
        <v>0</v>
      </c>
      <c r="CX52" s="74">
        <v>0</v>
      </c>
      <c r="CY52" s="74">
        <v>0</v>
      </c>
      <c r="CZ52" s="74">
        <v>0</v>
      </c>
      <c r="DA52" s="74">
        <v>0</v>
      </c>
      <c r="DB52" s="74">
        <v>0</v>
      </c>
      <c r="DC52" s="74">
        <v>0</v>
      </c>
      <c r="DD52" s="74">
        <v>0</v>
      </c>
    </row>
    <row r="53" spans="1:108" s="75" customFormat="1" ht="16.5" customHeight="1" x14ac:dyDescent="0.25">
      <c r="A53" s="70">
        <v>48</v>
      </c>
      <c r="B53" s="71">
        <v>45315</v>
      </c>
      <c r="C53" s="72">
        <v>2</v>
      </c>
      <c r="D53" s="72">
        <v>12</v>
      </c>
      <c r="E53" s="72">
        <v>2094.04783</v>
      </c>
      <c r="F53" s="74"/>
      <c r="G53" s="72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2">
        <v>1.1499999999999999</v>
      </c>
      <c r="AB53" s="72">
        <v>413.09</v>
      </c>
      <c r="AC53" s="72">
        <v>0.86</v>
      </c>
      <c r="AD53" s="72">
        <v>2.48</v>
      </c>
      <c r="AE53" s="72">
        <v>5.7370000000000001</v>
      </c>
      <c r="AF53" s="72">
        <v>3.5000000000000003E-2</v>
      </c>
      <c r="AG53" s="72">
        <v>0.17399999999999999</v>
      </c>
      <c r="AH53" s="72">
        <v>0</v>
      </c>
      <c r="AI53" s="72">
        <v>0</v>
      </c>
      <c r="AJ53" s="72">
        <v>1.2E-2</v>
      </c>
      <c r="AK53" s="72">
        <f t="shared" si="11"/>
        <v>83.06158880071095</v>
      </c>
      <c r="AL53" s="72">
        <f t="shared" si="12"/>
        <v>2.8640984940129011</v>
      </c>
      <c r="AM53" s="72">
        <f t="shared" si="13"/>
        <v>480.33720930232556</v>
      </c>
      <c r="AN53" s="72"/>
      <c r="AO53" s="74">
        <v>29.19</v>
      </c>
      <c r="AP53" s="72">
        <v>16103.72</v>
      </c>
      <c r="AQ53" s="74">
        <v>52.58</v>
      </c>
      <c r="AR53" s="74">
        <v>8.4600000000000009</v>
      </c>
      <c r="AS53" s="74">
        <v>5.9850000000000003</v>
      </c>
      <c r="AT53" s="74">
        <v>0.93899999999999995</v>
      </c>
      <c r="AU53" s="74">
        <v>0.26100000000000001</v>
      </c>
      <c r="AV53" s="74">
        <v>7.5999999999999998E-2</v>
      </c>
      <c r="AW53" s="74">
        <v>4.8600000000000003</v>
      </c>
      <c r="AX53" s="74">
        <v>0.26600000000000001</v>
      </c>
      <c r="AY53" s="74">
        <f t="shared" si="14"/>
        <v>19.305</v>
      </c>
      <c r="AZ53" s="74"/>
      <c r="BA53" s="74"/>
      <c r="BB53" s="74">
        <v>0.4</v>
      </c>
      <c r="BC53" s="72">
        <v>118.96</v>
      </c>
      <c r="BD53" s="74">
        <v>0.15</v>
      </c>
      <c r="BE53" s="74">
        <v>2.65</v>
      </c>
      <c r="BF53" s="74">
        <v>6.766</v>
      </c>
      <c r="BG53" s="74">
        <v>2.1999999999999999E-2</v>
      </c>
      <c r="BH53" s="74">
        <v>0.23699999999999999</v>
      </c>
      <c r="BI53" s="74">
        <v>0</v>
      </c>
      <c r="BJ53" s="74">
        <v>0</v>
      </c>
      <c r="BK53" s="74">
        <v>1.4E-2</v>
      </c>
      <c r="BL53" s="74">
        <v>1.4</v>
      </c>
      <c r="BM53" s="72">
        <v>719.64</v>
      </c>
      <c r="BN53" s="74">
        <v>0.68</v>
      </c>
      <c r="BO53" s="74">
        <v>51.75</v>
      </c>
      <c r="BP53" s="74">
        <v>10.577999999999999</v>
      </c>
      <c r="BQ53" s="74">
        <v>0.432</v>
      </c>
      <c r="BR53" s="74">
        <v>0.13900000000000001</v>
      </c>
      <c r="BS53" s="74">
        <v>0.42499999999999999</v>
      </c>
      <c r="BT53" s="74">
        <v>2.95</v>
      </c>
      <c r="BU53" s="74">
        <v>5.8999999999999997E-2</v>
      </c>
      <c r="BV53" s="74">
        <f t="shared" si="4"/>
        <v>13.527999999999999</v>
      </c>
      <c r="BW53" s="74">
        <f t="shared" si="8"/>
        <v>4.0620000000000003</v>
      </c>
      <c r="BX53" s="73">
        <f t="shared" si="9"/>
        <v>36.240000000000009</v>
      </c>
      <c r="BY53" s="73">
        <f t="shared" si="10"/>
        <v>2.2950000000000044</v>
      </c>
      <c r="BZ53" s="74">
        <v>0.3</v>
      </c>
      <c r="CA53" s="72">
        <v>52.74</v>
      </c>
      <c r="CB53" s="74">
        <v>0.11</v>
      </c>
      <c r="CC53" s="74">
        <v>0.26</v>
      </c>
      <c r="CD53" s="74">
        <v>6.242</v>
      </c>
      <c r="CE53" s="74">
        <v>1.0999999999999999E-2</v>
      </c>
      <c r="CF53" s="74">
        <v>0.23200000000000001</v>
      </c>
      <c r="CG53" s="74">
        <v>0</v>
      </c>
      <c r="CH53" s="74">
        <v>0</v>
      </c>
      <c r="CI53" s="74">
        <v>7.0000000000000001E-3</v>
      </c>
      <c r="CJ53" s="74">
        <v>0</v>
      </c>
      <c r="CK53" s="74">
        <v>0</v>
      </c>
      <c r="CL53" s="74">
        <v>0</v>
      </c>
      <c r="CM53" s="74">
        <v>0</v>
      </c>
      <c r="CN53" s="74">
        <v>0</v>
      </c>
      <c r="CO53" s="74">
        <v>0</v>
      </c>
      <c r="CP53" s="74">
        <v>0</v>
      </c>
      <c r="CQ53" s="74">
        <v>0</v>
      </c>
      <c r="CR53" s="74">
        <v>0</v>
      </c>
      <c r="CS53" s="74">
        <v>0</v>
      </c>
      <c r="CT53" s="74">
        <v>0</v>
      </c>
      <c r="CU53" s="74">
        <v>0</v>
      </c>
      <c r="CV53" s="74">
        <v>0</v>
      </c>
      <c r="CW53" s="74">
        <v>0</v>
      </c>
      <c r="CX53" s="74">
        <v>0</v>
      </c>
      <c r="CY53" s="74">
        <v>0</v>
      </c>
      <c r="CZ53" s="74">
        <v>0</v>
      </c>
      <c r="DA53" s="74">
        <v>0</v>
      </c>
      <c r="DB53" s="74">
        <v>0</v>
      </c>
      <c r="DC53" s="74">
        <v>0</v>
      </c>
      <c r="DD53" s="74">
        <v>0</v>
      </c>
    </row>
    <row r="54" spans="1:108" s="75" customFormat="1" ht="16.5" customHeight="1" x14ac:dyDescent="0.25">
      <c r="A54" s="70">
        <v>49</v>
      </c>
      <c r="B54" s="71">
        <v>45316</v>
      </c>
      <c r="C54" s="72">
        <v>1</v>
      </c>
      <c r="D54" s="72"/>
      <c r="E54" s="72"/>
      <c r="F54" s="74"/>
      <c r="G54" s="72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2">
        <v>1.1000000000000001</v>
      </c>
      <c r="AB54" s="72">
        <v>429.89</v>
      </c>
      <c r="AC54" s="72">
        <v>1.05</v>
      </c>
      <c r="AD54" s="72">
        <v>2.75</v>
      </c>
      <c r="AE54" s="72">
        <v>6.9850000000000003</v>
      </c>
      <c r="AF54" s="72">
        <v>2.7E-2</v>
      </c>
      <c r="AG54" s="72">
        <v>0.161</v>
      </c>
      <c r="AH54" s="72">
        <v>0</v>
      </c>
      <c r="AI54" s="72">
        <v>0</v>
      </c>
      <c r="AJ54" s="72">
        <v>0.01</v>
      </c>
      <c r="AK54" s="72">
        <f t="shared" si="11"/>
        <v>79.801744147934585</v>
      </c>
      <c r="AL54" s="72">
        <f t="shared" si="12"/>
        <v>2.9106884234486348</v>
      </c>
      <c r="AM54" s="72">
        <f t="shared" si="13"/>
        <v>409.4190476190476</v>
      </c>
      <c r="AN54" s="72"/>
      <c r="AO54" s="74">
        <v>21.78</v>
      </c>
      <c r="AP54" s="72">
        <v>13096.37</v>
      </c>
      <c r="AQ54" s="74">
        <v>45.15</v>
      </c>
      <c r="AR54" s="74">
        <v>10.58</v>
      </c>
      <c r="AS54" s="74">
        <v>7.8780000000000001</v>
      </c>
      <c r="AT54" s="74">
        <v>0.73299999999999998</v>
      </c>
      <c r="AU54" s="74">
        <v>0.223</v>
      </c>
      <c r="AV54" s="74">
        <v>8.3000000000000004E-2</v>
      </c>
      <c r="AW54" s="74">
        <v>7.21</v>
      </c>
      <c r="AX54" s="74">
        <v>0.25800000000000001</v>
      </c>
      <c r="AY54" s="74">
        <f t="shared" si="14"/>
        <v>25.667999999999999</v>
      </c>
      <c r="AZ54" s="74"/>
      <c r="BA54" s="74"/>
      <c r="BB54" s="74">
        <v>0.4</v>
      </c>
      <c r="BC54" s="72">
        <v>100.35</v>
      </c>
      <c r="BD54" s="74">
        <v>0.16</v>
      </c>
      <c r="BE54" s="74">
        <v>2.99</v>
      </c>
      <c r="BF54" s="74">
        <v>7.7370000000000001</v>
      </c>
      <c r="BG54" s="74">
        <v>1.4E-2</v>
      </c>
      <c r="BH54" s="74">
        <v>0.19400000000000001</v>
      </c>
      <c r="BI54" s="74">
        <v>0</v>
      </c>
      <c r="BJ54" s="74">
        <v>0</v>
      </c>
      <c r="BK54" s="74">
        <v>8.0000000000000002E-3</v>
      </c>
      <c r="BL54" s="74">
        <v>1.2</v>
      </c>
      <c r="BM54" s="72">
        <v>702.03</v>
      </c>
      <c r="BN54" s="74">
        <v>0.6</v>
      </c>
      <c r="BO54" s="74">
        <v>53.03</v>
      </c>
      <c r="BP54" s="74">
        <v>10.177</v>
      </c>
      <c r="BQ54" s="74">
        <v>0.32800000000000001</v>
      </c>
      <c r="BR54" s="74">
        <v>7.4999999999999997E-2</v>
      </c>
      <c r="BS54" s="74">
        <v>0.37</v>
      </c>
      <c r="BT54" s="74">
        <v>1.71</v>
      </c>
      <c r="BU54" s="74">
        <v>1.6E-2</v>
      </c>
      <c r="BV54" s="74">
        <f t="shared" si="4"/>
        <v>11.887</v>
      </c>
      <c r="BW54" s="74">
        <f t="shared" si="8"/>
        <v>2.6379999999999999</v>
      </c>
      <c r="BX54" s="73">
        <f t="shared" si="9"/>
        <v>34.95000000000001</v>
      </c>
      <c r="BY54" s="73">
        <f t="shared" si="10"/>
        <v>-6.699999999999573E-2</v>
      </c>
      <c r="BZ54" s="74">
        <v>0.2</v>
      </c>
      <c r="CA54" s="72">
        <v>59.38</v>
      </c>
      <c r="CB54" s="74">
        <v>0.14000000000000001</v>
      </c>
      <c r="CC54" s="74">
        <v>0.25</v>
      </c>
      <c r="CD54" s="74">
        <v>7.2759999999999998</v>
      </c>
      <c r="CE54" s="74">
        <v>4.0000000000000001E-3</v>
      </c>
      <c r="CF54" s="74">
        <v>0.186</v>
      </c>
      <c r="CG54" s="74">
        <v>0</v>
      </c>
      <c r="CH54" s="74">
        <v>0</v>
      </c>
      <c r="CI54" s="74">
        <v>7.0000000000000001E-3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0</v>
      </c>
      <c r="CT54" s="74">
        <v>0</v>
      </c>
      <c r="CU54" s="74">
        <v>0</v>
      </c>
      <c r="CV54" s="74">
        <v>0</v>
      </c>
      <c r="CW54" s="74">
        <v>0</v>
      </c>
      <c r="CX54" s="74">
        <v>0</v>
      </c>
      <c r="CY54" s="74">
        <v>0</v>
      </c>
      <c r="CZ54" s="74">
        <v>0</v>
      </c>
      <c r="DA54" s="74">
        <v>0</v>
      </c>
      <c r="DB54" s="74">
        <v>0</v>
      </c>
      <c r="DC54" s="74">
        <v>0</v>
      </c>
      <c r="DD54" s="74">
        <v>0</v>
      </c>
    </row>
    <row r="55" spans="1:108" s="75" customFormat="1" ht="16.5" customHeight="1" x14ac:dyDescent="0.25">
      <c r="A55" s="70">
        <v>50</v>
      </c>
      <c r="B55" s="71">
        <v>45316</v>
      </c>
      <c r="C55" s="72">
        <v>2</v>
      </c>
      <c r="D55" s="72"/>
      <c r="E55" s="72"/>
      <c r="F55" s="74"/>
      <c r="G55" s="72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2">
        <v>1.55</v>
      </c>
      <c r="AB55" s="72">
        <v>671.08</v>
      </c>
      <c r="AC55" s="72">
        <v>1.56</v>
      </c>
      <c r="AD55" s="72">
        <v>3.65</v>
      </c>
      <c r="AE55" s="72">
        <v>8.4909999999999997</v>
      </c>
      <c r="AF55" s="72">
        <v>4.1000000000000002E-2</v>
      </c>
      <c r="AG55" s="72">
        <v>0.246</v>
      </c>
      <c r="AH55" s="72">
        <v>0</v>
      </c>
      <c r="AI55" s="72">
        <v>0</v>
      </c>
      <c r="AJ55" s="72">
        <v>1.4E-2</v>
      </c>
      <c r="AK55" s="72">
        <f t="shared" si="11"/>
        <v>74.634512461756614</v>
      </c>
      <c r="AL55" s="72">
        <f t="shared" si="12"/>
        <v>2.9865377535604911</v>
      </c>
      <c r="AM55" s="72">
        <f t="shared" si="13"/>
        <v>430.17948717948718</v>
      </c>
      <c r="AN55" s="72"/>
      <c r="AO55" s="74">
        <v>24.39</v>
      </c>
      <c r="AP55" s="72">
        <v>14748.54</v>
      </c>
      <c r="AQ55" s="74">
        <v>46.68</v>
      </c>
      <c r="AR55" s="74">
        <v>12.06</v>
      </c>
      <c r="AS55" s="74">
        <v>8.1989999999999998</v>
      </c>
      <c r="AT55" s="74">
        <v>0.64400000000000002</v>
      </c>
      <c r="AU55" s="74">
        <v>0.245</v>
      </c>
      <c r="AV55" s="74">
        <v>8.8999999999999996E-2</v>
      </c>
      <c r="AW55" s="74">
        <v>6.44</v>
      </c>
      <c r="AX55" s="74">
        <v>0.255</v>
      </c>
      <c r="AY55" s="74">
        <f t="shared" si="14"/>
        <v>26.698999999999998</v>
      </c>
      <c r="AZ55" s="74"/>
      <c r="BA55" s="74"/>
      <c r="BB55" s="74">
        <v>0.4</v>
      </c>
      <c r="BC55" s="72">
        <v>104.68</v>
      </c>
      <c r="BD55" s="74">
        <v>0.14000000000000001</v>
      </c>
      <c r="BE55" s="74">
        <v>3.03</v>
      </c>
      <c r="BF55" s="74">
        <v>7.3689999999999998</v>
      </c>
      <c r="BG55" s="74">
        <v>1.2E-2</v>
      </c>
      <c r="BH55" s="74">
        <v>0.20399999999999999</v>
      </c>
      <c r="BI55" s="74">
        <v>0</v>
      </c>
      <c r="BJ55" s="74">
        <v>0</v>
      </c>
      <c r="BK55" s="74">
        <v>7.0000000000000001E-3</v>
      </c>
      <c r="BL55" s="74">
        <v>1</v>
      </c>
      <c r="BM55" s="72">
        <v>695.02</v>
      </c>
      <c r="BN55" s="74">
        <v>0.53</v>
      </c>
      <c r="BO55" s="74">
        <v>49.55</v>
      </c>
      <c r="BP55" s="74">
        <v>10.419</v>
      </c>
      <c r="BQ55" s="74">
        <v>0.33500000000000002</v>
      </c>
      <c r="BR55" s="74">
        <v>0.1</v>
      </c>
      <c r="BS55" s="74">
        <v>0.38200000000000001</v>
      </c>
      <c r="BT55" s="74">
        <v>4.07</v>
      </c>
      <c r="BU55" s="74">
        <v>1.6E-2</v>
      </c>
      <c r="BV55" s="74">
        <f t="shared" si="4"/>
        <v>14.489000000000001</v>
      </c>
      <c r="BW55" s="74">
        <f t="shared" si="8"/>
        <v>4.9350000000000005</v>
      </c>
      <c r="BX55" s="73">
        <f t="shared" si="9"/>
        <v>36.02000000000001</v>
      </c>
      <c r="BY55" s="73">
        <f t="shared" si="10"/>
        <v>-0.13199999999999523</v>
      </c>
      <c r="BZ55" s="74">
        <v>0.2</v>
      </c>
      <c r="CA55" s="72">
        <v>67.88</v>
      </c>
      <c r="CB55" s="74">
        <v>0.12</v>
      </c>
      <c r="CC55" s="74">
        <v>0.22</v>
      </c>
      <c r="CD55" s="74">
        <v>6.9820000000000002</v>
      </c>
      <c r="CE55" s="74">
        <v>2E-3</v>
      </c>
      <c r="CF55" s="74">
        <v>0.19600000000000001</v>
      </c>
      <c r="CG55" s="74">
        <v>0</v>
      </c>
      <c r="CH55" s="74">
        <v>0</v>
      </c>
      <c r="CI55" s="74">
        <v>5.0000000000000001E-3</v>
      </c>
      <c r="CJ55" s="74">
        <v>0</v>
      </c>
      <c r="CK55" s="74">
        <v>0</v>
      </c>
      <c r="CL55" s="74">
        <v>0</v>
      </c>
      <c r="CM55" s="74">
        <v>0</v>
      </c>
      <c r="CN55" s="74">
        <v>0</v>
      </c>
      <c r="CO55" s="74">
        <v>0</v>
      </c>
      <c r="CP55" s="74">
        <v>0</v>
      </c>
      <c r="CQ55" s="74">
        <v>0</v>
      </c>
      <c r="CR55" s="74">
        <v>0</v>
      </c>
      <c r="CS55" s="74">
        <v>0</v>
      </c>
      <c r="CT55" s="74">
        <v>0</v>
      </c>
      <c r="CU55" s="74">
        <v>0</v>
      </c>
      <c r="CV55" s="74">
        <v>0</v>
      </c>
      <c r="CW55" s="74">
        <v>0</v>
      </c>
      <c r="CX55" s="74">
        <v>0</v>
      </c>
      <c r="CY55" s="74">
        <v>0</v>
      </c>
      <c r="CZ55" s="74">
        <v>0</v>
      </c>
      <c r="DA55" s="74">
        <v>0</v>
      </c>
      <c r="DB55" s="74">
        <v>0</v>
      </c>
      <c r="DC55" s="74">
        <v>0</v>
      </c>
      <c r="DD55" s="74">
        <v>0</v>
      </c>
    </row>
    <row r="56" spans="1:108" s="75" customFormat="1" ht="16.5" customHeight="1" x14ac:dyDescent="0.25">
      <c r="A56" s="70">
        <v>51</v>
      </c>
      <c r="B56" s="71">
        <v>45317</v>
      </c>
      <c r="C56" s="72">
        <v>1</v>
      </c>
      <c r="D56" s="72"/>
      <c r="E56" s="72"/>
      <c r="F56" s="74"/>
      <c r="G56" s="72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2">
        <v>1.7</v>
      </c>
      <c r="AB56" s="72">
        <v>842.56</v>
      </c>
      <c r="AC56" s="72">
        <v>2.0499999999999998</v>
      </c>
      <c r="AD56" s="72">
        <v>3.93</v>
      </c>
      <c r="AE56" s="72">
        <v>9.5660000000000007</v>
      </c>
      <c r="AF56" s="72">
        <v>4.4999999999999998E-2</v>
      </c>
      <c r="AG56" s="72">
        <v>0.27500000000000002</v>
      </c>
      <c r="AH56" s="72">
        <v>0.04</v>
      </c>
      <c r="AI56" s="72">
        <v>0</v>
      </c>
      <c r="AJ56" s="72">
        <v>2.7E-2</v>
      </c>
      <c r="AK56" s="72">
        <f t="shared" si="11"/>
        <v>71.324220869225911</v>
      </c>
      <c r="AL56" s="72">
        <f t="shared" si="12"/>
        <v>3.0405552525680499</v>
      </c>
      <c r="AM56" s="72">
        <f t="shared" si="13"/>
        <v>411.00487804878048</v>
      </c>
      <c r="AN56" s="72"/>
      <c r="AO56" s="74">
        <v>20.18</v>
      </c>
      <c r="AP56" s="72">
        <v>14165.98</v>
      </c>
      <c r="AQ56" s="74">
        <v>48.77</v>
      </c>
      <c r="AR56" s="74">
        <v>10.66</v>
      </c>
      <c r="AS56" s="74">
        <v>7.077</v>
      </c>
      <c r="AT56" s="74">
        <v>0.7</v>
      </c>
      <c r="AU56" s="74">
        <v>0.246</v>
      </c>
      <c r="AV56" s="74">
        <v>0.10299999999999999</v>
      </c>
      <c r="AW56" s="74">
        <v>5.23</v>
      </c>
      <c r="AX56" s="74">
        <v>0.26800000000000002</v>
      </c>
      <c r="AY56" s="74">
        <f t="shared" si="14"/>
        <v>22.966999999999999</v>
      </c>
      <c r="AZ56" s="74"/>
      <c r="BA56" s="74"/>
      <c r="BB56" s="74">
        <v>0.4</v>
      </c>
      <c r="BC56" s="72">
        <v>119.81</v>
      </c>
      <c r="BD56" s="74">
        <v>0.15</v>
      </c>
      <c r="BE56" s="74">
        <v>3.13</v>
      </c>
      <c r="BF56" s="74">
        <v>7.8639999999999999</v>
      </c>
      <c r="BG56" s="74">
        <v>1.9E-2</v>
      </c>
      <c r="BH56" s="74">
        <v>0.20499999999999999</v>
      </c>
      <c r="BI56" s="74">
        <v>3.1E-2</v>
      </c>
      <c r="BJ56" s="74">
        <v>0</v>
      </c>
      <c r="BK56" s="74">
        <v>1.9E-2</v>
      </c>
      <c r="BL56" s="74">
        <v>1</v>
      </c>
      <c r="BM56" s="72">
        <v>702.25</v>
      </c>
      <c r="BN56" s="74">
        <v>0.56999999999999995</v>
      </c>
      <c r="BO56" s="74">
        <v>51.04</v>
      </c>
      <c r="BP56" s="74">
        <v>11.343</v>
      </c>
      <c r="BQ56" s="74">
        <v>0.34100000000000003</v>
      </c>
      <c r="BR56" s="74">
        <v>9.2999999999999999E-2</v>
      </c>
      <c r="BS56" s="74">
        <v>0.43099999999999999</v>
      </c>
      <c r="BT56" s="74">
        <v>2.91</v>
      </c>
      <c r="BU56" s="74">
        <v>0.03</v>
      </c>
      <c r="BV56" s="74">
        <f t="shared" si="4"/>
        <v>14.253</v>
      </c>
      <c r="BW56" s="74">
        <f t="shared" si="8"/>
        <v>3.8210000000000002</v>
      </c>
      <c r="BX56" s="73">
        <f t="shared" si="9"/>
        <v>35.930000000000007</v>
      </c>
      <c r="BY56" s="73">
        <f t="shared" si="10"/>
        <v>-1.3109999999999951</v>
      </c>
      <c r="BZ56" s="74">
        <v>0.25</v>
      </c>
      <c r="CA56" s="72">
        <v>77.680000000000007</v>
      </c>
      <c r="CB56" s="74">
        <v>0.14000000000000001</v>
      </c>
      <c r="CC56" s="74">
        <v>0.26</v>
      </c>
      <c r="CD56" s="74">
        <v>8.1</v>
      </c>
      <c r="CE56" s="74">
        <v>8.0000000000000002E-3</v>
      </c>
      <c r="CF56" s="74">
        <v>0.22</v>
      </c>
      <c r="CG56" s="74">
        <v>7.0000000000000001E-3</v>
      </c>
      <c r="CH56" s="74">
        <v>0</v>
      </c>
      <c r="CI56" s="74">
        <v>1.9E-2</v>
      </c>
      <c r="CJ56" s="74">
        <v>0</v>
      </c>
      <c r="CK56" s="74">
        <v>0</v>
      </c>
      <c r="CL56" s="74">
        <v>0</v>
      </c>
      <c r="CM56" s="74">
        <v>0</v>
      </c>
      <c r="CN56" s="74">
        <v>0</v>
      </c>
      <c r="CO56" s="74">
        <v>0</v>
      </c>
      <c r="CP56" s="74">
        <v>0</v>
      </c>
      <c r="CQ56" s="74">
        <v>0</v>
      </c>
      <c r="CR56" s="74">
        <v>0</v>
      </c>
      <c r="CS56" s="74">
        <v>0</v>
      </c>
      <c r="CT56" s="74">
        <v>0</v>
      </c>
      <c r="CU56" s="74">
        <v>0</v>
      </c>
      <c r="CV56" s="74">
        <v>0</v>
      </c>
      <c r="CW56" s="74">
        <v>0</v>
      </c>
      <c r="CX56" s="74">
        <v>0</v>
      </c>
      <c r="CY56" s="74">
        <v>0</v>
      </c>
      <c r="CZ56" s="74">
        <v>0</v>
      </c>
      <c r="DA56" s="74">
        <v>0</v>
      </c>
      <c r="DB56" s="74">
        <v>0</v>
      </c>
      <c r="DC56" s="74">
        <v>0</v>
      </c>
      <c r="DD56" s="74">
        <v>0</v>
      </c>
    </row>
    <row r="57" spans="1:108" s="75" customFormat="1" ht="16.5" customHeight="1" x14ac:dyDescent="0.25">
      <c r="A57" s="70">
        <v>52</v>
      </c>
      <c r="B57" s="71">
        <v>45317</v>
      </c>
      <c r="C57" s="72">
        <v>2</v>
      </c>
      <c r="D57" s="72"/>
      <c r="E57" s="72"/>
      <c r="F57" s="74"/>
      <c r="G57" s="72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2">
        <v>1.8</v>
      </c>
      <c r="AB57" s="72">
        <v>608.66999999999996</v>
      </c>
      <c r="AC57" s="72">
        <v>1.45</v>
      </c>
      <c r="AD57" s="72">
        <v>2.81</v>
      </c>
      <c r="AE57" s="72">
        <v>8.4179999999999993</v>
      </c>
      <c r="AF57" s="72">
        <v>3.7999999999999999E-2</v>
      </c>
      <c r="AG57" s="72">
        <v>0.26200000000000001</v>
      </c>
      <c r="AH57" s="72">
        <v>2.8000000000000001E-2</v>
      </c>
      <c r="AI57" s="72">
        <v>0</v>
      </c>
      <c r="AJ57" s="72">
        <v>2.3E-2</v>
      </c>
      <c r="AK57" s="72">
        <f t="shared" si="11"/>
        <v>76.079977456478701</v>
      </c>
      <c r="AL57" s="72">
        <f t="shared" si="12"/>
        <v>2.969593837037948</v>
      </c>
      <c r="AM57" s="72">
        <f t="shared" si="13"/>
        <v>419.77241379310345</v>
      </c>
      <c r="AN57" s="72"/>
      <c r="AO57" s="74">
        <v>26.58</v>
      </c>
      <c r="AP57" s="72">
        <v>14424.24</v>
      </c>
      <c r="AQ57" s="74">
        <v>45.33</v>
      </c>
      <c r="AR57" s="74">
        <v>10.97</v>
      </c>
      <c r="AS57" s="74">
        <v>7.94</v>
      </c>
      <c r="AT57" s="74">
        <v>0.88800000000000001</v>
      </c>
      <c r="AU57" s="74">
        <v>0.27300000000000002</v>
      </c>
      <c r="AV57" s="74">
        <v>0.1</v>
      </c>
      <c r="AW57" s="74">
        <v>6.61</v>
      </c>
      <c r="AX57" s="74">
        <v>0.26200000000000001</v>
      </c>
      <c r="AY57" s="74">
        <f t="shared" si="14"/>
        <v>25.520000000000003</v>
      </c>
      <c r="AZ57" s="74"/>
      <c r="BA57" s="74"/>
      <c r="BB57" s="74">
        <v>0.45</v>
      </c>
      <c r="BC57" s="72">
        <v>92.58</v>
      </c>
      <c r="BD57" s="74">
        <v>0.12</v>
      </c>
      <c r="BE57" s="74">
        <v>2.29</v>
      </c>
      <c r="BF57" s="74">
        <v>6.9740000000000002</v>
      </c>
      <c r="BG57" s="74">
        <v>1.6E-2</v>
      </c>
      <c r="BH57" s="74">
        <v>0.186</v>
      </c>
      <c r="BI57" s="74">
        <v>2.1999999999999999E-2</v>
      </c>
      <c r="BJ57" s="74">
        <v>0</v>
      </c>
      <c r="BK57" s="74">
        <v>1.9E-2</v>
      </c>
      <c r="BL57" s="74">
        <v>1</v>
      </c>
      <c r="BM57" s="72">
        <v>846.06</v>
      </c>
      <c r="BN57" s="74">
        <v>0.57999999999999996</v>
      </c>
      <c r="BO57" s="74">
        <v>49.71</v>
      </c>
      <c r="BP57" s="74">
        <v>10.86</v>
      </c>
      <c r="BQ57" s="74">
        <v>0.39800000000000002</v>
      </c>
      <c r="BR57" s="74">
        <v>0.13600000000000001</v>
      </c>
      <c r="BS57" s="74">
        <v>0.4</v>
      </c>
      <c r="BT57" s="74">
        <v>3.63</v>
      </c>
      <c r="BU57" s="74">
        <v>2.8000000000000001E-2</v>
      </c>
      <c r="BV57" s="74">
        <f t="shared" si="4"/>
        <v>14.489999999999998</v>
      </c>
      <c r="BW57" s="74">
        <f t="shared" si="8"/>
        <v>4.6079999999999997</v>
      </c>
      <c r="BX57" s="73">
        <f t="shared" si="9"/>
        <v>36.560000000000009</v>
      </c>
      <c r="BY57" s="73">
        <f t="shared" si="10"/>
        <v>-1.7029999999999954</v>
      </c>
      <c r="BZ57" s="74">
        <v>0.25</v>
      </c>
      <c r="CA57" s="72">
        <v>62.69</v>
      </c>
      <c r="CB57" s="74">
        <v>0.1</v>
      </c>
      <c r="CC57" s="74">
        <v>0.17</v>
      </c>
      <c r="CD57" s="74">
        <v>6.8070000000000004</v>
      </c>
      <c r="CE57" s="74">
        <v>8.0000000000000002E-3</v>
      </c>
      <c r="CF57" s="74">
        <v>0.19</v>
      </c>
      <c r="CG57" s="74">
        <v>6.0000000000000001E-3</v>
      </c>
      <c r="CH57" s="74">
        <v>0</v>
      </c>
      <c r="CI57" s="74">
        <v>1.7999999999999999E-2</v>
      </c>
      <c r="CJ57" s="74">
        <v>0</v>
      </c>
      <c r="CK57" s="74">
        <v>0</v>
      </c>
      <c r="CL57" s="74">
        <v>0</v>
      </c>
      <c r="CM57" s="74">
        <v>0</v>
      </c>
      <c r="CN57" s="74">
        <v>0</v>
      </c>
      <c r="CO57" s="74">
        <v>0</v>
      </c>
      <c r="CP57" s="74">
        <v>0</v>
      </c>
      <c r="CQ57" s="74">
        <v>0</v>
      </c>
      <c r="CR57" s="74">
        <v>0</v>
      </c>
      <c r="CS57" s="74">
        <v>0</v>
      </c>
      <c r="CT57" s="74">
        <v>0</v>
      </c>
      <c r="CU57" s="74">
        <v>0</v>
      </c>
      <c r="CV57" s="74">
        <v>0</v>
      </c>
      <c r="CW57" s="74">
        <v>0</v>
      </c>
      <c r="CX57" s="74">
        <v>0</v>
      </c>
      <c r="CY57" s="74">
        <v>0</v>
      </c>
      <c r="CZ57" s="74">
        <v>0</v>
      </c>
      <c r="DA57" s="74">
        <v>0</v>
      </c>
      <c r="DB57" s="74">
        <v>0</v>
      </c>
      <c r="DC57" s="74">
        <v>0</v>
      </c>
      <c r="DD57" s="74">
        <v>0</v>
      </c>
    </row>
    <row r="58" spans="1:108" s="75" customFormat="1" ht="16.5" customHeight="1" x14ac:dyDescent="0.25">
      <c r="A58" s="70">
        <v>53</v>
      </c>
      <c r="B58" s="71">
        <v>45318</v>
      </c>
      <c r="C58" s="72">
        <v>1</v>
      </c>
      <c r="D58" s="72"/>
      <c r="E58" s="72"/>
      <c r="F58" s="74"/>
      <c r="G58" s="72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2">
        <v>1.25</v>
      </c>
      <c r="AB58" s="72">
        <v>422.9</v>
      </c>
      <c r="AC58" s="72">
        <v>0.86</v>
      </c>
      <c r="AD58" s="72">
        <v>2.15</v>
      </c>
      <c r="AE58" s="72">
        <v>6.4909999999999997</v>
      </c>
      <c r="AF58" s="72">
        <v>3.3000000000000002E-2</v>
      </c>
      <c r="AG58" s="72">
        <v>0.17699999999999999</v>
      </c>
      <c r="AH58" s="72">
        <v>0</v>
      </c>
      <c r="AI58" s="72">
        <v>0</v>
      </c>
      <c r="AJ58" s="72">
        <v>0.01</v>
      </c>
      <c r="AK58" s="72">
        <f t="shared" si="11"/>
        <v>81.895079055473218</v>
      </c>
      <c r="AL58" s="72">
        <f t="shared" si="12"/>
        <v>2.8830130627146646</v>
      </c>
      <c r="AM58" s="72">
        <f t="shared" si="13"/>
        <v>491.74418604651163</v>
      </c>
      <c r="AN58" s="72"/>
      <c r="AO58" s="74">
        <v>32.380000000000003</v>
      </c>
      <c r="AP58" s="72">
        <v>15096.34</v>
      </c>
      <c r="AQ58" s="74">
        <v>45.62</v>
      </c>
      <c r="AR58" s="74">
        <v>11.17</v>
      </c>
      <c r="AS58" s="74">
        <v>7.9160000000000004</v>
      </c>
      <c r="AT58" s="74">
        <v>0.76200000000000001</v>
      </c>
      <c r="AU58" s="74">
        <v>0.223</v>
      </c>
      <c r="AV58" s="74">
        <v>8.5999999999999993E-2</v>
      </c>
      <c r="AW58" s="74">
        <v>5.24</v>
      </c>
      <c r="AX58" s="74">
        <v>0.19500000000000001</v>
      </c>
      <c r="AY58" s="74">
        <f t="shared" si="14"/>
        <v>24.326000000000001</v>
      </c>
      <c r="AZ58" s="74"/>
      <c r="BA58" s="74"/>
      <c r="BB58" s="74">
        <v>0.4</v>
      </c>
      <c r="BC58" s="72">
        <v>85.68</v>
      </c>
      <c r="BD58" s="74">
        <v>0.12</v>
      </c>
      <c r="BE58" s="74">
        <v>2.09</v>
      </c>
      <c r="BF58" s="74">
        <v>6.4790000000000001</v>
      </c>
      <c r="BG58" s="74">
        <v>1.6E-2</v>
      </c>
      <c r="BH58" s="74">
        <v>0.18</v>
      </c>
      <c r="BI58" s="74">
        <v>0</v>
      </c>
      <c r="BJ58" s="74">
        <v>0</v>
      </c>
      <c r="BK58" s="74">
        <v>8.0000000000000002E-3</v>
      </c>
      <c r="BL58" s="74">
        <v>1.2</v>
      </c>
      <c r="BM58" s="72">
        <v>734.68</v>
      </c>
      <c r="BN58" s="74">
        <v>0.56000000000000005</v>
      </c>
      <c r="BO58" s="74">
        <v>50.62</v>
      </c>
      <c r="BP58" s="74">
        <v>10.991</v>
      </c>
      <c r="BQ58" s="74">
        <v>0.33800000000000002</v>
      </c>
      <c r="BR58" s="74">
        <v>0.109</v>
      </c>
      <c r="BS58" s="74">
        <v>0.34699999999999998</v>
      </c>
      <c r="BT58" s="74">
        <v>2.8</v>
      </c>
      <c r="BU58" s="74">
        <v>4.8000000000000001E-2</v>
      </c>
      <c r="BV58" s="74">
        <f t="shared" si="4"/>
        <v>13.791</v>
      </c>
      <c r="BW58" s="74">
        <f t="shared" si="8"/>
        <v>3.698</v>
      </c>
      <c r="BX58" s="73">
        <f t="shared" si="9"/>
        <v>36.360000000000007</v>
      </c>
      <c r="BY58" s="73">
        <f t="shared" si="10"/>
        <v>-3.0049999999999955</v>
      </c>
      <c r="BZ58" s="74">
        <v>0.2</v>
      </c>
      <c r="CA58" s="72">
        <v>49.04</v>
      </c>
      <c r="CB58" s="74">
        <v>0.09</v>
      </c>
      <c r="CC58" s="74">
        <v>0.17</v>
      </c>
      <c r="CD58" s="74">
        <v>6.1879999999999997</v>
      </c>
      <c r="CE58" s="74">
        <v>7.0000000000000001E-3</v>
      </c>
      <c r="CF58" s="74">
        <v>0.16800000000000001</v>
      </c>
      <c r="CG58" s="74">
        <v>0</v>
      </c>
      <c r="CH58" s="74">
        <v>0</v>
      </c>
      <c r="CI58" s="74">
        <v>8.0000000000000002E-3</v>
      </c>
      <c r="CJ58" s="74">
        <v>0</v>
      </c>
      <c r="CK58" s="74">
        <v>0</v>
      </c>
      <c r="CL58" s="74">
        <v>0</v>
      </c>
      <c r="CM58" s="74">
        <v>0</v>
      </c>
      <c r="CN58" s="74">
        <v>0</v>
      </c>
      <c r="CO58" s="74">
        <v>0</v>
      </c>
      <c r="CP58" s="74">
        <v>0</v>
      </c>
      <c r="CQ58" s="74">
        <v>0</v>
      </c>
      <c r="CR58" s="74">
        <v>0</v>
      </c>
      <c r="CS58" s="74">
        <v>0</v>
      </c>
      <c r="CT58" s="74">
        <v>0</v>
      </c>
      <c r="CU58" s="74">
        <v>0</v>
      </c>
      <c r="CV58" s="74">
        <v>0</v>
      </c>
      <c r="CW58" s="74">
        <v>0</v>
      </c>
      <c r="CX58" s="74">
        <v>0</v>
      </c>
      <c r="CY58" s="74">
        <v>0</v>
      </c>
      <c r="CZ58" s="74">
        <v>0</v>
      </c>
      <c r="DA58" s="74">
        <v>0</v>
      </c>
      <c r="DB58" s="74">
        <v>0</v>
      </c>
      <c r="DC58" s="74">
        <v>0</v>
      </c>
      <c r="DD58" s="74">
        <v>0</v>
      </c>
    </row>
    <row r="59" spans="1:108" s="75" customFormat="1" ht="16.5" customHeight="1" x14ac:dyDescent="0.25">
      <c r="A59" s="70">
        <v>54</v>
      </c>
      <c r="B59" s="71">
        <v>45318</v>
      </c>
      <c r="C59" s="72">
        <v>2</v>
      </c>
      <c r="D59" s="72"/>
      <c r="E59" s="72"/>
      <c r="F59" s="74"/>
      <c r="G59" s="72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2">
        <v>1.1000000000000001</v>
      </c>
      <c r="AB59" s="72">
        <v>315.49</v>
      </c>
      <c r="AC59" s="72">
        <v>0.78</v>
      </c>
      <c r="AD59" s="72">
        <v>1.71</v>
      </c>
      <c r="AE59" s="72">
        <v>5.875</v>
      </c>
      <c r="AF59" s="72">
        <v>2.5999999999999999E-2</v>
      </c>
      <c r="AG59" s="72">
        <v>0.17899999999999999</v>
      </c>
      <c r="AH59" s="72">
        <v>0</v>
      </c>
      <c r="AI59" s="72">
        <v>0</v>
      </c>
      <c r="AJ59" s="72">
        <v>8.9999999999999993E-3</v>
      </c>
      <c r="AK59" s="72">
        <f t="shared" si="11"/>
        <v>83.940859489602872</v>
      </c>
      <c r="AL59" s="72">
        <f t="shared" si="12"/>
        <v>2.856200771346471</v>
      </c>
      <c r="AM59" s="72">
        <f t="shared" si="13"/>
        <v>404.47435897435895</v>
      </c>
      <c r="AN59" s="72"/>
      <c r="AO59" s="74">
        <v>27.58</v>
      </c>
      <c r="AP59" s="72">
        <v>12286.58</v>
      </c>
      <c r="AQ59" s="74">
        <v>46.13</v>
      </c>
      <c r="AR59" s="74">
        <v>10.07</v>
      </c>
      <c r="AS59" s="74">
        <v>7.399</v>
      </c>
      <c r="AT59" s="74">
        <v>0.81799999999999995</v>
      </c>
      <c r="AU59" s="74">
        <v>0.219</v>
      </c>
      <c r="AV59" s="74">
        <v>7.6999999999999999E-2</v>
      </c>
      <c r="AW59" s="74">
        <v>4.8499999999999996</v>
      </c>
      <c r="AX59" s="74">
        <v>0.16800000000000001</v>
      </c>
      <c r="AY59" s="74">
        <f t="shared" si="14"/>
        <v>22.318999999999999</v>
      </c>
      <c r="AZ59" s="74"/>
      <c r="BA59" s="74"/>
      <c r="BB59" s="74">
        <v>0.4</v>
      </c>
      <c r="BC59" s="72">
        <v>68.819999999999993</v>
      </c>
      <c r="BD59" s="74">
        <v>0.11</v>
      </c>
      <c r="BE59" s="74">
        <v>1.71</v>
      </c>
      <c r="BF59" s="74">
        <v>5.7569999999999997</v>
      </c>
      <c r="BG59" s="74">
        <v>1.0999999999999999E-2</v>
      </c>
      <c r="BH59" s="74">
        <v>0.16700000000000001</v>
      </c>
      <c r="BI59" s="74">
        <v>0</v>
      </c>
      <c r="BJ59" s="74">
        <v>0</v>
      </c>
      <c r="BK59" s="74">
        <v>7.0000000000000001E-3</v>
      </c>
      <c r="BL59" s="74">
        <v>1.6</v>
      </c>
      <c r="BM59" s="72">
        <v>788.94</v>
      </c>
      <c r="BN59" s="74">
        <v>0.65</v>
      </c>
      <c r="BO59" s="74">
        <v>52.39</v>
      </c>
      <c r="BP59" s="74">
        <v>10.298999999999999</v>
      </c>
      <c r="BQ59" s="74">
        <v>0.29699999999999999</v>
      </c>
      <c r="BR59" s="74">
        <v>8.5999999999999993E-2</v>
      </c>
      <c r="BS59" s="74">
        <v>0.33700000000000002</v>
      </c>
      <c r="BT59" s="74">
        <v>1.89</v>
      </c>
      <c r="BU59" s="74">
        <v>4.9000000000000002E-2</v>
      </c>
      <c r="BV59" s="74">
        <f t="shared" si="4"/>
        <v>12.189</v>
      </c>
      <c r="BW59" s="74">
        <f t="shared" si="8"/>
        <v>2.8370000000000002</v>
      </c>
      <c r="BX59" s="73">
        <f t="shared" si="9"/>
        <v>35.250000000000007</v>
      </c>
      <c r="BY59" s="73">
        <f t="shared" si="10"/>
        <v>-5.1679999999999957</v>
      </c>
      <c r="BZ59" s="74">
        <v>0.25</v>
      </c>
      <c r="CA59" s="72">
        <v>44.05</v>
      </c>
      <c r="CB59" s="74">
        <v>0.09</v>
      </c>
      <c r="CC59" s="74">
        <v>0.15</v>
      </c>
      <c r="CD59" s="74">
        <v>5.8659999999999997</v>
      </c>
      <c r="CE59" s="74">
        <v>7.0000000000000001E-3</v>
      </c>
      <c r="CF59" s="74">
        <v>0.16800000000000001</v>
      </c>
      <c r="CG59" s="74">
        <v>0</v>
      </c>
      <c r="CH59" s="74">
        <v>0</v>
      </c>
      <c r="CI59" s="74">
        <v>6.0000000000000001E-3</v>
      </c>
      <c r="CJ59" s="74">
        <v>0</v>
      </c>
      <c r="CK59" s="74">
        <v>0</v>
      </c>
      <c r="CL59" s="74">
        <v>0</v>
      </c>
      <c r="CM59" s="74">
        <v>0</v>
      </c>
      <c r="CN59" s="74">
        <v>0</v>
      </c>
      <c r="CO59" s="74">
        <v>0</v>
      </c>
      <c r="CP59" s="74">
        <v>0</v>
      </c>
      <c r="CQ59" s="74">
        <v>0</v>
      </c>
      <c r="CR59" s="74">
        <v>0</v>
      </c>
      <c r="CS59" s="74">
        <v>0</v>
      </c>
      <c r="CT59" s="74">
        <v>0</v>
      </c>
      <c r="CU59" s="74">
        <v>0</v>
      </c>
      <c r="CV59" s="74">
        <v>0</v>
      </c>
      <c r="CW59" s="74">
        <v>0</v>
      </c>
      <c r="CX59" s="74">
        <v>0</v>
      </c>
      <c r="CY59" s="74">
        <v>0</v>
      </c>
      <c r="CZ59" s="74">
        <v>0</v>
      </c>
      <c r="DA59" s="74">
        <v>0</v>
      </c>
      <c r="DB59" s="74">
        <v>0</v>
      </c>
      <c r="DC59" s="74">
        <v>0</v>
      </c>
      <c r="DD59" s="74">
        <v>0</v>
      </c>
    </row>
    <row r="60" spans="1:108" s="75" customFormat="1" ht="16.5" customHeight="1" x14ac:dyDescent="0.25">
      <c r="A60" s="70">
        <v>55</v>
      </c>
      <c r="B60" s="71">
        <v>45319</v>
      </c>
      <c r="C60" s="72">
        <v>1</v>
      </c>
      <c r="D60" s="72"/>
      <c r="E60" s="72"/>
      <c r="F60" s="74"/>
      <c r="G60" s="72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2">
        <v>1.1299999999999999</v>
      </c>
      <c r="AB60" s="72">
        <v>332.53</v>
      </c>
      <c r="AC60" s="72">
        <v>0.79</v>
      </c>
      <c r="AD60" s="72">
        <v>1.93</v>
      </c>
      <c r="AE60" s="72">
        <v>5.7960000000000003</v>
      </c>
      <c r="AF60" s="72">
        <v>3.3000000000000002E-2</v>
      </c>
      <c r="AG60" s="72">
        <v>0.17699999999999999</v>
      </c>
      <c r="AH60" s="72">
        <v>0</v>
      </c>
      <c r="AI60" s="72">
        <v>0</v>
      </c>
      <c r="AJ60" s="72">
        <v>1.4999999999999999E-2</v>
      </c>
      <c r="AK60" s="72">
        <f t="shared" si="11"/>
        <v>83.787210156788063</v>
      </c>
      <c r="AL60" s="72">
        <f t="shared" si="12"/>
        <v>2.8569406415755036</v>
      </c>
      <c r="AM60" s="72">
        <f t="shared" si="13"/>
        <v>420.92405063291136</v>
      </c>
      <c r="AN60" s="72"/>
      <c r="AO60" s="74">
        <v>31.65</v>
      </c>
      <c r="AP60" s="72">
        <v>12700.45</v>
      </c>
      <c r="AQ60" s="74">
        <v>46.97</v>
      </c>
      <c r="AR60" s="74">
        <v>10.29</v>
      </c>
      <c r="AS60" s="74">
        <v>8.1720000000000006</v>
      </c>
      <c r="AT60" s="74">
        <v>0.77300000000000002</v>
      </c>
      <c r="AU60" s="74">
        <v>0.22600000000000001</v>
      </c>
      <c r="AV60" s="74">
        <v>8.6999999999999994E-2</v>
      </c>
      <c r="AW60" s="74">
        <v>5.88</v>
      </c>
      <c r="AX60" s="74">
        <v>1.2999999999999999E-2</v>
      </c>
      <c r="AY60" s="74">
        <f t="shared" si="14"/>
        <v>24.341999999999999</v>
      </c>
      <c r="AZ60" s="74"/>
      <c r="BA60" s="74"/>
      <c r="BB60" s="74">
        <v>0.54</v>
      </c>
      <c r="BC60" s="72">
        <v>78.31</v>
      </c>
      <c r="BD60" s="74">
        <v>0.12</v>
      </c>
      <c r="BE60" s="74">
        <v>2.0299999999999998</v>
      </c>
      <c r="BF60" s="74">
        <v>6.9720000000000004</v>
      </c>
      <c r="BG60" s="74">
        <v>1.6E-2</v>
      </c>
      <c r="BH60" s="74">
        <v>0.18099999999999999</v>
      </c>
      <c r="BI60" s="74">
        <v>0</v>
      </c>
      <c r="BJ60" s="74">
        <v>0</v>
      </c>
      <c r="BK60" s="74">
        <v>4.1000000000000002E-2</v>
      </c>
      <c r="BL60" s="74">
        <v>1.37</v>
      </c>
      <c r="BM60" s="72">
        <v>772.73</v>
      </c>
      <c r="BN60" s="74">
        <v>0.7</v>
      </c>
      <c r="BO60" s="74">
        <v>52.97</v>
      </c>
      <c r="BP60" s="74">
        <v>10.536</v>
      </c>
      <c r="BQ60" s="74">
        <v>0.34300000000000003</v>
      </c>
      <c r="BR60" s="74">
        <v>0.11</v>
      </c>
      <c r="BS60" s="74">
        <v>0.35199999999999998</v>
      </c>
      <c r="BT60" s="74">
        <v>1.81</v>
      </c>
      <c r="BU60" s="74">
        <v>1.0999999999999999E-2</v>
      </c>
      <c r="BV60" s="74">
        <f t="shared" si="4"/>
        <v>12.346</v>
      </c>
      <c r="BW60" s="74">
        <f t="shared" si="8"/>
        <v>2.8529999999999998</v>
      </c>
      <c r="BX60" s="73">
        <f t="shared" si="9"/>
        <v>34.060000000000009</v>
      </c>
      <c r="BY60" s="73">
        <f t="shared" si="10"/>
        <v>-7.3149999999999959</v>
      </c>
      <c r="BZ60" s="74">
        <v>0.39</v>
      </c>
      <c r="CA60" s="72">
        <v>49.01</v>
      </c>
      <c r="CB60" s="74">
        <v>0.1</v>
      </c>
      <c r="CC60" s="74">
        <v>0.22</v>
      </c>
      <c r="CD60" s="74">
        <v>5.6769999999999996</v>
      </c>
      <c r="CE60" s="74">
        <v>7.0000000000000001E-3</v>
      </c>
      <c r="CF60" s="74">
        <v>0.16800000000000001</v>
      </c>
      <c r="CG60" s="74">
        <v>0</v>
      </c>
      <c r="CH60" s="74">
        <v>0</v>
      </c>
      <c r="CI60" s="74">
        <v>1.2999999999999999E-2</v>
      </c>
      <c r="CJ60" s="74">
        <v>0</v>
      </c>
      <c r="CK60" s="74">
        <v>0</v>
      </c>
      <c r="CL60" s="74">
        <v>0</v>
      </c>
      <c r="CM60" s="74">
        <v>0</v>
      </c>
      <c r="CN60" s="74">
        <v>0</v>
      </c>
      <c r="CO60" s="74">
        <v>0</v>
      </c>
      <c r="CP60" s="74">
        <v>0</v>
      </c>
      <c r="CQ60" s="74">
        <v>0</v>
      </c>
      <c r="CR60" s="74">
        <v>0</v>
      </c>
      <c r="CS60" s="74">
        <v>0</v>
      </c>
      <c r="CT60" s="74">
        <v>0</v>
      </c>
      <c r="CU60" s="74">
        <v>0</v>
      </c>
      <c r="CV60" s="74">
        <v>0</v>
      </c>
      <c r="CW60" s="74">
        <v>0</v>
      </c>
      <c r="CX60" s="74">
        <v>0</v>
      </c>
      <c r="CY60" s="74">
        <v>0</v>
      </c>
      <c r="CZ60" s="74">
        <v>0</v>
      </c>
      <c r="DA60" s="74">
        <v>0</v>
      </c>
      <c r="DB60" s="74">
        <v>0</v>
      </c>
      <c r="DC60" s="74">
        <v>0</v>
      </c>
      <c r="DD60" s="74">
        <v>0</v>
      </c>
    </row>
    <row r="61" spans="1:108" s="75" customFormat="1" ht="16.5" customHeight="1" x14ac:dyDescent="0.25">
      <c r="A61" s="70">
        <v>56</v>
      </c>
      <c r="B61" s="71">
        <v>45319</v>
      </c>
      <c r="C61" s="72">
        <v>2</v>
      </c>
      <c r="D61" s="72"/>
      <c r="E61" s="72"/>
      <c r="F61" s="74"/>
      <c r="G61" s="72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2">
        <v>1.1299999999999999</v>
      </c>
      <c r="AB61" s="72">
        <v>380.13</v>
      </c>
      <c r="AC61" s="72">
        <v>0.73</v>
      </c>
      <c r="AD61" s="72">
        <v>2.17</v>
      </c>
      <c r="AE61" s="72">
        <v>6.1260000000000003</v>
      </c>
      <c r="AF61" s="72">
        <v>2.7E-2</v>
      </c>
      <c r="AG61" s="72">
        <v>0.183</v>
      </c>
      <c r="AH61" s="72">
        <v>0</v>
      </c>
      <c r="AI61" s="72">
        <v>0</v>
      </c>
      <c r="AJ61" s="72">
        <v>7.0000000000000001E-3</v>
      </c>
      <c r="AK61" s="72">
        <f t="shared" si="11"/>
        <v>82.811487945744602</v>
      </c>
      <c r="AL61" s="72">
        <f t="shared" si="12"/>
        <v>2.8689210369034477</v>
      </c>
      <c r="AM61" s="72">
        <f t="shared" si="13"/>
        <v>520.72602739726028</v>
      </c>
      <c r="AN61" s="72"/>
      <c r="AO61" s="74">
        <v>24.51</v>
      </c>
      <c r="AP61" s="72">
        <v>12726.43</v>
      </c>
      <c r="AQ61" s="74">
        <v>44.48</v>
      </c>
      <c r="AR61" s="74">
        <v>11.16</v>
      </c>
      <c r="AS61" s="74">
        <v>7.7519999999999998</v>
      </c>
      <c r="AT61" s="74">
        <v>0.81100000000000005</v>
      </c>
      <c r="AU61" s="74">
        <v>0.217</v>
      </c>
      <c r="AV61" s="74">
        <v>7.5999999999999998E-2</v>
      </c>
      <c r="AW61" s="74">
        <v>6.74</v>
      </c>
      <c r="AX61" s="74">
        <v>5.0000000000000001E-3</v>
      </c>
      <c r="AY61" s="74">
        <f t="shared" si="14"/>
        <v>25.651999999999997</v>
      </c>
      <c r="AZ61" s="74"/>
      <c r="BA61" s="74"/>
      <c r="BB61" s="74">
        <v>0.45</v>
      </c>
      <c r="BC61" s="72">
        <v>98.27</v>
      </c>
      <c r="BD61" s="74">
        <v>0.15</v>
      </c>
      <c r="BE61" s="74">
        <v>1.92</v>
      </c>
      <c r="BF61" s="74">
        <v>7.3029999999999999</v>
      </c>
      <c r="BG61" s="74">
        <v>1.0999999999999999E-2</v>
      </c>
      <c r="BH61" s="74">
        <v>0.16600000000000001</v>
      </c>
      <c r="BI61" s="74">
        <v>0</v>
      </c>
      <c r="BJ61" s="74">
        <v>0</v>
      </c>
      <c r="BK61" s="74">
        <v>1.4E-2</v>
      </c>
      <c r="BL61" s="74">
        <v>1.05</v>
      </c>
      <c r="BM61" s="72">
        <v>798.12</v>
      </c>
      <c r="BN61" s="74">
        <v>0.81</v>
      </c>
      <c r="BO61" s="74">
        <v>52.23</v>
      </c>
      <c r="BP61" s="74">
        <v>10.015000000000001</v>
      </c>
      <c r="BQ61" s="74">
        <v>0.30399999999999999</v>
      </c>
      <c r="BR61" s="74">
        <v>8.7999999999999995E-2</v>
      </c>
      <c r="BS61" s="74">
        <v>0.34499999999999997</v>
      </c>
      <c r="BT61" s="74">
        <v>2.19</v>
      </c>
      <c r="BU61" s="74">
        <v>7.8E-2</v>
      </c>
      <c r="BV61" s="74">
        <f t="shared" si="4"/>
        <v>12.205</v>
      </c>
      <c r="BW61" s="74">
        <f t="shared" si="8"/>
        <v>3.3039999999999998</v>
      </c>
      <c r="BX61" s="73">
        <f t="shared" si="9"/>
        <v>33.250000000000007</v>
      </c>
      <c r="BY61" s="73">
        <f t="shared" si="10"/>
        <v>-9.0109999999999957</v>
      </c>
      <c r="BZ61" s="74">
        <v>0.4</v>
      </c>
      <c r="CA61" s="72">
        <v>60.88</v>
      </c>
      <c r="CB61" s="74">
        <v>0.13</v>
      </c>
      <c r="CC61" s="74">
        <v>0.26</v>
      </c>
      <c r="CD61" s="74">
        <v>6.8760000000000003</v>
      </c>
      <c r="CE61" s="74">
        <v>7.0000000000000001E-3</v>
      </c>
      <c r="CF61" s="74">
        <v>0.16400000000000001</v>
      </c>
      <c r="CG61" s="74">
        <v>0</v>
      </c>
      <c r="CH61" s="74">
        <v>0</v>
      </c>
      <c r="CI61" s="74">
        <v>1.2E-2</v>
      </c>
      <c r="CJ61" s="74">
        <v>0</v>
      </c>
      <c r="CK61" s="74">
        <v>0</v>
      </c>
      <c r="CL61" s="74">
        <v>0</v>
      </c>
      <c r="CM61" s="74">
        <v>0</v>
      </c>
      <c r="CN61" s="74">
        <v>0</v>
      </c>
      <c r="CO61" s="74">
        <v>0</v>
      </c>
      <c r="CP61" s="74">
        <v>0</v>
      </c>
      <c r="CQ61" s="74">
        <v>0</v>
      </c>
      <c r="CR61" s="74">
        <v>0</v>
      </c>
      <c r="CS61" s="74">
        <v>0</v>
      </c>
      <c r="CT61" s="74">
        <v>0</v>
      </c>
      <c r="CU61" s="74">
        <v>0</v>
      </c>
      <c r="CV61" s="74">
        <v>0</v>
      </c>
      <c r="CW61" s="74">
        <v>0</v>
      </c>
      <c r="CX61" s="74">
        <v>0</v>
      </c>
      <c r="CY61" s="74">
        <v>0</v>
      </c>
      <c r="CZ61" s="74">
        <v>0</v>
      </c>
      <c r="DA61" s="74">
        <v>0</v>
      </c>
      <c r="DB61" s="74">
        <v>0</v>
      </c>
      <c r="DC61" s="74">
        <v>0</v>
      </c>
      <c r="DD61" s="74">
        <v>0</v>
      </c>
    </row>
    <row r="62" spans="1:108" s="75" customFormat="1" ht="16.5" customHeight="1" x14ac:dyDescent="0.25">
      <c r="A62" s="70">
        <v>57</v>
      </c>
      <c r="B62" s="71">
        <v>45320</v>
      </c>
      <c r="C62" s="72">
        <v>1</v>
      </c>
      <c r="D62" s="72"/>
      <c r="E62" s="72"/>
      <c r="F62" s="74"/>
      <c r="G62" s="72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2">
        <v>0.95</v>
      </c>
      <c r="AB62" s="72">
        <v>310.47000000000003</v>
      </c>
      <c r="AC62" s="72">
        <v>0.75</v>
      </c>
      <c r="AD62" s="72">
        <v>1.84</v>
      </c>
      <c r="AE62" s="72">
        <v>6.46</v>
      </c>
      <c r="AF62" s="72">
        <v>2.5999999999999999E-2</v>
      </c>
      <c r="AG62" s="72">
        <v>0.189</v>
      </c>
      <c r="AH62" s="72">
        <v>0</v>
      </c>
      <c r="AI62" s="72">
        <v>0</v>
      </c>
      <c r="AJ62" s="72">
        <v>1.6E-2</v>
      </c>
      <c r="AK62" s="72">
        <f t="shared" si="11"/>
        <v>82.534752220316832</v>
      </c>
      <c r="AL62" s="72">
        <f t="shared" si="12"/>
        <v>2.8752132198292477</v>
      </c>
      <c r="AM62" s="72">
        <f t="shared" si="13"/>
        <v>413.96000000000004</v>
      </c>
      <c r="AN62" s="72"/>
      <c r="AO62" s="74">
        <v>20.170000000000002</v>
      </c>
      <c r="AP62" s="72">
        <v>10918.86</v>
      </c>
      <c r="AQ62" s="74">
        <v>38.4</v>
      </c>
      <c r="AR62" s="74">
        <v>12.79</v>
      </c>
      <c r="AS62" s="74">
        <v>7.7140000000000004</v>
      </c>
      <c r="AT62" s="74">
        <v>0.77200000000000002</v>
      </c>
      <c r="AU62" s="74">
        <v>0.24</v>
      </c>
      <c r="AV62" s="74">
        <v>0.10299999999999999</v>
      </c>
      <c r="AW62" s="74">
        <v>10.76</v>
      </c>
      <c r="AX62" s="74">
        <v>0.16500000000000001</v>
      </c>
      <c r="AY62" s="74">
        <f t="shared" si="14"/>
        <v>31.263999999999996</v>
      </c>
      <c r="AZ62" s="74"/>
      <c r="BA62" s="74"/>
      <c r="BB62" s="74">
        <v>0.53</v>
      </c>
      <c r="BC62" s="72">
        <v>86.09</v>
      </c>
      <c r="BD62" s="74">
        <v>0.14000000000000001</v>
      </c>
      <c r="BE62" s="74">
        <v>2.0499999999999998</v>
      </c>
      <c r="BF62" s="74">
        <v>7.258</v>
      </c>
      <c r="BG62" s="74">
        <v>1.2999999999999999E-2</v>
      </c>
      <c r="BH62" s="74">
        <v>0.215</v>
      </c>
      <c r="BI62" s="74">
        <v>0</v>
      </c>
      <c r="BJ62" s="74">
        <v>0</v>
      </c>
      <c r="BK62" s="74">
        <v>1.4999999999999999E-2</v>
      </c>
      <c r="BL62" s="74">
        <v>1.02</v>
      </c>
      <c r="BM62" s="72">
        <v>744.62</v>
      </c>
      <c r="BN62" s="74">
        <v>0.64</v>
      </c>
      <c r="BO62" s="74">
        <v>51.87</v>
      </c>
      <c r="BP62" s="74">
        <v>9.7759999999999998</v>
      </c>
      <c r="BQ62" s="74">
        <v>0.34699999999999998</v>
      </c>
      <c r="BR62" s="74">
        <v>7.9000000000000001E-2</v>
      </c>
      <c r="BS62" s="74">
        <v>0.34300000000000003</v>
      </c>
      <c r="BT62" s="74">
        <v>3.09</v>
      </c>
      <c r="BU62" s="74">
        <v>0.05</v>
      </c>
      <c r="BV62" s="74">
        <f t="shared" si="4"/>
        <v>12.866</v>
      </c>
      <c r="BW62" s="74">
        <f t="shared" si="8"/>
        <v>4.077</v>
      </c>
      <c r="BX62" s="73">
        <f t="shared" si="9"/>
        <v>33.340000000000003</v>
      </c>
      <c r="BY62" s="73">
        <f t="shared" si="10"/>
        <v>-9.9339999999999957</v>
      </c>
      <c r="BZ62" s="74">
        <v>0.4</v>
      </c>
      <c r="CA62" s="72">
        <v>55.06</v>
      </c>
      <c r="CB62" s="74">
        <v>0.14000000000000001</v>
      </c>
      <c r="CC62" s="74">
        <v>0.27</v>
      </c>
      <c r="CD62" s="74">
        <v>7.069</v>
      </c>
      <c r="CE62" s="74">
        <v>0.01</v>
      </c>
      <c r="CF62" s="74">
        <v>0.21099999999999999</v>
      </c>
      <c r="CG62" s="74">
        <v>0</v>
      </c>
      <c r="CH62" s="74">
        <v>0</v>
      </c>
      <c r="CI62" s="74">
        <v>1.2999999999999999E-2</v>
      </c>
      <c r="CJ62" s="74">
        <v>0</v>
      </c>
      <c r="CK62" s="74">
        <v>0</v>
      </c>
      <c r="CL62" s="74">
        <v>0</v>
      </c>
      <c r="CM62" s="74">
        <v>0</v>
      </c>
      <c r="CN62" s="74">
        <v>0</v>
      </c>
      <c r="CO62" s="74">
        <v>0</v>
      </c>
      <c r="CP62" s="74">
        <v>0</v>
      </c>
      <c r="CQ62" s="74">
        <v>0</v>
      </c>
      <c r="CR62" s="74">
        <v>0</v>
      </c>
      <c r="CS62" s="74">
        <v>0</v>
      </c>
      <c r="CT62" s="74">
        <v>0</v>
      </c>
      <c r="CU62" s="74">
        <v>0</v>
      </c>
      <c r="CV62" s="74">
        <v>0</v>
      </c>
      <c r="CW62" s="74">
        <v>0</v>
      </c>
      <c r="CX62" s="74">
        <v>0</v>
      </c>
      <c r="CY62" s="74">
        <v>0</v>
      </c>
      <c r="CZ62" s="74">
        <v>0</v>
      </c>
      <c r="DA62" s="74">
        <v>0</v>
      </c>
      <c r="DB62" s="74">
        <v>0</v>
      </c>
      <c r="DC62" s="74">
        <v>0</v>
      </c>
      <c r="DD62" s="74">
        <v>0</v>
      </c>
    </row>
    <row r="63" spans="1:108" s="75" customFormat="1" ht="16.5" customHeight="1" x14ac:dyDescent="0.25">
      <c r="A63" s="70">
        <v>58</v>
      </c>
      <c r="B63" s="71">
        <v>45320</v>
      </c>
      <c r="C63" s="72">
        <v>2</v>
      </c>
      <c r="D63" s="72"/>
      <c r="E63" s="72"/>
      <c r="F63" s="74"/>
      <c r="G63" s="72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2">
        <v>1</v>
      </c>
      <c r="AB63" s="72">
        <v>463.08</v>
      </c>
      <c r="AC63" s="72">
        <v>1.2</v>
      </c>
      <c r="AD63" s="72">
        <v>2.67</v>
      </c>
      <c r="AE63" s="72">
        <v>7.2220000000000004</v>
      </c>
      <c r="AF63" s="72">
        <v>3.3000000000000002E-2</v>
      </c>
      <c r="AG63" s="72">
        <v>0.191</v>
      </c>
      <c r="AH63" s="72">
        <v>0</v>
      </c>
      <c r="AI63" s="72">
        <v>0</v>
      </c>
      <c r="AJ63" s="72">
        <v>1.7999999999999999E-2</v>
      </c>
      <c r="AK63" s="72">
        <f t="shared" si="11"/>
        <v>79.200895242189063</v>
      </c>
      <c r="AL63" s="72">
        <f t="shared" si="12"/>
        <v>2.9213213064971444</v>
      </c>
      <c r="AM63" s="72">
        <f t="shared" si="13"/>
        <v>385.9</v>
      </c>
      <c r="AN63" s="72"/>
      <c r="AO63" s="74">
        <v>22.5</v>
      </c>
      <c r="AP63" s="72">
        <v>12764.98</v>
      </c>
      <c r="AQ63" s="74">
        <v>40.369999999999997</v>
      </c>
      <c r="AR63" s="74">
        <v>10.19</v>
      </c>
      <c r="AS63" s="74">
        <v>8.1679999999999993</v>
      </c>
      <c r="AT63" s="74">
        <v>0.70699999999999996</v>
      </c>
      <c r="AU63" s="74">
        <v>0.26200000000000001</v>
      </c>
      <c r="AV63" s="74">
        <v>8.5000000000000006E-2</v>
      </c>
      <c r="AW63" s="74">
        <v>6.22</v>
      </c>
      <c r="AX63" s="74">
        <v>0.191</v>
      </c>
      <c r="AY63" s="74">
        <f t="shared" si="14"/>
        <v>24.577999999999999</v>
      </c>
      <c r="AZ63" s="74"/>
      <c r="BA63" s="74"/>
      <c r="BB63" s="74">
        <v>0.44</v>
      </c>
      <c r="BC63" s="72">
        <v>90.71</v>
      </c>
      <c r="BD63" s="74">
        <v>0.13</v>
      </c>
      <c r="BE63" s="74">
        <v>2.34</v>
      </c>
      <c r="BF63" s="74">
        <v>6.9269999999999996</v>
      </c>
      <c r="BG63" s="74">
        <v>1.4E-2</v>
      </c>
      <c r="BH63" s="74">
        <v>0.18</v>
      </c>
      <c r="BI63" s="74">
        <v>0</v>
      </c>
      <c r="BJ63" s="74">
        <v>0</v>
      </c>
      <c r="BK63" s="74">
        <v>1.6E-2</v>
      </c>
      <c r="BL63" s="74">
        <v>1.1299999999999999</v>
      </c>
      <c r="BM63" s="72">
        <v>894.69</v>
      </c>
      <c r="BN63" s="74">
        <v>0.69</v>
      </c>
      <c r="BO63" s="74">
        <v>52.67</v>
      </c>
      <c r="BP63" s="74">
        <v>10.975</v>
      </c>
      <c r="BQ63" s="74">
        <v>0.33900000000000002</v>
      </c>
      <c r="BR63" s="74">
        <v>0.10199999999999999</v>
      </c>
      <c r="BS63" s="74">
        <v>0.35699999999999998</v>
      </c>
      <c r="BT63" s="74">
        <v>2.39</v>
      </c>
      <c r="BU63" s="74">
        <v>5.0999999999999997E-2</v>
      </c>
      <c r="BV63" s="74">
        <f t="shared" si="4"/>
        <v>13.365</v>
      </c>
      <c r="BW63" s="74">
        <f t="shared" si="8"/>
        <v>3.419</v>
      </c>
      <c r="BX63" s="73">
        <f t="shared" si="9"/>
        <v>32.730000000000004</v>
      </c>
      <c r="BY63" s="73">
        <f t="shared" si="10"/>
        <v>-11.514999999999995</v>
      </c>
      <c r="BZ63" s="74">
        <v>0.35</v>
      </c>
      <c r="CA63" s="72">
        <v>62.3</v>
      </c>
      <c r="CB63" s="74">
        <v>0.12</v>
      </c>
      <c r="CC63" s="74">
        <v>0.22</v>
      </c>
      <c r="CD63" s="74">
        <v>6.9550000000000001</v>
      </c>
      <c r="CE63" s="74">
        <v>8.0000000000000002E-3</v>
      </c>
      <c r="CF63" s="74">
        <v>0.18099999999999999</v>
      </c>
      <c r="CG63" s="74">
        <v>0</v>
      </c>
      <c r="CH63" s="74">
        <v>0</v>
      </c>
      <c r="CI63" s="74">
        <v>1.2999999999999999E-2</v>
      </c>
      <c r="CJ63" s="74">
        <v>0</v>
      </c>
      <c r="CK63" s="74">
        <v>0</v>
      </c>
      <c r="CL63" s="74">
        <v>0</v>
      </c>
      <c r="CM63" s="74">
        <v>0</v>
      </c>
      <c r="CN63" s="74">
        <v>0</v>
      </c>
      <c r="CO63" s="74">
        <v>0</v>
      </c>
      <c r="CP63" s="74">
        <v>0</v>
      </c>
      <c r="CQ63" s="74">
        <v>0</v>
      </c>
      <c r="CR63" s="74">
        <v>0</v>
      </c>
      <c r="CS63" s="74">
        <v>0</v>
      </c>
      <c r="CT63" s="74">
        <v>0</v>
      </c>
      <c r="CU63" s="74">
        <v>0</v>
      </c>
      <c r="CV63" s="74">
        <v>0</v>
      </c>
      <c r="CW63" s="74">
        <v>0</v>
      </c>
      <c r="CX63" s="74">
        <v>0</v>
      </c>
      <c r="CY63" s="74">
        <v>0</v>
      </c>
      <c r="CZ63" s="74">
        <v>0</v>
      </c>
      <c r="DA63" s="74">
        <v>0</v>
      </c>
      <c r="DB63" s="74">
        <v>0</v>
      </c>
      <c r="DC63" s="74">
        <v>0</v>
      </c>
      <c r="DD63" s="74">
        <v>0</v>
      </c>
    </row>
    <row r="64" spans="1:108" s="75" customFormat="1" ht="16.5" customHeight="1" x14ac:dyDescent="0.25">
      <c r="A64" s="70">
        <v>59</v>
      </c>
      <c r="B64" s="71">
        <v>45321</v>
      </c>
      <c r="C64" s="72">
        <v>1</v>
      </c>
      <c r="D64" s="72"/>
      <c r="E64" s="72"/>
      <c r="F64" s="74"/>
      <c r="G64" s="72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2">
        <v>1.21</v>
      </c>
      <c r="AB64" s="72">
        <v>437.13</v>
      </c>
      <c r="AC64" s="72">
        <v>1.06</v>
      </c>
      <c r="AD64" s="72">
        <v>2.5499999999999998</v>
      </c>
      <c r="AE64" s="72">
        <v>6.6029999999999998</v>
      </c>
      <c r="AF64" s="72">
        <v>3.1E-2</v>
      </c>
      <c r="AG64" s="72">
        <v>0.191</v>
      </c>
      <c r="AH64" s="72">
        <v>0</v>
      </c>
      <c r="AI64" s="72">
        <v>0</v>
      </c>
      <c r="AJ64" s="72">
        <v>1.0999999999999999E-2</v>
      </c>
      <c r="AK64" s="72">
        <f t="shared" si="11"/>
        <v>80.864026682480784</v>
      </c>
      <c r="AL64" s="72">
        <f t="shared" si="12"/>
        <v>2.8967658924189008</v>
      </c>
      <c r="AM64" s="72">
        <f t="shared" si="13"/>
        <v>412.38679245283015</v>
      </c>
      <c r="AN64" s="72"/>
      <c r="AO64" s="74">
        <v>19.53</v>
      </c>
      <c r="AP64" s="72">
        <v>12392.38</v>
      </c>
      <c r="AQ64" s="74">
        <v>44.47</v>
      </c>
      <c r="AR64" s="74">
        <v>10.029999999999999</v>
      </c>
      <c r="AS64" s="74">
        <v>7.5519999999999996</v>
      </c>
      <c r="AT64" s="74">
        <v>0.79400000000000004</v>
      </c>
      <c r="AU64" s="74">
        <v>0.25600000000000001</v>
      </c>
      <c r="AV64" s="74">
        <v>8.6999999999999994E-2</v>
      </c>
      <c r="AW64" s="74">
        <v>8.1300000000000008</v>
      </c>
      <c r="AX64" s="74">
        <v>0.22500000000000001</v>
      </c>
      <c r="AY64" s="74">
        <f t="shared" si="14"/>
        <v>25.712</v>
      </c>
      <c r="AZ64" s="74"/>
      <c r="BA64" s="74"/>
      <c r="BB64" s="74">
        <v>0.54</v>
      </c>
      <c r="BC64" s="72">
        <v>103.33</v>
      </c>
      <c r="BD64" s="74">
        <v>0.13</v>
      </c>
      <c r="BE64" s="74">
        <v>2.81</v>
      </c>
      <c r="BF64" s="74">
        <v>7.4009999999999998</v>
      </c>
      <c r="BG64" s="74">
        <v>1.4999999999999999E-2</v>
      </c>
      <c r="BH64" s="74">
        <v>0.22700000000000001</v>
      </c>
      <c r="BI64" s="74">
        <v>0</v>
      </c>
      <c r="BJ64" s="74">
        <v>0</v>
      </c>
      <c r="BK64" s="74">
        <v>8.0000000000000002E-3</v>
      </c>
      <c r="BL64" s="74">
        <v>0.73</v>
      </c>
      <c r="BM64" s="72">
        <v>705.04</v>
      </c>
      <c r="BN64" s="74">
        <v>0.49</v>
      </c>
      <c r="BO64" s="74">
        <v>52.29</v>
      </c>
      <c r="BP64" s="74">
        <v>10.795</v>
      </c>
      <c r="BQ64" s="74">
        <v>0.38100000000000001</v>
      </c>
      <c r="BR64" s="74">
        <v>9.0999999999999998E-2</v>
      </c>
      <c r="BS64" s="74">
        <v>0.39400000000000002</v>
      </c>
      <c r="BT64" s="74">
        <v>2.37</v>
      </c>
      <c r="BU64" s="74">
        <v>1.4999999999999999E-2</v>
      </c>
      <c r="BV64" s="74">
        <f t="shared" si="4"/>
        <v>13.164999999999999</v>
      </c>
      <c r="BW64" s="74">
        <f t="shared" si="8"/>
        <v>3.2410000000000005</v>
      </c>
      <c r="BX64" s="73">
        <f t="shared" si="9"/>
        <v>32.1</v>
      </c>
      <c r="BY64" s="73">
        <f t="shared" si="10"/>
        <v>-13.273999999999994</v>
      </c>
      <c r="BZ64" s="74">
        <v>0.4</v>
      </c>
      <c r="CA64" s="72">
        <v>60.06</v>
      </c>
      <c r="CB64" s="74">
        <v>0.09</v>
      </c>
      <c r="CC64" s="74">
        <v>0.19</v>
      </c>
      <c r="CD64" s="74">
        <v>6.6929999999999996</v>
      </c>
      <c r="CE64" s="74">
        <v>5.0000000000000001E-3</v>
      </c>
      <c r="CF64" s="74">
        <v>0.20499999999999999</v>
      </c>
      <c r="CG64" s="74">
        <v>0</v>
      </c>
      <c r="CH64" s="74">
        <v>0</v>
      </c>
      <c r="CI64" s="74">
        <v>7.0000000000000001E-3</v>
      </c>
      <c r="CJ64" s="74">
        <v>0</v>
      </c>
      <c r="CK64" s="74">
        <v>0</v>
      </c>
      <c r="CL64" s="74">
        <v>0</v>
      </c>
      <c r="CM64" s="74">
        <v>0</v>
      </c>
      <c r="CN64" s="74">
        <v>0</v>
      </c>
      <c r="CO64" s="74">
        <v>0</v>
      </c>
      <c r="CP64" s="74">
        <v>0</v>
      </c>
      <c r="CQ64" s="74">
        <v>0</v>
      </c>
      <c r="CR64" s="74">
        <v>0</v>
      </c>
      <c r="CS64" s="74">
        <v>0</v>
      </c>
      <c r="CT64" s="74">
        <v>0</v>
      </c>
      <c r="CU64" s="74">
        <v>0</v>
      </c>
      <c r="CV64" s="74">
        <v>0</v>
      </c>
      <c r="CW64" s="74">
        <v>0</v>
      </c>
      <c r="CX64" s="74">
        <v>0</v>
      </c>
      <c r="CY64" s="74">
        <v>0</v>
      </c>
      <c r="CZ64" s="74">
        <v>0</v>
      </c>
      <c r="DA64" s="74">
        <v>0</v>
      </c>
      <c r="DB64" s="74">
        <v>0</v>
      </c>
      <c r="DC64" s="74">
        <v>0</v>
      </c>
      <c r="DD64" s="74">
        <v>0</v>
      </c>
    </row>
    <row r="65" spans="1:108" s="75" customFormat="1" ht="16.5" customHeight="1" x14ac:dyDescent="0.25">
      <c r="A65" s="70">
        <v>60</v>
      </c>
      <c r="B65" s="71">
        <v>45321</v>
      </c>
      <c r="C65" s="72">
        <v>2</v>
      </c>
      <c r="D65" s="72"/>
      <c r="E65" s="72"/>
      <c r="F65" s="74"/>
      <c r="G65" s="72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2">
        <v>1.07</v>
      </c>
      <c r="AB65" s="72">
        <v>350.67</v>
      </c>
      <c r="AC65" s="72">
        <v>0.76</v>
      </c>
      <c r="AD65" s="72">
        <v>2.0499999999999998</v>
      </c>
      <c r="AE65" s="72">
        <v>5.8630000000000004</v>
      </c>
      <c r="AF65" s="72">
        <v>2.7E-2</v>
      </c>
      <c r="AG65" s="72">
        <v>0.17100000000000001</v>
      </c>
      <c r="AH65" s="72">
        <v>0</v>
      </c>
      <c r="AI65" s="72">
        <v>0</v>
      </c>
      <c r="AJ65" s="72">
        <v>8.0000000000000002E-3</v>
      </c>
      <c r="AK65" s="72">
        <f t="shared" si="11"/>
        <v>83.518979065636316</v>
      </c>
      <c r="AL65" s="72">
        <f t="shared" si="12"/>
        <v>2.8597642466777597</v>
      </c>
      <c r="AM65" s="72">
        <f t="shared" si="13"/>
        <v>461.40789473684214</v>
      </c>
      <c r="AN65" s="72"/>
      <c r="AO65" s="74">
        <v>26.44</v>
      </c>
      <c r="AP65" s="72">
        <v>12829.17</v>
      </c>
      <c r="AQ65" s="74">
        <v>42.3</v>
      </c>
      <c r="AR65" s="74">
        <v>11.41</v>
      </c>
      <c r="AS65" s="74">
        <v>8.23</v>
      </c>
      <c r="AT65" s="74">
        <v>0.875</v>
      </c>
      <c r="AU65" s="74">
        <v>0.27400000000000002</v>
      </c>
      <c r="AV65" s="74">
        <v>9.8000000000000004E-2</v>
      </c>
      <c r="AW65" s="74">
        <v>7.97</v>
      </c>
      <c r="AX65" s="74">
        <v>0.2</v>
      </c>
      <c r="AY65" s="74">
        <f t="shared" si="14"/>
        <v>27.61</v>
      </c>
      <c r="AZ65" s="74"/>
      <c r="BA65" s="74"/>
      <c r="BB65" s="74">
        <v>0.44</v>
      </c>
      <c r="BC65" s="72">
        <v>96.29</v>
      </c>
      <c r="BD65" s="74">
        <v>0.13</v>
      </c>
      <c r="BE65" s="74">
        <v>2.42</v>
      </c>
      <c r="BF65" s="74">
        <v>7.0609999999999999</v>
      </c>
      <c r="BG65" s="74">
        <v>1.2E-2</v>
      </c>
      <c r="BH65" s="74">
        <v>0.20300000000000001</v>
      </c>
      <c r="BI65" s="74">
        <v>0</v>
      </c>
      <c r="BJ65" s="74">
        <v>0</v>
      </c>
      <c r="BK65" s="74">
        <v>7.0000000000000001E-3</v>
      </c>
      <c r="BL65" s="74">
        <v>0.86</v>
      </c>
      <c r="BM65" s="72">
        <v>762.9</v>
      </c>
      <c r="BN65" s="74">
        <v>0.67</v>
      </c>
      <c r="BO65" s="74">
        <v>50.42</v>
      </c>
      <c r="BP65" s="74">
        <v>10.358000000000001</v>
      </c>
      <c r="BQ65" s="74">
        <v>0.41699999999999998</v>
      </c>
      <c r="BR65" s="74">
        <v>0.109</v>
      </c>
      <c r="BS65" s="74">
        <v>0.40699999999999997</v>
      </c>
      <c r="BT65" s="74">
        <v>3.2</v>
      </c>
      <c r="BU65" s="74">
        <v>1.7000000000000001E-2</v>
      </c>
      <c r="BV65" s="74">
        <f t="shared" si="4"/>
        <v>13.558</v>
      </c>
      <c r="BW65" s="74">
        <f t="shared" si="8"/>
        <v>4.2869999999999999</v>
      </c>
      <c r="BX65" s="73">
        <f t="shared" si="9"/>
        <v>32.300000000000004</v>
      </c>
      <c r="BY65" s="73">
        <f t="shared" si="10"/>
        <v>-13.986999999999995</v>
      </c>
      <c r="BZ65" s="74">
        <v>0.39</v>
      </c>
      <c r="CA65" s="72">
        <v>52.36</v>
      </c>
      <c r="CB65" s="74">
        <v>0.06</v>
      </c>
      <c r="CC65" s="74">
        <v>0.12</v>
      </c>
      <c r="CD65" s="74">
        <v>5.476</v>
      </c>
      <c r="CE65" s="74">
        <v>2E-3</v>
      </c>
      <c r="CF65" s="74">
        <v>0.16600000000000001</v>
      </c>
      <c r="CG65" s="74">
        <v>0</v>
      </c>
      <c r="CH65" s="74">
        <v>0</v>
      </c>
      <c r="CI65" s="74">
        <v>6.0000000000000001E-3</v>
      </c>
      <c r="CJ65" s="74">
        <v>0</v>
      </c>
      <c r="CK65" s="74">
        <v>0</v>
      </c>
      <c r="CL65" s="74">
        <v>0</v>
      </c>
      <c r="CM65" s="74">
        <v>0</v>
      </c>
      <c r="CN65" s="74">
        <v>0</v>
      </c>
      <c r="CO65" s="74">
        <v>0</v>
      </c>
      <c r="CP65" s="74">
        <v>0</v>
      </c>
      <c r="CQ65" s="74">
        <v>0</v>
      </c>
      <c r="CR65" s="74">
        <v>0</v>
      </c>
      <c r="CS65" s="74">
        <v>0</v>
      </c>
      <c r="CT65" s="74">
        <v>0</v>
      </c>
      <c r="CU65" s="74">
        <v>0</v>
      </c>
      <c r="CV65" s="74">
        <v>0</v>
      </c>
      <c r="CW65" s="74">
        <v>0</v>
      </c>
      <c r="CX65" s="74">
        <v>0</v>
      </c>
      <c r="CY65" s="74">
        <v>0</v>
      </c>
      <c r="CZ65" s="74">
        <v>0</v>
      </c>
      <c r="DA65" s="74">
        <v>0</v>
      </c>
      <c r="DB65" s="74">
        <v>0</v>
      </c>
      <c r="DC65" s="74">
        <v>0</v>
      </c>
      <c r="DD65" s="74">
        <v>0</v>
      </c>
    </row>
    <row r="66" spans="1:108" s="75" customFormat="1" ht="16.5" customHeight="1" x14ac:dyDescent="0.25">
      <c r="A66" s="70">
        <v>61</v>
      </c>
      <c r="B66" s="71">
        <v>45322</v>
      </c>
      <c r="C66" s="72">
        <v>1</v>
      </c>
      <c r="D66" s="72"/>
      <c r="E66" s="72"/>
      <c r="F66" s="74"/>
      <c r="G66" s="72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2">
        <v>1.1299999999999999</v>
      </c>
      <c r="AB66" s="72">
        <v>315.5</v>
      </c>
      <c r="AC66" s="72">
        <v>0.68</v>
      </c>
      <c r="AD66" s="72">
        <v>1.43</v>
      </c>
      <c r="AE66" s="72">
        <v>5.4829999999999997</v>
      </c>
      <c r="AF66" s="72">
        <v>3.6999999999999998E-2</v>
      </c>
      <c r="AG66" s="72">
        <v>0.20499999999999999</v>
      </c>
      <c r="AH66" s="72">
        <v>0</v>
      </c>
      <c r="AI66" s="72">
        <v>0</v>
      </c>
      <c r="AJ66" s="72">
        <v>2.9000000000000001E-2</v>
      </c>
      <c r="AK66" s="72">
        <f t="shared" si="11"/>
        <v>85.25836297558358</v>
      </c>
      <c r="AL66" s="72">
        <f t="shared" si="12"/>
        <v>2.8389172504902769</v>
      </c>
      <c r="AM66" s="72">
        <f t="shared" si="13"/>
        <v>463.97058823529409</v>
      </c>
      <c r="AN66" s="72"/>
      <c r="AO66" s="74">
        <v>28.14</v>
      </c>
      <c r="AP66" s="72">
        <v>12557.98</v>
      </c>
      <c r="AQ66" s="74">
        <v>43.47</v>
      </c>
      <c r="AR66" s="74">
        <v>10.52</v>
      </c>
      <c r="AS66" s="74">
        <v>8.2469999999999999</v>
      </c>
      <c r="AT66" s="74">
        <v>0.91300000000000003</v>
      </c>
      <c r="AU66" s="74">
        <v>0.36599999999999999</v>
      </c>
      <c r="AV66" s="74">
        <v>0.114</v>
      </c>
      <c r="AW66" s="74">
        <v>9.1999999999999993</v>
      </c>
      <c r="AX66" s="74">
        <v>0.24399999999999999</v>
      </c>
      <c r="AY66" s="74">
        <f t="shared" si="14"/>
        <v>27.966999999999999</v>
      </c>
      <c r="AZ66" s="74"/>
      <c r="BA66" s="74"/>
      <c r="BB66" s="74">
        <v>0.43</v>
      </c>
      <c r="BC66" s="72">
        <v>83.48</v>
      </c>
      <c r="BD66" s="74">
        <v>0.11</v>
      </c>
      <c r="BE66" s="74">
        <v>1.7</v>
      </c>
      <c r="BF66" s="74">
        <v>6.5810000000000004</v>
      </c>
      <c r="BG66" s="74">
        <v>2.9000000000000001E-2</v>
      </c>
      <c r="BH66" s="74">
        <v>0.23400000000000001</v>
      </c>
      <c r="BI66" s="74">
        <v>0</v>
      </c>
      <c r="BJ66" s="74">
        <v>0</v>
      </c>
      <c r="BK66" s="74">
        <v>2.7E-2</v>
      </c>
      <c r="BL66" s="74">
        <v>1.25</v>
      </c>
      <c r="BM66" s="72">
        <v>850.81</v>
      </c>
      <c r="BN66" s="74">
        <v>0.6</v>
      </c>
      <c r="BO66" s="74">
        <v>50.75</v>
      </c>
      <c r="BP66" s="74">
        <v>11.425000000000001</v>
      </c>
      <c r="BQ66" s="74">
        <v>0.46600000000000003</v>
      </c>
      <c r="BR66" s="74">
        <v>0.152</v>
      </c>
      <c r="BS66" s="74">
        <v>0.45800000000000002</v>
      </c>
      <c r="BT66" s="74">
        <v>3.21</v>
      </c>
      <c r="BU66" s="74">
        <v>3.5999999999999997E-2</v>
      </c>
      <c r="BV66" s="74">
        <f t="shared" si="4"/>
        <v>14.635000000000002</v>
      </c>
      <c r="BW66" s="74">
        <f t="shared" si="8"/>
        <v>4.2759999999999998</v>
      </c>
      <c r="BX66" s="73">
        <f t="shared" si="9"/>
        <v>32.510000000000005</v>
      </c>
      <c r="BY66" s="73">
        <f t="shared" si="10"/>
        <v>-14.710999999999995</v>
      </c>
      <c r="BZ66" s="74">
        <v>0.39</v>
      </c>
      <c r="CA66" s="72">
        <v>45.64</v>
      </c>
      <c r="CB66" s="74">
        <v>0.09</v>
      </c>
      <c r="CC66" s="74">
        <v>0.15</v>
      </c>
      <c r="CD66" s="74">
        <v>6.0789999999999997</v>
      </c>
      <c r="CE66" s="74">
        <v>2.5000000000000001E-2</v>
      </c>
      <c r="CF66" s="74">
        <v>0.22600000000000001</v>
      </c>
      <c r="CG66" s="74">
        <v>0</v>
      </c>
      <c r="CH66" s="74">
        <v>0</v>
      </c>
      <c r="CI66" s="74">
        <v>3.2000000000000001E-2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0</v>
      </c>
      <c r="CS66" s="74">
        <v>0</v>
      </c>
      <c r="CT66" s="74">
        <v>0</v>
      </c>
      <c r="CU66" s="74">
        <v>0</v>
      </c>
      <c r="CV66" s="74">
        <v>0</v>
      </c>
      <c r="CW66" s="74">
        <v>0</v>
      </c>
      <c r="CX66" s="74">
        <v>0</v>
      </c>
      <c r="CY66" s="74">
        <v>0</v>
      </c>
      <c r="CZ66" s="74">
        <v>0</v>
      </c>
      <c r="DA66" s="74">
        <v>0</v>
      </c>
      <c r="DB66" s="74">
        <v>0</v>
      </c>
      <c r="DC66" s="74">
        <v>0</v>
      </c>
      <c r="DD66" s="74">
        <v>0</v>
      </c>
    </row>
    <row r="67" spans="1:108" s="75" customFormat="1" ht="16.5" customHeight="1" x14ac:dyDescent="0.25">
      <c r="A67" s="70">
        <v>62</v>
      </c>
      <c r="B67" s="71">
        <v>45322</v>
      </c>
      <c r="C67" s="72">
        <v>2</v>
      </c>
      <c r="D67" s="72"/>
      <c r="E67" s="72"/>
      <c r="F67" s="74"/>
      <c r="G67" s="72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2">
        <v>0.96</v>
      </c>
      <c r="AB67" s="72">
        <v>433.06</v>
      </c>
      <c r="AC67" s="72">
        <v>0.99</v>
      </c>
      <c r="AD67" s="72">
        <v>2.56</v>
      </c>
      <c r="AE67" s="72">
        <v>6.9370000000000003</v>
      </c>
      <c r="AF67" s="72">
        <v>5.1999999999999998E-2</v>
      </c>
      <c r="AG67" s="72">
        <v>0.219</v>
      </c>
      <c r="AH67" s="72">
        <v>0</v>
      </c>
      <c r="AI67" s="72">
        <v>0</v>
      </c>
      <c r="AJ67" s="72">
        <v>8.9999999999999993E-3</v>
      </c>
      <c r="AK67" s="72">
        <f t="shared" si="11"/>
        <v>80.177206510226483</v>
      </c>
      <c r="AL67" s="72">
        <f t="shared" si="12"/>
        <v>2.9062427318339807</v>
      </c>
      <c r="AM67" s="72">
        <f t="shared" si="13"/>
        <v>437.43434343434342</v>
      </c>
      <c r="AN67" s="72"/>
      <c r="AO67" s="74">
        <v>19.93</v>
      </c>
      <c r="AP67" s="72">
        <v>13278.79</v>
      </c>
      <c r="AQ67" s="74">
        <v>46.82</v>
      </c>
      <c r="AR67" s="74">
        <v>9.84</v>
      </c>
      <c r="AS67" s="74">
        <v>7.8940000000000001</v>
      </c>
      <c r="AT67" s="74">
        <v>0.84899999999999998</v>
      </c>
      <c r="AU67" s="74">
        <v>0.32600000000000001</v>
      </c>
      <c r="AV67" s="74">
        <v>0.10199999999999999</v>
      </c>
      <c r="AW67" s="74">
        <v>7.05</v>
      </c>
      <c r="AX67" s="74">
        <v>0.29899999999999999</v>
      </c>
      <c r="AY67" s="74">
        <f t="shared" si="14"/>
        <v>24.783999999999999</v>
      </c>
      <c r="AZ67" s="74"/>
      <c r="BA67" s="74"/>
      <c r="BB67" s="74">
        <v>0.45</v>
      </c>
      <c r="BC67" s="72">
        <v>103.1</v>
      </c>
      <c r="BD67" s="74">
        <v>0.14000000000000001</v>
      </c>
      <c r="BE67" s="74">
        <v>2.44</v>
      </c>
      <c r="BF67" s="74">
        <v>7.8150000000000004</v>
      </c>
      <c r="BG67" s="74">
        <v>3.7999999999999999E-2</v>
      </c>
      <c r="BH67" s="74">
        <v>0.20799999999999999</v>
      </c>
      <c r="BI67" s="74">
        <v>0</v>
      </c>
      <c r="BJ67" s="74">
        <v>0</v>
      </c>
      <c r="BK67" s="74">
        <v>0.01</v>
      </c>
      <c r="BL67" s="74">
        <v>0.7</v>
      </c>
      <c r="BM67" s="72">
        <v>713.28</v>
      </c>
      <c r="BN67" s="74">
        <v>0.63</v>
      </c>
      <c r="BO67" s="74">
        <v>50.95</v>
      </c>
      <c r="BP67" s="74">
        <v>11.342000000000001</v>
      </c>
      <c r="BQ67" s="74">
        <v>0.42</v>
      </c>
      <c r="BR67" s="74">
        <v>0.10199999999999999</v>
      </c>
      <c r="BS67" s="74">
        <v>0.49099999999999999</v>
      </c>
      <c r="BT67" s="74">
        <v>3.11</v>
      </c>
      <c r="BU67" s="74">
        <v>1.7000000000000001E-2</v>
      </c>
      <c r="BV67" s="74">
        <f t="shared" si="4"/>
        <v>14.452</v>
      </c>
      <c r="BW67" s="74">
        <f t="shared" si="8"/>
        <v>4.16</v>
      </c>
      <c r="BX67" s="73">
        <f t="shared" si="9"/>
        <v>32.620000000000005</v>
      </c>
      <c r="BY67" s="73">
        <f t="shared" si="10"/>
        <v>-15.550999999999995</v>
      </c>
      <c r="BZ67" s="74">
        <v>0.4</v>
      </c>
      <c r="CA67" s="72">
        <v>61.95</v>
      </c>
      <c r="CB67" s="74">
        <v>0.11</v>
      </c>
      <c r="CC67" s="74">
        <v>0.19</v>
      </c>
      <c r="CD67" s="74">
        <v>7.016</v>
      </c>
      <c r="CE67" s="74">
        <v>2.9000000000000001E-2</v>
      </c>
      <c r="CF67" s="74">
        <v>0.20300000000000001</v>
      </c>
      <c r="CG67" s="74">
        <v>0</v>
      </c>
      <c r="CH67" s="74">
        <v>0</v>
      </c>
      <c r="CI67" s="74">
        <v>3.5000000000000003E-2</v>
      </c>
      <c r="CJ67" s="74">
        <v>0</v>
      </c>
      <c r="CK67" s="74">
        <v>0</v>
      </c>
      <c r="CL67" s="74">
        <v>0</v>
      </c>
      <c r="CM67" s="74">
        <v>0</v>
      </c>
      <c r="CN67" s="74">
        <v>0</v>
      </c>
      <c r="CO67" s="74">
        <v>0</v>
      </c>
      <c r="CP67" s="74">
        <v>0</v>
      </c>
      <c r="CQ67" s="74">
        <v>0</v>
      </c>
      <c r="CR67" s="74">
        <v>0</v>
      </c>
      <c r="CS67" s="74">
        <v>0</v>
      </c>
      <c r="CT67" s="74">
        <v>0</v>
      </c>
      <c r="CU67" s="74">
        <v>0</v>
      </c>
      <c r="CV67" s="74">
        <v>0</v>
      </c>
      <c r="CW67" s="74">
        <v>0</v>
      </c>
      <c r="CX67" s="74">
        <v>0</v>
      </c>
      <c r="CY67" s="74">
        <v>0</v>
      </c>
      <c r="CZ67" s="74">
        <v>0</v>
      </c>
      <c r="DA67" s="74">
        <v>0</v>
      </c>
      <c r="DB67" s="74">
        <v>0</v>
      </c>
      <c r="DC67" s="74">
        <v>0</v>
      </c>
      <c r="DD67" s="74">
        <v>0</v>
      </c>
    </row>
    <row r="68" spans="1:108" s="75" customFormat="1" ht="16.5" customHeight="1" x14ac:dyDescent="0.25">
      <c r="A68"/>
      <c r="B68" s="76" t="s">
        <v>47</v>
      </c>
      <c r="C68" s="76"/>
      <c r="D68" s="76"/>
      <c r="E68" s="77">
        <f>AVERAGE(E6,E8:E23,E28:E53,E6:E67)</f>
        <v>1832.0894639560443</v>
      </c>
      <c r="F68" s="76" t="e">
        <f t="shared" ref="F68:BQ68" si="15">AVERAGE(F6,F8:F67)</f>
        <v>#DIV/0!</v>
      </c>
      <c r="G68" s="76" t="e">
        <f t="shared" si="15"/>
        <v>#DIV/0!</v>
      </c>
      <c r="H68" s="76" t="e">
        <f t="shared" si="15"/>
        <v>#DIV/0!</v>
      </c>
      <c r="I68" s="76" t="e">
        <f t="shared" si="15"/>
        <v>#DIV/0!</v>
      </c>
      <c r="J68" s="76" t="e">
        <f t="shared" si="15"/>
        <v>#DIV/0!</v>
      </c>
      <c r="K68" s="76" t="e">
        <f t="shared" si="15"/>
        <v>#DIV/0!</v>
      </c>
      <c r="L68" s="76" t="e">
        <f t="shared" si="15"/>
        <v>#DIV/0!</v>
      </c>
      <c r="M68" s="76" t="e">
        <f t="shared" si="15"/>
        <v>#DIV/0!</v>
      </c>
      <c r="N68" s="76" t="e">
        <f t="shared" si="15"/>
        <v>#DIV/0!</v>
      </c>
      <c r="O68" s="76" t="e">
        <f t="shared" si="15"/>
        <v>#DIV/0!</v>
      </c>
      <c r="P68" s="76" t="e">
        <f t="shared" si="15"/>
        <v>#DIV/0!</v>
      </c>
      <c r="Q68" s="76" t="e">
        <f t="shared" si="15"/>
        <v>#DIV/0!</v>
      </c>
      <c r="R68" s="76" t="e">
        <f t="shared" si="15"/>
        <v>#DIV/0!</v>
      </c>
      <c r="S68" s="76" t="e">
        <f t="shared" si="15"/>
        <v>#DIV/0!</v>
      </c>
      <c r="T68" s="76" t="e">
        <f t="shared" si="15"/>
        <v>#DIV/0!</v>
      </c>
      <c r="U68" s="76" t="e">
        <f t="shared" si="15"/>
        <v>#DIV/0!</v>
      </c>
      <c r="V68" s="76" t="e">
        <f t="shared" si="15"/>
        <v>#DIV/0!</v>
      </c>
      <c r="W68" s="76" t="e">
        <f t="shared" si="15"/>
        <v>#DIV/0!</v>
      </c>
      <c r="X68" s="76" t="e">
        <f t="shared" si="15"/>
        <v>#DIV/0!</v>
      </c>
      <c r="Y68" s="76" t="e">
        <f t="shared" si="15"/>
        <v>#DIV/0!</v>
      </c>
      <c r="Z68" s="76">
        <v>0</v>
      </c>
      <c r="AA68" s="76">
        <f t="shared" si="15"/>
        <v>1.4847540983606546</v>
      </c>
      <c r="AB68" s="76">
        <f t="shared" si="15"/>
        <v>429.44344262295095</v>
      </c>
      <c r="AC68" s="76">
        <f t="shared" si="15"/>
        <v>1.0036065573770492</v>
      </c>
      <c r="AD68" s="76">
        <f t="shared" si="15"/>
        <v>2.0595081967213122</v>
      </c>
      <c r="AE68" s="76">
        <f t="shared" si="15"/>
        <v>5.949213114754099</v>
      </c>
      <c r="AF68" s="76">
        <f t="shared" si="15"/>
        <v>3.3311475409836047E-2</v>
      </c>
      <c r="AG68" s="76">
        <f t="shared" si="15"/>
        <v>0.2477704918032787</v>
      </c>
      <c r="AH68" s="76">
        <f t="shared" si="15"/>
        <v>1.1147540983606559E-3</v>
      </c>
      <c r="AI68" s="76">
        <f t="shared" si="15"/>
        <v>0</v>
      </c>
      <c r="AJ68" s="76">
        <f t="shared" si="15"/>
        <v>9.983606557377055E-3</v>
      </c>
      <c r="AK68" s="76">
        <f t="shared" si="15"/>
        <v>76.418578523632064</v>
      </c>
      <c r="AL68" s="76">
        <f t="shared" si="15"/>
        <v>2.6975230285757257</v>
      </c>
      <c r="AM68" s="76">
        <f t="shared" si="15"/>
        <v>403.32114133988608</v>
      </c>
      <c r="AN68" s="76" t="e">
        <f t="shared" si="15"/>
        <v>#DIV/0!</v>
      </c>
      <c r="AO68" s="76">
        <f t="shared" si="15"/>
        <v>34.831803278688525</v>
      </c>
      <c r="AP68" s="76">
        <f t="shared" si="15"/>
        <v>14580.867540983605</v>
      </c>
      <c r="AQ68" s="76">
        <f t="shared" si="15"/>
        <v>39.431311475409835</v>
      </c>
      <c r="AR68" s="76">
        <f t="shared" si="15"/>
        <v>10.230655737704916</v>
      </c>
      <c r="AS68" s="76">
        <f t="shared" si="15"/>
        <v>7.4282622950819706</v>
      </c>
      <c r="AT68" s="76">
        <f t="shared" si="15"/>
        <v>0.77568852459016358</v>
      </c>
      <c r="AU68" s="76">
        <f t="shared" si="15"/>
        <v>0.32839344262295073</v>
      </c>
      <c r="AV68" s="76">
        <f t="shared" si="15"/>
        <v>7.5000000000000011E-2</v>
      </c>
      <c r="AW68" s="76">
        <f t="shared" si="15"/>
        <v>7.8562295081967228</v>
      </c>
      <c r="AX68" s="76">
        <f t="shared" si="15"/>
        <v>0.20052459016393445</v>
      </c>
      <c r="AY68" s="76">
        <f t="shared" si="15"/>
        <v>25.515147540983609</v>
      </c>
      <c r="AZ68" s="76">
        <v>0</v>
      </c>
      <c r="BA68" s="76">
        <v>0</v>
      </c>
      <c r="BB68" s="76">
        <f t="shared" si="15"/>
        <v>0.55393442622950806</v>
      </c>
      <c r="BC68" s="76">
        <f t="shared" si="15"/>
        <v>83.916229508196736</v>
      </c>
      <c r="BD68" s="76">
        <f t="shared" si="15"/>
        <v>0.12032786885245905</v>
      </c>
      <c r="BE68" s="76">
        <f t="shared" si="15"/>
        <v>1.9531147540983609</v>
      </c>
      <c r="BF68" s="76">
        <f t="shared" si="15"/>
        <v>5.9196229508196714</v>
      </c>
      <c r="BG68" s="76">
        <f t="shared" si="15"/>
        <v>1.6475409836065581E-2</v>
      </c>
      <c r="BH68" s="76">
        <f t="shared" si="15"/>
        <v>0.24298360655737705</v>
      </c>
      <c r="BI68" s="76">
        <f t="shared" si="15"/>
        <v>8.688524590163934E-4</v>
      </c>
      <c r="BJ68" s="76">
        <f t="shared" si="15"/>
        <v>0</v>
      </c>
      <c r="BK68" s="76">
        <f t="shared" si="15"/>
        <v>1.1245901639344269E-2</v>
      </c>
      <c r="BL68" s="76">
        <f t="shared" si="15"/>
        <v>1.7449180327868858</v>
      </c>
      <c r="BM68" s="76">
        <f t="shared" si="15"/>
        <v>812.12065573770508</v>
      </c>
      <c r="BN68" s="76">
        <f t="shared" si="15"/>
        <v>0.81016393442622958</v>
      </c>
      <c r="BO68" s="76">
        <f t="shared" si="15"/>
        <v>47.261967213114744</v>
      </c>
      <c r="BP68" s="76">
        <f t="shared" si="15"/>
        <v>9.3218032786885221</v>
      </c>
      <c r="BQ68" s="76">
        <f t="shared" si="15"/>
        <v>0.38998360655737707</v>
      </c>
      <c r="BR68" s="76">
        <f t="shared" ref="BR68:DD68" si="16">AVERAGE(BR6,BR8:BR67)</f>
        <v>0.15444262295081962</v>
      </c>
      <c r="BS68" s="76">
        <f t="shared" si="16"/>
        <v>0.3154426229508196</v>
      </c>
      <c r="BT68" s="76">
        <f t="shared" si="16"/>
        <v>3.5662295081967215</v>
      </c>
      <c r="BU68" s="76">
        <f t="shared" si="16"/>
        <v>1.7819672131147542E-2</v>
      </c>
      <c r="BV68" s="76">
        <f t="shared" si="16"/>
        <v>12.888032786885248</v>
      </c>
      <c r="BW68" s="76">
        <f t="shared" si="16"/>
        <v>4.7663770491803286</v>
      </c>
      <c r="BX68" s="76" t="e">
        <f t="shared" si="16"/>
        <v>#REF!</v>
      </c>
      <c r="BY68" s="76" t="e">
        <f t="shared" si="16"/>
        <v>#REF!</v>
      </c>
      <c r="BZ68" s="76">
        <f t="shared" si="16"/>
        <v>0.43883333333333319</v>
      </c>
      <c r="CA68" s="76">
        <f t="shared" si="16"/>
        <v>50.758166666666661</v>
      </c>
      <c r="CB68" s="76">
        <f t="shared" si="16"/>
        <v>9.0499999999999955E-2</v>
      </c>
      <c r="CC68" s="76">
        <f t="shared" si="16"/>
        <v>0.22233333333333333</v>
      </c>
      <c r="CD68" s="76">
        <f t="shared" si="16"/>
        <v>5.3812000000000006</v>
      </c>
      <c r="CE68" s="76">
        <f t="shared" si="16"/>
        <v>8.400000000000003E-3</v>
      </c>
      <c r="CF68" s="76">
        <f t="shared" si="16"/>
        <v>0.21359999999999993</v>
      </c>
      <c r="CG68" s="76">
        <f t="shared" si="16"/>
        <v>2.1311475409836067E-4</v>
      </c>
      <c r="CH68" s="76">
        <f t="shared" si="16"/>
        <v>0</v>
      </c>
      <c r="CI68" s="76">
        <f t="shared" si="16"/>
        <v>7.360655737704923E-3</v>
      </c>
      <c r="CJ68" s="76">
        <f t="shared" si="16"/>
        <v>5.9016393442622953E-2</v>
      </c>
      <c r="CK68" s="76">
        <f t="shared" si="16"/>
        <v>9.6127868852459013</v>
      </c>
      <c r="CL68" s="76">
        <f t="shared" si="16"/>
        <v>8.6885245901639346E-3</v>
      </c>
      <c r="CM68" s="76">
        <f t="shared" si="16"/>
        <v>2.721311475409836E-2</v>
      </c>
      <c r="CN68" s="76">
        <f t="shared" si="16"/>
        <v>0.71442622950819668</v>
      </c>
      <c r="CO68" s="76">
        <f t="shared" si="16"/>
        <v>1.2459016393442622E-3</v>
      </c>
      <c r="CP68" s="76">
        <f t="shared" si="16"/>
        <v>1.1721311475409836E-2</v>
      </c>
      <c r="CQ68" s="76">
        <f t="shared" si="16"/>
        <v>4.0983606557377049E-4</v>
      </c>
      <c r="CR68" s="76">
        <f t="shared" si="16"/>
        <v>0.13442622950819672</v>
      </c>
      <c r="CS68" s="76">
        <f t="shared" si="16"/>
        <v>1.8032786885245901E-4</v>
      </c>
      <c r="CT68" s="76">
        <f t="shared" si="16"/>
        <v>0</v>
      </c>
      <c r="CU68" s="76">
        <f t="shared" si="16"/>
        <v>0</v>
      </c>
      <c r="CV68" s="76">
        <f t="shared" si="16"/>
        <v>0</v>
      </c>
      <c r="CW68" s="76">
        <f t="shared" si="16"/>
        <v>0</v>
      </c>
      <c r="CX68" s="76">
        <f t="shared" si="16"/>
        <v>0</v>
      </c>
      <c r="CY68" s="76">
        <f t="shared" si="16"/>
        <v>0</v>
      </c>
      <c r="CZ68" s="76">
        <f t="shared" si="16"/>
        <v>0</v>
      </c>
      <c r="DA68" s="76">
        <f t="shared" si="16"/>
        <v>0</v>
      </c>
      <c r="DB68" s="76">
        <f t="shared" si="16"/>
        <v>0</v>
      </c>
      <c r="DC68" s="76">
        <f t="shared" si="16"/>
        <v>0</v>
      </c>
      <c r="DD68" s="76">
        <f t="shared" si="16"/>
        <v>0</v>
      </c>
    </row>
    <row r="69" spans="1:108" s="75" customFormat="1" ht="16.5" customHeight="1" x14ac:dyDescent="0.25">
      <c r="A69"/>
      <c r="B69" s="76" t="s">
        <v>48</v>
      </c>
      <c r="C69" s="76"/>
      <c r="D69" s="76"/>
      <c r="E69" s="76">
        <f>STDEV(E6:E67)</f>
        <v>658.09713158277816</v>
      </c>
      <c r="F69" s="76" t="e">
        <f t="shared" ref="F69:BQ69" si="17">STDEV(F6:F67)</f>
        <v>#DIV/0!</v>
      </c>
      <c r="G69" s="76" t="e">
        <f t="shared" si="17"/>
        <v>#DIV/0!</v>
      </c>
      <c r="H69" s="76" t="e">
        <f t="shared" si="17"/>
        <v>#DIV/0!</v>
      </c>
      <c r="I69" s="76" t="e">
        <f t="shared" si="17"/>
        <v>#DIV/0!</v>
      </c>
      <c r="J69" s="76" t="e">
        <f t="shared" si="17"/>
        <v>#DIV/0!</v>
      </c>
      <c r="K69" s="76" t="e">
        <f t="shared" si="17"/>
        <v>#DIV/0!</v>
      </c>
      <c r="L69" s="76" t="e">
        <f t="shared" si="17"/>
        <v>#DIV/0!</v>
      </c>
      <c r="M69" s="76" t="e">
        <f t="shared" si="17"/>
        <v>#DIV/0!</v>
      </c>
      <c r="N69" s="76" t="e">
        <f t="shared" si="17"/>
        <v>#DIV/0!</v>
      </c>
      <c r="O69" s="76" t="e">
        <f t="shared" si="17"/>
        <v>#DIV/0!</v>
      </c>
      <c r="P69" s="76" t="e">
        <f t="shared" si="17"/>
        <v>#DIV/0!</v>
      </c>
      <c r="Q69" s="76" t="e">
        <f t="shared" si="17"/>
        <v>#DIV/0!</v>
      </c>
      <c r="R69" s="76" t="e">
        <f t="shared" si="17"/>
        <v>#DIV/0!</v>
      </c>
      <c r="S69" s="76" t="e">
        <f t="shared" si="17"/>
        <v>#DIV/0!</v>
      </c>
      <c r="T69" s="76" t="e">
        <f t="shared" si="17"/>
        <v>#DIV/0!</v>
      </c>
      <c r="U69" s="76" t="e">
        <f t="shared" si="17"/>
        <v>#DIV/0!</v>
      </c>
      <c r="V69" s="76" t="e">
        <f t="shared" si="17"/>
        <v>#DIV/0!</v>
      </c>
      <c r="W69" s="76" t="e">
        <f t="shared" si="17"/>
        <v>#DIV/0!</v>
      </c>
      <c r="X69" s="76" t="e">
        <f t="shared" si="17"/>
        <v>#DIV/0!</v>
      </c>
      <c r="Y69" s="76" t="e">
        <f t="shared" si="17"/>
        <v>#DIV/0!</v>
      </c>
      <c r="Z69" s="76">
        <v>0</v>
      </c>
      <c r="AA69" s="76">
        <f t="shared" si="17"/>
        <v>0.608866724763798</v>
      </c>
      <c r="AB69" s="76">
        <f t="shared" si="17"/>
        <v>184.96713343983754</v>
      </c>
      <c r="AC69" s="76">
        <f t="shared" si="17"/>
        <v>0.38139669980605639</v>
      </c>
      <c r="AD69" s="76">
        <f t="shared" si="17"/>
        <v>0.72331280976146317</v>
      </c>
      <c r="AE69" s="76">
        <f t="shared" si="17"/>
        <v>1.7635376483530067</v>
      </c>
      <c r="AF69" s="76">
        <f t="shared" si="17"/>
        <v>1.0812864226784966E-2</v>
      </c>
      <c r="AG69" s="76">
        <f t="shared" si="17"/>
        <v>9.6984946158776314E-2</v>
      </c>
      <c r="AH69" s="76">
        <f t="shared" si="17"/>
        <v>6.2024144778619287E-3</v>
      </c>
      <c r="AI69" s="76">
        <f t="shared" si="17"/>
        <v>0</v>
      </c>
      <c r="AJ69" s="76">
        <f t="shared" si="17"/>
        <v>5.9985881763369511E-3</v>
      </c>
      <c r="AK69" s="76">
        <f t="shared" si="17"/>
        <v>20.564691811012601</v>
      </c>
      <c r="AL69" s="76">
        <f t="shared" si="17"/>
        <v>0.72140402786313773</v>
      </c>
      <c r="AM69" s="76">
        <f t="shared" si="17"/>
        <v>141.2029793563155</v>
      </c>
      <c r="AN69" s="76" t="e">
        <f t="shared" si="17"/>
        <v>#DIV/0!</v>
      </c>
      <c r="AO69" s="76">
        <f t="shared" si="17"/>
        <v>14.400316837740821</v>
      </c>
      <c r="AP69" s="76">
        <f t="shared" si="17"/>
        <v>7124.4196300364611</v>
      </c>
      <c r="AQ69" s="76">
        <f t="shared" si="17"/>
        <v>11.233779784710331</v>
      </c>
      <c r="AR69" s="76">
        <f t="shared" si="17"/>
        <v>2.931195927064846</v>
      </c>
      <c r="AS69" s="76">
        <f t="shared" si="17"/>
        <v>2.122440457756416</v>
      </c>
      <c r="AT69" s="76">
        <f t="shared" si="17"/>
        <v>0.23386060955076249</v>
      </c>
      <c r="AU69" s="76">
        <f t="shared" si="17"/>
        <v>0.12244689715526035</v>
      </c>
      <c r="AV69" s="76">
        <f t="shared" si="17"/>
        <v>2.7677909362281376E-2</v>
      </c>
      <c r="AW69" s="76">
        <f t="shared" si="17"/>
        <v>3.1771387357885552</v>
      </c>
      <c r="AX69" s="76">
        <f t="shared" si="17"/>
        <v>0.1199239490340131</v>
      </c>
      <c r="AY69" s="76">
        <f t="shared" si="17"/>
        <v>7.4347966097176332</v>
      </c>
      <c r="AZ69" s="76">
        <v>0</v>
      </c>
      <c r="BA69" s="76">
        <v>0</v>
      </c>
      <c r="BB69" s="76">
        <f t="shared" si="17"/>
        <v>0.20944592530869477</v>
      </c>
      <c r="BC69" s="76">
        <f t="shared" si="17"/>
        <v>28.583342594591347</v>
      </c>
      <c r="BD69" s="76">
        <f t="shared" si="17"/>
        <v>4.1350824784791129E-2</v>
      </c>
      <c r="BE69" s="76">
        <f t="shared" si="17"/>
        <v>0.65486268531045533</v>
      </c>
      <c r="BF69" s="76">
        <f t="shared" si="17"/>
        <v>1.6969787973919461</v>
      </c>
      <c r="BG69" s="76">
        <f t="shared" si="17"/>
        <v>7.2470834533096568E-3</v>
      </c>
      <c r="BH69" s="76">
        <f t="shared" si="17"/>
        <v>9.13997614517819E-2</v>
      </c>
      <c r="BI69" s="76">
        <f t="shared" si="17"/>
        <v>4.8286485681332744E-3</v>
      </c>
      <c r="BJ69" s="76">
        <f t="shared" si="17"/>
        <v>0</v>
      </c>
      <c r="BK69" s="76">
        <f t="shared" si="17"/>
        <v>2.5468055636885544E-2</v>
      </c>
      <c r="BL69" s="76">
        <f t="shared" si="17"/>
        <v>0.81180790615928999</v>
      </c>
      <c r="BM69" s="76">
        <f t="shared" si="17"/>
        <v>293.72119308321822</v>
      </c>
      <c r="BN69" s="76">
        <f t="shared" si="17"/>
        <v>0.56237440613669099</v>
      </c>
      <c r="BO69" s="76">
        <f t="shared" si="17"/>
        <v>12.931424234485613</v>
      </c>
      <c r="BP69" s="76">
        <f t="shared" si="17"/>
        <v>2.9115026579624552</v>
      </c>
      <c r="BQ69" s="76">
        <f t="shared" si="17"/>
        <v>0.12339442070089433</v>
      </c>
      <c r="BR69" s="76">
        <f t="shared" ref="BR69:DD69" si="18">STDEV(BR6:BR67)</f>
        <v>6.8608193045768762E-2</v>
      </c>
      <c r="BS69" s="76">
        <f t="shared" si="18"/>
        <v>0.12518020671418276</v>
      </c>
      <c r="BT69" s="76">
        <f t="shared" si="18"/>
        <v>2.5660164743134626</v>
      </c>
      <c r="BU69" s="76">
        <f t="shared" si="18"/>
        <v>1.5831938391240776E-2</v>
      </c>
      <c r="BV69" s="76">
        <f t="shared" si="18"/>
        <v>4.9967760705185782</v>
      </c>
      <c r="BW69" s="76">
        <f t="shared" si="18"/>
        <v>2.8082299595055393</v>
      </c>
      <c r="BX69" s="76" t="e">
        <f t="shared" si="18"/>
        <v>#REF!</v>
      </c>
      <c r="BY69" s="76" t="e">
        <f t="shared" si="18"/>
        <v>#REF!</v>
      </c>
      <c r="BZ69" s="76">
        <f t="shared" si="18"/>
        <v>0.1921969618156012</v>
      </c>
      <c r="CA69" s="76">
        <f t="shared" si="18"/>
        <v>18.006951685846012</v>
      </c>
      <c r="CB69" s="76">
        <f t="shared" si="18"/>
        <v>3.7191720096223797E-2</v>
      </c>
      <c r="CC69" s="76">
        <f t="shared" si="18"/>
        <v>0.13581146526843998</v>
      </c>
      <c r="CD69" s="76">
        <f t="shared" si="18"/>
        <v>1.6174983555029137</v>
      </c>
      <c r="CE69" s="76">
        <f t="shared" si="18"/>
        <v>5.0575918155459643E-3</v>
      </c>
      <c r="CF69" s="76">
        <f t="shared" si="18"/>
        <v>7.2983645896228258E-2</v>
      </c>
      <c r="CG69" s="76">
        <f t="shared" si="18"/>
        <v>1.1613600954419928E-3</v>
      </c>
      <c r="CH69" s="76">
        <f t="shared" si="18"/>
        <v>0</v>
      </c>
      <c r="CI69" s="76">
        <f t="shared" si="18"/>
        <v>6.439565695436974E-3</v>
      </c>
      <c r="CJ69" s="76">
        <f t="shared" si="18"/>
        <v>0.45720045720068581</v>
      </c>
      <c r="CK69" s="76">
        <f t="shared" si="18"/>
        <v>74.470334470371697</v>
      </c>
      <c r="CL69" s="76">
        <f t="shared" si="18"/>
        <v>6.7310067310100974E-2</v>
      </c>
      <c r="CM69" s="76">
        <f t="shared" si="18"/>
        <v>0.21082021082031624</v>
      </c>
      <c r="CN69" s="76">
        <f t="shared" si="18"/>
        <v>5.534665534668302</v>
      </c>
      <c r="CO69" s="76">
        <f t="shared" si="18"/>
        <v>9.6520096520144785E-3</v>
      </c>
      <c r="CP69" s="76">
        <f t="shared" si="18"/>
        <v>9.0805090805136213E-2</v>
      </c>
      <c r="CQ69" s="76">
        <f t="shared" si="18"/>
        <v>3.1750031750047629E-3</v>
      </c>
      <c r="CR69" s="76">
        <f t="shared" si="18"/>
        <v>1.041401041401562</v>
      </c>
      <c r="CS69" s="76">
        <f t="shared" si="18"/>
        <v>1.3970013970020954E-3</v>
      </c>
      <c r="CT69" s="76">
        <f t="shared" si="18"/>
        <v>2.5400025400038103E-2</v>
      </c>
      <c r="CU69" s="76">
        <f t="shared" si="18"/>
        <v>2.5019025019037526</v>
      </c>
      <c r="CV69" s="76">
        <f t="shared" si="18"/>
        <v>7.62000762001143E-3</v>
      </c>
      <c r="CW69" s="76">
        <f t="shared" si="18"/>
        <v>1.0160010160015239E-2</v>
      </c>
      <c r="CX69" s="76">
        <f t="shared" si="18"/>
        <v>0.37731737731756598</v>
      </c>
      <c r="CY69" s="76">
        <f t="shared" si="18"/>
        <v>1.016001016001524E-3</v>
      </c>
      <c r="CZ69" s="76">
        <f t="shared" si="18"/>
        <v>2.3368023368035049E-2</v>
      </c>
      <c r="DA69" s="76">
        <f t="shared" si="18"/>
        <v>0</v>
      </c>
      <c r="DB69" s="76">
        <f t="shared" si="18"/>
        <v>0</v>
      </c>
      <c r="DC69" s="76">
        <f t="shared" si="18"/>
        <v>0</v>
      </c>
      <c r="DD69" s="76">
        <f t="shared" si="18"/>
        <v>0</v>
      </c>
    </row>
    <row r="70" spans="1:108" s="75" customFormat="1" ht="16.5" customHeight="1" x14ac:dyDescent="0.25">
      <c r="A70"/>
      <c r="B70" s="76" t="s">
        <v>49</v>
      </c>
      <c r="C70" s="76"/>
      <c r="D70" s="76"/>
      <c r="E70" s="76">
        <f>E69/E68*100</f>
        <v>35.920578363119027</v>
      </c>
      <c r="F70" s="76" t="e">
        <f t="shared" ref="F70:BQ70" si="19">F69/F68*100</f>
        <v>#DIV/0!</v>
      </c>
      <c r="G70" s="76" t="e">
        <f t="shared" si="19"/>
        <v>#DIV/0!</v>
      </c>
      <c r="H70" s="76" t="e">
        <f t="shared" si="19"/>
        <v>#DIV/0!</v>
      </c>
      <c r="I70" s="76" t="e">
        <f t="shared" si="19"/>
        <v>#DIV/0!</v>
      </c>
      <c r="J70" s="76" t="e">
        <f t="shared" si="19"/>
        <v>#DIV/0!</v>
      </c>
      <c r="K70" s="76" t="e">
        <f t="shared" si="19"/>
        <v>#DIV/0!</v>
      </c>
      <c r="L70" s="76" t="e">
        <f t="shared" si="19"/>
        <v>#DIV/0!</v>
      </c>
      <c r="M70" s="76" t="e">
        <f t="shared" si="19"/>
        <v>#DIV/0!</v>
      </c>
      <c r="N70" s="76" t="e">
        <f t="shared" si="19"/>
        <v>#DIV/0!</v>
      </c>
      <c r="O70" s="76" t="e">
        <f t="shared" si="19"/>
        <v>#DIV/0!</v>
      </c>
      <c r="P70" s="76" t="e">
        <f t="shared" si="19"/>
        <v>#DIV/0!</v>
      </c>
      <c r="Q70" s="76" t="e">
        <f t="shared" si="19"/>
        <v>#DIV/0!</v>
      </c>
      <c r="R70" s="76" t="e">
        <f t="shared" si="19"/>
        <v>#DIV/0!</v>
      </c>
      <c r="S70" s="76" t="e">
        <f t="shared" si="19"/>
        <v>#DIV/0!</v>
      </c>
      <c r="T70" s="76" t="e">
        <f t="shared" si="19"/>
        <v>#DIV/0!</v>
      </c>
      <c r="U70" s="76" t="e">
        <f t="shared" si="19"/>
        <v>#DIV/0!</v>
      </c>
      <c r="V70" s="76" t="e">
        <f t="shared" si="19"/>
        <v>#DIV/0!</v>
      </c>
      <c r="W70" s="76" t="e">
        <f t="shared" si="19"/>
        <v>#DIV/0!</v>
      </c>
      <c r="X70" s="76" t="e">
        <f t="shared" si="19"/>
        <v>#DIV/0!</v>
      </c>
      <c r="Y70" s="76" t="e">
        <f t="shared" si="19"/>
        <v>#DIV/0!</v>
      </c>
      <c r="Z70" s="76">
        <v>0</v>
      </c>
      <c r="AA70" s="76">
        <f t="shared" si="19"/>
        <v>41.007916761170037</v>
      </c>
      <c r="AB70" s="76">
        <f t="shared" si="19"/>
        <v>43.071360528896861</v>
      </c>
      <c r="AC70" s="76">
        <f t="shared" si="19"/>
        <v>38.002611382178117</v>
      </c>
      <c r="AD70" s="76">
        <f t="shared" si="19"/>
        <v>35.120657005053921</v>
      </c>
      <c r="AE70" s="76">
        <f t="shared" si="19"/>
        <v>29.643208510709062</v>
      </c>
      <c r="AF70" s="76">
        <f t="shared" si="19"/>
        <v>32.459877846155671</v>
      </c>
      <c r="AG70" s="76">
        <f t="shared" si="19"/>
        <v>39.143057533977469</v>
      </c>
      <c r="AH70" s="76">
        <v>0</v>
      </c>
      <c r="AI70" s="76">
        <v>0</v>
      </c>
      <c r="AJ70" s="76">
        <f t="shared" si="19"/>
        <v>60.084380748202591</v>
      </c>
      <c r="AK70" s="76">
        <f t="shared" si="19"/>
        <v>26.910591911432995</v>
      </c>
      <c r="AL70" s="76">
        <f t="shared" si="19"/>
        <v>26.743201827049251</v>
      </c>
      <c r="AM70" s="76">
        <f t="shared" si="19"/>
        <v>35.010061433234206</v>
      </c>
      <c r="AN70" s="76" t="e">
        <f t="shared" si="19"/>
        <v>#DIV/0!</v>
      </c>
      <c r="AO70" s="76">
        <f t="shared" si="19"/>
        <v>41.34243846786854</v>
      </c>
      <c r="AP70" s="76">
        <f t="shared" si="19"/>
        <v>48.861424808992247</v>
      </c>
      <c r="AQ70" s="76">
        <f t="shared" si="19"/>
        <v>28.489490621472086</v>
      </c>
      <c r="AR70" s="76">
        <f t="shared" si="19"/>
        <v>28.651105092530589</v>
      </c>
      <c r="AS70" s="76">
        <f t="shared" si="19"/>
        <v>28.572502874078907</v>
      </c>
      <c r="AT70" s="76">
        <f t="shared" si="19"/>
        <v>30.148777780917047</v>
      </c>
      <c r="AU70" s="76">
        <f t="shared" si="19"/>
        <v>37.28664500035385</v>
      </c>
      <c r="AV70" s="76">
        <f t="shared" si="19"/>
        <v>36.903879149708494</v>
      </c>
      <c r="AW70" s="76">
        <f t="shared" si="19"/>
        <v>40.441012224422899</v>
      </c>
      <c r="AX70" s="76">
        <f t="shared" si="19"/>
        <v>59.805108658230857</v>
      </c>
      <c r="AY70" s="76">
        <f t="shared" si="19"/>
        <v>29.138756096846073</v>
      </c>
      <c r="AZ70" s="76">
        <v>0</v>
      </c>
      <c r="BA70" s="76">
        <v>0</v>
      </c>
      <c r="BB70" s="76">
        <f t="shared" si="19"/>
        <v>37.810599123499209</v>
      </c>
      <c r="BC70" s="76">
        <f t="shared" si="19"/>
        <v>34.061757495669411</v>
      </c>
      <c r="BD70" s="76">
        <f t="shared" si="19"/>
        <v>34.36512686474466</v>
      </c>
      <c r="BE70" s="76">
        <f t="shared" si="19"/>
        <v>33.529145378494015</v>
      </c>
      <c r="BF70" s="76">
        <f t="shared" si="19"/>
        <v>28.667008211341756</v>
      </c>
      <c r="BG70" s="76">
        <f t="shared" si="19"/>
        <v>43.987272701680489</v>
      </c>
      <c r="BH70" s="76">
        <f t="shared" si="19"/>
        <v>37.615608207790416</v>
      </c>
      <c r="BI70" s="76">
        <v>0</v>
      </c>
      <c r="BJ70" s="76">
        <v>0</v>
      </c>
      <c r="BK70" s="76">
        <f t="shared" si="19"/>
        <v>226.46521776239319</v>
      </c>
      <c r="BL70" s="76">
        <f t="shared" si="19"/>
        <v>46.52412840634787</v>
      </c>
      <c r="BM70" s="76">
        <f t="shared" si="19"/>
        <v>36.167186612980686</v>
      </c>
      <c r="BN70" s="76">
        <f t="shared" si="19"/>
        <v>69.414890275876459</v>
      </c>
      <c r="BO70" s="76">
        <f t="shared" si="19"/>
        <v>27.361163736953522</v>
      </c>
      <c r="BP70" s="76">
        <f t="shared" si="19"/>
        <v>31.233255743754256</v>
      </c>
      <c r="BQ70" s="76">
        <f t="shared" si="19"/>
        <v>31.640925060971686</v>
      </c>
      <c r="BR70" s="76">
        <f t="shared" ref="BR70:DD70" si="20">BR69/BR68*100</f>
        <v>44.423094955863448</v>
      </c>
      <c r="BS70" s="76">
        <f t="shared" si="20"/>
        <v>39.683986121843624</v>
      </c>
      <c r="BT70" s="76">
        <f t="shared" si="20"/>
        <v>71.953206276142879</v>
      </c>
      <c r="BU70" s="76">
        <f t="shared" si="20"/>
        <v>88.845284440265615</v>
      </c>
      <c r="BV70" s="76">
        <f t="shared" si="20"/>
        <v>38.770665416084718</v>
      </c>
      <c r="BW70" s="76">
        <f t="shared" si="20"/>
        <v>58.917494997347497</v>
      </c>
      <c r="BX70" s="76" t="e">
        <f t="shared" si="20"/>
        <v>#REF!</v>
      </c>
      <c r="BY70" s="76" t="e">
        <f t="shared" si="20"/>
        <v>#REF!</v>
      </c>
      <c r="BZ70" s="76">
        <f t="shared" si="20"/>
        <v>43.797256775298429</v>
      </c>
      <c r="CA70" s="76">
        <f t="shared" si="20"/>
        <v>35.475969422022757</v>
      </c>
      <c r="CB70" s="76">
        <f t="shared" si="20"/>
        <v>41.095823310744549</v>
      </c>
      <c r="CC70" s="76">
        <f t="shared" si="20"/>
        <v>61.084617062266865</v>
      </c>
      <c r="CD70" s="76">
        <f t="shared" si="20"/>
        <v>30.058320737064477</v>
      </c>
      <c r="CE70" s="76">
        <f t="shared" si="20"/>
        <v>60.209426375547167</v>
      </c>
      <c r="CF70" s="76">
        <f t="shared" si="20"/>
        <v>34.168373546923355</v>
      </c>
      <c r="CG70" s="76">
        <v>0</v>
      </c>
      <c r="CH70" s="76">
        <v>0</v>
      </c>
      <c r="CI70" s="76">
        <f t="shared" si="20"/>
        <v>87.486304548252818</v>
      </c>
      <c r="CJ70" s="76">
        <f t="shared" si="20"/>
        <v>774.700774701162</v>
      </c>
      <c r="CK70" s="76">
        <f t="shared" si="20"/>
        <v>774.700774701162</v>
      </c>
      <c r="CL70" s="76">
        <f t="shared" si="20"/>
        <v>774.70077470116212</v>
      </c>
      <c r="CM70" s="76">
        <f t="shared" si="20"/>
        <v>774.700774701162</v>
      </c>
      <c r="CN70" s="76">
        <f t="shared" si="20"/>
        <v>774.70077470116212</v>
      </c>
      <c r="CO70" s="76">
        <f t="shared" si="20"/>
        <v>774.70077470116212</v>
      </c>
      <c r="CP70" s="76">
        <f t="shared" si="20"/>
        <v>774.700774701162</v>
      </c>
      <c r="CQ70" s="76">
        <f t="shared" si="20"/>
        <v>774.70077470116212</v>
      </c>
      <c r="CR70" s="76">
        <f t="shared" si="20"/>
        <v>774.700774701162</v>
      </c>
      <c r="CS70" s="76">
        <f t="shared" si="20"/>
        <v>774.700774701162</v>
      </c>
      <c r="CT70" s="76" t="e">
        <f t="shared" si="20"/>
        <v>#DIV/0!</v>
      </c>
      <c r="CU70" s="76" t="e">
        <f t="shared" si="20"/>
        <v>#DIV/0!</v>
      </c>
      <c r="CV70" s="76" t="e">
        <f t="shared" si="20"/>
        <v>#DIV/0!</v>
      </c>
      <c r="CW70" s="76" t="e">
        <f t="shared" si="20"/>
        <v>#DIV/0!</v>
      </c>
      <c r="CX70" s="76" t="e">
        <f t="shared" si="20"/>
        <v>#DIV/0!</v>
      </c>
      <c r="CY70" s="76" t="e">
        <f t="shared" si="20"/>
        <v>#DIV/0!</v>
      </c>
      <c r="CZ70" s="76" t="e">
        <f t="shared" si="20"/>
        <v>#DIV/0!</v>
      </c>
      <c r="DA70" s="76" t="e">
        <f t="shared" si="20"/>
        <v>#DIV/0!</v>
      </c>
      <c r="DB70" s="76" t="e">
        <f t="shared" si="20"/>
        <v>#DIV/0!</v>
      </c>
      <c r="DC70" s="76" t="e">
        <f t="shared" si="20"/>
        <v>#DIV/0!</v>
      </c>
      <c r="DD70" s="76" t="e">
        <f t="shared" si="20"/>
        <v>#DIV/0!</v>
      </c>
    </row>
    <row r="71" spans="1:108" s="75" customFormat="1" ht="16.5" customHeight="1" x14ac:dyDescent="0.25">
      <c r="A71" s="70">
        <v>63</v>
      </c>
      <c r="B71" s="71">
        <v>45323</v>
      </c>
      <c r="C71" s="72">
        <v>1</v>
      </c>
      <c r="D71" s="72">
        <v>12</v>
      </c>
      <c r="E71" s="72">
        <v>2055.9938399999996</v>
      </c>
      <c r="F71" s="74"/>
      <c r="G71" s="72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2">
        <v>0.94</v>
      </c>
      <c r="AB71" s="72">
        <v>465.77</v>
      </c>
      <c r="AC71" s="72">
        <v>1.65</v>
      </c>
      <c r="AD71" s="72">
        <v>3.35</v>
      </c>
      <c r="AE71" s="72">
        <v>8.2089999999999996</v>
      </c>
      <c r="AF71" s="72">
        <v>3.6999999999999998E-2</v>
      </c>
      <c r="AG71" s="72">
        <v>0.22900000000000001</v>
      </c>
      <c r="AH71" s="72">
        <v>0.04</v>
      </c>
      <c r="AI71" s="72">
        <v>0</v>
      </c>
      <c r="AJ71" s="72">
        <v>1.2E-2</v>
      </c>
      <c r="AK71" s="72">
        <f>100-(AB71/10000*1.6734)-(AC71*1.1547)-(AD71*(100/(67.1-$AQ$1)))-(AF71*2.8879)-(AG71*2.1733)-((AE71-(AD71*($AQ$1/(67.1-$AQ$1)))-(AF71*0.8788)-(AG71*0.7453))*2.1483)</f>
        <v>75.597826755595946</v>
      </c>
      <c r="AL71" s="72">
        <f>100/((AB71/10000*1.6734/5.8)+(AC71*1.1547/7.58)+(AD71*(100/(67.1-$AQ$1))/4)+(AF71*2.8879/4.2)+(AG71*2.1733/6)+((AE71-(AD71*($AQ$1/(67.1-$AQ$1)))-(AF71*0.8788)-(AG71*0.7453))*2.1483/4.9)+(AK71/2.65))</f>
        <v>2.9743274534542108</v>
      </c>
      <c r="AM71" s="72">
        <f>IF(AB71=0,0,(AB71/AC71))</f>
        <v>282.28484848484851</v>
      </c>
      <c r="AN71" s="78">
        <v>50.40714285714288</v>
      </c>
      <c r="AO71" s="74">
        <v>20.309999999999999</v>
      </c>
      <c r="AP71" s="72">
        <v>12265.24</v>
      </c>
      <c r="AQ71" s="74">
        <v>48.12</v>
      </c>
      <c r="AR71" s="74">
        <v>9.8000000000000007</v>
      </c>
      <c r="AS71" s="74">
        <v>7.95</v>
      </c>
      <c r="AT71" s="74">
        <v>0.80800000000000005</v>
      </c>
      <c r="AU71" s="74">
        <v>0.307</v>
      </c>
      <c r="AV71" s="74">
        <v>4.7E-2</v>
      </c>
      <c r="AW71" s="74">
        <v>6.67</v>
      </c>
      <c r="AX71" s="74">
        <v>2.4E-2</v>
      </c>
      <c r="AY71" s="74">
        <f>+AR71+AW71+AS71</f>
        <v>24.419999999999998</v>
      </c>
      <c r="AZ71" s="74"/>
      <c r="BA71" s="74"/>
      <c r="BB71" s="74">
        <v>0.35</v>
      </c>
      <c r="BC71" s="72">
        <v>110.71</v>
      </c>
      <c r="BD71" s="74">
        <v>0.14000000000000001</v>
      </c>
      <c r="BE71" s="74">
        <v>2.99</v>
      </c>
      <c r="BF71" s="74">
        <v>7.5270000000000001</v>
      </c>
      <c r="BG71" s="74">
        <v>1.4999999999999999E-2</v>
      </c>
      <c r="BH71" s="74">
        <v>0.253</v>
      </c>
      <c r="BI71" s="74">
        <v>3.4000000000000002E-2</v>
      </c>
      <c r="BJ71" s="74">
        <v>0</v>
      </c>
      <c r="BK71" s="74">
        <v>3.4000000000000002E-2</v>
      </c>
      <c r="BL71" s="74">
        <v>0.7</v>
      </c>
      <c r="BM71" s="72">
        <v>772.82</v>
      </c>
      <c r="BN71" s="74">
        <v>0.61</v>
      </c>
      <c r="BO71" s="74">
        <v>50.91</v>
      </c>
      <c r="BP71" s="74">
        <v>10.336</v>
      </c>
      <c r="BQ71" s="74">
        <v>0.41499999999999998</v>
      </c>
      <c r="BR71" s="74">
        <v>0.20300000000000001</v>
      </c>
      <c r="BS71" s="74">
        <v>2.8000000000000001E-2</v>
      </c>
      <c r="BT71" s="74">
        <v>2.77</v>
      </c>
      <c r="BU71" s="74">
        <v>3.2000000000000001E-2</v>
      </c>
      <c r="BV71" s="74">
        <f>BT71+BP71</f>
        <v>13.106</v>
      </c>
      <c r="BW71" s="74">
        <f>BT71+BN71+BQ71</f>
        <v>3.7949999999999999</v>
      </c>
      <c r="BX71" s="73">
        <f>BX67+BT71-BX$2</f>
        <v>32.390000000000008</v>
      </c>
      <c r="BY71" s="73">
        <f>BY67+BW71-BY$2</f>
        <v>-16.755999999999993</v>
      </c>
      <c r="BZ71" s="74">
        <v>0.24</v>
      </c>
      <c r="CA71" s="72">
        <v>63.55</v>
      </c>
      <c r="CB71" s="74">
        <v>0.11</v>
      </c>
      <c r="CC71" s="74">
        <v>0.24</v>
      </c>
      <c r="CD71" s="74">
        <v>6.95</v>
      </c>
      <c r="CE71" s="74">
        <v>4.0000000000000001E-3</v>
      </c>
      <c r="CF71" s="74">
        <v>0.23</v>
      </c>
      <c r="CG71" s="74">
        <v>1.4999999999999999E-2</v>
      </c>
      <c r="CH71" s="74">
        <v>0</v>
      </c>
      <c r="CI71" s="74">
        <v>1.0999999999999999E-2</v>
      </c>
      <c r="CJ71" s="74">
        <v>0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0</v>
      </c>
      <c r="CS71" s="74">
        <v>0</v>
      </c>
      <c r="CT71" s="74">
        <v>0</v>
      </c>
      <c r="CU71" s="74">
        <v>0</v>
      </c>
      <c r="CV71" s="74">
        <v>0</v>
      </c>
      <c r="CW71" s="74">
        <v>0</v>
      </c>
      <c r="CX71" s="74">
        <v>0</v>
      </c>
      <c r="CY71" s="74">
        <v>0</v>
      </c>
      <c r="CZ71" s="74">
        <v>0</v>
      </c>
      <c r="DA71" s="74">
        <v>0</v>
      </c>
      <c r="DB71" s="74">
        <v>0</v>
      </c>
      <c r="DC71" s="74">
        <v>0</v>
      </c>
      <c r="DD71" s="74">
        <v>0</v>
      </c>
    </row>
    <row r="72" spans="1:108" s="75" customFormat="1" ht="16.5" customHeight="1" x14ac:dyDescent="0.25">
      <c r="A72" s="70">
        <v>64</v>
      </c>
      <c r="B72" s="71">
        <v>45323</v>
      </c>
      <c r="C72" s="72">
        <v>2</v>
      </c>
      <c r="D72" s="72">
        <v>12</v>
      </c>
      <c r="E72" s="72">
        <v>2108.26368</v>
      </c>
      <c r="F72" s="74"/>
      <c r="G72" s="72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2">
        <v>1.2</v>
      </c>
      <c r="AB72" s="72">
        <v>790.57</v>
      </c>
      <c r="AC72" s="72">
        <v>2.4300000000000002</v>
      </c>
      <c r="AD72" s="72">
        <v>4.04</v>
      </c>
      <c r="AE72" s="72">
        <v>9.484</v>
      </c>
      <c r="AF72" s="72">
        <v>1.7999999999999999E-2</v>
      </c>
      <c r="AG72" s="72">
        <v>0.23300000000000001</v>
      </c>
      <c r="AH72" s="72">
        <v>3.5000000000000003E-2</v>
      </c>
      <c r="AI72" s="72">
        <v>0</v>
      </c>
      <c r="AJ72" s="72">
        <v>2.1000000000000001E-2</v>
      </c>
      <c r="AK72" s="72">
        <f t="shared" ref="AK72:AK81" si="21">100-(AB72/10000*1.6734)-(AC72*1.1547)-(AD72*(100/(67.1-$AQ$1)))-(AF72*2.8879)-(AG72*2.1733)-((AE72-(AD72*($AQ$1/(67.1-$AQ$1)))-(AF72*0.8788)-(AG72*0.7453))*2.1483)</f>
        <v>70.969770454408504</v>
      </c>
      <c r="AL72" s="72">
        <f t="shared" ref="AL72:AL127" si="22">100/((AB72/10000*1.6734/5.8)+(AC72*1.1547/7.58)+(AD72*(100/(67.1-$AQ$1))/4)+(AF72*2.8879/4.2)+(AG72*2.1733/6)+((AE72-(AD72*($AQ$1/(67.1-$AQ$1)))-(AF72*0.8788)-(AG72*0.7453))*2.1483/4.9)+(AK72/2.65))</f>
        <v>3.04826893086162</v>
      </c>
      <c r="AM72" s="72">
        <f t="shared" ref="AM72:AM127" si="23">IF(AB72=0,0,(AB72/AC72))</f>
        <v>325.3374485596708</v>
      </c>
      <c r="AN72" s="78">
        <v>50.150000000000006</v>
      </c>
      <c r="AO72" s="74">
        <v>15.87</v>
      </c>
      <c r="AP72" s="72">
        <v>12361.42</v>
      </c>
      <c r="AQ72" s="74">
        <v>48.18</v>
      </c>
      <c r="AR72" s="74">
        <v>8.6199999999999992</v>
      </c>
      <c r="AS72" s="74">
        <v>7.4939999999999998</v>
      </c>
      <c r="AT72" s="74">
        <v>0.66200000000000003</v>
      </c>
      <c r="AU72" s="74">
        <v>0.26200000000000001</v>
      </c>
      <c r="AV72" s="74">
        <v>8.3000000000000004E-2</v>
      </c>
      <c r="AW72" s="74">
        <v>7.18</v>
      </c>
      <c r="AX72" s="74">
        <v>0.183</v>
      </c>
      <c r="AY72" s="74">
        <f t="shared" ref="AY72:AY125" si="24">+AR72+AW72+AS72</f>
        <v>23.293999999999997</v>
      </c>
      <c r="AZ72" s="74"/>
      <c r="BA72" s="74"/>
      <c r="BB72" s="74">
        <v>0.34</v>
      </c>
      <c r="BC72" s="72">
        <v>116.85</v>
      </c>
      <c r="BD72" s="74">
        <v>0.14000000000000001</v>
      </c>
      <c r="BE72" s="74">
        <v>3.32</v>
      </c>
      <c r="BF72" s="74">
        <v>7.6660000000000004</v>
      </c>
      <c r="BG72" s="74">
        <v>4.1000000000000002E-2</v>
      </c>
      <c r="BH72" s="74">
        <v>0.313</v>
      </c>
      <c r="BI72" s="74">
        <v>0.10199999999999999</v>
      </c>
      <c r="BJ72" s="74">
        <v>0</v>
      </c>
      <c r="BK72" s="74">
        <v>0.153</v>
      </c>
      <c r="BL72" s="74">
        <v>0.57999999999999996</v>
      </c>
      <c r="BM72" s="72">
        <v>706.27</v>
      </c>
      <c r="BN72" s="74">
        <v>0.54</v>
      </c>
      <c r="BO72" s="74">
        <v>52.78</v>
      </c>
      <c r="BP72" s="74">
        <v>10.521000000000001</v>
      </c>
      <c r="BQ72" s="74">
        <v>0.36199999999999999</v>
      </c>
      <c r="BR72" s="74">
        <v>9.1999999999999998E-2</v>
      </c>
      <c r="BS72" s="74">
        <v>0.46400000000000002</v>
      </c>
      <c r="BT72" s="74">
        <v>2.34</v>
      </c>
      <c r="BU72" s="74">
        <v>2.5000000000000001E-2</v>
      </c>
      <c r="BV72" s="74">
        <f t="shared" ref="BV72:BV125" si="25">BT72+BP72</f>
        <v>12.861000000000001</v>
      </c>
      <c r="BW72" s="74">
        <f t="shared" ref="BW72:BW123" si="26">BT72+BN72+BQ72</f>
        <v>3.242</v>
      </c>
      <c r="BX72" s="73">
        <f>BX71+BT72-BX$2</f>
        <v>31.730000000000004</v>
      </c>
      <c r="BY72" s="73">
        <f t="shared" ref="BY72:BY123" si="27">BY71+BW72-BY$2</f>
        <v>-18.513999999999992</v>
      </c>
      <c r="BZ72" s="74">
        <v>0.3</v>
      </c>
      <c r="CA72" s="72">
        <v>70.03</v>
      </c>
      <c r="CB72" s="74">
        <v>0.12</v>
      </c>
      <c r="CC72" s="74">
        <v>0.26</v>
      </c>
      <c r="CD72" s="74">
        <v>7.6719999999999997</v>
      </c>
      <c r="CE72" s="74">
        <v>6.0000000000000001E-3</v>
      </c>
      <c r="CF72" s="74">
        <v>0.106</v>
      </c>
      <c r="CG72" s="74">
        <v>0.48</v>
      </c>
      <c r="CH72" s="74">
        <v>0</v>
      </c>
      <c r="CI72" s="74">
        <v>1.9E-2</v>
      </c>
      <c r="CJ72" s="74">
        <v>0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0</v>
      </c>
      <c r="CQ72" s="74">
        <v>0</v>
      </c>
      <c r="CR72" s="74">
        <v>0</v>
      </c>
      <c r="CS72" s="74">
        <v>0</v>
      </c>
      <c r="CT72" s="74">
        <v>0</v>
      </c>
      <c r="CU72" s="74">
        <v>0</v>
      </c>
      <c r="CV72" s="74">
        <v>0</v>
      </c>
      <c r="CW72" s="74">
        <v>0</v>
      </c>
      <c r="CX72" s="74">
        <v>0</v>
      </c>
      <c r="CY72" s="74">
        <v>0</v>
      </c>
      <c r="CZ72" s="74">
        <v>0</v>
      </c>
      <c r="DA72" s="74">
        <v>0</v>
      </c>
      <c r="DB72" s="74">
        <v>0</v>
      </c>
      <c r="DC72" s="74">
        <v>0</v>
      </c>
      <c r="DD72" s="74">
        <v>0</v>
      </c>
    </row>
    <row r="73" spans="1:108" s="75" customFormat="1" ht="16.5" customHeight="1" x14ac:dyDescent="0.25">
      <c r="A73" s="70">
        <v>65</v>
      </c>
      <c r="B73" s="71">
        <v>45324</v>
      </c>
      <c r="C73" s="72">
        <v>1</v>
      </c>
      <c r="D73" s="72">
        <v>12</v>
      </c>
      <c r="E73" s="72">
        <v>1981.0254799999998</v>
      </c>
      <c r="F73" s="74"/>
      <c r="G73" s="72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2">
        <v>1.19</v>
      </c>
      <c r="AB73" s="72">
        <v>515.25</v>
      </c>
      <c r="AC73" s="72">
        <v>1.46</v>
      </c>
      <c r="AD73" s="72">
        <v>3.18</v>
      </c>
      <c r="AE73" s="72">
        <v>7.117</v>
      </c>
      <c r="AF73" s="72">
        <v>3.9E-2</v>
      </c>
      <c r="AG73" s="72">
        <v>0.19800000000000001</v>
      </c>
      <c r="AH73" s="72">
        <v>3.1E-2</v>
      </c>
      <c r="AI73" s="72">
        <v>0</v>
      </c>
      <c r="AJ73" s="72">
        <v>6.0000000000000001E-3</v>
      </c>
      <c r="AK73" s="72">
        <f t="shared" si="21"/>
        <v>78.404842959229214</v>
      </c>
      <c r="AL73" s="72">
        <f t="shared" si="22"/>
        <v>2.9315111879910414</v>
      </c>
      <c r="AM73" s="72">
        <f t="shared" si="23"/>
        <v>352.91095890410958</v>
      </c>
      <c r="AN73" s="74">
        <v>49.992105263157896</v>
      </c>
      <c r="AO73" s="74">
        <v>17.440000000000001</v>
      </c>
      <c r="AP73" s="72">
        <v>11666.79</v>
      </c>
      <c r="AQ73" s="74">
        <v>48.02</v>
      </c>
      <c r="AR73" s="74">
        <v>6.98</v>
      </c>
      <c r="AS73" s="74">
        <v>6.6219999999999999</v>
      </c>
      <c r="AT73" s="74">
        <v>0.58299999999999996</v>
      </c>
      <c r="AU73" s="74">
        <v>0.24199999999999999</v>
      </c>
      <c r="AV73" s="74">
        <v>7.0000000000000007E-2</v>
      </c>
      <c r="AW73" s="74">
        <v>8.01</v>
      </c>
      <c r="AX73" s="74">
        <v>0.23499999999999999</v>
      </c>
      <c r="AY73" s="74">
        <f t="shared" si="24"/>
        <v>21.612000000000002</v>
      </c>
      <c r="AZ73" s="74"/>
      <c r="BA73" s="74"/>
      <c r="BB73" s="74">
        <v>0.48</v>
      </c>
      <c r="BC73" s="72">
        <v>155.13</v>
      </c>
      <c r="BD73" s="74">
        <v>0.24</v>
      </c>
      <c r="BE73" s="74">
        <v>3.28</v>
      </c>
      <c r="BF73" s="74">
        <v>8.5630000000000006</v>
      </c>
      <c r="BG73" s="74">
        <v>1.9E-2</v>
      </c>
      <c r="BH73" s="74">
        <v>0.25800000000000001</v>
      </c>
      <c r="BI73" s="74">
        <v>3.5999999999999997E-2</v>
      </c>
      <c r="BJ73" s="74">
        <v>0</v>
      </c>
      <c r="BK73" s="74">
        <v>3.2000000000000001E-2</v>
      </c>
      <c r="BL73" s="74">
        <v>0.69</v>
      </c>
      <c r="BM73" s="72">
        <v>813.2</v>
      </c>
      <c r="BN73" s="74">
        <v>0.7</v>
      </c>
      <c r="BO73" s="74">
        <v>51.8</v>
      </c>
      <c r="BP73" s="74">
        <v>10.884</v>
      </c>
      <c r="BQ73" s="74">
        <v>0.35</v>
      </c>
      <c r="BR73" s="74">
        <v>0.105</v>
      </c>
      <c r="BS73" s="74">
        <v>0.442</v>
      </c>
      <c r="BT73" s="74">
        <v>2.81</v>
      </c>
      <c r="BU73" s="74">
        <v>4.2000000000000003E-2</v>
      </c>
      <c r="BV73" s="74">
        <f t="shared" si="25"/>
        <v>13.694000000000001</v>
      </c>
      <c r="BW73" s="74">
        <f t="shared" si="26"/>
        <v>3.86</v>
      </c>
      <c r="BX73" s="73">
        <f>BX72+BT73-BX$2</f>
        <v>31.540000000000006</v>
      </c>
      <c r="BY73" s="73">
        <f t="shared" si="27"/>
        <v>-19.653999999999993</v>
      </c>
      <c r="BZ73" s="74">
        <v>0.39</v>
      </c>
      <c r="CA73" s="72">
        <v>96.9</v>
      </c>
      <c r="CB73" s="74">
        <v>0.19</v>
      </c>
      <c r="CC73" s="74">
        <v>0.28999999999999998</v>
      </c>
      <c r="CD73" s="74">
        <v>7.875</v>
      </c>
      <c r="CE73" s="74">
        <v>5.0000000000000001E-3</v>
      </c>
      <c r="CF73" s="74">
        <v>0.24199999999999999</v>
      </c>
      <c r="CG73" s="74">
        <v>1.2E-2</v>
      </c>
      <c r="CH73" s="74">
        <v>0</v>
      </c>
      <c r="CI73" s="74">
        <v>8.9999999999999993E-3</v>
      </c>
      <c r="CJ73" s="74">
        <v>0</v>
      </c>
      <c r="CK73" s="74">
        <v>0</v>
      </c>
      <c r="CL73" s="74">
        <v>0</v>
      </c>
      <c r="CM73" s="74">
        <v>0</v>
      </c>
      <c r="CN73" s="74">
        <v>0</v>
      </c>
      <c r="CO73" s="74">
        <v>0</v>
      </c>
      <c r="CP73" s="74">
        <v>0</v>
      </c>
      <c r="CQ73" s="74">
        <v>0</v>
      </c>
      <c r="CR73" s="74">
        <v>0</v>
      </c>
      <c r="CS73" s="74">
        <v>0</v>
      </c>
      <c r="CT73" s="74">
        <v>0</v>
      </c>
      <c r="CU73" s="74">
        <v>0</v>
      </c>
      <c r="CV73" s="74">
        <v>0</v>
      </c>
      <c r="CW73" s="74">
        <v>0</v>
      </c>
      <c r="CX73" s="74">
        <v>0</v>
      </c>
      <c r="CY73" s="74">
        <v>0</v>
      </c>
      <c r="CZ73" s="74">
        <v>0</v>
      </c>
      <c r="DA73" s="74">
        <v>0</v>
      </c>
      <c r="DB73" s="74">
        <v>0</v>
      </c>
      <c r="DC73" s="74">
        <v>0</v>
      </c>
      <c r="DD73" s="74">
        <v>0</v>
      </c>
    </row>
    <row r="74" spans="1:108" s="75" customFormat="1" ht="16.5" customHeight="1" x14ac:dyDescent="0.25">
      <c r="A74" s="70">
        <v>66</v>
      </c>
      <c r="B74" s="71">
        <v>45324</v>
      </c>
      <c r="C74" s="72">
        <v>2</v>
      </c>
      <c r="D74" s="72">
        <v>12</v>
      </c>
      <c r="E74" s="72">
        <v>2009.1767499999999</v>
      </c>
      <c r="F74" s="74"/>
      <c r="G74" s="72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2">
        <v>1.23</v>
      </c>
      <c r="AB74" s="72">
        <v>445.54</v>
      </c>
      <c r="AC74" s="72">
        <v>1.23</v>
      </c>
      <c r="AD74" s="72">
        <v>3.09</v>
      </c>
      <c r="AE74" s="72">
        <v>7.3109999999999999</v>
      </c>
      <c r="AF74" s="72">
        <v>3.5999999999999997E-2</v>
      </c>
      <c r="AG74" s="72">
        <v>0.20100000000000001</v>
      </c>
      <c r="AH74" s="72">
        <v>3.1E-2</v>
      </c>
      <c r="AI74" s="72">
        <v>0</v>
      </c>
      <c r="AJ74" s="72">
        <v>2.3E-2</v>
      </c>
      <c r="AK74" s="72">
        <f t="shared" si="21"/>
        <v>78.390602426008002</v>
      </c>
      <c r="AL74" s="72">
        <f t="shared" si="22"/>
        <v>2.9307109789423778</v>
      </c>
      <c r="AM74" s="72">
        <f t="shared" si="23"/>
        <v>362.22764227642278</v>
      </c>
      <c r="AN74" s="74">
        <v>49.482894736842113</v>
      </c>
      <c r="AO74" s="74">
        <v>23.5</v>
      </c>
      <c r="AP74" s="72">
        <v>13263.67</v>
      </c>
      <c r="AQ74" s="74">
        <v>47.34</v>
      </c>
      <c r="AR74" s="74">
        <v>8.3699999999999992</v>
      </c>
      <c r="AS74" s="74">
        <v>8.0649999999999995</v>
      </c>
      <c r="AT74" s="74">
        <v>0.51900000000000002</v>
      </c>
      <c r="AU74" s="74">
        <v>0.30399999999999999</v>
      </c>
      <c r="AV74" s="74">
        <v>7.8E-2</v>
      </c>
      <c r="AW74" s="74">
        <v>8.6</v>
      </c>
      <c r="AX74" s="74">
        <v>0.22600000000000001</v>
      </c>
      <c r="AY74" s="74">
        <f t="shared" si="24"/>
        <v>25.034999999999997</v>
      </c>
      <c r="AZ74" s="74"/>
      <c r="BA74" s="74"/>
      <c r="BB74" s="74">
        <v>0.57999999999999996</v>
      </c>
      <c r="BC74" s="72">
        <v>121.5</v>
      </c>
      <c r="BD74" s="74">
        <v>0.14000000000000001</v>
      </c>
      <c r="BE74" s="74">
        <v>2.86</v>
      </c>
      <c r="BF74" s="74">
        <v>6.9880000000000004</v>
      </c>
      <c r="BG74" s="74">
        <v>1.7000000000000001E-2</v>
      </c>
      <c r="BH74" s="74">
        <v>0.20499999999999999</v>
      </c>
      <c r="BI74" s="74">
        <v>3.1E-2</v>
      </c>
      <c r="BJ74" s="74">
        <v>0</v>
      </c>
      <c r="BK74" s="74">
        <v>0.03</v>
      </c>
      <c r="BL74" s="74">
        <v>0.92</v>
      </c>
      <c r="BM74" s="72">
        <v>929.01</v>
      </c>
      <c r="BN74" s="74">
        <v>0.6</v>
      </c>
      <c r="BO74" s="74">
        <v>52.48</v>
      </c>
      <c r="BP74" s="74">
        <v>10.686</v>
      </c>
      <c r="BQ74" s="74">
        <v>0.36599999999999999</v>
      </c>
      <c r="BR74" s="74">
        <v>0.126</v>
      </c>
      <c r="BS74" s="74">
        <v>0.44900000000000001</v>
      </c>
      <c r="BT74" s="74">
        <v>2.3199999999999998</v>
      </c>
      <c r="BU74" s="74">
        <v>2.5000000000000001E-2</v>
      </c>
      <c r="BV74" s="74">
        <f t="shared" si="25"/>
        <v>13.006</v>
      </c>
      <c r="BW74" s="74">
        <f t="shared" si="26"/>
        <v>3.286</v>
      </c>
      <c r="BX74" s="73">
        <f>BX73+BT74-BX$2</f>
        <v>30.860000000000007</v>
      </c>
      <c r="BY74" s="73">
        <f t="shared" si="27"/>
        <v>-21.367999999999991</v>
      </c>
      <c r="BZ74" s="74">
        <v>0.4</v>
      </c>
      <c r="CA74" s="72">
        <v>79.680000000000007</v>
      </c>
      <c r="CB74" s="74">
        <v>0.15</v>
      </c>
      <c r="CC74" s="74">
        <v>0.27</v>
      </c>
      <c r="CD74" s="74">
        <v>7.141</v>
      </c>
      <c r="CE74" s="74">
        <v>6.0000000000000001E-3</v>
      </c>
      <c r="CF74" s="74">
        <v>0.21099999999999999</v>
      </c>
      <c r="CG74" s="74">
        <v>1.4E-2</v>
      </c>
      <c r="CH74" s="74">
        <v>0</v>
      </c>
      <c r="CI74" s="74">
        <v>7.0000000000000001E-3</v>
      </c>
      <c r="CJ74" s="74">
        <v>0</v>
      </c>
      <c r="CK74" s="74">
        <v>0</v>
      </c>
      <c r="CL74" s="74">
        <v>0</v>
      </c>
      <c r="CM74" s="74">
        <v>0</v>
      </c>
      <c r="CN74" s="74">
        <v>0</v>
      </c>
      <c r="CO74" s="74">
        <v>0</v>
      </c>
      <c r="CP74" s="74">
        <v>0</v>
      </c>
      <c r="CQ74" s="74">
        <v>0</v>
      </c>
      <c r="CR74" s="74">
        <v>0</v>
      </c>
      <c r="CS74" s="74">
        <v>0</v>
      </c>
      <c r="CT74" s="74">
        <v>0</v>
      </c>
      <c r="CU74" s="74">
        <v>0</v>
      </c>
      <c r="CV74" s="74">
        <v>0</v>
      </c>
      <c r="CW74" s="74">
        <v>0</v>
      </c>
      <c r="CX74" s="74">
        <v>0</v>
      </c>
      <c r="CY74" s="74">
        <v>0</v>
      </c>
      <c r="CZ74" s="74">
        <v>0</v>
      </c>
      <c r="DA74" s="74">
        <v>0</v>
      </c>
      <c r="DB74" s="74">
        <v>0</v>
      </c>
      <c r="DC74" s="74">
        <v>0</v>
      </c>
      <c r="DD74" s="74">
        <v>0</v>
      </c>
    </row>
    <row r="75" spans="1:108" s="75" customFormat="1" ht="16.5" customHeight="1" x14ac:dyDescent="0.25">
      <c r="A75" s="70">
        <v>67</v>
      </c>
      <c r="B75" s="71">
        <v>45325</v>
      </c>
      <c r="C75" s="72">
        <v>1</v>
      </c>
      <c r="D75" s="72">
        <v>10</v>
      </c>
      <c r="E75" s="72">
        <v>1711.0298700000001</v>
      </c>
      <c r="F75" s="74"/>
      <c r="G75" s="72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2">
        <v>1.25</v>
      </c>
      <c r="AB75" s="72">
        <v>379.14</v>
      </c>
      <c r="AC75" s="72">
        <v>0.98</v>
      </c>
      <c r="AD75" s="72">
        <v>2.35</v>
      </c>
      <c r="AE75" s="72">
        <v>6.5919999999999996</v>
      </c>
      <c r="AF75" s="72">
        <v>2.5999999999999999E-2</v>
      </c>
      <c r="AG75" s="72">
        <v>0.215</v>
      </c>
      <c r="AH75" s="72">
        <v>3.9E-2</v>
      </c>
      <c r="AI75" s="72">
        <v>0</v>
      </c>
      <c r="AJ75" s="72">
        <v>5.2999999999999999E-2</v>
      </c>
      <c r="AK75" s="72">
        <f t="shared" si="21"/>
        <v>81.256561302926983</v>
      </c>
      <c r="AL75" s="72">
        <f t="shared" si="22"/>
        <v>2.8920309186726429</v>
      </c>
      <c r="AM75" s="72">
        <f t="shared" si="23"/>
        <v>386.87755102040813</v>
      </c>
      <c r="AN75" s="74">
        <v>51.171200000000006</v>
      </c>
      <c r="AO75" s="74">
        <v>33.159999999999997</v>
      </c>
      <c r="AP75" s="72">
        <v>14818.92</v>
      </c>
      <c r="AQ75" s="74">
        <v>41.54</v>
      </c>
      <c r="AR75" s="74">
        <v>7.47</v>
      </c>
      <c r="AS75" s="74">
        <v>8.0129999999999999</v>
      </c>
      <c r="AT75" s="74">
        <v>0.53900000000000003</v>
      </c>
      <c r="AU75" s="74">
        <v>0.255</v>
      </c>
      <c r="AV75" s="74">
        <v>0.08</v>
      </c>
      <c r="AW75" s="74">
        <v>11.84</v>
      </c>
      <c r="AX75" s="74">
        <v>0.20699999999999999</v>
      </c>
      <c r="AY75" s="74">
        <f t="shared" si="24"/>
        <v>27.323</v>
      </c>
      <c r="AZ75" s="74"/>
      <c r="BA75" s="74"/>
      <c r="BB75" s="79">
        <v>0.4</v>
      </c>
      <c r="BC75" s="72">
        <v>115.38</v>
      </c>
      <c r="BD75" s="74">
        <v>0.15</v>
      </c>
      <c r="BE75" s="74">
        <v>2.27</v>
      </c>
      <c r="BF75" s="74">
        <v>6.5460000000000003</v>
      </c>
      <c r="BG75" s="74">
        <v>7.0000000000000001E-3</v>
      </c>
      <c r="BH75" s="74">
        <v>0.17299999999999999</v>
      </c>
      <c r="BI75" s="74">
        <v>3.5000000000000003E-2</v>
      </c>
      <c r="BJ75" s="74">
        <v>0</v>
      </c>
      <c r="BK75" s="74">
        <v>2.7E-2</v>
      </c>
      <c r="BL75" s="74">
        <v>1.4</v>
      </c>
      <c r="BM75" s="72">
        <v>974.43</v>
      </c>
      <c r="BN75" s="74">
        <v>0.57999999999999996</v>
      </c>
      <c r="BO75" s="74">
        <v>52.18</v>
      </c>
      <c r="BP75" s="74">
        <v>10.254</v>
      </c>
      <c r="BQ75" s="74">
        <v>0.36399999999999999</v>
      </c>
      <c r="BR75" s="74">
        <v>0.108</v>
      </c>
      <c r="BS75" s="74">
        <v>0.41399999999999998</v>
      </c>
      <c r="BT75" s="74">
        <v>1.41</v>
      </c>
      <c r="BU75" s="74">
        <v>0.04</v>
      </c>
      <c r="BV75" s="74">
        <f t="shared" si="25"/>
        <v>11.664</v>
      </c>
      <c r="BW75" s="74">
        <f t="shared" si="26"/>
        <v>2.3539999999999996</v>
      </c>
      <c r="BX75" s="73">
        <f t="shared" ref="BX75:BX123" si="28">BX74+BT75-BX$2</f>
        <v>29.270000000000003</v>
      </c>
      <c r="BY75" s="73">
        <f t="shared" si="27"/>
        <v>-24.013999999999992</v>
      </c>
      <c r="BZ75" s="74">
        <v>0.3</v>
      </c>
      <c r="CA75" s="72">
        <v>85.98</v>
      </c>
      <c r="CB75" s="74">
        <v>0.14000000000000001</v>
      </c>
      <c r="CC75" s="74">
        <v>0.09</v>
      </c>
      <c r="CD75" s="74">
        <v>6.3140000000000001</v>
      </c>
      <c r="CE75" s="74">
        <v>2E-3</v>
      </c>
      <c r="CF75" s="74">
        <v>0.14699999999999999</v>
      </c>
      <c r="CG75" s="74">
        <v>2.3E-2</v>
      </c>
      <c r="CH75" s="74">
        <v>0</v>
      </c>
      <c r="CI75" s="74">
        <v>4.4999999999999998E-2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0</v>
      </c>
      <c r="CP75" s="74">
        <v>0</v>
      </c>
      <c r="CQ75" s="74">
        <v>0</v>
      </c>
      <c r="CR75" s="74">
        <v>0</v>
      </c>
      <c r="CS75" s="74">
        <v>0</v>
      </c>
      <c r="CT75" s="74">
        <v>0</v>
      </c>
      <c r="CU75" s="74">
        <v>0</v>
      </c>
      <c r="CV75" s="74">
        <v>0</v>
      </c>
      <c r="CW75" s="74">
        <v>0</v>
      </c>
      <c r="CX75" s="74">
        <v>0</v>
      </c>
      <c r="CY75" s="74">
        <v>0</v>
      </c>
      <c r="CZ75" s="74">
        <v>0</v>
      </c>
      <c r="DA75" s="74">
        <v>0</v>
      </c>
      <c r="DB75" s="74">
        <v>0</v>
      </c>
      <c r="DC75" s="74">
        <v>0</v>
      </c>
      <c r="DD75" s="74">
        <v>0</v>
      </c>
    </row>
    <row r="76" spans="1:108" s="75" customFormat="1" ht="16.5" customHeight="1" x14ac:dyDescent="0.25">
      <c r="A76" s="70">
        <v>68</v>
      </c>
      <c r="B76" s="71">
        <v>45325</v>
      </c>
      <c r="C76" s="72">
        <v>2</v>
      </c>
      <c r="D76" s="72">
        <v>11.9</v>
      </c>
      <c r="E76" s="72">
        <v>1987.2297000000001</v>
      </c>
      <c r="F76" s="74"/>
      <c r="G76" s="72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2">
        <v>1.25</v>
      </c>
      <c r="AB76" s="72">
        <v>447.91</v>
      </c>
      <c r="AC76" s="72">
        <v>1.2</v>
      </c>
      <c r="AD76" s="72">
        <v>2.83</v>
      </c>
      <c r="AE76" s="72">
        <v>7.1139999999999999</v>
      </c>
      <c r="AF76" s="72">
        <v>0.03</v>
      </c>
      <c r="AG76" s="72">
        <v>0.17100000000000001</v>
      </c>
      <c r="AH76" s="72">
        <v>3.5999999999999997E-2</v>
      </c>
      <c r="AI76" s="72">
        <v>0</v>
      </c>
      <c r="AJ76" s="72">
        <v>3.5000000000000003E-2</v>
      </c>
      <c r="AK76" s="72">
        <f t="shared" si="21"/>
        <v>79.229449126240098</v>
      </c>
      <c r="AL76" s="72">
        <f t="shared" si="22"/>
        <v>2.9196852432426685</v>
      </c>
      <c r="AM76" s="72">
        <f t="shared" si="23"/>
        <v>373.25833333333338</v>
      </c>
      <c r="AN76" s="74">
        <v>46.057142857142864</v>
      </c>
      <c r="AO76" s="74">
        <v>37.729999999999997</v>
      </c>
      <c r="AP76" s="72">
        <v>14683.21</v>
      </c>
      <c r="AQ76" s="74">
        <v>42.21</v>
      </c>
      <c r="AR76" s="74">
        <v>7.72</v>
      </c>
      <c r="AS76" s="74">
        <v>8.0180000000000007</v>
      </c>
      <c r="AT76" s="74">
        <v>0.63500000000000001</v>
      </c>
      <c r="AU76" s="74">
        <v>0.25700000000000001</v>
      </c>
      <c r="AV76" s="74">
        <v>8.5999999999999993E-2</v>
      </c>
      <c r="AW76" s="74">
        <v>12</v>
      </c>
      <c r="AX76" s="74">
        <v>0.16400000000000001</v>
      </c>
      <c r="AY76" s="74">
        <f t="shared" si="24"/>
        <v>27.738</v>
      </c>
      <c r="AZ76" s="74"/>
      <c r="BA76" s="74"/>
      <c r="BB76" s="74">
        <v>0.4</v>
      </c>
      <c r="BC76" s="72">
        <v>127.82</v>
      </c>
      <c r="BD76" s="74">
        <v>0.17</v>
      </c>
      <c r="BE76" s="74">
        <v>2.5499999999999998</v>
      </c>
      <c r="BF76" s="74">
        <v>6.8250000000000002</v>
      </c>
      <c r="BG76" s="74">
        <v>8.0000000000000002E-3</v>
      </c>
      <c r="BH76" s="74">
        <v>0.158</v>
      </c>
      <c r="BI76" s="74">
        <v>3.5999999999999997E-2</v>
      </c>
      <c r="BJ76" s="74">
        <v>0</v>
      </c>
      <c r="BK76" s="74">
        <v>3.4000000000000002E-2</v>
      </c>
      <c r="BL76" s="74">
        <v>1.4</v>
      </c>
      <c r="BM76" s="72">
        <v>1107.83</v>
      </c>
      <c r="BN76" s="74">
        <v>1</v>
      </c>
      <c r="BO76" s="74">
        <v>51.14</v>
      </c>
      <c r="BP76" s="74">
        <v>11.022</v>
      </c>
      <c r="BQ76" s="74">
        <v>0.39600000000000002</v>
      </c>
      <c r="BR76" s="74">
        <v>0.157</v>
      </c>
      <c r="BS76" s="74">
        <v>0.39800000000000002</v>
      </c>
      <c r="BT76" s="74">
        <v>2.4</v>
      </c>
      <c r="BU76" s="74">
        <v>3.9E-2</v>
      </c>
      <c r="BV76" s="74">
        <f t="shared" si="25"/>
        <v>13.422000000000001</v>
      </c>
      <c r="BW76" s="74">
        <f t="shared" si="26"/>
        <v>3.7959999999999998</v>
      </c>
      <c r="BX76" s="73">
        <f t="shared" si="28"/>
        <v>28.67</v>
      </c>
      <c r="BY76" s="73">
        <f t="shared" si="27"/>
        <v>-25.217999999999993</v>
      </c>
      <c r="BZ76" s="74">
        <v>0.25</v>
      </c>
      <c r="CA76" s="72">
        <v>66.040000000000006</v>
      </c>
      <c r="CB76" s="74">
        <v>0.13</v>
      </c>
      <c r="CC76" s="74">
        <v>0.35</v>
      </c>
      <c r="CD76" s="74">
        <v>6.4870000000000001</v>
      </c>
      <c r="CE76" s="74">
        <v>2E-3</v>
      </c>
      <c r="CF76" s="74">
        <v>0.16</v>
      </c>
      <c r="CG76" s="74">
        <v>2.4E-2</v>
      </c>
      <c r="CH76" s="74">
        <v>0</v>
      </c>
      <c r="CI76" s="74">
        <v>2.8000000000000001E-2</v>
      </c>
      <c r="CJ76" s="74">
        <v>0</v>
      </c>
      <c r="CK76" s="74">
        <v>0</v>
      </c>
      <c r="CL76" s="74">
        <v>0</v>
      </c>
      <c r="CM76" s="74">
        <v>0</v>
      </c>
      <c r="CN76" s="74">
        <v>0</v>
      </c>
      <c r="CO76" s="74">
        <v>0</v>
      </c>
      <c r="CP76" s="74">
        <v>0</v>
      </c>
      <c r="CQ76" s="74">
        <v>0</v>
      </c>
      <c r="CR76" s="74">
        <v>0</v>
      </c>
      <c r="CS76" s="74">
        <v>0</v>
      </c>
      <c r="CT76" s="74">
        <v>0</v>
      </c>
      <c r="CU76" s="74">
        <v>0</v>
      </c>
      <c r="CV76" s="74">
        <v>0</v>
      </c>
      <c r="CW76" s="74">
        <v>0</v>
      </c>
      <c r="CX76" s="74">
        <v>0</v>
      </c>
      <c r="CY76" s="74">
        <v>0</v>
      </c>
      <c r="CZ76" s="74">
        <v>0</v>
      </c>
      <c r="DA76" s="74">
        <v>0</v>
      </c>
      <c r="DB76" s="74">
        <v>0</v>
      </c>
      <c r="DC76" s="74">
        <v>0</v>
      </c>
      <c r="DD76" s="74">
        <v>0</v>
      </c>
    </row>
    <row r="77" spans="1:108" s="75" customFormat="1" ht="16.5" customHeight="1" x14ac:dyDescent="0.25">
      <c r="A77" s="70">
        <v>69</v>
      </c>
      <c r="B77" s="71">
        <v>45326</v>
      </c>
      <c r="C77" s="72">
        <v>1</v>
      </c>
      <c r="D77" s="72">
        <v>12</v>
      </c>
      <c r="E77" s="72">
        <v>1999.9872000000003</v>
      </c>
      <c r="F77" s="74"/>
      <c r="G77" s="72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2">
        <v>1.33</v>
      </c>
      <c r="AB77" s="72">
        <v>433.37</v>
      </c>
      <c r="AC77" s="72">
        <v>1.29</v>
      </c>
      <c r="AD77" s="72">
        <v>2.67</v>
      </c>
      <c r="AE77" s="72">
        <v>6.6849999999999996</v>
      </c>
      <c r="AF77" s="72">
        <v>3.4000000000000002E-2</v>
      </c>
      <c r="AG77" s="72">
        <v>0.14799999999999999</v>
      </c>
      <c r="AH77" s="72">
        <v>4.3999999999999997E-2</v>
      </c>
      <c r="AI77" s="72">
        <v>0</v>
      </c>
      <c r="AJ77" s="72">
        <v>6.0000000000000001E-3</v>
      </c>
      <c r="AK77" s="72">
        <f t="shared" si="21"/>
        <v>80.279184436059055</v>
      </c>
      <c r="AL77" s="72">
        <f t="shared" si="22"/>
        <v>2.9057788017437995</v>
      </c>
      <c r="AM77" s="72">
        <f t="shared" si="23"/>
        <v>335.94573643410854</v>
      </c>
      <c r="AN77" s="74">
        <v>43.472602739726028</v>
      </c>
      <c r="AO77" s="74">
        <v>22.21</v>
      </c>
      <c r="AP77" s="72">
        <v>13029.47</v>
      </c>
      <c r="AQ77" s="74">
        <v>54.69</v>
      </c>
      <c r="AR77" s="74">
        <v>5.81</v>
      </c>
      <c r="AS77" s="74">
        <v>6.4169999999999998</v>
      </c>
      <c r="AT77" s="74">
        <v>0.50600000000000001</v>
      </c>
      <c r="AU77" s="74">
        <v>0.217</v>
      </c>
      <c r="AV77" s="74">
        <v>6.4000000000000001E-2</v>
      </c>
      <c r="AW77" s="74">
        <v>7.29</v>
      </c>
      <c r="AX77" s="74">
        <v>0.20499999999999999</v>
      </c>
      <c r="AY77" s="74">
        <f t="shared" si="24"/>
        <v>19.516999999999999</v>
      </c>
      <c r="AZ77" s="74"/>
      <c r="BA77" s="74"/>
      <c r="BB77" s="74">
        <v>0.54</v>
      </c>
      <c r="BC77" s="72">
        <v>182</v>
      </c>
      <c r="BD77" s="74">
        <v>0.23</v>
      </c>
      <c r="BE77" s="74">
        <v>3.19</v>
      </c>
      <c r="BF77" s="74">
        <v>7.5759999999999996</v>
      </c>
      <c r="BG77" s="74">
        <v>2.1000000000000001E-2</v>
      </c>
      <c r="BH77" s="74">
        <v>0.186</v>
      </c>
      <c r="BI77" s="74">
        <v>4.8000000000000001E-2</v>
      </c>
      <c r="BJ77" s="74">
        <v>0</v>
      </c>
      <c r="BK77" s="74">
        <v>3.1E-2</v>
      </c>
      <c r="BL77" s="74">
        <v>1.47</v>
      </c>
      <c r="BM77" s="72">
        <v>1222.51</v>
      </c>
      <c r="BN77" s="74">
        <v>1.05</v>
      </c>
      <c r="BO77" s="74">
        <v>53.18</v>
      </c>
      <c r="BP77" s="74">
        <v>10.525</v>
      </c>
      <c r="BQ77" s="74">
        <v>0.36499999999999999</v>
      </c>
      <c r="BR77" s="74">
        <v>0.08</v>
      </c>
      <c r="BS77" s="74">
        <v>0.41099999999999998</v>
      </c>
      <c r="BT77" s="74">
        <v>1.23</v>
      </c>
      <c r="BU77" s="74">
        <v>3.5999999999999997E-2</v>
      </c>
      <c r="BV77" s="74">
        <f t="shared" si="25"/>
        <v>11.755000000000001</v>
      </c>
      <c r="BW77" s="74">
        <f t="shared" si="26"/>
        <v>2.6450000000000005</v>
      </c>
      <c r="BX77" s="73">
        <f t="shared" si="28"/>
        <v>26.900000000000002</v>
      </c>
      <c r="BY77" s="73">
        <f t="shared" si="27"/>
        <v>-27.572999999999993</v>
      </c>
      <c r="BZ77" s="74">
        <v>0.35</v>
      </c>
      <c r="CA77" s="72">
        <v>86.99</v>
      </c>
      <c r="CB77" s="74">
        <v>0.16</v>
      </c>
      <c r="CC77" s="74">
        <v>0.41</v>
      </c>
      <c r="CD77" s="74">
        <v>7.282</v>
      </c>
      <c r="CE77" s="74">
        <v>1.0999999999999999E-2</v>
      </c>
      <c r="CF77" s="74">
        <v>0.188</v>
      </c>
      <c r="CG77" s="74">
        <v>2.8000000000000001E-2</v>
      </c>
      <c r="CH77" s="74">
        <v>0</v>
      </c>
      <c r="CI77" s="74">
        <v>0.02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0</v>
      </c>
      <c r="CP77" s="74">
        <v>0</v>
      </c>
      <c r="CQ77" s="74">
        <v>0</v>
      </c>
      <c r="CR77" s="74">
        <v>0</v>
      </c>
      <c r="CS77" s="74">
        <v>0</v>
      </c>
      <c r="CT77" s="74">
        <v>0</v>
      </c>
      <c r="CU77" s="74">
        <v>0</v>
      </c>
      <c r="CV77" s="74">
        <v>0</v>
      </c>
      <c r="CW77" s="74">
        <v>0</v>
      </c>
      <c r="CX77" s="74">
        <v>0</v>
      </c>
      <c r="CY77" s="74">
        <v>0</v>
      </c>
      <c r="CZ77" s="74">
        <v>0</v>
      </c>
      <c r="DA77" s="74">
        <v>0</v>
      </c>
      <c r="DB77" s="74">
        <v>0</v>
      </c>
      <c r="DC77" s="74">
        <v>0</v>
      </c>
      <c r="DD77" s="74">
        <v>0</v>
      </c>
    </row>
    <row r="78" spans="1:108" s="75" customFormat="1" ht="16.5" customHeight="1" x14ac:dyDescent="0.25">
      <c r="A78" s="70">
        <v>70</v>
      </c>
      <c r="B78" s="71">
        <v>45326</v>
      </c>
      <c r="C78" s="72">
        <v>2</v>
      </c>
      <c r="D78" s="72">
        <v>8</v>
      </c>
      <c r="E78" s="72">
        <v>1735.3781999999999</v>
      </c>
      <c r="F78" s="74"/>
      <c r="G78" s="72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2">
        <v>1.06</v>
      </c>
      <c r="AB78" s="72">
        <v>362.75</v>
      </c>
      <c r="AC78" s="72">
        <v>1.1100000000000001</v>
      </c>
      <c r="AD78" s="72">
        <v>2.48</v>
      </c>
      <c r="AE78" s="72">
        <v>6.5590000000000002</v>
      </c>
      <c r="AF78" s="72">
        <v>3.1E-2</v>
      </c>
      <c r="AG78" s="72">
        <v>0.21099999999999999</v>
      </c>
      <c r="AH78" s="72">
        <v>4.1000000000000002E-2</v>
      </c>
      <c r="AI78" s="72">
        <v>0</v>
      </c>
      <c r="AJ78" s="72">
        <v>1.4E-2</v>
      </c>
      <c r="AK78" s="72">
        <f t="shared" si="21"/>
        <v>80.998264627780955</v>
      </c>
      <c r="AL78" s="72">
        <f t="shared" si="22"/>
        <v>2.8957380988485251</v>
      </c>
      <c r="AM78" s="72">
        <f t="shared" si="23"/>
        <v>326.80180180180179</v>
      </c>
      <c r="AN78" s="74">
        <v>49.5625</v>
      </c>
      <c r="AO78" s="74">
        <v>22.33</v>
      </c>
      <c r="AP78" s="72">
        <v>12915.28</v>
      </c>
      <c r="AQ78" s="74">
        <v>59.57</v>
      </c>
      <c r="AR78" s="74">
        <v>6.06</v>
      </c>
      <c r="AS78" s="74">
        <v>5.3780000000000001</v>
      </c>
      <c r="AT78" s="74">
        <v>0.72799999999999998</v>
      </c>
      <c r="AU78" s="74">
        <v>0.158</v>
      </c>
      <c r="AV78" s="74">
        <v>6.6000000000000003E-2</v>
      </c>
      <c r="AW78" s="74">
        <v>3.42</v>
      </c>
      <c r="AX78" s="74">
        <v>0.24399999999999999</v>
      </c>
      <c r="AY78" s="74">
        <f t="shared" si="24"/>
        <v>14.858000000000001</v>
      </c>
      <c r="AZ78" s="74"/>
      <c r="BA78" s="74"/>
      <c r="BB78" s="74">
        <v>0.67</v>
      </c>
      <c r="BC78" s="72">
        <v>221.09</v>
      </c>
      <c r="BD78" s="74">
        <v>0.3</v>
      </c>
      <c r="BE78" s="74">
        <v>2.96</v>
      </c>
      <c r="BF78" s="74">
        <v>7.6719999999999997</v>
      </c>
      <c r="BG78" s="74">
        <v>1.9E-2</v>
      </c>
      <c r="BH78" s="74">
        <v>0.20300000000000001</v>
      </c>
      <c r="BI78" s="74">
        <v>4.2999999999999997E-2</v>
      </c>
      <c r="BJ78" s="74">
        <v>0</v>
      </c>
      <c r="BK78" s="74">
        <v>2.5000000000000001E-2</v>
      </c>
      <c r="BL78" s="74">
        <v>2.4900000000000002</v>
      </c>
      <c r="BM78" s="72">
        <v>1920.34</v>
      </c>
      <c r="BN78" s="74">
        <v>2.5</v>
      </c>
      <c r="BO78" s="74">
        <v>53.29</v>
      </c>
      <c r="BP78" s="74">
        <v>11.305</v>
      </c>
      <c r="BQ78" s="74">
        <v>0.36799999999999999</v>
      </c>
      <c r="BR78" s="74">
        <v>0.10100000000000001</v>
      </c>
      <c r="BS78" s="74">
        <v>0.371</v>
      </c>
      <c r="BT78" s="74">
        <v>1.18</v>
      </c>
      <c r="BU78" s="74">
        <v>5.7000000000000002E-2</v>
      </c>
      <c r="BV78" s="74">
        <f t="shared" si="25"/>
        <v>12.484999999999999</v>
      </c>
      <c r="BW78" s="74">
        <f t="shared" si="26"/>
        <v>4.048</v>
      </c>
      <c r="BX78" s="73">
        <f t="shared" si="28"/>
        <v>25.080000000000002</v>
      </c>
      <c r="BY78" s="73">
        <f t="shared" si="27"/>
        <v>-28.524999999999991</v>
      </c>
      <c r="BZ78" s="74">
        <v>0.49</v>
      </c>
      <c r="CA78" s="72">
        <v>79.73</v>
      </c>
      <c r="CB78" s="74">
        <v>0.14000000000000001</v>
      </c>
      <c r="CC78" s="74">
        <v>0.28000000000000003</v>
      </c>
      <c r="CD78" s="74">
        <v>6.8579999999999997</v>
      </c>
      <c r="CE78" s="74">
        <v>6.0000000000000001E-3</v>
      </c>
      <c r="CF78" s="74">
        <v>0.18099999999999999</v>
      </c>
      <c r="CG78" s="74">
        <v>2.3E-2</v>
      </c>
      <c r="CH78" s="74">
        <v>0</v>
      </c>
      <c r="CI78" s="74">
        <v>1.6E-2</v>
      </c>
      <c r="CJ78" s="74">
        <v>0</v>
      </c>
      <c r="CK78" s="74">
        <v>0</v>
      </c>
      <c r="CL78" s="74">
        <v>0</v>
      </c>
      <c r="CM78" s="74">
        <v>0</v>
      </c>
      <c r="CN78" s="74">
        <v>0</v>
      </c>
      <c r="CO78" s="74">
        <v>0</v>
      </c>
      <c r="CP78" s="74">
        <v>0</v>
      </c>
      <c r="CQ78" s="74">
        <v>0</v>
      </c>
      <c r="CR78" s="74">
        <v>0</v>
      </c>
      <c r="CS78" s="74">
        <v>0</v>
      </c>
      <c r="CT78" s="74">
        <v>0</v>
      </c>
      <c r="CU78" s="74">
        <v>0</v>
      </c>
      <c r="CV78" s="74">
        <v>0</v>
      </c>
      <c r="CW78" s="74">
        <v>0</v>
      </c>
      <c r="CX78" s="74">
        <v>0</v>
      </c>
      <c r="CY78" s="74">
        <v>0</v>
      </c>
      <c r="CZ78" s="74">
        <v>0</v>
      </c>
      <c r="DA78" s="74">
        <v>0</v>
      </c>
      <c r="DB78" s="74">
        <v>0</v>
      </c>
      <c r="DC78" s="74">
        <v>0</v>
      </c>
      <c r="DD78" s="74">
        <v>0</v>
      </c>
    </row>
    <row r="79" spans="1:108" s="75" customFormat="1" ht="16.5" customHeight="1" x14ac:dyDescent="0.25">
      <c r="A79" s="70">
        <v>71</v>
      </c>
      <c r="B79" s="71">
        <v>45327</v>
      </c>
      <c r="C79" s="72">
        <v>1</v>
      </c>
      <c r="D79" s="72">
        <v>6.9</v>
      </c>
      <c r="E79" s="72">
        <v>1198.4412</v>
      </c>
      <c r="F79" s="74"/>
      <c r="G79" s="72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2">
        <v>0.98</v>
      </c>
      <c r="AB79" s="72">
        <v>553.65</v>
      </c>
      <c r="AC79" s="72">
        <v>2.2400000000000002</v>
      </c>
      <c r="AD79" s="72">
        <v>3.91</v>
      </c>
      <c r="AE79" s="72">
        <v>8.625</v>
      </c>
      <c r="AF79" s="72">
        <v>4.5999999999999999E-2</v>
      </c>
      <c r="AG79" s="72">
        <v>0.22</v>
      </c>
      <c r="AH79" s="72">
        <v>0.04</v>
      </c>
      <c r="AI79" s="72">
        <v>0</v>
      </c>
      <c r="AJ79" s="72">
        <v>1E-3</v>
      </c>
      <c r="AK79" s="72">
        <f t="shared" si="21"/>
        <v>73.232749408444533</v>
      </c>
      <c r="AL79" s="72">
        <f t="shared" si="22"/>
        <v>3.0113133283361426</v>
      </c>
      <c r="AM79" s="72">
        <f t="shared" si="23"/>
        <v>247.16517857142853</v>
      </c>
      <c r="AN79" s="74">
        <v>41.016058394160574</v>
      </c>
      <c r="AO79" s="74"/>
      <c r="AP79" s="72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>
        <v>0.55000000000000004</v>
      </c>
      <c r="BC79" s="72">
        <v>186.64</v>
      </c>
      <c r="BD79" s="74">
        <v>0.23</v>
      </c>
      <c r="BE79" s="74">
        <v>3.69</v>
      </c>
      <c r="BF79" s="74">
        <v>8.56</v>
      </c>
      <c r="BG79" s="74">
        <v>1.7999999999999999E-2</v>
      </c>
      <c r="BH79" s="74">
        <v>0.217</v>
      </c>
      <c r="BI79" s="74">
        <v>3.7999999999999999E-2</v>
      </c>
      <c r="BJ79" s="74">
        <v>0</v>
      </c>
      <c r="BK79" s="74">
        <v>8.9999999999999993E-3</v>
      </c>
      <c r="BL79" s="74"/>
      <c r="BM79" s="72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3"/>
      <c r="BY79" s="73"/>
      <c r="BZ79" s="74">
        <v>0.54</v>
      </c>
      <c r="CA79" s="72">
        <v>102.09</v>
      </c>
      <c r="CB79" s="74">
        <v>0.19</v>
      </c>
      <c r="CC79" s="74">
        <v>0.72</v>
      </c>
      <c r="CD79" s="74">
        <v>7.5910000000000002</v>
      </c>
      <c r="CE79" s="74">
        <v>1.4E-2</v>
      </c>
      <c r="CF79" s="74">
        <v>0.20300000000000001</v>
      </c>
      <c r="CG79" s="74">
        <v>1.4E-2</v>
      </c>
      <c r="CH79" s="74">
        <v>0</v>
      </c>
      <c r="CI79" s="74">
        <v>1.7000000000000001E-2</v>
      </c>
      <c r="CJ79" s="74">
        <v>0</v>
      </c>
      <c r="CK79" s="74">
        <v>0</v>
      </c>
      <c r="CL79" s="74">
        <v>0</v>
      </c>
      <c r="CM79" s="74">
        <v>0</v>
      </c>
      <c r="CN79" s="74">
        <v>0</v>
      </c>
      <c r="CO79" s="74">
        <v>0</v>
      </c>
      <c r="CP79" s="74">
        <v>0</v>
      </c>
      <c r="CQ79" s="74">
        <v>0</v>
      </c>
      <c r="CR79" s="74">
        <v>0</v>
      </c>
      <c r="CS79" s="74">
        <v>0</v>
      </c>
      <c r="CT79" s="74">
        <v>0</v>
      </c>
      <c r="CU79" s="74">
        <v>0</v>
      </c>
      <c r="CV79" s="74">
        <v>0</v>
      </c>
      <c r="CW79" s="74">
        <v>0</v>
      </c>
      <c r="CX79" s="74">
        <v>0</v>
      </c>
      <c r="CY79" s="74">
        <v>0</v>
      </c>
      <c r="CZ79" s="74">
        <v>0</v>
      </c>
      <c r="DA79" s="74">
        <v>0</v>
      </c>
      <c r="DB79" s="74">
        <v>0</v>
      </c>
      <c r="DC79" s="74">
        <v>0</v>
      </c>
      <c r="DD79" s="74">
        <v>0</v>
      </c>
    </row>
    <row r="80" spans="1:108" s="75" customFormat="1" ht="16.5" customHeight="1" x14ac:dyDescent="0.25">
      <c r="A80" s="70">
        <v>72</v>
      </c>
      <c r="B80" s="71">
        <v>45327</v>
      </c>
      <c r="C80" s="72">
        <v>2</v>
      </c>
      <c r="D80" s="72">
        <v>12</v>
      </c>
      <c r="E80" s="72">
        <v>2119.4499999999998</v>
      </c>
      <c r="F80" s="74"/>
      <c r="G80" s="72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2">
        <v>1.62</v>
      </c>
      <c r="AB80" s="72">
        <v>902.38</v>
      </c>
      <c r="AC80" s="72">
        <v>2.36</v>
      </c>
      <c r="AD80" s="72">
        <v>3.72</v>
      </c>
      <c r="AE80" s="72">
        <v>8.94</v>
      </c>
      <c r="AF80" s="72">
        <v>4.2999999999999997E-2</v>
      </c>
      <c r="AG80" s="72">
        <v>0.23699999999999999</v>
      </c>
      <c r="AH80" s="72">
        <v>3.4000000000000002E-2</v>
      </c>
      <c r="AI80" s="72">
        <v>0</v>
      </c>
      <c r="AJ80" s="72">
        <v>1.2E-2</v>
      </c>
      <c r="AK80" s="72">
        <f t="shared" si="21"/>
        <v>72.614165183626454</v>
      </c>
      <c r="AL80" s="72">
        <f t="shared" si="22"/>
        <v>3.0236906376774488</v>
      </c>
      <c r="AM80" s="72">
        <f t="shared" si="23"/>
        <v>382.36440677966101</v>
      </c>
      <c r="AN80" s="74">
        <v>55.199999999999989</v>
      </c>
      <c r="AO80" s="74">
        <v>20.079999999999998</v>
      </c>
      <c r="AP80" s="72">
        <v>11188.55</v>
      </c>
      <c r="AQ80" s="74">
        <v>55.28</v>
      </c>
      <c r="AR80" s="74">
        <v>5.68</v>
      </c>
      <c r="AS80" s="74">
        <v>6.4790000000000001</v>
      </c>
      <c r="AT80" s="74">
        <v>0.79700000000000004</v>
      </c>
      <c r="AU80" s="74">
        <v>0.23699999999999999</v>
      </c>
      <c r="AV80" s="74">
        <v>6.3E-2</v>
      </c>
      <c r="AW80" s="74">
        <v>5.5</v>
      </c>
      <c r="AX80" s="74">
        <v>0.245</v>
      </c>
      <c r="AY80" s="74">
        <f t="shared" si="24"/>
        <v>17.658999999999999</v>
      </c>
      <c r="AZ80" s="74"/>
      <c r="BA80" s="74"/>
      <c r="BB80" s="74">
        <v>0.54</v>
      </c>
      <c r="BC80" s="72">
        <v>133.94</v>
      </c>
      <c r="BD80" s="74">
        <v>0.2</v>
      </c>
      <c r="BE80" s="74">
        <v>3.76</v>
      </c>
      <c r="BF80" s="74">
        <v>8.1050000000000004</v>
      </c>
      <c r="BG80" s="74">
        <v>1.9E-2</v>
      </c>
      <c r="BH80" s="74">
        <v>0.2</v>
      </c>
      <c r="BI80" s="74">
        <v>3.3000000000000002E-2</v>
      </c>
      <c r="BJ80" s="74">
        <v>0</v>
      </c>
      <c r="BK80" s="74">
        <v>2E-3</v>
      </c>
      <c r="BL80" s="74">
        <v>1.1299999999999999</v>
      </c>
      <c r="BM80" s="72">
        <v>1148.6099999999999</v>
      </c>
      <c r="BN80" s="74">
        <v>1.03</v>
      </c>
      <c r="BO80" s="74">
        <v>50.85</v>
      </c>
      <c r="BP80" s="74">
        <v>11.036</v>
      </c>
      <c r="BQ80" s="74">
        <v>0.34799999999999998</v>
      </c>
      <c r="BR80" s="74">
        <v>8.1000000000000003E-2</v>
      </c>
      <c r="BS80" s="74">
        <v>0.42099999999999999</v>
      </c>
      <c r="BT80" s="74">
        <v>2.29</v>
      </c>
      <c r="BU80" s="74">
        <v>3.0000000000000001E-3</v>
      </c>
      <c r="BV80" s="74">
        <f t="shared" si="25"/>
        <v>13.326000000000001</v>
      </c>
      <c r="BW80" s="74">
        <f t="shared" si="26"/>
        <v>3.6680000000000001</v>
      </c>
      <c r="BX80" s="73">
        <f t="shared" si="28"/>
        <v>-0.71</v>
      </c>
      <c r="BY80" s="73">
        <f t="shared" si="27"/>
        <v>-1.3319999999999999</v>
      </c>
      <c r="BZ80" s="74">
        <v>0.44</v>
      </c>
      <c r="CA80" s="72">
        <v>99.94</v>
      </c>
      <c r="CB80" s="74">
        <v>0.17</v>
      </c>
      <c r="CC80" s="74">
        <v>0.48</v>
      </c>
      <c r="CD80" s="74">
        <v>8.0510000000000002</v>
      </c>
      <c r="CE80" s="74">
        <v>8.0000000000000002E-3</v>
      </c>
      <c r="CF80" s="74">
        <v>0.20300000000000001</v>
      </c>
      <c r="CG80" s="74">
        <v>1.2999999999999999E-2</v>
      </c>
      <c r="CH80" s="74">
        <v>0</v>
      </c>
      <c r="CI80" s="74">
        <v>1E-3</v>
      </c>
      <c r="CJ80" s="74">
        <v>0</v>
      </c>
      <c r="CK80" s="74">
        <v>0</v>
      </c>
      <c r="CL80" s="74">
        <v>0</v>
      </c>
      <c r="CM80" s="74">
        <v>0</v>
      </c>
      <c r="CN80" s="74">
        <v>0</v>
      </c>
      <c r="CO80" s="74">
        <v>0</v>
      </c>
      <c r="CP80" s="74">
        <v>0</v>
      </c>
      <c r="CQ80" s="74">
        <v>0</v>
      </c>
      <c r="CR80" s="74">
        <v>0</v>
      </c>
      <c r="CS80" s="74">
        <v>0</v>
      </c>
      <c r="CT80" s="74">
        <v>0</v>
      </c>
      <c r="CU80" s="74">
        <v>0</v>
      </c>
      <c r="CV80" s="74">
        <v>0</v>
      </c>
      <c r="CW80" s="74">
        <v>0</v>
      </c>
      <c r="CX80" s="74">
        <v>0</v>
      </c>
      <c r="CY80" s="74">
        <v>0</v>
      </c>
      <c r="CZ80" s="74">
        <v>0</v>
      </c>
      <c r="DA80" s="74">
        <v>0</v>
      </c>
      <c r="DB80" s="74">
        <v>0</v>
      </c>
      <c r="DC80" s="74">
        <v>0</v>
      </c>
      <c r="DD80" s="74">
        <v>0</v>
      </c>
    </row>
    <row r="81" spans="1:108" s="75" customFormat="1" ht="16.5" customHeight="1" x14ac:dyDescent="0.25">
      <c r="A81" s="70">
        <v>73</v>
      </c>
      <c r="B81" s="71">
        <v>45328</v>
      </c>
      <c r="C81" s="72">
        <v>1</v>
      </c>
      <c r="D81" s="72">
        <v>12</v>
      </c>
      <c r="E81" s="72">
        <v>2105.4188400000003</v>
      </c>
      <c r="F81" s="74"/>
      <c r="G81" s="72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2">
        <v>1.47</v>
      </c>
      <c r="AB81" s="72">
        <v>622.24</v>
      </c>
      <c r="AC81" s="72">
        <v>2.4</v>
      </c>
      <c r="AD81" s="72">
        <v>3.98</v>
      </c>
      <c r="AE81" s="72">
        <v>9.5860000000000003</v>
      </c>
      <c r="AF81" s="72">
        <v>0.05</v>
      </c>
      <c r="AG81" s="72">
        <v>0.26800000000000002</v>
      </c>
      <c r="AH81" s="72">
        <v>3.4000000000000002E-2</v>
      </c>
      <c r="AI81" s="72">
        <v>0</v>
      </c>
      <c r="AJ81" s="72">
        <v>4.0000000000000001E-3</v>
      </c>
      <c r="AK81" s="72">
        <f t="shared" si="21"/>
        <v>70.844094669224347</v>
      </c>
      <c r="AL81" s="72">
        <f t="shared" si="22"/>
        <v>3.0503979035712643</v>
      </c>
      <c r="AM81" s="72">
        <f t="shared" si="23"/>
        <v>259.26666666666671</v>
      </c>
      <c r="AN81" s="72">
        <v>53.09</v>
      </c>
      <c r="AO81" s="74">
        <v>18.579999999999998</v>
      </c>
      <c r="AP81" s="72">
        <v>10578.21</v>
      </c>
      <c r="AQ81" s="74">
        <v>55.63</v>
      </c>
      <c r="AR81" s="74">
        <v>6.03</v>
      </c>
      <c r="AS81" s="74">
        <v>6.5940000000000003</v>
      </c>
      <c r="AT81" s="74">
        <v>0.67900000000000005</v>
      </c>
      <c r="AU81" s="74">
        <v>0.222</v>
      </c>
      <c r="AV81" s="74">
        <v>5.1999999999999998E-2</v>
      </c>
      <c r="AW81" s="74">
        <v>4.8899999999999997</v>
      </c>
      <c r="AX81" s="74">
        <v>0.106</v>
      </c>
      <c r="AY81" s="74">
        <f t="shared" si="24"/>
        <v>17.513999999999999</v>
      </c>
      <c r="AZ81" s="74"/>
      <c r="BA81" s="74"/>
      <c r="BB81" s="74">
        <v>0.59</v>
      </c>
      <c r="BC81" s="72">
        <v>202.55</v>
      </c>
      <c r="BD81" s="74">
        <v>0.27</v>
      </c>
      <c r="BE81" s="74">
        <v>3.58</v>
      </c>
      <c r="BF81" s="74">
        <v>8.5809999999999995</v>
      </c>
      <c r="BG81" s="74">
        <v>2.4E-2</v>
      </c>
      <c r="BH81" s="74">
        <v>0.22900000000000001</v>
      </c>
      <c r="BI81" s="74">
        <v>2.9000000000000001E-2</v>
      </c>
      <c r="BJ81" s="74">
        <v>0</v>
      </c>
      <c r="BK81" s="74">
        <v>7.0000000000000001E-3</v>
      </c>
      <c r="BL81" s="74">
        <v>1.1200000000000001</v>
      </c>
      <c r="BM81" s="72">
        <v>1235.44</v>
      </c>
      <c r="BN81" s="74">
        <v>0.93</v>
      </c>
      <c r="BO81" s="74">
        <v>52.69</v>
      </c>
      <c r="BP81" s="74">
        <v>11.148</v>
      </c>
      <c r="BQ81" s="74">
        <v>0.30499999999999999</v>
      </c>
      <c r="BR81" s="74">
        <v>9.1999999999999998E-2</v>
      </c>
      <c r="BS81" s="74">
        <v>0.34100000000000003</v>
      </c>
      <c r="BT81" s="74">
        <v>2.16</v>
      </c>
      <c r="BU81" s="74">
        <v>2.7E-2</v>
      </c>
      <c r="BV81" s="74">
        <f t="shared" si="25"/>
        <v>13.308</v>
      </c>
      <c r="BW81" s="74">
        <f t="shared" si="26"/>
        <v>3.3950000000000005</v>
      </c>
      <c r="BX81" s="73">
        <f t="shared" si="28"/>
        <v>-1.5499999999999998</v>
      </c>
      <c r="BY81" s="73">
        <f t="shared" si="27"/>
        <v>-2.9369999999999994</v>
      </c>
      <c r="BZ81" s="74">
        <v>0.53</v>
      </c>
      <c r="CA81" s="72">
        <v>104.19</v>
      </c>
      <c r="CB81" s="74">
        <v>0.19</v>
      </c>
      <c r="CC81" s="74">
        <v>0.34</v>
      </c>
      <c r="CD81" s="74">
        <v>8.1560000000000006</v>
      </c>
      <c r="CE81" s="74">
        <v>8.9999999999999993E-3</v>
      </c>
      <c r="CF81" s="74">
        <v>0.215</v>
      </c>
      <c r="CG81" s="74">
        <v>8.0000000000000002E-3</v>
      </c>
      <c r="CH81" s="74">
        <v>0</v>
      </c>
      <c r="CI81" s="74">
        <v>1.4E-2</v>
      </c>
      <c r="CJ81" s="74">
        <v>0</v>
      </c>
      <c r="CK81" s="74">
        <v>0</v>
      </c>
      <c r="CL81" s="74">
        <v>0</v>
      </c>
      <c r="CM81" s="74">
        <v>0</v>
      </c>
      <c r="CN81" s="74">
        <v>0</v>
      </c>
      <c r="CO81" s="74">
        <v>0</v>
      </c>
      <c r="CP81" s="74">
        <v>0</v>
      </c>
      <c r="CQ81" s="74">
        <v>0</v>
      </c>
      <c r="CR81" s="74">
        <v>0</v>
      </c>
      <c r="CS81" s="74">
        <v>0</v>
      </c>
      <c r="CT81" s="74">
        <v>0</v>
      </c>
      <c r="CU81" s="74">
        <v>0</v>
      </c>
      <c r="CV81" s="74">
        <v>0</v>
      </c>
      <c r="CW81" s="74">
        <v>0</v>
      </c>
      <c r="CX81" s="74">
        <v>0</v>
      </c>
      <c r="CY81" s="74">
        <v>0</v>
      </c>
      <c r="CZ81" s="74">
        <v>0</v>
      </c>
      <c r="DA81" s="74">
        <v>0</v>
      </c>
      <c r="DB81" s="74">
        <v>0</v>
      </c>
      <c r="DC81" s="74">
        <v>0</v>
      </c>
      <c r="DD81" s="74">
        <v>0</v>
      </c>
    </row>
    <row r="82" spans="1:108" s="75" customFormat="1" ht="16.5" customHeight="1" x14ac:dyDescent="0.25">
      <c r="A82" s="70">
        <v>74</v>
      </c>
      <c r="B82" s="71">
        <v>45328</v>
      </c>
      <c r="C82" s="72">
        <v>2</v>
      </c>
      <c r="D82" s="72">
        <v>11.6</v>
      </c>
      <c r="E82" s="72">
        <v>2066.9413199999999</v>
      </c>
      <c r="F82" s="74"/>
      <c r="G82" s="72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2">
        <v>1.42</v>
      </c>
      <c r="AB82" s="72">
        <v>619.17999999999995</v>
      </c>
      <c r="AC82" s="72">
        <v>2.41</v>
      </c>
      <c r="AD82" s="72">
        <v>3.6</v>
      </c>
      <c r="AE82" s="72">
        <v>8.423</v>
      </c>
      <c r="AF82" s="72">
        <v>4.7E-2</v>
      </c>
      <c r="AG82" s="72">
        <v>0.21099999999999999</v>
      </c>
      <c r="AH82" s="72">
        <v>2.9000000000000001E-2</v>
      </c>
      <c r="AI82" s="72">
        <v>0</v>
      </c>
      <c r="AJ82" s="72">
        <v>8.0000000000000002E-3</v>
      </c>
      <c r="AK82" s="72">
        <f>100-(AB82/10000*1.6734)-(AC82*1.1547)-(AD82*(100/(67.1-$AQ$1)))-(AF82*2.8879)-(AG82*2.1733)-((AE82-(AD82*($AQ$1/(67.1-$AQ$1)))-(AF82*0.8788)-(AG82*0.7453))*2.1483)</f>
        <v>73.890701867418187</v>
      </c>
      <c r="AL82" s="72">
        <f t="shared" si="22"/>
        <v>3.0044839321450576</v>
      </c>
      <c r="AM82" s="72">
        <f t="shared" si="23"/>
        <v>256.92116182572613</v>
      </c>
      <c r="AN82" s="72">
        <v>52.15</v>
      </c>
      <c r="AO82" s="74">
        <v>22.25</v>
      </c>
      <c r="AP82" s="72">
        <v>12373.39</v>
      </c>
      <c r="AQ82" s="74">
        <v>53.43</v>
      </c>
      <c r="AR82" s="74">
        <v>7.38</v>
      </c>
      <c r="AS82" s="74">
        <v>6.9779999999999998</v>
      </c>
      <c r="AT82" s="74">
        <v>0.69799999999999995</v>
      </c>
      <c r="AU82" s="74">
        <v>0.248</v>
      </c>
      <c r="AV82" s="74">
        <v>5.8000000000000003E-2</v>
      </c>
      <c r="AW82" s="74">
        <v>4.88</v>
      </c>
      <c r="AX82" s="74">
        <v>0.16700000000000001</v>
      </c>
      <c r="AY82" s="74">
        <f t="shared" si="24"/>
        <v>19.238</v>
      </c>
      <c r="AZ82" s="74"/>
      <c r="BA82" s="74"/>
      <c r="BB82" s="74">
        <v>0.57999999999999996</v>
      </c>
      <c r="BC82" s="72">
        <v>194.77</v>
      </c>
      <c r="BD82" s="74">
        <v>0.22</v>
      </c>
      <c r="BE82" s="74">
        <v>3.46</v>
      </c>
      <c r="BF82" s="74">
        <v>8.1560000000000006</v>
      </c>
      <c r="BG82" s="74">
        <v>2.3E-2</v>
      </c>
      <c r="BH82" s="74">
        <v>0.219</v>
      </c>
      <c r="BI82" s="74">
        <v>2.7E-2</v>
      </c>
      <c r="BJ82" s="74">
        <v>0</v>
      </c>
      <c r="BK82" s="74">
        <v>1.6E-2</v>
      </c>
      <c r="BL82" s="74">
        <v>1.06</v>
      </c>
      <c r="BM82" s="72">
        <v>1303.04</v>
      </c>
      <c r="BN82" s="74">
        <v>0.87</v>
      </c>
      <c r="BO82" s="74">
        <v>52.44</v>
      </c>
      <c r="BP82" s="74">
        <v>10.478999999999999</v>
      </c>
      <c r="BQ82" s="74">
        <v>0.27600000000000002</v>
      </c>
      <c r="BR82" s="74">
        <v>8.5999999999999993E-2</v>
      </c>
      <c r="BS82" s="74">
        <v>0.30199999999999999</v>
      </c>
      <c r="BT82" s="74">
        <v>2.29</v>
      </c>
      <c r="BU82" s="74">
        <v>5.0000000000000001E-3</v>
      </c>
      <c r="BV82" s="74">
        <f t="shared" si="25"/>
        <v>12.768999999999998</v>
      </c>
      <c r="BW82" s="74">
        <f t="shared" si="26"/>
        <v>3.4359999999999999</v>
      </c>
      <c r="BX82" s="73">
        <f>BX81+BT82-BX$2</f>
        <v>-2.2599999999999998</v>
      </c>
      <c r="BY82" s="73">
        <f t="shared" si="27"/>
        <v>-4.5009999999999994</v>
      </c>
      <c r="BZ82" s="74">
        <v>0.54</v>
      </c>
      <c r="CA82" s="72">
        <v>103.26</v>
      </c>
      <c r="CB82" s="74">
        <v>0.2</v>
      </c>
      <c r="CC82" s="74">
        <v>0.26</v>
      </c>
      <c r="CD82" s="74">
        <v>7.9359999999999999</v>
      </c>
      <c r="CE82" s="74">
        <v>0.01</v>
      </c>
      <c r="CF82" s="74">
        <v>0.22600000000000001</v>
      </c>
      <c r="CG82" s="74">
        <v>8.0000000000000002E-3</v>
      </c>
      <c r="CH82" s="74">
        <v>0</v>
      </c>
      <c r="CI82" s="74">
        <v>8.0000000000000002E-3</v>
      </c>
      <c r="CJ82" s="74">
        <v>0</v>
      </c>
      <c r="CK82" s="74">
        <v>0</v>
      </c>
      <c r="CL82" s="74">
        <v>0</v>
      </c>
      <c r="CM82" s="74">
        <v>0</v>
      </c>
      <c r="CN82" s="74">
        <v>0</v>
      </c>
      <c r="CO82" s="74">
        <v>0</v>
      </c>
      <c r="CP82" s="74">
        <v>0</v>
      </c>
      <c r="CQ82" s="74">
        <v>0</v>
      </c>
      <c r="CR82" s="74">
        <v>0</v>
      </c>
      <c r="CS82" s="74">
        <v>0</v>
      </c>
      <c r="CT82" s="74">
        <v>0</v>
      </c>
      <c r="CU82" s="74">
        <v>0</v>
      </c>
      <c r="CV82" s="74">
        <v>0</v>
      </c>
      <c r="CW82" s="74">
        <v>0</v>
      </c>
      <c r="CX82" s="74">
        <v>0</v>
      </c>
      <c r="CY82" s="74">
        <v>0</v>
      </c>
      <c r="CZ82" s="74">
        <v>0</v>
      </c>
      <c r="DA82" s="74">
        <v>0</v>
      </c>
      <c r="DB82" s="74">
        <v>0</v>
      </c>
      <c r="DC82" s="74">
        <v>0</v>
      </c>
      <c r="DD82" s="74">
        <v>0</v>
      </c>
    </row>
    <row r="83" spans="1:108" s="75" customFormat="1" ht="16.5" customHeight="1" x14ac:dyDescent="0.25">
      <c r="A83" s="70">
        <v>75</v>
      </c>
      <c r="B83" s="71">
        <v>45329</v>
      </c>
      <c r="C83" s="72">
        <v>1</v>
      </c>
      <c r="D83" s="72">
        <v>0</v>
      </c>
      <c r="E83" s="72">
        <v>0</v>
      </c>
      <c r="F83" s="74"/>
      <c r="G83" s="72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4"/>
      <c r="AP83" s="72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2"/>
      <c r="BD83" s="74"/>
      <c r="BE83" s="74"/>
      <c r="BF83" s="74"/>
      <c r="BG83" s="74"/>
      <c r="BH83" s="74"/>
      <c r="BI83" s="74"/>
      <c r="BJ83" s="74">
        <v>0</v>
      </c>
      <c r="BK83" s="74"/>
      <c r="BL83" s="74"/>
      <c r="BM83" s="72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3"/>
      <c r="BY83" s="73"/>
      <c r="BZ83" s="74"/>
      <c r="CA83" s="72"/>
      <c r="CB83" s="74"/>
      <c r="CC83" s="74"/>
      <c r="CD83" s="74"/>
      <c r="CE83" s="74"/>
      <c r="CF83" s="74"/>
      <c r="CG83" s="74"/>
      <c r="CH83" s="74"/>
      <c r="CI83" s="74"/>
      <c r="CJ83" s="74">
        <v>0</v>
      </c>
      <c r="CK83" s="74">
        <v>0</v>
      </c>
      <c r="CL83" s="74">
        <v>0</v>
      </c>
      <c r="CM83" s="74">
        <v>0</v>
      </c>
      <c r="CN83" s="74">
        <v>0</v>
      </c>
      <c r="CO83" s="74">
        <v>0</v>
      </c>
      <c r="CP83" s="74">
        <v>0</v>
      </c>
      <c r="CQ83" s="74">
        <v>0</v>
      </c>
      <c r="CR83" s="74">
        <v>0</v>
      </c>
      <c r="CS83" s="74">
        <v>0</v>
      </c>
      <c r="CT83" s="74">
        <v>0</v>
      </c>
      <c r="CU83" s="74">
        <v>0</v>
      </c>
      <c r="CV83" s="74">
        <v>0</v>
      </c>
      <c r="CW83" s="74">
        <v>0</v>
      </c>
      <c r="CX83" s="74">
        <v>0</v>
      </c>
      <c r="CY83" s="74">
        <v>0</v>
      </c>
      <c r="CZ83" s="74">
        <v>0</v>
      </c>
      <c r="DA83" s="74">
        <v>0</v>
      </c>
      <c r="DB83" s="74">
        <v>0</v>
      </c>
      <c r="DC83" s="74">
        <v>0</v>
      </c>
      <c r="DD83" s="74">
        <v>0</v>
      </c>
    </row>
    <row r="84" spans="1:108" s="75" customFormat="1" ht="16.5" customHeight="1" x14ac:dyDescent="0.25">
      <c r="A84" s="70">
        <v>76</v>
      </c>
      <c r="B84" s="71">
        <v>45329</v>
      </c>
      <c r="C84" s="72">
        <v>2</v>
      </c>
      <c r="D84" s="72">
        <v>10.6</v>
      </c>
      <c r="E84" s="72">
        <v>1867.3189599999998</v>
      </c>
      <c r="F84" s="74"/>
      <c r="G84" s="72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2">
        <v>1.1000000000000001</v>
      </c>
      <c r="AB84" s="72">
        <v>610.85</v>
      </c>
      <c r="AC84" s="72">
        <v>2.74</v>
      </c>
      <c r="AD84" s="72">
        <v>3.29</v>
      </c>
      <c r="AE84" s="72">
        <v>7.5270000000000001</v>
      </c>
      <c r="AF84" s="72">
        <v>5.0999999999999997E-2</v>
      </c>
      <c r="AG84" s="72">
        <v>0.22600000000000001</v>
      </c>
      <c r="AH84" s="72">
        <v>4.1000000000000002E-2</v>
      </c>
      <c r="AI84" s="72">
        <v>0</v>
      </c>
      <c r="AJ84" s="72">
        <v>2E-3</v>
      </c>
      <c r="AK84" s="72">
        <f>100-(AB84/10000*1.6734)-(AC84*1.1547)-(AD84*(100/(67.1-$AQ$1)))-(AF84*2.8879)-(AG84*2.1733)-((AE84-(AD84*($AQ$1/(67.1-$AQ$1)))-(AF84*0.8788)-(AG84*0.7453))*2.1483)</f>
        <v>75.850450208671802</v>
      </c>
      <c r="AL84" s="72">
        <f t="shared" si="22"/>
        <v>2.9788461465869305</v>
      </c>
      <c r="AM84" s="72">
        <f t="shared" si="23"/>
        <v>222.93795620437956</v>
      </c>
      <c r="AN84" s="72">
        <v>45.13</v>
      </c>
      <c r="AO84" s="74">
        <v>20.13</v>
      </c>
      <c r="AP84" s="72">
        <v>11753.51</v>
      </c>
      <c r="AQ84" s="74">
        <v>59.12</v>
      </c>
      <c r="AR84" s="74">
        <v>6</v>
      </c>
      <c r="AS84" s="74">
        <v>5.5129999999999999</v>
      </c>
      <c r="AT84" s="74">
        <v>0.72</v>
      </c>
      <c r="AU84" s="74">
        <v>0.222</v>
      </c>
      <c r="AV84" s="74">
        <v>5.7000000000000002E-2</v>
      </c>
      <c r="AW84" s="74">
        <v>2.5</v>
      </c>
      <c r="AX84" s="74">
        <v>0.26100000000000001</v>
      </c>
      <c r="AY84" s="74">
        <f t="shared" si="24"/>
        <v>14.013</v>
      </c>
      <c r="AZ84" s="74"/>
      <c r="BA84" s="74"/>
      <c r="BB84" s="74">
        <v>0.59</v>
      </c>
      <c r="BC84" s="72">
        <v>196.51</v>
      </c>
      <c r="BD84" s="74">
        <v>0.28000000000000003</v>
      </c>
      <c r="BE84" s="74">
        <v>3.43</v>
      </c>
      <c r="BF84" s="74">
        <v>7.9909999999999997</v>
      </c>
      <c r="BG84" s="74">
        <v>2.8000000000000001E-2</v>
      </c>
      <c r="BH84" s="74">
        <v>0.20899999999999999</v>
      </c>
      <c r="BI84" s="74">
        <v>3.5000000000000003E-2</v>
      </c>
      <c r="BJ84" s="74">
        <v>0</v>
      </c>
      <c r="BK84" s="74">
        <v>1.7999999999999999E-2</v>
      </c>
      <c r="BL84" s="74">
        <v>3.05</v>
      </c>
      <c r="BM84" s="72">
        <v>2078.84</v>
      </c>
      <c r="BN84" s="74">
        <v>4.3600000000000003</v>
      </c>
      <c r="BO84" s="74">
        <v>45.33</v>
      </c>
      <c r="BP84" s="74">
        <v>10.064</v>
      </c>
      <c r="BQ84" s="74">
        <v>0.40799999999999997</v>
      </c>
      <c r="BR84" s="74">
        <v>9.1999999999999998E-2</v>
      </c>
      <c r="BS84" s="74">
        <v>0.38800000000000001</v>
      </c>
      <c r="BT84" s="74">
        <v>6.55</v>
      </c>
      <c r="BU84" s="74">
        <v>4.2000000000000003E-2</v>
      </c>
      <c r="BV84" s="74">
        <f t="shared" si="25"/>
        <v>16.614000000000001</v>
      </c>
      <c r="BW84" s="74">
        <f t="shared" si="26"/>
        <v>11.318</v>
      </c>
      <c r="BX84" s="73">
        <f t="shared" si="28"/>
        <v>3.55</v>
      </c>
      <c r="BY84" s="73">
        <f t="shared" si="27"/>
        <v>6.3179999999999996</v>
      </c>
      <c r="BZ84" s="74">
        <v>0.49</v>
      </c>
      <c r="CA84" s="72">
        <v>103.5</v>
      </c>
      <c r="CB84" s="74">
        <v>0.17</v>
      </c>
      <c r="CC84" s="74">
        <v>0.22</v>
      </c>
      <c r="CD84" s="74">
        <v>7.1289999999999996</v>
      </c>
      <c r="CE84" s="74">
        <v>1.2E-2</v>
      </c>
      <c r="CF84" s="74">
        <v>0.20200000000000001</v>
      </c>
      <c r="CG84" s="74">
        <v>7.0000000000000001E-3</v>
      </c>
      <c r="CH84" s="74">
        <v>0</v>
      </c>
      <c r="CI84" s="74">
        <v>8.0000000000000002E-3</v>
      </c>
      <c r="CJ84" s="74">
        <v>0</v>
      </c>
      <c r="CK84" s="74">
        <v>0</v>
      </c>
      <c r="CL84" s="74">
        <v>0</v>
      </c>
      <c r="CM84" s="74">
        <v>0</v>
      </c>
      <c r="CN84" s="74">
        <v>0</v>
      </c>
      <c r="CO84" s="74">
        <v>0</v>
      </c>
      <c r="CP84" s="74">
        <v>0</v>
      </c>
      <c r="CQ84" s="74">
        <v>0</v>
      </c>
      <c r="CR84" s="74">
        <v>0</v>
      </c>
      <c r="CS84" s="74">
        <v>0</v>
      </c>
      <c r="CT84" s="74">
        <v>0</v>
      </c>
      <c r="CU84" s="74">
        <v>0</v>
      </c>
      <c r="CV84" s="74">
        <v>0</v>
      </c>
      <c r="CW84" s="74">
        <v>0</v>
      </c>
      <c r="CX84" s="74">
        <v>0</v>
      </c>
      <c r="CY84" s="74">
        <v>0</v>
      </c>
      <c r="CZ84" s="74">
        <v>0</v>
      </c>
      <c r="DA84" s="74">
        <v>0</v>
      </c>
      <c r="DB84" s="74">
        <v>0</v>
      </c>
      <c r="DC84" s="74">
        <v>0</v>
      </c>
      <c r="DD84" s="74">
        <v>0</v>
      </c>
    </row>
    <row r="85" spans="1:108" s="75" customFormat="1" ht="16.5" customHeight="1" x14ac:dyDescent="0.25">
      <c r="A85" s="70">
        <v>77</v>
      </c>
      <c r="B85" s="71">
        <v>45330</v>
      </c>
      <c r="C85" s="72">
        <v>1</v>
      </c>
      <c r="D85" s="72">
        <v>10.8</v>
      </c>
      <c r="E85" s="72">
        <v>1951.47696</v>
      </c>
      <c r="F85" s="74"/>
      <c r="G85" s="72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2">
        <v>1.3</v>
      </c>
      <c r="AB85" s="72">
        <v>609.09</v>
      </c>
      <c r="AC85" s="72">
        <v>2.66</v>
      </c>
      <c r="AD85" s="72">
        <v>4.59</v>
      </c>
      <c r="AE85" s="72">
        <v>9.1210000000000004</v>
      </c>
      <c r="AF85" s="72">
        <v>5.7000000000000002E-2</v>
      </c>
      <c r="AG85" s="72">
        <v>0.28699999999999998</v>
      </c>
      <c r="AH85" s="72">
        <v>0.05</v>
      </c>
      <c r="AI85" s="72">
        <v>0</v>
      </c>
      <c r="AJ85" s="72">
        <v>0.04</v>
      </c>
      <c r="AK85" s="72">
        <f t="shared" ref="AK85:AK127" si="29">100-(AB85/10000*1.6734)-(AC85*1.1547)-(AD85*(100/(67.1-$AQ$1)))-(AF85*2.8879)-(AG85*2.1733)-((AE85-(AD85*($AQ$1/(67.1-$AQ$1)))-(AF85*0.8788)-(AG85*0.7453))*2.1483)</f>
        <v>70.68671723084141</v>
      </c>
      <c r="AL85" s="72">
        <f t="shared" si="22"/>
        <v>3.0504757688377016</v>
      </c>
      <c r="AM85" s="72">
        <f t="shared" si="23"/>
        <v>228.98120300751879</v>
      </c>
      <c r="AN85" s="74">
        <v>48.831578947368413</v>
      </c>
      <c r="AO85" s="74">
        <v>14.21</v>
      </c>
      <c r="AP85" s="72">
        <v>8908.84</v>
      </c>
      <c r="AQ85" s="74">
        <v>54.39</v>
      </c>
      <c r="AR85" s="74">
        <v>9.1199999999999992</v>
      </c>
      <c r="AS85" s="74">
        <v>6.2270000000000003</v>
      </c>
      <c r="AT85" s="74">
        <v>0.66500000000000004</v>
      </c>
      <c r="AU85" s="74">
        <v>0.27300000000000002</v>
      </c>
      <c r="AV85" s="74">
        <v>8.2000000000000003E-2</v>
      </c>
      <c r="AW85" s="74">
        <v>4</v>
      </c>
      <c r="AX85" s="74">
        <v>0.22700000000000001</v>
      </c>
      <c r="AY85" s="74">
        <f t="shared" si="24"/>
        <v>19.347000000000001</v>
      </c>
      <c r="AZ85" s="74"/>
      <c r="BA85" s="74"/>
      <c r="BB85" s="74">
        <v>0.6</v>
      </c>
      <c r="BC85" s="72">
        <v>163.47</v>
      </c>
      <c r="BD85" s="74">
        <v>0.34</v>
      </c>
      <c r="BE85" s="74">
        <v>4.66</v>
      </c>
      <c r="BF85" s="74">
        <v>9.0839999999999996</v>
      </c>
      <c r="BG85" s="74">
        <v>3.4000000000000002E-2</v>
      </c>
      <c r="BH85" s="74">
        <v>0.28799999999999998</v>
      </c>
      <c r="BI85" s="74">
        <v>4.5999999999999999E-2</v>
      </c>
      <c r="BJ85" s="74">
        <v>0</v>
      </c>
      <c r="BK85" s="74">
        <v>4.7E-2</v>
      </c>
      <c r="BL85" s="74">
        <v>1.39</v>
      </c>
      <c r="BM85" s="72">
        <v>1155.67</v>
      </c>
      <c r="BN85" s="74">
        <v>1.37</v>
      </c>
      <c r="BO85" s="74">
        <v>51.83</v>
      </c>
      <c r="BP85" s="74">
        <v>10.294</v>
      </c>
      <c r="BQ85" s="74">
        <v>0.36</v>
      </c>
      <c r="BR85" s="74">
        <v>0.10199999999999999</v>
      </c>
      <c r="BS85" s="74">
        <v>0.42699999999999999</v>
      </c>
      <c r="BT85" s="74">
        <v>2.6</v>
      </c>
      <c r="BU85" s="74">
        <v>6.8000000000000005E-2</v>
      </c>
      <c r="BV85" s="74">
        <f t="shared" si="25"/>
        <v>12.894</v>
      </c>
      <c r="BW85" s="74">
        <f t="shared" si="26"/>
        <v>4.33</v>
      </c>
      <c r="BX85" s="73">
        <f t="shared" si="28"/>
        <v>3.1500000000000004</v>
      </c>
      <c r="BY85" s="73">
        <f t="shared" si="27"/>
        <v>5.6479999999999997</v>
      </c>
      <c r="BZ85" s="74">
        <v>0.55000000000000004</v>
      </c>
      <c r="CA85" s="72">
        <v>106.69</v>
      </c>
      <c r="CB85" s="74">
        <v>0.27</v>
      </c>
      <c r="CC85" s="74">
        <v>0.64</v>
      </c>
      <c r="CD85" s="74">
        <v>9.0909999999999993</v>
      </c>
      <c r="CE85" s="74">
        <v>1.7999999999999999E-2</v>
      </c>
      <c r="CF85" s="74">
        <v>0.30499999999999999</v>
      </c>
      <c r="CG85" s="74">
        <v>1.7999999999999999E-2</v>
      </c>
      <c r="CH85" s="74">
        <v>0</v>
      </c>
      <c r="CI85" s="74">
        <v>5.7000000000000002E-2</v>
      </c>
      <c r="CJ85" s="74">
        <v>0</v>
      </c>
      <c r="CK85" s="74">
        <v>0</v>
      </c>
      <c r="CL85" s="74">
        <v>0</v>
      </c>
      <c r="CM85" s="74">
        <v>0</v>
      </c>
      <c r="CN85" s="74">
        <v>0</v>
      </c>
      <c r="CO85" s="74">
        <v>0</v>
      </c>
      <c r="CP85" s="74">
        <v>0</v>
      </c>
      <c r="CQ85" s="74">
        <v>0</v>
      </c>
      <c r="CR85" s="74">
        <v>0</v>
      </c>
      <c r="CS85" s="74">
        <v>0</v>
      </c>
      <c r="CT85" s="74">
        <v>0</v>
      </c>
      <c r="CU85" s="74">
        <v>0</v>
      </c>
      <c r="CV85" s="74">
        <v>0</v>
      </c>
      <c r="CW85" s="74">
        <v>0</v>
      </c>
      <c r="CX85" s="74">
        <v>0</v>
      </c>
      <c r="CY85" s="74">
        <v>0</v>
      </c>
      <c r="CZ85" s="74">
        <v>0</v>
      </c>
      <c r="DA85" s="74">
        <v>0</v>
      </c>
      <c r="DB85" s="74">
        <v>0</v>
      </c>
      <c r="DC85" s="74">
        <v>0</v>
      </c>
      <c r="DD85" s="74">
        <v>0</v>
      </c>
    </row>
    <row r="86" spans="1:108" s="75" customFormat="1" ht="16.5" customHeight="1" x14ac:dyDescent="0.25">
      <c r="A86" s="70">
        <v>78</v>
      </c>
      <c r="B86" s="71">
        <v>45330</v>
      </c>
      <c r="C86" s="72">
        <v>2</v>
      </c>
      <c r="D86" s="72">
        <v>12</v>
      </c>
      <c r="E86" s="72">
        <v>1998.6518999999998</v>
      </c>
      <c r="F86" s="74"/>
      <c r="G86" s="72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2">
        <v>1.35</v>
      </c>
      <c r="AB86" s="72">
        <v>552.38</v>
      </c>
      <c r="AC86" s="72">
        <v>2.19</v>
      </c>
      <c r="AD86" s="72">
        <v>3.68</v>
      </c>
      <c r="AE86" s="72">
        <v>8.7720000000000002</v>
      </c>
      <c r="AF86" s="72">
        <v>5.6000000000000001E-2</v>
      </c>
      <c r="AG86" s="72">
        <v>0.23400000000000001</v>
      </c>
      <c r="AH86" s="72">
        <v>4.4999999999999998E-2</v>
      </c>
      <c r="AI86" s="72">
        <v>0</v>
      </c>
      <c r="AJ86" s="72">
        <v>4.5999999999999999E-2</v>
      </c>
      <c r="AK86" s="72">
        <f t="shared" si="29"/>
        <v>73.273775544633679</v>
      </c>
      <c r="AL86" s="72">
        <f t="shared" si="22"/>
        <v>3.0119759886064887</v>
      </c>
      <c r="AM86" s="72">
        <f t="shared" si="23"/>
        <v>252.22831050228311</v>
      </c>
      <c r="AN86" s="74">
        <v>52.729323308270679</v>
      </c>
      <c r="AO86" s="74">
        <v>15.84</v>
      </c>
      <c r="AP86" s="72">
        <v>10002.379999999999</v>
      </c>
      <c r="AQ86" s="74">
        <v>44.41</v>
      </c>
      <c r="AR86" s="74">
        <v>12.81</v>
      </c>
      <c r="AS86" s="74">
        <v>8.2349999999999994</v>
      </c>
      <c r="AT86" s="74">
        <v>0.71899999999999997</v>
      </c>
      <c r="AU86" s="74">
        <v>0.32700000000000001</v>
      </c>
      <c r="AV86" s="74">
        <v>0.115</v>
      </c>
      <c r="AW86" s="74">
        <v>6.65</v>
      </c>
      <c r="AX86" s="74">
        <v>0.16300000000000001</v>
      </c>
      <c r="AY86" s="74">
        <f t="shared" si="24"/>
        <v>27.695</v>
      </c>
      <c r="AZ86" s="74"/>
      <c r="BA86" s="74"/>
      <c r="BB86" s="74">
        <v>0.6</v>
      </c>
      <c r="BC86" s="72">
        <v>144.21</v>
      </c>
      <c r="BD86" s="74">
        <v>0.21</v>
      </c>
      <c r="BE86" s="74">
        <v>3.67</v>
      </c>
      <c r="BF86" s="74">
        <v>8.5139999999999993</v>
      </c>
      <c r="BG86" s="74">
        <v>2.8000000000000001E-2</v>
      </c>
      <c r="BH86" s="74">
        <v>0.252</v>
      </c>
      <c r="BI86" s="74">
        <v>3.7999999999999999E-2</v>
      </c>
      <c r="BJ86" s="74">
        <v>0</v>
      </c>
      <c r="BK86" s="74">
        <v>5.8000000000000003E-2</v>
      </c>
      <c r="BL86" s="74">
        <v>0.79</v>
      </c>
      <c r="BM86" s="72">
        <v>814.19</v>
      </c>
      <c r="BN86" s="74">
        <v>0.74</v>
      </c>
      <c r="BO86" s="74">
        <v>52.07</v>
      </c>
      <c r="BP86" s="74">
        <v>10.503</v>
      </c>
      <c r="BQ86" s="74">
        <v>0.34799999999999998</v>
      </c>
      <c r="BR86" s="74">
        <v>0.11</v>
      </c>
      <c r="BS86" s="74">
        <v>0.41199999999999998</v>
      </c>
      <c r="BT86" s="74">
        <v>1.94</v>
      </c>
      <c r="BU86" s="74">
        <v>5.8999999999999997E-2</v>
      </c>
      <c r="BV86" s="74">
        <f t="shared" si="25"/>
        <v>12.443</v>
      </c>
      <c r="BW86" s="74">
        <f t="shared" si="26"/>
        <v>3.0279999999999996</v>
      </c>
      <c r="BX86" s="73">
        <f t="shared" si="28"/>
        <v>2.09</v>
      </c>
      <c r="BY86" s="73">
        <f t="shared" si="27"/>
        <v>3.6759999999999984</v>
      </c>
      <c r="BZ86" s="74">
        <v>0.5</v>
      </c>
      <c r="CA86" s="72">
        <v>84.94</v>
      </c>
      <c r="CB86" s="74">
        <v>0.18</v>
      </c>
      <c r="CC86" s="74">
        <v>0.26</v>
      </c>
      <c r="CD86" s="74">
        <v>7.3339999999999996</v>
      </c>
      <c r="CE86" s="74">
        <v>1.4999999999999999E-2</v>
      </c>
      <c r="CF86" s="74">
        <v>0.214</v>
      </c>
      <c r="CG86" s="74">
        <v>1.0999999999999999E-2</v>
      </c>
      <c r="CH86" s="74">
        <v>0</v>
      </c>
      <c r="CI86" s="74">
        <v>5.8000000000000003E-2</v>
      </c>
      <c r="CJ86" s="74">
        <v>0</v>
      </c>
      <c r="CK86" s="74">
        <v>0</v>
      </c>
      <c r="CL86" s="74">
        <v>0</v>
      </c>
      <c r="CM86" s="74">
        <v>0</v>
      </c>
      <c r="CN86" s="74">
        <v>0</v>
      </c>
      <c r="CO86" s="74">
        <v>0</v>
      </c>
      <c r="CP86" s="74">
        <v>0</v>
      </c>
      <c r="CQ86" s="74">
        <v>0</v>
      </c>
      <c r="CR86" s="74">
        <v>0</v>
      </c>
      <c r="CS86" s="74">
        <v>0</v>
      </c>
      <c r="CT86" s="74">
        <v>0</v>
      </c>
      <c r="CU86" s="74">
        <v>0</v>
      </c>
      <c r="CV86" s="74">
        <v>0</v>
      </c>
      <c r="CW86" s="74">
        <v>0</v>
      </c>
      <c r="CX86" s="74">
        <v>0</v>
      </c>
      <c r="CY86" s="74">
        <v>0</v>
      </c>
      <c r="CZ86" s="74">
        <v>0</v>
      </c>
      <c r="DA86" s="74">
        <v>0</v>
      </c>
      <c r="DB86" s="74">
        <v>0</v>
      </c>
      <c r="DC86" s="74">
        <v>0</v>
      </c>
      <c r="DD86" s="74">
        <v>0</v>
      </c>
    </row>
    <row r="87" spans="1:108" s="75" customFormat="1" ht="16.5" customHeight="1" x14ac:dyDescent="0.25">
      <c r="A87" s="70">
        <v>79</v>
      </c>
      <c r="B87" s="71">
        <v>45331</v>
      </c>
      <c r="C87" s="72">
        <v>1</v>
      </c>
      <c r="D87" s="72">
        <v>12</v>
      </c>
      <c r="E87" s="72">
        <v>1971.70776</v>
      </c>
      <c r="F87" s="74"/>
      <c r="G87" s="72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2">
        <v>1.1000000000000001</v>
      </c>
      <c r="AB87" s="72">
        <v>568.92999999999995</v>
      </c>
      <c r="AC87" s="72">
        <v>1.64</v>
      </c>
      <c r="AD87" s="72">
        <v>3.19</v>
      </c>
      <c r="AE87" s="72">
        <v>8.8539999999999992</v>
      </c>
      <c r="AF87" s="72">
        <v>4.4999999999999998E-2</v>
      </c>
      <c r="AG87" s="72">
        <v>0.27100000000000002</v>
      </c>
      <c r="AH87" s="72">
        <v>3.5000000000000003E-2</v>
      </c>
      <c r="AI87" s="72">
        <v>0</v>
      </c>
      <c r="AJ87" s="72">
        <v>4.8000000000000001E-2</v>
      </c>
      <c r="AK87" s="72">
        <f t="shared" si="29"/>
        <v>74.394870870924905</v>
      </c>
      <c r="AL87" s="72">
        <f t="shared" si="22"/>
        <v>2.9942417617936958</v>
      </c>
      <c r="AM87" s="72">
        <f t="shared" si="23"/>
        <v>346.90853658536582</v>
      </c>
      <c r="AN87" s="74">
        <v>51.941176470588232</v>
      </c>
      <c r="AO87" s="74">
        <v>16.46</v>
      </c>
      <c r="AP87" s="72">
        <v>9130.25</v>
      </c>
      <c r="AQ87" s="74">
        <v>37.86</v>
      </c>
      <c r="AR87" s="74">
        <v>12.7</v>
      </c>
      <c r="AS87" s="74">
        <v>8.4969999999999999</v>
      </c>
      <c r="AT87" s="74">
        <v>0.66400000000000003</v>
      </c>
      <c r="AU87" s="74">
        <v>0.34300000000000003</v>
      </c>
      <c r="AV87" s="74">
        <v>0.11600000000000001</v>
      </c>
      <c r="AW87" s="74">
        <v>7.09</v>
      </c>
      <c r="AX87" s="74">
        <v>0.224</v>
      </c>
      <c r="AY87" s="74">
        <f t="shared" si="24"/>
        <v>28.286999999999999</v>
      </c>
      <c r="AZ87" s="74"/>
      <c r="BA87" s="74"/>
      <c r="BB87" s="74">
        <v>0.67</v>
      </c>
      <c r="BC87" s="72">
        <v>201.48</v>
      </c>
      <c r="BD87" s="74">
        <v>0.27</v>
      </c>
      <c r="BE87" s="74">
        <v>2.92</v>
      </c>
      <c r="BF87" s="74">
        <v>8.5820000000000007</v>
      </c>
      <c r="BG87" s="74">
        <v>4.1000000000000002E-2</v>
      </c>
      <c r="BH87" s="74">
        <v>0.28899999999999998</v>
      </c>
      <c r="BI87" s="74">
        <v>3.1E-2</v>
      </c>
      <c r="BJ87" s="74">
        <v>0</v>
      </c>
      <c r="BK87" s="74">
        <v>4.1000000000000002E-2</v>
      </c>
      <c r="BL87" s="74">
        <v>2.0099999999999998</v>
      </c>
      <c r="BM87" s="72">
        <v>1416.34</v>
      </c>
      <c r="BN87" s="74">
        <v>2.36</v>
      </c>
      <c r="BO87" s="74">
        <v>50.36</v>
      </c>
      <c r="BP87" s="74">
        <v>10.433999999999999</v>
      </c>
      <c r="BQ87" s="74">
        <v>0.38400000000000001</v>
      </c>
      <c r="BR87" s="74">
        <v>0.109</v>
      </c>
      <c r="BS87" s="74">
        <v>0.39400000000000002</v>
      </c>
      <c r="BT87" s="74">
        <v>2.78</v>
      </c>
      <c r="BU87" s="74">
        <v>6.4000000000000001E-2</v>
      </c>
      <c r="BV87" s="74">
        <f t="shared" si="25"/>
        <v>13.213999999999999</v>
      </c>
      <c r="BW87" s="74">
        <f t="shared" si="26"/>
        <v>5.524</v>
      </c>
      <c r="BX87" s="73">
        <f t="shared" si="28"/>
        <v>1.8699999999999992</v>
      </c>
      <c r="BY87" s="73">
        <f t="shared" si="27"/>
        <v>4.1999999999999993</v>
      </c>
      <c r="BZ87" s="74">
        <v>0.5</v>
      </c>
      <c r="CA87" s="72">
        <v>92.66</v>
      </c>
      <c r="CB87" s="74">
        <v>0.16</v>
      </c>
      <c r="CC87" s="74">
        <v>0.28999999999999998</v>
      </c>
      <c r="CD87" s="74">
        <v>7.649</v>
      </c>
      <c r="CE87" s="74">
        <v>2.8000000000000001E-2</v>
      </c>
      <c r="CF87" s="74">
        <v>0.253</v>
      </c>
      <c r="CG87" s="74">
        <v>7.0000000000000001E-3</v>
      </c>
      <c r="CH87" s="74">
        <v>0</v>
      </c>
      <c r="CI87" s="74">
        <v>5.0999999999999997E-2</v>
      </c>
      <c r="CJ87" s="74">
        <v>0</v>
      </c>
      <c r="CK87" s="74">
        <v>0</v>
      </c>
      <c r="CL87" s="74">
        <v>0</v>
      </c>
      <c r="CM87" s="74">
        <v>0</v>
      </c>
      <c r="CN87" s="74">
        <v>0</v>
      </c>
      <c r="CO87" s="74">
        <v>0</v>
      </c>
      <c r="CP87" s="74">
        <v>0</v>
      </c>
      <c r="CQ87" s="74">
        <v>0</v>
      </c>
      <c r="CR87" s="74">
        <v>0</v>
      </c>
      <c r="CS87" s="74">
        <v>0</v>
      </c>
      <c r="CT87" s="74">
        <v>0</v>
      </c>
      <c r="CU87" s="74">
        <v>0</v>
      </c>
      <c r="CV87" s="74">
        <v>0</v>
      </c>
      <c r="CW87" s="74">
        <v>0</v>
      </c>
      <c r="CX87" s="74">
        <v>0</v>
      </c>
      <c r="CY87" s="74">
        <v>0</v>
      </c>
      <c r="CZ87" s="74">
        <v>0</v>
      </c>
      <c r="DA87" s="74">
        <v>0</v>
      </c>
      <c r="DB87" s="74">
        <v>0</v>
      </c>
      <c r="DC87" s="74">
        <v>0</v>
      </c>
      <c r="DD87" s="74">
        <v>0</v>
      </c>
    </row>
    <row r="88" spans="1:108" s="75" customFormat="1" ht="16.5" customHeight="1" x14ac:dyDescent="0.25">
      <c r="A88" s="70">
        <v>80</v>
      </c>
      <c r="B88" s="71">
        <v>45331</v>
      </c>
      <c r="C88" s="72">
        <v>2</v>
      </c>
      <c r="D88" s="72">
        <v>12</v>
      </c>
      <c r="E88" s="72">
        <v>2042.9706800000001</v>
      </c>
      <c r="F88" s="74"/>
      <c r="G88" s="72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2">
        <v>1.1399999999999999</v>
      </c>
      <c r="AB88" s="72">
        <v>319.69</v>
      </c>
      <c r="AC88" s="72">
        <v>0.76</v>
      </c>
      <c r="AD88" s="72">
        <v>1.61</v>
      </c>
      <c r="AE88" s="72">
        <v>6.3109999999999999</v>
      </c>
      <c r="AF88" s="72">
        <v>0.04</v>
      </c>
      <c r="AG88" s="72">
        <v>0.14599999999999999</v>
      </c>
      <c r="AH88" s="72">
        <v>1.4999999999999999E-2</v>
      </c>
      <c r="AI88" s="72">
        <v>0</v>
      </c>
      <c r="AJ88" s="72">
        <v>4.4999999999999998E-2</v>
      </c>
      <c r="AK88" s="72">
        <f t="shared" si="29"/>
        <v>83.169251668635994</v>
      </c>
      <c r="AL88" s="72">
        <f t="shared" si="22"/>
        <v>2.867339809344216</v>
      </c>
      <c r="AM88" s="72">
        <f t="shared" si="23"/>
        <v>420.64473684210526</v>
      </c>
      <c r="AN88" s="74">
        <v>45.145454545454541</v>
      </c>
      <c r="AO88" s="74">
        <v>20.61</v>
      </c>
      <c r="AP88" s="72">
        <v>10669.57</v>
      </c>
      <c r="AQ88" s="74">
        <v>40.450000000000003</v>
      </c>
      <c r="AR88" s="74">
        <v>10.72</v>
      </c>
      <c r="AS88" s="74">
        <v>8.6349999999999998</v>
      </c>
      <c r="AT88" s="74">
        <v>0.71599999999999997</v>
      </c>
      <c r="AU88" s="74">
        <v>0.312</v>
      </c>
      <c r="AV88" s="74">
        <v>9.4E-2</v>
      </c>
      <c r="AW88" s="74">
        <v>7.64</v>
      </c>
      <c r="AX88" s="74">
        <v>0.22</v>
      </c>
      <c r="AY88" s="74">
        <f t="shared" si="24"/>
        <v>26.994999999999997</v>
      </c>
      <c r="AZ88" s="74"/>
      <c r="BA88" s="74"/>
      <c r="BB88" s="74">
        <v>0.48</v>
      </c>
      <c r="BC88" s="72">
        <v>96.26</v>
      </c>
      <c r="BD88" s="74">
        <v>0.12</v>
      </c>
      <c r="BE88" s="74">
        <v>1.72</v>
      </c>
      <c r="BF88" s="74">
        <v>6.4409999999999998</v>
      </c>
      <c r="BG88" s="74">
        <v>3.2000000000000001E-2</v>
      </c>
      <c r="BH88" s="74">
        <v>0.192</v>
      </c>
      <c r="BI88" s="74">
        <v>1.4999999999999999E-2</v>
      </c>
      <c r="BJ88" s="74">
        <v>0</v>
      </c>
      <c r="BK88" s="74">
        <v>3.7999999999999999E-2</v>
      </c>
      <c r="BL88" s="74">
        <v>1.05</v>
      </c>
      <c r="BM88" s="72">
        <v>998.93</v>
      </c>
      <c r="BN88" s="74">
        <v>0.57999999999999996</v>
      </c>
      <c r="BO88" s="74">
        <v>48.3</v>
      </c>
      <c r="BP88" s="74">
        <v>10.965</v>
      </c>
      <c r="BQ88" s="74">
        <v>0.4</v>
      </c>
      <c r="BR88" s="74">
        <v>0.17100000000000001</v>
      </c>
      <c r="BS88" s="74">
        <v>0.379</v>
      </c>
      <c r="BT88" s="74">
        <v>3.92</v>
      </c>
      <c r="BU88" s="74">
        <v>7.4999999999999997E-2</v>
      </c>
      <c r="BV88" s="74">
        <f t="shared" si="25"/>
        <v>14.885</v>
      </c>
      <c r="BW88" s="74">
        <f t="shared" si="26"/>
        <v>4.9000000000000004</v>
      </c>
      <c r="BX88" s="73">
        <f t="shared" si="28"/>
        <v>2.7899999999999991</v>
      </c>
      <c r="BY88" s="73">
        <f t="shared" si="27"/>
        <v>4.0999999999999996</v>
      </c>
      <c r="BZ88" s="74">
        <v>0.43</v>
      </c>
      <c r="CA88" s="72">
        <v>57.01</v>
      </c>
      <c r="CB88" s="74">
        <v>0.11</v>
      </c>
      <c r="CC88" s="74">
        <v>0.13</v>
      </c>
      <c r="CD88" s="74">
        <v>5.726</v>
      </c>
      <c r="CE88" s="74">
        <v>2.9000000000000001E-2</v>
      </c>
      <c r="CF88" s="74">
        <v>0.17299999999999999</v>
      </c>
      <c r="CG88" s="74">
        <v>4.0000000000000001E-3</v>
      </c>
      <c r="CH88" s="74">
        <v>0</v>
      </c>
      <c r="CI88" s="74">
        <v>5.8999999999999997E-2</v>
      </c>
      <c r="CJ88" s="74">
        <v>0</v>
      </c>
      <c r="CK88" s="74">
        <v>0</v>
      </c>
      <c r="CL88" s="74">
        <v>0</v>
      </c>
      <c r="CM88" s="74">
        <v>0</v>
      </c>
      <c r="CN88" s="74">
        <v>0</v>
      </c>
      <c r="CO88" s="74">
        <v>0</v>
      </c>
      <c r="CP88" s="74">
        <v>0</v>
      </c>
      <c r="CQ88" s="74">
        <v>0</v>
      </c>
      <c r="CR88" s="74">
        <v>0</v>
      </c>
      <c r="CS88" s="74">
        <v>0</v>
      </c>
      <c r="CT88" s="74">
        <v>0</v>
      </c>
      <c r="CU88" s="74">
        <v>0</v>
      </c>
      <c r="CV88" s="74">
        <v>0</v>
      </c>
      <c r="CW88" s="74">
        <v>0</v>
      </c>
      <c r="CX88" s="74">
        <v>0</v>
      </c>
      <c r="CY88" s="74">
        <v>0</v>
      </c>
      <c r="CZ88" s="74">
        <v>0</v>
      </c>
      <c r="DA88" s="74">
        <v>0</v>
      </c>
      <c r="DB88" s="74">
        <v>0</v>
      </c>
      <c r="DC88" s="74">
        <v>0</v>
      </c>
      <c r="DD88" s="74">
        <v>0</v>
      </c>
    </row>
    <row r="89" spans="1:108" s="75" customFormat="1" ht="16.5" customHeight="1" x14ac:dyDescent="0.25">
      <c r="A89" s="70">
        <v>81</v>
      </c>
      <c r="B89" s="71">
        <v>45332</v>
      </c>
      <c r="C89" s="72">
        <v>1</v>
      </c>
      <c r="D89" s="72">
        <v>10.6</v>
      </c>
      <c r="E89" s="72">
        <v>1870.14724</v>
      </c>
      <c r="F89" s="74"/>
      <c r="G89" s="72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2">
        <v>0.95</v>
      </c>
      <c r="AB89" s="72">
        <v>294.95</v>
      </c>
      <c r="AC89" s="72">
        <v>0.93</v>
      </c>
      <c r="AD89" s="72">
        <v>2.2200000000000002</v>
      </c>
      <c r="AE89" s="72">
        <v>6.73</v>
      </c>
      <c r="AF89" s="72">
        <v>0.04</v>
      </c>
      <c r="AG89" s="72">
        <v>0.20200000000000001</v>
      </c>
      <c r="AH89" s="72">
        <v>1.9E-2</v>
      </c>
      <c r="AI89" s="72">
        <v>0</v>
      </c>
      <c r="AJ89" s="72">
        <v>4.0000000000000001E-3</v>
      </c>
      <c r="AK89" s="72">
        <f t="shared" si="29"/>
        <v>81.204468954203037</v>
      </c>
      <c r="AL89" s="72">
        <f t="shared" si="22"/>
        <v>2.8930683955404364</v>
      </c>
      <c r="AM89" s="72">
        <f t="shared" si="23"/>
        <v>317.15053763440858</v>
      </c>
      <c r="AN89" s="74">
        <v>54.472803347280333</v>
      </c>
      <c r="AO89" s="74">
        <v>18.37</v>
      </c>
      <c r="AP89" s="72">
        <v>9100.51</v>
      </c>
      <c r="AQ89" s="74">
        <v>38.39</v>
      </c>
      <c r="AR89" s="74">
        <v>11.71</v>
      </c>
      <c r="AS89" s="74">
        <v>7.68</v>
      </c>
      <c r="AT89" s="74">
        <v>0.73599999999999999</v>
      </c>
      <c r="AU89" s="74">
        <v>0.23899999999999999</v>
      </c>
      <c r="AV89" s="74">
        <v>9.9000000000000005E-2</v>
      </c>
      <c r="AW89" s="74">
        <v>11.34</v>
      </c>
      <c r="AX89" s="74">
        <v>0.152</v>
      </c>
      <c r="AY89" s="74">
        <f t="shared" si="24"/>
        <v>30.73</v>
      </c>
      <c r="AZ89" s="74"/>
      <c r="BA89" s="74"/>
      <c r="BB89" s="74">
        <v>0.3</v>
      </c>
      <c r="BC89" s="72">
        <v>89.93</v>
      </c>
      <c r="BD89" s="74">
        <v>0.12</v>
      </c>
      <c r="BE89" s="74">
        <v>2.25</v>
      </c>
      <c r="BF89" s="74">
        <v>6.8529999999999998</v>
      </c>
      <c r="BG89" s="74">
        <v>1.4E-2</v>
      </c>
      <c r="BH89" s="74">
        <v>0.19900000000000001</v>
      </c>
      <c r="BI89" s="74">
        <v>0.02</v>
      </c>
      <c r="BJ89" s="74">
        <v>0</v>
      </c>
      <c r="BK89" s="74">
        <v>1.2999999999999999E-2</v>
      </c>
      <c r="BL89" s="74">
        <v>1.2</v>
      </c>
      <c r="BM89" s="72">
        <v>865.89</v>
      </c>
      <c r="BN89" s="74">
        <v>0.64</v>
      </c>
      <c r="BO89" s="74">
        <v>50.73</v>
      </c>
      <c r="BP89" s="74">
        <v>11.295999999999999</v>
      </c>
      <c r="BQ89" s="74">
        <v>0.46100000000000002</v>
      </c>
      <c r="BR89" s="74">
        <v>0.16400000000000001</v>
      </c>
      <c r="BS89" s="74">
        <v>0.45500000000000002</v>
      </c>
      <c r="BT89" s="74">
        <v>2.38</v>
      </c>
      <c r="BU89" s="74">
        <v>8.9999999999999993E-3</v>
      </c>
      <c r="BV89" s="74">
        <f t="shared" si="25"/>
        <v>13.675999999999998</v>
      </c>
      <c r="BW89" s="74">
        <f t="shared" si="26"/>
        <v>3.4809999999999999</v>
      </c>
      <c r="BX89" s="73">
        <f t="shared" si="28"/>
        <v>2.169999999999999</v>
      </c>
      <c r="BY89" s="73">
        <f t="shared" si="27"/>
        <v>2.5809999999999995</v>
      </c>
      <c r="BZ89" s="74">
        <v>0.2</v>
      </c>
      <c r="CA89" s="72">
        <v>43.24</v>
      </c>
      <c r="CB89" s="74">
        <v>0.09</v>
      </c>
      <c r="CC89" s="74">
        <v>0.24</v>
      </c>
      <c r="CD89" s="74">
        <v>5.8659999999999997</v>
      </c>
      <c r="CE89" s="74">
        <v>8.0000000000000002E-3</v>
      </c>
      <c r="CF89" s="74">
        <v>0.159</v>
      </c>
      <c r="CG89" s="74">
        <v>4.0000000000000001E-3</v>
      </c>
      <c r="CH89" s="74">
        <v>0</v>
      </c>
      <c r="CI89" s="74">
        <v>1.0999999999999999E-2</v>
      </c>
      <c r="CJ89" s="74">
        <v>0</v>
      </c>
      <c r="CK89" s="74">
        <v>0</v>
      </c>
      <c r="CL89" s="74">
        <v>0</v>
      </c>
      <c r="CM89" s="74">
        <v>0</v>
      </c>
      <c r="CN89" s="74">
        <v>0</v>
      </c>
      <c r="CO89" s="74">
        <v>0</v>
      </c>
      <c r="CP89" s="74">
        <v>0</v>
      </c>
      <c r="CQ89" s="74">
        <v>0</v>
      </c>
      <c r="CR89" s="74">
        <v>0</v>
      </c>
      <c r="CS89" s="74">
        <v>0</v>
      </c>
      <c r="CT89" s="74">
        <v>0</v>
      </c>
      <c r="CU89" s="74">
        <v>0</v>
      </c>
      <c r="CV89" s="74">
        <v>0</v>
      </c>
      <c r="CW89" s="74">
        <v>0</v>
      </c>
      <c r="CX89" s="74">
        <v>0</v>
      </c>
      <c r="CY89" s="74">
        <v>0</v>
      </c>
      <c r="CZ89" s="74">
        <v>0</v>
      </c>
      <c r="DA89" s="74">
        <v>0</v>
      </c>
      <c r="DB89" s="74">
        <v>0</v>
      </c>
      <c r="DC89" s="74">
        <v>0</v>
      </c>
      <c r="DD89" s="74">
        <v>0</v>
      </c>
    </row>
    <row r="90" spans="1:108" s="75" customFormat="1" ht="16.5" customHeight="1" x14ac:dyDescent="0.25">
      <c r="A90" s="70">
        <v>82</v>
      </c>
      <c r="B90" s="71">
        <v>45332</v>
      </c>
      <c r="C90" s="72">
        <v>2</v>
      </c>
      <c r="D90" s="72">
        <v>10.9</v>
      </c>
      <c r="E90" s="72">
        <v>1888.4241200000001</v>
      </c>
      <c r="F90" s="74"/>
      <c r="G90" s="72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2">
        <v>0.95</v>
      </c>
      <c r="AB90" s="72">
        <v>582.29999999999995</v>
      </c>
      <c r="AC90" s="72">
        <v>1.07</v>
      </c>
      <c r="AD90" s="72">
        <v>2.97</v>
      </c>
      <c r="AE90" s="72">
        <v>7.4720000000000004</v>
      </c>
      <c r="AF90" s="72">
        <v>4.1000000000000002E-2</v>
      </c>
      <c r="AG90" s="72">
        <v>0.21199999999999999</v>
      </c>
      <c r="AH90" s="72">
        <v>2.5999999999999999E-2</v>
      </c>
      <c r="AI90" s="72">
        <v>0</v>
      </c>
      <c r="AJ90" s="72">
        <v>8.0000000000000002E-3</v>
      </c>
      <c r="AK90" s="72">
        <f t="shared" si="29"/>
        <v>78.360632265069739</v>
      </c>
      <c r="AL90" s="72">
        <f t="shared" si="22"/>
        <v>2.93093488880046</v>
      </c>
      <c r="AM90" s="72">
        <f t="shared" si="23"/>
        <v>544.20560747663546</v>
      </c>
      <c r="AN90" s="74">
        <v>57.123985239852409</v>
      </c>
      <c r="AO90" s="74">
        <v>20.38</v>
      </c>
      <c r="AP90" s="72">
        <v>10562.75</v>
      </c>
      <c r="AQ90" s="74">
        <v>37.93</v>
      </c>
      <c r="AR90" s="74">
        <v>11.99</v>
      </c>
      <c r="AS90" s="74">
        <v>8.8339999999999996</v>
      </c>
      <c r="AT90" s="74">
        <v>0.71799999999999997</v>
      </c>
      <c r="AU90" s="74">
        <v>0.35799999999999998</v>
      </c>
      <c r="AV90" s="74">
        <v>0.106</v>
      </c>
      <c r="AW90" s="74">
        <v>11.89</v>
      </c>
      <c r="AX90" s="74">
        <v>0.14499999999999999</v>
      </c>
      <c r="AY90" s="74">
        <f t="shared" si="24"/>
        <v>32.713999999999999</v>
      </c>
      <c r="AZ90" s="74"/>
      <c r="BA90" s="74"/>
      <c r="BB90" s="74">
        <v>0.3</v>
      </c>
      <c r="BC90" s="72">
        <v>104.59</v>
      </c>
      <c r="BD90" s="74">
        <v>0.15</v>
      </c>
      <c r="BE90" s="74">
        <v>2.92</v>
      </c>
      <c r="BF90" s="74">
        <v>8.2509999999999994</v>
      </c>
      <c r="BG90" s="74">
        <v>1.6E-2</v>
      </c>
      <c r="BH90" s="74">
        <v>0.249</v>
      </c>
      <c r="BI90" s="74">
        <v>2.8000000000000001E-2</v>
      </c>
      <c r="BJ90" s="74">
        <v>0</v>
      </c>
      <c r="BK90" s="74">
        <v>8.0000000000000002E-3</v>
      </c>
      <c r="BL90" s="74">
        <v>1</v>
      </c>
      <c r="BM90" s="72">
        <v>640.32000000000005</v>
      </c>
      <c r="BN90" s="74">
        <v>0.48</v>
      </c>
      <c r="BO90" s="74">
        <v>51.13</v>
      </c>
      <c r="BP90" s="74">
        <v>11.302</v>
      </c>
      <c r="BQ90" s="74">
        <v>0.35299999999999998</v>
      </c>
      <c r="BR90" s="74">
        <v>0.122</v>
      </c>
      <c r="BS90" s="74">
        <v>0.45900000000000002</v>
      </c>
      <c r="BT90" s="74">
        <v>2.67</v>
      </c>
      <c r="BU90" s="74">
        <v>8.9999999999999993E-3</v>
      </c>
      <c r="BV90" s="74">
        <f t="shared" si="25"/>
        <v>13.972</v>
      </c>
      <c r="BW90" s="74">
        <f t="shared" si="26"/>
        <v>3.5030000000000001</v>
      </c>
      <c r="BX90" s="73">
        <f t="shared" si="28"/>
        <v>1.839999999999999</v>
      </c>
      <c r="BY90" s="73">
        <f t="shared" si="27"/>
        <v>1.0839999999999996</v>
      </c>
      <c r="BZ90" s="74">
        <v>0.2</v>
      </c>
      <c r="CA90" s="72">
        <v>58.58</v>
      </c>
      <c r="CB90" s="74">
        <v>0.15</v>
      </c>
      <c r="CC90" s="74">
        <v>0.32</v>
      </c>
      <c r="CD90" s="74">
        <v>7.61</v>
      </c>
      <c r="CE90" s="74">
        <v>1.0999999999999999E-2</v>
      </c>
      <c r="CF90" s="74">
        <v>0.217</v>
      </c>
      <c r="CG90" s="74">
        <v>5.0000000000000001E-3</v>
      </c>
      <c r="CH90" s="74">
        <v>0</v>
      </c>
      <c r="CI90" s="74">
        <v>8.9999999999999993E-3</v>
      </c>
      <c r="CJ90" s="74">
        <v>0</v>
      </c>
      <c r="CK90" s="74">
        <v>0</v>
      </c>
      <c r="CL90" s="74">
        <v>0</v>
      </c>
      <c r="CM90" s="74">
        <v>0</v>
      </c>
      <c r="CN90" s="74">
        <v>0</v>
      </c>
      <c r="CO90" s="74">
        <v>0</v>
      </c>
      <c r="CP90" s="74">
        <v>0</v>
      </c>
      <c r="CQ90" s="74">
        <v>0</v>
      </c>
      <c r="CR90" s="74">
        <v>0</v>
      </c>
      <c r="CS90" s="74">
        <v>0</v>
      </c>
      <c r="CT90" s="74">
        <v>0</v>
      </c>
      <c r="CU90" s="74">
        <v>0</v>
      </c>
      <c r="CV90" s="74">
        <v>0</v>
      </c>
      <c r="CW90" s="74">
        <v>0</v>
      </c>
      <c r="CX90" s="74">
        <v>0</v>
      </c>
      <c r="CY90" s="74">
        <v>0</v>
      </c>
      <c r="CZ90" s="74">
        <v>0</v>
      </c>
      <c r="DA90" s="74">
        <v>0</v>
      </c>
      <c r="DB90" s="74">
        <v>0</v>
      </c>
      <c r="DC90" s="74">
        <v>0</v>
      </c>
      <c r="DD90" s="74">
        <v>0</v>
      </c>
    </row>
    <row r="91" spans="1:108" s="75" customFormat="1" ht="16.5" customHeight="1" x14ac:dyDescent="0.25">
      <c r="A91" s="70">
        <v>83</v>
      </c>
      <c r="B91" s="71">
        <v>45333</v>
      </c>
      <c r="C91" s="72">
        <v>1</v>
      </c>
      <c r="D91" s="72">
        <v>11.2</v>
      </c>
      <c r="E91" s="72">
        <v>1944.5709199999999</v>
      </c>
      <c r="F91" s="74"/>
      <c r="G91" s="72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2">
        <v>1.1299999999999999</v>
      </c>
      <c r="AB91" s="72">
        <v>340.47</v>
      </c>
      <c r="AC91" s="72">
        <v>0.94</v>
      </c>
      <c r="AD91" s="72">
        <v>2.11</v>
      </c>
      <c r="AE91" s="72">
        <v>6.6470000000000002</v>
      </c>
      <c r="AF91" s="72">
        <v>3.6999999999999998E-2</v>
      </c>
      <c r="AG91" s="72">
        <v>0.16600000000000001</v>
      </c>
      <c r="AH91" s="72">
        <v>1.4E-2</v>
      </c>
      <c r="AI91" s="72">
        <v>0</v>
      </c>
      <c r="AJ91" s="72">
        <v>2.5000000000000001E-2</v>
      </c>
      <c r="AK91" s="72">
        <f t="shared" si="29"/>
        <v>81.538767194400435</v>
      </c>
      <c r="AL91" s="72">
        <f t="shared" si="22"/>
        <v>2.888833659896302</v>
      </c>
      <c r="AM91" s="72">
        <f t="shared" si="23"/>
        <v>362.2021276595745</v>
      </c>
      <c r="AN91" s="74">
        <v>59.123333333333299</v>
      </c>
      <c r="AO91" s="74">
        <v>21.28</v>
      </c>
      <c r="AP91" s="72">
        <v>11587.3</v>
      </c>
      <c r="AQ91" s="74">
        <v>40.01</v>
      </c>
      <c r="AR91" s="74">
        <v>11.8</v>
      </c>
      <c r="AS91" s="74">
        <v>8.1259999999999994</v>
      </c>
      <c r="AT91" s="74">
        <v>0.68</v>
      </c>
      <c r="AU91" s="74">
        <v>0.313</v>
      </c>
      <c r="AV91" s="74">
        <v>8.7999999999999995E-2</v>
      </c>
      <c r="AW91" s="74">
        <v>9.5299999999999994</v>
      </c>
      <c r="AX91" s="74">
        <v>0.20399999999999999</v>
      </c>
      <c r="AY91" s="74">
        <f t="shared" si="24"/>
        <v>29.455999999999996</v>
      </c>
      <c r="AZ91" s="74"/>
      <c r="BA91" s="74"/>
      <c r="BB91" s="74">
        <v>0.55000000000000004</v>
      </c>
      <c r="BC91" s="72">
        <v>105.27</v>
      </c>
      <c r="BD91" s="74">
        <v>0.13</v>
      </c>
      <c r="BE91" s="74">
        <v>2.38</v>
      </c>
      <c r="BF91" s="74">
        <v>7.8019999999999996</v>
      </c>
      <c r="BG91" s="74">
        <v>2.7E-2</v>
      </c>
      <c r="BH91" s="74">
        <v>0.23</v>
      </c>
      <c r="BI91" s="74">
        <v>1.9E-2</v>
      </c>
      <c r="BJ91" s="74">
        <v>0</v>
      </c>
      <c r="BK91" s="74">
        <v>2.3E-2</v>
      </c>
      <c r="BL91" s="74">
        <v>0.75</v>
      </c>
      <c r="BM91" s="72">
        <v>686.99</v>
      </c>
      <c r="BN91" s="74">
        <v>0.47</v>
      </c>
      <c r="BO91" s="74">
        <v>51.25</v>
      </c>
      <c r="BP91" s="74">
        <v>10.906000000000001</v>
      </c>
      <c r="BQ91" s="74">
        <v>0.33500000000000002</v>
      </c>
      <c r="BR91" s="74">
        <v>0.128</v>
      </c>
      <c r="BS91" s="74">
        <v>0.375</v>
      </c>
      <c r="BT91" s="74">
        <v>2.06</v>
      </c>
      <c r="BU91" s="74">
        <v>3.3000000000000002E-2</v>
      </c>
      <c r="BV91" s="74">
        <f t="shared" si="25"/>
        <v>12.966000000000001</v>
      </c>
      <c r="BW91" s="74">
        <f t="shared" si="26"/>
        <v>2.8650000000000002</v>
      </c>
      <c r="BX91" s="73">
        <f t="shared" si="28"/>
        <v>0.89999999999999902</v>
      </c>
      <c r="BY91" s="73">
        <f t="shared" si="27"/>
        <v>-1.0510000000000002</v>
      </c>
      <c r="BZ91" s="74">
        <v>0.45</v>
      </c>
      <c r="CA91" s="72">
        <v>62.24</v>
      </c>
      <c r="CB91" s="74">
        <v>0.15</v>
      </c>
      <c r="CC91" s="74">
        <v>0.26</v>
      </c>
      <c r="CD91" s="74">
        <v>7.2889999999999997</v>
      </c>
      <c r="CE91" s="74">
        <v>0.02</v>
      </c>
      <c r="CF91" s="74">
        <v>0.2</v>
      </c>
      <c r="CG91" s="74">
        <v>3.0000000000000001E-3</v>
      </c>
      <c r="CH91" s="74">
        <v>0</v>
      </c>
      <c r="CI91" s="74">
        <v>0.04</v>
      </c>
      <c r="CJ91" s="74">
        <v>0</v>
      </c>
      <c r="CK91" s="74">
        <v>0</v>
      </c>
      <c r="CL91" s="74">
        <v>0</v>
      </c>
      <c r="CM91" s="74">
        <v>0</v>
      </c>
      <c r="CN91" s="74">
        <v>0</v>
      </c>
      <c r="CO91" s="74">
        <v>0</v>
      </c>
      <c r="CP91" s="74">
        <v>0</v>
      </c>
      <c r="CQ91" s="74">
        <v>0</v>
      </c>
      <c r="CR91" s="74">
        <v>0</v>
      </c>
      <c r="CS91" s="74">
        <v>0</v>
      </c>
      <c r="CT91" s="74">
        <v>0</v>
      </c>
      <c r="CU91" s="74">
        <v>0</v>
      </c>
      <c r="CV91" s="74">
        <v>0</v>
      </c>
      <c r="CW91" s="74">
        <v>0</v>
      </c>
      <c r="CX91" s="74">
        <v>0</v>
      </c>
      <c r="CY91" s="74">
        <v>0</v>
      </c>
      <c r="CZ91" s="74">
        <v>0</v>
      </c>
      <c r="DA91" s="74">
        <v>0</v>
      </c>
      <c r="DB91" s="74">
        <v>0</v>
      </c>
      <c r="DC91" s="74">
        <v>0</v>
      </c>
      <c r="DD91" s="74">
        <v>0</v>
      </c>
    </row>
    <row r="92" spans="1:108" s="75" customFormat="1" ht="16.5" customHeight="1" x14ac:dyDescent="0.25">
      <c r="A92" s="70">
        <v>84</v>
      </c>
      <c r="B92" s="71">
        <v>45333</v>
      </c>
      <c r="C92" s="72">
        <v>2</v>
      </c>
      <c r="D92" s="72">
        <v>11.5</v>
      </c>
      <c r="E92" s="72">
        <v>1970.24289</v>
      </c>
      <c r="F92" s="74"/>
      <c r="G92" s="72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2">
        <v>1.36</v>
      </c>
      <c r="AB92" s="72">
        <v>515.41999999999996</v>
      </c>
      <c r="AC92" s="72">
        <v>1.26</v>
      </c>
      <c r="AD92" s="72">
        <v>2.87</v>
      </c>
      <c r="AE92" s="72">
        <v>7.9139999999999997</v>
      </c>
      <c r="AF92" s="72">
        <v>4.1000000000000002E-2</v>
      </c>
      <c r="AG92" s="72">
        <v>0.22800000000000001</v>
      </c>
      <c r="AH92" s="72">
        <v>2.1000000000000001E-2</v>
      </c>
      <c r="AI92" s="72">
        <v>0</v>
      </c>
      <c r="AJ92" s="72">
        <v>2.1000000000000001E-2</v>
      </c>
      <c r="AK92" s="72">
        <f t="shared" si="29"/>
        <v>77.331505378252842</v>
      </c>
      <c r="AL92" s="72">
        <f t="shared" si="22"/>
        <v>2.9484876954407944</v>
      </c>
      <c r="AM92" s="72">
        <f t="shared" si="23"/>
        <v>409.06349206349205</v>
      </c>
      <c r="AN92" s="74">
        <v>54.577689243027883</v>
      </c>
      <c r="AO92" s="74">
        <v>18.75</v>
      </c>
      <c r="AP92" s="72">
        <v>10874.56</v>
      </c>
      <c r="AQ92" s="74">
        <v>44.26</v>
      </c>
      <c r="AR92" s="74">
        <v>11.14</v>
      </c>
      <c r="AS92" s="74">
        <v>7.59</v>
      </c>
      <c r="AT92" s="74">
        <v>0.67800000000000005</v>
      </c>
      <c r="AU92" s="74">
        <v>0.311</v>
      </c>
      <c r="AV92" s="74">
        <v>8.5999999999999993E-2</v>
      </c>
      <c r="AW92" s="74">
        <v>7.38</v>
      </c>
      <c r="AX92" s="74">
        <v>0.184</v>
      </c>
      <c r="AY92" s="74">
        <f t="shared" si="24"/>
        <v>26.11</v>
      </c>
      <c r="AZ92" s="74"/>
      <c r="BA92" s="74"/>
      <c r="BB92" s="74">
        <v>0.55000000000000004</v>
      </c>
      <c r="BC92" s="72">
        <v>112.49</v>
      </c>
      <c r="BD92" s="74">
        <v>0.13</v>
      </c>
      <c r="BE92" s="74">
        <v>2.63</v>
      </c>
      <c r="BF92" s="74">
        <v>6.8979999999999997</v>
      </c>
      <c r="BG92" s="74">
        <v>2.5999999999999999E-2</v>
      </c>
      <c r="BH92" s="74">
        <v>0.21299999999999999</v>
      </c>
      <c r="BI92" s="74">
        <v>1.9E-2</v>
      </c>
      <c r="BJ92" s="74">
        <v>0</v>
      </c>
      <c r="BK92" s="74">
        <v>3.3000000000000002E-2</v>
      </c>
      <c r="BL92" s="74">
        <v>1.1599999999999999</v>
      </c>
      <c r="BM92" s="72">
        <v>800.95</v>
      </c>
      <c r="BN92" s="74">
        <v>0.59</v>
      </c>
      <c r="BO92" s="74">
        <v>50.68</v>
      </c>
      <c r="BP92" s="74">
        <v>11.414</v>
      </c>
      <c r="BQ92" s="74">
        <v>0.34100000000000003</v>
      </c>
      <c r="BR92" s="74">
        <v>0.151</v>
      </c>
      <c r="BS92" s="74">
        <v>0.35799999999999998</v>
      </c>
      <c r="BT92" s="74">
        <v>2.21</v>
      </c>
      <c r="BU92" s="74">
        <v>0.03</v>
      </c>
      <c r="BV92" s="74">
        <f t="shared" si="25"/>
        <v>13.623999999999999</v>
      </c>
      <c r="BW92" s="74">
        <f t="shared" si="26"/>
        <v>3.141</v>
      </c>
      <c r="BX92" s="73">
        <f t="shared" si="28"/>
        <v>0.10999999999999899</v>
      </c>
      <c r="BY92" s="73">
        <f>BY91+BW92-BY$2</f>
        <v>-2.91</v>
      </c>
      <c r="BZ92" s="74">
        <v>0.44</v>
      </c>
      <c r="CA92" s="72">
        <v>60.47</v>
      </c>
      <c r="CB92" s="74">
        <v>0.11</v>
      </c>
      <c r="CC92" s="74">
        <v>0.25</v>
      </c>
      <c r="CD92" s="74">
        <v>6.2889999999999997</v>
      </c>
      <c r="CE92" s="74">
        <v>1.9E-2</v>
      </c>
      <c r="CF92" s="74">
        <v>0.185</v>
      </c>
      <c r="CG92" s="74">
        <v>2E-3</v>
      </c>
      <c r="CH92" s="74">
        <v>0</v>
      </c>
      <c r="CI92" s="74">
        <v>3.1E-2</v>
      </c>
      <c r="CJ92" s="74">
        <v>0</v>
      </c>
      <c r="CK92" s="74">
        <v>0</v>
      </c>
      <c r="CL92" s="74">
        <v>0</v>
      </c>
      <c r="CM92" s="74">
        <v>0</v>
      </c>
      <c r="CN92" s="74">
        <v>0</v>
      </c>
      <c r="CO92" s="74">
        <v>0</v>
      </c>
      <c r="CP92" s="74">
        <v>0</v>
      </c>
      <c r="CQ92" s="74">
        <v>0</v>
      </c>
      <c r="CR92" s="74">
        <v>0</v>
      </c>
      <c r="CS92" s="74">
        <v>0</v>
      </c>
      <c r="CT92" s="74">
        <v>0</v>
      </c>
      <c r="CU92" s="74">
        <v>0</v>
      </c>
      <c r="CV92" s="74">
        <v>0</v>
      </c>
      <c r="CW92" s="74">
        <v>0</v>
      </c>
      <c r="CX92" s="74">
        <v>0</v>
      </c>
      <c r="CY92" s="74">
        <v>0</v>
      </c>
      <c r="CZ92" s="74">
        <v>0</v>
      </c>
      <c r="DA92" s="74">
        <v>0</v>
      </c>
      <c r="DB92" s="74">
        <v>0</v>
      </c>
      <c r="DC92" s="74">
        <v>0</v>
      </c>
      <c r="DD92" s="74">
        <v>0</v>
      </c>
    </row>
    <row r="93" spans="1:108" s="75" customFormat="1" ht="16.5" customHeight="1" x14ac:dyDescent="0.25">
      <c r="A93" s="70">
        <v>85</v>
      </c>
      <c r="B93" s="71">
        <v>45334</v>
      </c>
      <c r="C93" s="72">
        <v>1</v>
      </c>
      <c r="D93" s="72">
        <v>12</v>
      </c>
      <c r="E93" s="72">
        <v>2043.3025199999997</v>
      </c>
      <c r="F93" s="74"/>
      <c r="G93" s="72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2">
        <v>1.1599999999999999</v>
      </c>
      <c r="AB93" s="72">
        <v>433.34</v>
      </c>
      <c r="AC93" s="72">
        <v>1.44</v>
      </c>
      <c r="AD93" s="72">
        <v>3.11</v>
      </c>
      <c r="AE93" s="72">
        <v>7.7149999999999999</v>
      </c>
      <c r="AF93" s="72">
        <v>3.7999999999999999E-2</v>
      </c>
      <c r="AG93" s="72">
        <v>0.20200000000000001</v>
      </c>
      <c r="AH93" s="72">
        <v>3.3000000000000002E-2</v>
      </c>
      <c r="AI93" s="72">
        <v>0</v>
      </c>
      <c r="AJ93" s="72">
        <v>3.2000000000000001E-2</v>
      </c>
      <c r="AK93" s="72">
        <f t="shared" si="29"/>
        <v>77.252116100849378</v>
      </c>
      <c r="AL93" s="72">
        <f t="shared" si="22"/>
        <v>2.9491195315005219</v>
      </c>
      <c r="AM93" s="72">
        <f t="shared" si="23"/>
        <v>300.93055555555554</v>
      </c>
      <c r="AN93" s="74">
        <v>46.465753424657549</v>
      </c>
      <c r="AO93" s="74">
        <v>19.03</v>
      </c>
      <c r="AP93" s="72">
        <v>10782.99</v>
      </c>
      <c r="AQ93" s="74">
        <v>44.3</v>
      </c>
      <c r="AR93" s="74">
        <v>11.73</v>
      </c>
      <c r="AS93" s="74">
        <v>7.875</v>
      </c>
      <c r="AT93" s="74">
        <v>0.52700000000000002</v>
      </c>
      <c r="AU93" s="74">
        <v>0.30199999999999999</v>
      </c>
      <c r="AV93" s="74">
        <v>9.6000000000000002E-2</v>
      </c>
      <c r="AW93" s="74">
        <v>8.7100000000000009</v>
      </c>
      <c r="AX93" s="74">
        <v>0.189</v>
      </c>
      <c r="AY93" s="74">
        <f t="shared" si="24"/>
        <v>28.315000000000001</v>
      </c>
      <c r="AZ93" s="74"/>
      <c r="BA93" s="74"/>
      <c r="BB93" s="74">
        <v>0.57999999999999996</v>
      </c>
      <c r="BC93" s="72">
        <v>113.55</v>
      </c>
      <c r="BD93" s="74">
        <v>0.16</v>
      </c>
      <c r="BE93" s="74">
        <v>3.02</v>
      </c>
      <c r="BF93" s="74">
        <v>8.1669999999999998</v>
      </c>
      <c r="BG93" s="74">
        <v>2.7E-2</v>
      </c>
      <c r="BH93" s="74">
        <v>0.219</v>
      </c>
      <c r="BI93" s="74">
        <v>2.5999999999999999E-2</v>
      </c>
      <c r="BJ93" s="74">
        <v>0</v>
      </c>
      <c r="BK93" s="74">
        <v>3.7999999999999999E-2</v>
      </c>
      <c r="BL93" s="74">
        <v>0.8</v>
      </c>
      <c r="BM93" s="72">
        <v>676.16</v>
      </c>
      <c r="BN93" s="74">
        <v>0.53</v>
      </c>
      <c r="BO93" s="74">
        <v>51.88</v>
      </c>
      <c r="BP93" s="74">
        <v>11.496</v>
      </c>
      <c r="BQ93" s="74">
        <v>0.30299999999999999</v>
      </c>
      <c r="BR93" s="74">
        <v>0.107</v>
      </c>
      <c r="BS93" s="74">
        <v>0.35499999999999998</v>
      </c>
      <c r="BT93" s="74">
        <v>2.1800000000000002</v>
      </c>
      <c r="BU93" s="74">
        <v>3.9E-2</v>
      </c>
      <c r="BV93" s="74">
        <f t="shared" si="25"/>
        <v>13.676</v>
      </c>
      <c r="BW93" s="74">
        <f t="shared" si="26"/>
        <v>3.0129999999999999</v>
      </c>
      <c r="BX93" s="73">
        <f>BX92+BT93-BX$2</f>
        <v>-0.71000000000000085</v>
      </c>
      <c r="BY93" s="73">
        <f t="shared" si="27"/>
        <v>-4.8970000000000002</v>
      </c>
      <c r="BZ93" s="74">
        <v>0.5</v>
      </c>
      <c r="CA93" s="72">
        <v>83.59</v>
      </c>
      <c r="CB93" s="74">
        <v>0.14000000000000001</v>
      </c>
      <c r="CC93" s="74">
        <v>0.56000000000000005</v>
      </c>
      <c r="CD93" s="74">
        <v>8.36</v>
      </c>
      <c r="CE93" s="74">
        <v>2.4E-2</v>
      </c>
      <c r="CF93" s="74">
        <v>0.24199999999999999</v>
      </c>
      <c r="CG93" s="74">
        <v>0.01</v>
      </c>
      <c r="CH93" s="74">
        <v>0</v>
      </c>
      <c r="CI93" s="74">
        <v>3.9E-2</v>
      </c>
      <c r="CJ93" s="74">
        <v>0</v>
      </c>
      <c r="CK93" s="74">
        <v>0</v>
      </c>
      <c r="CL93" s="74">
        <v>0</v>
      </c>
      <c r="CM93" s="74">
        <v>0</v>
      </c>
      <c r="CN93" s="74">
        <v>0</v>
      </c>
      <c r="CO93" s="74">
        <v>0</v>
      </c>
      <c r="CP93" s="74">
        <v>0</v>
      </c>
      <c r="CQ93" s="74">
        <v>0</v>
      </c>
      <c r="CR93" s="74">
        <v>0</v>
      </c>
      <c r="CS93" s="74">
        <v>0</v>
      </c>
      <c r="CT93" s="74">
        <v>0</v>
      </c>
      <c r="CU93" s="74">
        <v>0</v>
      </c>
      <c r="CV93" s="74">
        <v>0</v>
      </c>
      <c r="CW93" s="74">
        <v>0</v>
      </c>
      <c r="CX93" s="74">
        <v>0</v>
      </c>
      <c r="CY93" s="74">
        <v>0</v>
      </c>
      <c r="CZ93" s="74">
        <v>0</v>
      </c>
      <c r="DA93" s="74">
        <v>0</v>
      </c>
      <c r="DB93" s="74">
        <v>0</v>
      </c>
      <c r="DC93" s="74">
        <v>0</v>
      </c>
      <c r="DD93" s="74">
        <v>0</v>
      </c>
    </row>
    <row r="94" spans="1:108" s="75" customFormat="1" ht="16.5" customHeight="1" x14ac:dyDescent="0.25">
      <c r="A94" s="70">
        <v>86</v>
      </c>
      <c r="B94" s="71">
        <v>45334</v>
      </c>
      <c r="C94" s="72">
        <v>2</v>
      </c>
      <c r="D94" s="72">
        <v>12</v>
      </c>
      <c r="E94" s="72">
        <v>2138.20984</v>
      </c>
      <c r="F94" s="74"/>
      <c r="G94" s="72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2">
        <v>0.94</v>
      </c>
      <c r="AB94" s="72">
        <v>521.45000000000005</v>
      </c>
      <c r="AC94" s="72">
        <v>1.54</v>
      </c>
      <c r="AD94" s="72">
        <v>3.07</v>
      </c>
      <c r="AE94" s="72">
        <v>7.9249999999999998</v>
      </c>
      <c r="AF94" s="72">
        <v>3.5999999999999997E-2</v>
      </c>
      <c r="AG94" s="72">
        <v>0.27100000000000002</v>
      </c>
      <c r="AH94" s="72">
        <v>3.2000000000000001E-2</v>
      </c>
      <c r="AI94" s="72">
        <v>0</v>
      </c>
      <c r="AJ94" s="72">
        <v>4.2999999999999997E-2</v>
      </c>
      <c r="AK94" s="72">
        <f t="shared" si="29"/>
        <v>76.688389959136643</v>
      </c>
      <c r="AL94" s="72">
        <f t="shared" si="22"/>
        <v>2.9591985533777758</v>
      </c>
      <c r="AM94" s="72">
        <f t="shared" si="23"/>
        <v>338.60389610389615</v>
      </c>
      <c r="AN94" s="74">
        <v>53.136964980544754</v>
      </c>
      <c r="AO94" s="74">
        <v>16.27</v>
      </c>
      <c r="AP94" s="72">
        <v>9594.5499999999993</v>
      </c>
      <c r="AQ94" s="74">
        <v>47.21</v>
      </c>
      <c r="AR94" s="74">
        <v>10.18</v>
      </c>
      <c r="AS94" s="74">
        <v>7.15</v>
      </c>
      <c r="AT94" s="74">
        <v>0.42499999999999999</v>
      </c>
      <c r="AU94" s="74">
        <v>0.28999999999999998</v>
      </c>
      <c r="AV94" s="74">
        <v>8.6999999999999994E-2</v>
      </c>
      <c r="AW94" s="74">
        <v>6.46</v>
      </c>
      <c r="AX94" s="74">
        <v>0.16600000000000001</v>
      </c>
      <c r="AY94" s="74">
        <f t="shared" si="24"/>
        <v>23.79</v>
      </c>
      <c r="AZ94" s="74"/>
      <c r="BA94" s="74"/>
      <c r="BB94" s="74">
        <v>0.44</v>
      </c>
      <c r="BC94" s="72">
        <v>124.75</v>
      </c>
      <c r="BD94" s="74">
        <v>0.22</v>
      </c>
      <c r="BE94" s="74">
        <v>2.95</v>
      </c>
      <c r="BF94" s="74">
        <v>8.2059999999999995</v>
      </c>
      <c r="BG94" s="74">
        <v>0.03</v>
      </c>
      <c r="BH94" s="74">
        <v>0.252</v>
      </c>
      <c r="BI94" s="74">
        <v>0.03</v>
      </c>
      <c r="BJ94" s="74">
        <v>0</v>
      </c>
      <c r="BK94" s="74">
        <v>3.5000000000000003E-2</v>
      </c>
      <c r="BL94" s="74">
        <v>0.95</v>
      </c>
      <c r="BM94" s="72">
        <v>765.15</v>
      </c>
      <c r="BN94" s="74">
        <v>0.86</v>
      </c>
      <c r="BO94" s="74">
        <v>52.61</v>
      </c>
      <c r="BP94" s="74">
        <v>10.541</v>
      </c>
      <c r="BQ94" s="74">
        <v>0.315</v>
      </c>
      <c r="BR94" s="74">
        <v>0.11899999999999999</v>
      </c>
      <c r="BS94" s="74">
        <v>0.37</v>
      </c>
      <c r="BT94" s="74">
        <v>2.14</v>
      </c>
      <c r="BU94" s="74">
        <v>4.3999999999999997E-2</v>
      </c>
      <c r="BV94" s="74">
        <f t="shared" si="25"/>
        <v>12.681000000000001</v>
      </c>
      <c r="BW94" s="74">
        <f t="shared" si="26"/>
        <v>3.3149999999999999</v>
      </c>
      <c r="BX94" s="73">
        <f>BX93+BT94-BX$2</f>
        <v>-1.5700000000000007</v>
      </c>
      <c r="BY94" s="73">
        <f t="shared" si="27"/>
        <v>-6.5820000000000007</v>
      </c>
      <c r="BZ94" s="74">
        <v>0.39</v>
      </c>
      <c r="CA94" s="72">
        <v>74.19</v>
      </c>
      <c r="CB94" s="74">
        <v>0.18</v>
      </c>
      <c r="CC94" s="74">
        <v>0.31</v>
      </c>
      <c r="CD94" s="74">
        <v>7.5759999999999996</v>
      </c>
      <c r="CE94" s="74">
        <v>2.1000000000000001E-2</v>
      </c>
      <c r="CF94" s="74">
        <v>0.223</v>
      </c>
      <c r="CG94" s="74">
        <v>8.9999999999999993E-3</v>
      </c>
      <c r="CH94" s="74">
        <v>0</v>
      </c>
      <c r="CI94" s="74">
        <v>3.4000000000000002E-2</v>
      </c>
      <c r="CJ94" s="74">
        <v>0</v>
      </c>
      <c r="CK94" s="74">
        <v>0</v>
      </c>
      <c r="CL94" s="74">
        <v>0</v>
      </c>
      <c r="CM94" s="74">
        <v>0</v>
      </c>
      <c r="CN94" s="74">
        <v>0</v>
      </c>
      <c r="CO94" s="74">
        <v>0</v>
      </c>
      <c r="CP94" s="74">
        <v>0</v>
      </c>
      <c r="CQ94" s="74">
        <v>0</v>
      </c>
      <c r="CR94" s="74">
        <v>0</v>
      </c>
      <c r="CS94" s="74">
        <v>0</v>
      </c>
      <c r="CT94" s="74">
        <v>0</v>
      </c>
      <c r="CU94" s="74">
        <v>0</v>
      </c>
      <c r="CV94" s="74">
        <v>0</v>
      </c>
      <c r="CW94" s="74">
        <v>0</v>
      </c>
      <c r="CX94" s="74">
        <v>0</v>
      </c>
      <c r="CY94" s="74">
        <v>0</v>
      </c>
      <c r="CZ94" s="74">
        <v>0</v>
      </c>
      <c r="DA94" s="74">
        <v>0</v>
      </c>
      <c r="DB94" s="74">
        <v>0</v>
      </c>
      <c r="DC94" s="74">
        <v>0</v>
      </c>
      <c r="DD94" s="74">
        <v>0</v>
      </c>
    </row>
    <row r="95" spans="1:108" s="75" customFormat="1" ht="16.5" customHeight="1" x14ac:dyDescent="0.25">
      <c r="A95" s="70">
        <v>87</v>
      </c>
      <c r="B95" s="71">
        <v>45335</v>
      </c>
      <c r="C95" s="72">
        <v>1</v>
      </c>
      <c r="D95" s="72">
        <v>12</v>
      </c>
      <c r="E95" s="72">
        <v>2144.19281</v>
      </c>
      <c r="F95" s="74"/>
      <c r="G95" s="72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2">
        <v>1.83</v>
      </c>
      <c r="AB95" s="72">
        <v>538.33000000000004</v>
      </c>
      <c r="AC95" s="72">
        <v>2.0299999999999998</v>
      </c>
      <c r="AD95" s="72">
        <v>3.63</v>
      </c>
      <c r="AE95" s="72">
        <v>7.5149999999999997</v>
      </c>
      <c r="AF95" s="72">
        <v>5.2999999999999999E-2</v>
      </c>
      <c r="AG95" s="72">
        <v>0.30099999999999999</v>
      </c>
      <c r="AH95" s="72">
        <v>0</v>
      </c>
      <c r="AI95" s="72">
        <v>0</v>
      </c>
      <c r="AJ95" s="72">
        <v>1.7999999999999999E-2</v>
      </c>
      <c r="AK95" s="72">
        <f t="shared" si="29"/>
        <v>76.194845051915237</v>
      </c>
      <c r="AL95" s="72">
        <f t="shared" si="22"/>
        <v>2.9664255152793397</v>
      </c>
      <c r="AM95" s="72">
        <f t="shared" si="23"/>
        <v>265.18719211822662</v>
      </c>
      <c r="AN95" s="74">
        <v>51.328571428571436</v>
      </c>
      <c r="AO95" s="74">
        <v>14.29</v>
      </c>
      <c r="AP95" s="72">
        <v>9339.84</v>
      </c>
      <c r="AQ95" s="74">
        <v>47.69</v>
      </c>
      <c r="AR95" s="74">
        <v>10.78</v>
      </c>
      <c r="AS95" s="74">
        <v>6.2850000000000001</v>
      </c>
      <c r="AT95" s="74">
        <v>0.41899999999999998</v>
      </c>
      <c r="AU95" s="74">
        <v>0.27700000000000002</v>
      </c>
      <c r="AV95" s="74">
        <v>9.0999999999999998E-2</v>
      </c>
      <c r="AW95" s="74">
        <v>7.11</v>
      </c>
      <c r="AX95" s="74">
        <v>0.14899999999999999</v>
      </c>
      <c r="AY95" s="74">
        <f t="shared" si="24"/>
        <v>24.175000000000001</v>
      </c>
      <c r="AZ95" s="74"/>
      <c r="BA95" s="74"/>
      <c r="BB95" s="74">
        <v>0.59</v>
      </c>
      <c r="BC95" s="72">
        <v>130.79</v>
      </c>
      <c r="BD95" s="74">
        <v>0.15</v>
      </c>
      <c r="BE95" s="74">
        <v>3.6</v>
      </c>
      <c r="BF95" s="74">
        <v>7.1509999999999998</v>
      </c>
      <c r="BG95" s="74">
        <v>3.2000000000000001E-2</v>
      </c>
      <c r="BH95" s="74">
        <v>0.26700000000000002</v>
      </c>
      <c r="BI95" s="74">
        <v>0</v>
      </c>
      <c r="BJ95" s="74">
        <v>0</v>
      </c>
      <c r="BK95" s="74">
        <v>6.0000000000000001E-3</v>
      </c>
      <c r="BL95" s="74">
        <v>0.99</v>
      </c>
      <c r="BM95" s="72">
        <v>716.17</v>
      </c>
      <c r="BN95" s="74">
        <v>0.65</v>
      </c>
      <c r="BO95" s="74">
        <v>52.58</v>
      </c>
      <c r="BP95" s="74">
        <v>9.5210000000000008</v>
      </c>
      <c r="BQ95" s="74">
        <v>0.33700000000000002</v>
      </c>
      <c r="BR95" s="74">
        <v>0.124</v>
      </c>
      <c r="BS95" s="74">
        <v>0.432</v>
      </c>
      <c r="BT95" s="74">
        <v>1.33</v>
      </c>
      <c r="BU95" s="74">
        <v>1.6E-2</v>
      </c>
      <c r="BV95" s="74">
        <f t="shared" si="25"/>
        <v>10.851000000000001</v>
      </c>
      <c r="BW95" s="74">
        <f t="shared" si="26"/>
        <v>2.3170000000000002</v>
      </c>
      <c r="BX95" s="73">
        <f t="shared" si="28"/>
        <v>-3.2400000000000007</v>
      </c>
      <c r="BY95" s="73">
        <f t="shared" si="27"/>
        <v>-9.2650000000000006</v>
      </c>
      <c r="BZ95" s="74">
        <v>0.28999999999999998</v>
      </c>
      <c r="CA95" s="72">
        <v>76.89</v>
      </c>
      <c r="CB95" s="74">
        <v>0.15</v>
      </c>
      <c r="CC95" s="74">
        <v>0.42</v>
      </c>
      <c r="CD95" s="74">
        <v>6.5439999999999996</v>
      </c>
      <c r="CE95" s="74">
        <v>0.02</v>
      </c>
      <c r="CF95" s="74">
        <v>0.251</v>
      </c>
      <c r="CG95" s="74">
        <v>0</v>
      </c>
      <c r="CH95" s="74">
        <v>0</v>
      </c>
      <c r="CI95" s="74">
        <v>0.01</v>
      </c>
      <c r="CJ95" s="74">
        <v>0</v>
      </c>
      <c r="CK95" s="74">
        <v>0</v>
      </c>
      <c r="CL95" s="74">
        <v>0</v>
      </c>
      <c r="CM95" s="74">
        <v>0</v>
      </c>
      <c r="CN95" s="74">
        <v>0</v>
      </c>
      <c r="CO95" s="74">
        <v>0</v>
      </c>
      <c r="CP95" s="74">
        <v>0</v>
      </c>
      <c r="CQ95" s="74">
        <v>0</v>
      </c>
      <c r="CR95" s="74">
        <v>0</v>
      </c>
      <c r="CS95" s="74">
        <v>0</v>
      </c>
      <c r="CT95" s="74">
        <v>0</v>
      </c>
      <c r="CU95" s="74">
        <v>0</v>
      </c>
      <c r="CV95" s="74">
        <v>0</v>
      </c>
      <c r="CW95" s="74">
        <v>0</v>
      </c>
      <c r="CX95" s="74">
        <v>0</v>
      </c>
      <c r="CY95" s="74">
        <v>0</v>
      </c>
      <c r="CZ95" s="74">
        <v>0</v>
      </c>
      <c r="DA95" s="74">
        <v>0</v>
      </c>
      <c r="DB95" s="74">
        <v>0</v>
      </c>
      <c r="DC95" s="74">
        <v>0</v>
      </c>
      <c r="DD95" s="74">
        <v>0</v>
      </c>
    </row>
    <row r="96" spans="1:108" s="75" customFormat="1" ht="16.5" customHeight="1" x14ac:dyDescent="0.25">
      <c r="A96" s="70">
        <v>88</v>
      </c>
      <c r="B96" s="71">
        <v>45335</v>
      </c>
      <c r="C96" s="72">
        <v>2</v>
      </c>
      <c r="D96" s="72">
        <v>12</v>
      </c>
      <c r="E96" s="72">
        <v>2050.6295600000003</v>
      </c>
      <c r="F96" s="74"/>
      <c r="G96" s="72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2">
        <v>1.04</v>
      </c>
      <c r="AB96" s="72">
        <v>449.12</v>
      </c>
      <c r="AC96" s="72">
        <v>1.54</v>
      </c>
      <c r="AD96" s="72">
        <v>3.15</v>
      </c>
      <c r="AE96" s="72">
        <v>7.1479999999999997</v>
      </c>
      <c r="AF96" s="72">
        <v>5.1999999999999998E-2</v>
      </c>
      <c r="AG96" s="72">
        <v>0.27200000000000002</v>
      </c>
      <c r="AH96" s="72">
        <v>0</v>
      </c>
      <c r="AI96" s="72">
        <v>0</v>
      </c>
      <c r="AJ96" s="72">
        <v>1.4999999999999999E-2</v>
      </c>
      <c r="AK96" s="72">
        <f t="shared" si="29"/>
        <v>78.242928793052158</v>
      </c>
      <c r="AL96" s="72">
        <f t="shared" si="22"/>
        <v>2.935083263556161</v>
      </c>
      <c r="AM96" s="72">
        <f t="shared" si="23"/>
        <v>291.63636363636363</v>
      </c>
      <c r="AN96" s="74">
        <v>50.35159235668791</v>
      </c>
      <c r="AO96" s="74">
        <v>14.78</v>
      </c>
      <c r="AP96" s="72">
        <v>10228.5</v>
      </c>
      <c r="AQ96" s="74">
        <v>46.81</v>
      </c>
      <c r="AR96" s="74">
        <v>11.64</v>
      </c>
      <c r="AS96" s="74">
        <v>6.4909999999999997</v>
      </c>
      <c r="AT96" s="74">
        <v>0.46400000000000002</v>
      </c>
      <c r="AU96" s="74">
        <v>0.26</v>
      </c>
      <c r="AV96" s="74">
        <v>0.1</v>
      </c>
      <c r="AW96" s="74">
        <v>6.86</v>
      </c>
      <c r="AX96" s="74">
        <v>0.151</v>
      </c>
      <c r="AY96" s="74">
        <f t="shared" si="24"/>
        <v>24.991</v>
      </c>
      <c r="AZ96" s="74"/>
      <c r="BA96" s="74"/>
      <c r="BB96" s="74">
        <v>0.64</v>
      </c>
      <c r="BC96" s="72">
        <v>162.19999999999999</v>
      </c>
      <c r="BD96" s="74">
        <v>0.21</v>
      </c>
      <c r="BE96" s="74">
        <v>2.93</v>
      </c>
      <c r="BF96" s="74">
        <v>6.9779999999999998</v>
      </c>
      <c r="BG96" s="74">
        <v>3.7999999999999999E-2</v>
      </c>
      <c r="BH96" s="74">
        <v>0.35899999999999999</v>
      </c>
      <c r="BI96" s="74">
        <v>0</v>
      </c>
      <c r="BJ96" s="74">
        <v>0</v>
      </c>
      <c r="BK96" s="74">
        <v>1.2E-2</v>
      </c>
      <c r="BL96" s="74">
        <v>0.79</v>
      </c>
      <c r="BM96" s="72">
        <v>755.64</v>
      </c>
      <c r="BN96" s="74">
        <v>0.81</v>
      </c>
      <c r="BO96" s="74">
        <v>52.41</v>
      </c>
      <c r="BP96" s="74">
        <v>9.4420000000000002</v>
      </c>
      <c r="BQ96" s="74">
        <v>0.35199999999999998</v>
      </c>
      <c r="BR96" s="74">
        <v>0.115</v>
      </c>
      <c r="BS96" s="74">
        <v>0.437</v>
      </c>
      <c r="BT96" s="74">
        <v>1.25</v>
      </c>
      <c r="BU96" s="74">
        <v>1.0999999999999999E-2</v>
      </c>
      <c r="BV96" s="74">
        <f t="shared" si="25"/>
        <v>10.692</v>
      </c>
      <c r="BW96" s="74">
        <f t="shared" si="26"/>
        <v>2.4119999999999999</v>
      </c>
      <c r="BX96" s="73">
        <f t="shared" si="28"/>
        <v>-4.99</v>
      </c>
      <c r="BY96" s="73">
        <f t="shared" si="27"/>
        <v>-11.853000000000002</v>
      </c>
      <c r="BZ96" s="74">
        <v>0.4</v>
      </c>
      <c r="CA96" s="72">
        <v>74.17</v>
      </c>
      <c r="CB96" s="74">
        <v>0.19</v>
      </c>
      <c r="CC96" s="74">
        <v>0.42</v>
      </c>
      <c r="CD96" s="74">
        <v>6.54</v>
      </c>
      <c r="CE96" s="74">
        <v>0.02</v>
      </c>
      <c r="CF96" s="74">
        <v>0.23400000000000001</v>
      </c>
      <c r="CG96" s="74">
        <v>0</v>
      </c>
      <c r="CH96" s="74">
        <v>0</v>
      </c>
      <c r="CI96" s="74">
        <v>8.9999999999999993E-3</v>
      </c>
      <c r="CJ96" s="74">
        <v>0</v>
      </c>
      <c r="CK96" s="74">
        <v>0</v>
      </c>
      <c r="CL96" s="74">
        <v>0</v>
      </c>
      <c r="CM96" s="74">
        <v>0</v>
      </c>
      <c r="CN96" s="74">
        <v>0</v>
      </c>
      <c r="CO96" s="74">
        <v>0</v>
      </c>
      <c r="CP96" s="74">
        <v>0</v>
      </c>
      <c r="CQ96" s="74">
        <v>0</v>
      </c>
      <c r="CR96" s="74">
        <v>0</v>
      </c>
      <c r="CS96" s="74">
        <v>0</v>
      </c>
      <c r="CT96" s="74">
        <v>0</v>
      </c>
      <c r="CU96" s="74">
        <v>0</v>
      </c>
      <c r="CV96" s="74">
        <v>0</v>
      </c>
      <c r="CW96" s="74">
        <v>0</v>
      </c>
      <c r="CX96" s="74">
        <v>0</v>
      </c>
      <c r="CY96" s="74">
        <v>0</v>
      </c>
      <c r="CZ96" s="74">
        <v>0</v>
      </c>
      <c r="DA96" s="74">
        <v>0</v>
      </c>
      <c r="DB96" s="74">
        <v>0</v>
      </c>
      <c r="DC96" s="74">
        <v>0</v>
      </c>
      <c r="DD96" s="74">
        <v>0</v>
      </c>
    </row>
    <row r="97" spans="1:108" s="75" customFormat="1" ht="16.5" customHeight="1" x14ac:dyDescent="0.25">
      <c r="A97" s="70">
        <v>89</v>
      </c>
      <c r="B97" s="71">
        <v>45336</v>
      </c>
      <c r="C97" s="72">
        <v>1</v>
      </c>
      <c r="D97" s="72">
        <v>12</v>
      </c>
      <c r="E97" s="72">
        <v>2102.86328</v>
      </c>
      <c r="F97" s="74"/>
      <c r="G97" s="72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2">
        <v>0.99</v>
      </c>
      <c r="AB97" s="72">
        <v>402.23</v>
      </c>
      <c r="AC97" s="72">
        <v>1.29</v>
      </c>
      <c r="AD97" s="72">
        <v>2.4900000000000002</v>
      </c>
      <c r="AE97" s="72">
        <v>6.8840000000000003</v>
      </c>
      <c r="AF97" s="72">
        <v>3.1E-2</v>
      </c>
      <c r="AG97" s="72">
        <v>0.20699999999999999</v>
      </c>
      <c r="AH97" s="72">
        <v>0</v>
      </c>
      <c r="AI97" s="72">
        <v>0</v>
      </c>
      <c r="AJ97" s="72">
        <v>1.4E-2</v>
      </c>
      <c r="AK97" s="72">
        <f t="shared" si="29"/>
        <v>80.074125456006641</v>
      </c>
      <c r="AL97" s="72">
        <f t="shared" si="22"/>
        <v>2.9104203437429881</v>
      </c>
      <c r="AM97" s="72">
        <f t="shared" si="23"/>
        <v>311.80620155038758</v>
      </c>
      <c r="AN97" s="74">
        <v>49.801086956521722</v>
      </c>
      <c r="AO97" s="74">
        <v>19.760000000000002</v>
      </c>
      <c r="AP97" s="72">
        <v>11293.07</v>
      </c>
      <c r="AQ97" s="74">
        <v>41.8</v>
      </c>
      <c r="AR97" s="74">
        <v>10.17</v>
      </c>
      <c r="AS97" s="74">
        <v>7.6539999999999999</v>
      </c>
      <c r="AT97" s="74">
        <v>0.504</v>
      </c>
      <c r="AU97" s="74">
        <v>0.30099999999999999</v>
      </c>
      <c r="AV97" s="74">
        <v>8.4000000000000005E-2</v>
      </c>
      <c r="AW97" s="74">
        <v>9.86</v>
      </c>
      <c r="AX97" s="74">
        <v>0.154</v>
      </c>
      <c r="AY97" s="74">
        <f t="shared" si="24"/>
        <v>27.684000000000001</v>
      </c>
      <c r="AZ97" s="74"/>
      <c r="BA97" s="74"/>
      <c r="BB97" s="74">
        <v>0.53</v>
      </c>
      <c r="BC97" s="72">
        <v>100.52</v>
      </c>
      <c r="BD97" s="74">
        <v>0.13</v>
      </c>
      <c r="BE97" s="74">
        <v>2.4500000000000002</v>
      </c>
      <c r="BF97" s="74">
        <v>7.5789999999999997</v>
      </c>
      <c r="BG97" s="74">
        <v>1.7999999999999999E-2</v>
      </c>
      <c r="BH97" s="74">
        <v>0.23300000000000001</v>
      </c>
      <c r="BI97" s="74">
        <v>0</v>
      </c>
      <c r="BJ97" s="74">
        <v>0</v>
      </c>
      <c r="BK97" s="74">
        <v>5.0000000000000001E-3</v>
      </c>
      <c r="BL97" s="74">
        <v>0.76</v>
      </c>
      <c r="BM97" s="72">
        <v>684.65</v>
      </c>
      <c r="BN97" s="74">
        <v>0.65</v>
      </c>
      <c r="BO97" s="74">
        <v>51.25</v>
      </c>
      <c r="BP97" s="74">
        <v>9.9890000000000008</v>
      </c>
      <c r="BQ97" s="74">
        <v>0.28799999999999998</v>
      </c>
      <c r="BR97" s="74">
        <v>0.128</v>
      </c>
      <c r="BS97" s="74">
        <v>0.33100000000000002</v>
      </c>
      <c r="BT97" s="74">
        <v>1.57</v>
      </c>
      <c r="BU97" s="74">
        <v>0.01</v>
      </c>
      <c r="BV97" s="74">
        <f>BT97+BP97</f>
        <v>11.559000000000001</v>
      </c>
      <c r="BW97" s="74">
        <f t="shared" si="26"/>
        <v>2.508</v>
      </c>
      <c r="BX97" s="73">
        <f t="shared" si="28"/>
        <v>-6.42</v>
      </c>
      <c r="BY97" s="73">
        <f t="shared" si="27"/>
        <v>-14.345000000000002</v>
      </c>
      <c r="BZ97" s="74">
        <v>0.45</v>
      </c>
      <c r="CA97" s="72">
        <v>58.46</v>
      </c>
      <c r="CB97" s="74">
        <v>0.13</v>
      </c>
      <c r="CC97" s="74">
        <v>0.41</v>
      </c>
      <c r="CD97" s="74">
        <v>6.1769999999999996</v>
      </c>
      <c r="CE97" s="74">
        <v>0.01</v>
      </c>
      <c r="CF97" s="74">
        <v>0.193</v>
      </c>
      <c r="CG97" s="74">
        <v>0</v>
      </c>
      <c r="CH97" s="74">
        <v>0</v>
      </c>
      <c r="CI97" s="74">
        <v>5.0000000000000001E-3</v>
      </c>
      <c r="CJ97" s="74">
        <v>0</v>
      </c>
      <c r="CK97" s="74">
        <v>0</v>
      </c>
      <c r="CL97" s="74">
        <v>0</v>
      </c>
      <c r="CM97" s="74">
        <v>0</v>
      </c>
      <c r="CN97" s="74">
        <v>0</v>
      </c>
      <c r="CO97" s="74">
        <v>0</v>
      </c>
      <c r="CP97" s="74">
        <v>0</v>
      </c>
      <c r="CQ97" s="74">
        <v>0</v>
      </c>
      <c r="CR97" s="74">
        <v>0</v>
      </c>
      <c r="CS97" s="74">
        <v>0</v>
      </c>
      <c r="CT97" s="74">
        <v>0</v>
      </c>
      <c r="CU97" s="74">
        <v>0</v>
      </c>
      <c r="CV97" s="74">
        <v>0</v>
      </c>
      <c r="CW97" s="74">
        <v>0</v>
      </c>
      <c r="CX97" s="74">
        <v>0</v>
      </c>
      <c r="CY97" s="74">
        <v>0</v>
      </c>
      <c r="CZ97" s="74">
        <v>0</v>
      </c>
      <c r="DA97" s="74">
        <v>0</v>
      </c>
      <c r="DB97" s="74">
        <v>0</v>
      </c>
      <c r="DC97" s="74">
        <v>0</v>
      </c>
      <c r="DD97" s="74">
        <v>0</v>
      </c>
    </row>
    <row r="98" spans="1:108" s="75" customFormat="1" ht="16.5" customHeight="1" x14ac:dyDescent="0.25">
      <c r="A98" s="70">
        <v>90</v>
      </c>
      <c r="B98" s="71">
        <v>45336</v>
      </c>
      <c r="C98" s="72">
        <v>2</v>
      </c>
      <c r="D98" s="72">
        <v>12</v>
      </c>
      <c r="E98" s="72">
        <v>2145.6090600000002</v>
      </c>
      <c r="F98" s="74"/>
      <c r="G98" s="72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2">
        <v>1.24</v>
      </c>
      <c r="AB98" s="72">
        <v>471.73</v>
      </c>
      <c r="AC98" s="72">
        <v>1.36</v>
      </c>
      <c r="AD98" s="72">
        <v>2.89</v>
      </c>
      <c r="AE98" s="72">
        <v>7.2919999999999998</v>
      </c>
      <c r="AF98" s="72">
        <v>3.1E-2</v>
      </c>
      <c r="AG98" s="72">
        <v>0.23200000000000001</v>
      </c>
      <c r="AH98" s="72">
        <v>0</v>
      </c>
      <c r="AI98" s="72">
        <v>0</v>
      </c>
      <c r="AJ98" s="72">
        <v>1.0999999999999999E-2</v>
      </c>
      <c r="AK98" s="72">
        <f t="shared" si="29"/>
        <v>78.539744561184222</v>
      </c>
      <c r="AL98" s="72">
        <f t="shared" si="22"/>
        <v>2.9310688834589662</v>
      </c>
      <c r="AM98" s="72">
        <f t="shared" si="23"/>
        <v>346.86029411764707</v>
      </c>
      <c r="AN98" s="74">
        <v>52.469473684210527</v>
      </c>
      <c r="AO98" s="74">
        <v>19.149999999999999</v>
      </c>
      <c r="AP98" s="72">
        <v>11380.66</v>
      </c>
      <c r="AQ98" s="74">
        <v>42.12</v>
      </c>
      <c r="AR98" s="74">
        <v>11.44</v>
      </c>
      <c r="AS98" s="74">
        <v>7.7190000000000003</v>
      </c>
      <c r="AT98" s="74">
        <v>0.61299999999999999</v>
      </c>
      <c r="AU98" s="74">
        <v>0.28399999999999997</v>
      </c>
      <c r="AV98" s="74">
        <v>9.1999999999999998E-2</v>
      </c>
      <c r="AW98" s="74">
        <v>9.65</v>
      </c>
      <c r="AX98" s="74">
        <v>0.20200000000000001</v>
      </c>
      <c r="AY98" s="74">
        <f t="shared" si="24"/>
        <v>28.809000000000001</v>
      </c>
      <c r="AZ98" s="74"/>
      <c r="BA98" s="74"/>
      <c r="BB98" s="74">
        <v>0.44</v>
      </c>
      <c r="BC98" s="72">
        <v>84.77</v>
      </c>
      <c r="BD98" s="74">
        <v>0.13</v>
      </c>
      <c r="BE98" s="74">
        <v>2.65</v>
      </c>
      <c r="BF98" s="74">
        <v>6.7039999999999997</v>
      </c>
      <c r="BG98" s="74">
        <v>1.2E-2</v>
      </c>
      <c r="BH98" s="74">
        <v>0.192</v>
      </c>
      <c r="BI98" s="74">
        <v>0</v>
      </c>
      <c r="BJ98" s="74">
        <v>0</v>
      </c>
      <c r="BK98" s="74">
        <v>1.4999999999999999E-2</v>
      </c>
      <c r="BL98" s="74">
        <v>0.77</v>
      </c>
      <c r="BM98" s="72">
        <v>609.01</v>
      </c>
      <c r="BN98" s="74">
        <v>0.59</v>
      </c>
      <c r="BO98" s="74">
        <v>50.19</v>
      </c>
      <c r="BP98" s="74">
        <v>10.622999999999999</v>
      </c>
      <c r="BQ98" s="74">
        <v>0.26900000000000002</v>
      </c>
      <c r="BR98" s="74">
        <v>0.123</v>
      </c>
      <c r="BS98" s="74">
        <v>0.33400000000000002</v>
      </c>
      <c r="BT98" s="74">
        <v>2.08</v>
      </c>
      <c r="BU98" s="74">
        <v>8.9999999999999993E-3</v>
      </c>
      <c r="BV98" s="74">
        <f t="shared" si="25"/>
        <v>12.702999999999999</v>
      </c>
      <c r="BW98" s="74">
        <f t="shared" si="26"/>
        <v>2.9390000000000001</v>
      </c>
      <c r="BX98" s="73">
        <f t="shared" si="28"/>
        <v>-7.34</v>
      </c>
      <c r="BY98" s="73">
        <f>BY97+BW98-BY$2</f>
        <v>-16.406000000000002</v>
      </c>
      <c r="BZ98" s="74">
        <v>0.35</v>
      </c>
      <c r="CA98" s="72">
        <v>85.89</v>
      </c>
      <c r="CB98" s="74">
        <v>0.1</v>
      </c>
      <c r="CC98" s="74">
        <v>0.32</v>
      </c>
      <c r="CD98" s="74">
        <v>6.6749999999999998</v>
      </c>
      <c r="CE98" s="74">
        <v>7.0000000000000001E-3</v>
      </c>
      <c r="CF98" s="74">
        <v>0.193</v>
      </c>
      <c r="CG98" s="74">
        <v>0</v>
      </c>
      <c r="CH98" s="74">
        <v>0</v>
      </c>
      <c r="CI98" s="74">
        <v>8.0000000000000002E-3</v>
      </c>
      <c r="CJ98" s="74">
        <v>0</v>
      </c>
      <c r="CK98" s="74">
        <v>0</v>
      </c>
      <c r="CL98" s="74">
        <v>0</v>
      </c>
      <c r="CM98" s="74">
        <v>0</v>
      </c>
      <c r="CN98" s="74">
        <v>0</v>
      </c>
      <c r="CO98" s="74">
        <v>0</v>
      </c>
      <c r="CP98" s="74">
        <v>0</v>
      </c>
      <c r="CQ98" s="74">
        <v>0</v>
      </c>
      <c r="CR98" s="74">
        <v>0</v>
      </c>
      <c r="CS98" s="74">
        <v>0</v>
      </c>
      <c r="CT98" s="74">
        <v>0</v>
      </c>
      <c r="CU98" s="74">
        <v>0</v>
      </c>
      <c r="CV98" s="74">
        <v>0</v>
      </c>
      <c r="CW98" s="74">
        <v>0</v>
      </c>
      <c r="CX98" s="74">
        <v>0</v>
      </c>
      <c r="CY98" s="74">
        <v>0</v>
      </c>
      <c r="CZ98" s="74">
        <v>0</v>
      </c>
      <c r="DA98" s="74">
        <v>0</v>
      </c>
      <c r="DB98" s="74">
        <v>0</v>
      </c>
      <c r="DC98" s="74">
        <v>0</v>
      </c>
      <c r="DD98" s="74">
        <v>0</v>
      </c>
    </row>
    <row r="99" spans="1:108" s="75" customFormat="1" ht="16.5" customHeight="1" x14ac:dyDescent="0.25">
      <c r="A99" s="70">
        <v>91</v>
      </c>
      <c r="B99" s="71">
        <v>45337</v>
      </c>
      <c r="C99" s="72">
        <v>1</v>
      </c>
      <c r="D99" s="72">
        <v>12</v>
      </c>
      <c r="E99" s="72">
        <v>2123.1180800000002</v>
      </c>
      <c r="F99" s="74"/>
      <c r="G99" s="72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2">
        <v>1.49</v>
      </c>
      <c r="AB99" s="72">
        <v>582.66</v>
      </c>
      <c r="AC99" s="72">
        <v>2.0299999999999998</v>
      </c>
      <c r="AD99" s="72">
        <v>3.29</v>
      </c>
      <c r="AE99" s="72">
        <v>7.8380000000000001</v>
      </c>
      <c r="AF99" s="72">
        <v>3.2000000000000001E-2</v>
      </c>
      <c r="AG99" s="72">
        <v>0.23400000000000001</v>
      </c>
      <c r="AH99" s="72">
        <v>0</v>
      </c>
      <c r="AI99" s="72">
        <v>0</v>
      </c>
      <c r="AJ99" s="72">
        <v>1.6E-2</v>
      </c>
      <c r="AK99" s="72">
        <f t="shared" si="29"/>
        <v>76.021305352431796</v>
      </c>
      <c r="AL99" s="72">
        <f t="shared" si="22"/>
        <v>2.9711996726658527</v>
      </c>
      <c r="AM99" s="72">
        <f t="shared" si="23"/>
        <v>287.02463054187194</v>
      </c>
      <c r="AN99" s="74">
        <v>49.796850393700801</v>
      </c>
      <c r="AO99" s="74">
        <v>18.89</v>
      </c>
      <c r="AP99" s="72">
        <v>11491.01</v>
      </c>
      <c r="AQ99" s="74">
        <v>42.32</v>
      </c>
      <c r="AR99" s="74">
        <v>10.19</v>
      </c>
      <c r="AS99" s="74">
        <v>7.6779999999999999</v>
      </c>
      <c r="AT99" s="74">
        <v>0.54100000000000004</v>
      </c>
      <c r="AU99" s="74">
        <v>0.25700000000000001</v>
      </c>
      <c r="AV99" s="74">
        <v>9.8000000000000004E-2</v>
      </c>
      <c r="AW99" s="74">
        <v>8.0399999999999991</v>
      </c>
      <c r="AX99" s="74">
        <v>0.17699999999999999</v>
      </c>
      <c r="AY99" s="74">
        <f t="shared" si="24"/>
        <v>25.907999999999998</v>
      </c>
      <c r="AZ99" s="74"/>
      <c r="BA99" s="74"/>
      <c r="BB99" s="74">
        <v>0.44</v>
      </c>
      <c r="BC99" s="72">
        <v>88.54</v>
      </c>
      <c r="BD99" s="74">
        <v>0.12</v>
      </c>
      <c r="BE99" s="74">
        <v>2.48</v>
      </c>
      <c r="BF99" s="74">
        <v>6.3559999999999999</v>
      </c>
      <c r="BG99" s="74">
        <v>1.0999999999999999E-2</v>
      </c>
      <c r="BH99" s="74">
        <v>0.16500000000000001</v>
      </c>
      <c r="BI99" s="74">
        <v>0</v>
      </c>
      <c r="BJ99" s="74">
        <v>0</v>
      </c>
      <c r="BK99" s="74">
        <v>8.0000000000000002E-3</v>
      </c>
      <c r="BL99" s="74">
        <v>0.74</v>
      </c>
      <c r="BM99" s="72">
        <v>615.85</v>
      </c>
      <c r="BN99" s="74">
        <v>0.63</v>
      </c>
      <c r="BO99" s="74">
        <v>51.63</v>
      </c>
      <c r="BP99" s="74">
        <v>10.451000000000001</v>
      </c>
      <c r="BQ99" s="74">
        <v>0.28000000000000003</v>
      </c>
      <c r="BR99" s="74">
        <v>8.8999999999999996E-2</v>
      </c>
      <c r="BS99" s="74">
        <v>0.36699999999999999</v>
      </c>
      <c r="BT99" s="74">
        <v>1.44</v>
      </c>
      <c r="BU99" s="74">
        <v>8.9999999999999993E-3</v>
      </c>
      <c r="BV99" s="74">
        <f t="shared" si="25"/>
        <v>11.891</v>
      </c>
      <c r="BW99" s="74">
        <f t="shared" si="26"/>
        <v>2.3499999999999996</v>
      </c>
      <c r="BX99" s="73">
        <f t="shared" si="28"/>
        <v>-8.9</v>
      </c>
      <c r="BY99" s="73">
        <f t="shared" si="27"/>
        <v>-19.056000000000004</v>
      </c>
      <c r="BZ99" s="74">
        <v>0.4</v>
      </c>
      <c r="CA99" s="72">
        <v>58.68</v>
      </c>
      <c r="CB99" s="74">
        <v>0.16</v>
      </c>
      <c r="CC99" s="74">
        <v>0.33</v>
      </c>
      <c r="CD99" s="74">
        <v>7.2889999999999997</v>
      </c>
      <c r="CE99" s="74">
        <v>7.0000000000000001E-3</v>
      </c>
      <c r="CF99" s="74">
        <v>0.187</v>
      </c>
      <c r="CG99" s="74">
        <v>0</v>
      </c>
      <c r="CH99" s="74">
        <v>0</v>
      </c>
      <c r="CI99" s="74">
        <v>7.0000000000000001E-3</v>
      </c>
      <c r="CJ99" s="74">
        <v>0</v>
      </c>
      <c r="CK99" s="74">
        <v>0</v>
      </c>
      <c r="CL99" s="74">
        <v>0</v>
      </c>
      <c r="CM99" s="74">
        <v>0</v>
      </c>
      <c r="CN99" s="74">
        <v>0</v>
      </c>
      <c r="CO99" s="74">
        <v>0</v>
      </c>
      <c r="CP99" s="74">
        <v>0</v>
      </c>
      <c r="CQ99" s="74">
        <v>0</v>
      </c>
      <c r="CR99" s="74">
        <v>0</v>
      </c>
      <c r="CS99" s="74">
        <v>0</v>
      </c>
      <c r="CT99" s="74">
        <v>0</v>
      </c>
      <c r="CU99" s="74">
        <v>0</v>
      </c>
      <c r="CV99" s="74">
        <v>0</v>
      </c>
      <c r="CW99" s="74">
        <v>0</v>
      </c>
      <c r="CX99" s="74">
        <v>0</v>
      </c>
      <c r="CY99" s="74">
        <v>0</v>
      </c>
      <c r="CZ99" s="74">
        <v>0</v>
      </c>
      <c r="DA99" s="74">
        <v>0</v>
      </c>
      <c r="DB99" s="74">
        <v>0</v>
      </c>
      <c r="DC99" s="74">
        <v>0</v>
      </c>
      <c r="DD99" s="74">
        <v>0</v>
      </c>
    </row>
    <row r="100" spans="1:108" s="75" customFormat="1" ht="16.5" customHeight="1" x14ac:dyDescent="0.25">
      <c r="A100" s="70">
        <v>92</v>
      </c>
      <c r="B100" s="71">
        <v>45337</v>
      </c>
      <c r="C100" s="72">
        <v>2</v>
      </c>
      <c r="D100" s="72">
        <v>12</v>
      </c>
      <c r="E100" s="72">
        <v>2043.81765</v>
      </c>
      <c r="F100" s="74"/>
      <c r="G100" s="72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2">
        <v>0.79</v>
      </c>
      <c r="AB100" s="72">
        <v>565.58000000000004</v>
      </c>
      <c r="AC100" s="72">
        <v>2.5499999999999998</v>
      </c>
      <c r="AD100" s="72">
        <v>3.42</v>
      </c>
      <c r="AE100" s="72">
        <v>8.0969999999999995</v>
      </c>
      <c r="AF100" s="72">
        <v>3.1E-2</v>
      </c>
      <c r="AG100" s="72">
        <v>0.23699999999999999</v>
      </c>
      <c r="AH100" s="72">
        <v>0</v>
      </c>
      <c r="AI100" s="72">
        <v>0</v>
      </c>
      <c r="AJ100" s="72">
        <v>7.0000000000000001E-3</v>
      </c>
      <c r="AK100" s="72">
        <f t="shared" si="29"/>
        <v>74.687482181575774</v>
      </c>
      <c r="AL100" s="72">
        <f t="shared" si="22"/>
        <v>2.9947150249996493</v>
      </c>
      <c r="AM100" s="72">
        <f t="shared" si="23"/>
        <v>221.79607843137259</v>
      </c>
      <c r="AN100" s="74">
        <v>49.349650349650339</v>
      </c>
      <c r="AO100" s="74">
        <v>13.55</v>
      </c>
      <c r="AP100" s="72">
        <v>9883.5300000000007</v>
      </c>
      <c r="AQ100" s="74">
        <v>47.87</v>
      </c>
      <c r="AR100" s="74">
        <v>10.54</v>
      </c>
      <c r="AS100" s="74">
        <v>6.8680000000000003</v>
      </c>
      <c r="AT100" s="74">
        <v>0.42199999999999999</v>
      </c>
      <c r="AU100" s="74">
        <v>0.223</v>
      </c>
      <c r="AV100" s="74">
        <v>8.1000000000000003E-2</v>
      </c>
      <c r="AW100" s="74">
        <v>4.58</v>
      </c>
      <c r="AX100" s="74">
        <v>0.153</v>
      </c>
      <c r="AY100" s="74">
        <f t="shared" si="24"/>
        <v>21.988</v>
      </c>
      <c r="AZ100" s="74"/>
      <c r="BA100" s="74"/>
      <c r="BB100" s="74">
        <v>0.34</v>
      </c>
      <c r="BC100" s="72">
        <v>125.64</v>
      </c>
      <c r="BD100" s="74">
        <v>0.2</v>
      </c>
      <c r="BE100" s="74">
        <v>3.13</v>
      </c>
      <c r="BF100" s="74">
        <v>7.8230000000000004</v>
      </c>
      <c r="BG100" s="74">
        <v>1.2999999999999999E-2</v>
      </c>
      <c r="BH100" s="74">
        <v>0.224</v>
      </c>
      <c r="BI100" s="74">
        <v>0</v>
      </c>
      <c r="BJ100" s="74">
        <v>0</v>
      </c>
      <c r="BK100" s="74">
        <v>8.0000000000000002E-3</v>
      </c>
      <c r="BL100" s="74">
        <v>0.67</v>
      </c>
      <c r="BM100" s="72">
        <v>671.69</v>
      </c>
      <c r="BN100" s="74">
        <v>0.74</v>
      </c>
      <c r="BO100" s="74">
        <v>51.42</v>
      </c>
      <c r="BP100" s="74">
        <v>10.654999999999999</v>
      </c>
      <c r="BQ100" s="74">
        <v>0.29699999999999999</v>
      </c>
      <c r="BR100" s="74">
        <v>0.106</v>
      </c>
      <c r="BS100" s="74">
        <v>0.39</v>
      </c>
      <c r="BT100" s="74">
        <v>1.24</v>
      </c>
      <c r="BU100" s="74">
        <v>2.9000000000000001E-2</v>
      </c>
      <c r="BV100" s="74">
        <f t="shared" si="25"/>
        <v>11.895</v>
      </c>
      <c r="BW100" s="74">
        <f t="shared" si="26"/>
        <v>2.2770000000000001</v>
      </c>
      <c r="BX100" s="73">
        <f t="shared" si="28"/>
        <v>-10.66</v>
      </c>
      <c r="BY100" s="73">
        <f t="shared" si="27"/>
        <v>-21.779000000000003</v>
      </c>
      <c r="BZ100" s="74">
        <v>0.3</v>
      </c>
      <c r="CA100" s="72">
        <v>81.069999999999993</v>
      </c>
      <c r="CB100" s="74">
        <v>0.18</v>
      </c>
      <c r="CC100" s="74">
        <v>0.34</v>
      </c>
      <c r="CD100" s="74">
        <v>7.9950000000000001</v>
      </c>
      <c r="CE100" s="74">
        <v>4.0000000000000001E-3</v>
      </c>
      <c r="CF100" s="74">
        <v>0.246</v>
      </c>
      <c r="CG100" s="74">
        <v>0</v>
      </c>
      <c r="CH100" s="74">
        <v>0</v>
      </c>
      <c r="CI100" s="74">
        <v>8.9999999999999993E-3</v>
      </c>
      <c r="CJ100" s="74">
        <v>0</v>
      </c>
      <c r="CK100" s="74">
        <v>0</v>
      </c>
      <c r="CL100" s="74">
        <v>0</v>
      </c>
      <c r="CM100" s="74">
        <v>0</v>
      </c>
      <c r="CN100" s="74">
        <v>0</v>
      </c>
      <c r="CO100" s="74">
        <v>0</v>
      </c>
      <c r="CP100" s="74">
        <v>0</v>
      </c>
      <c r="CQ100" s="74">
        <v>0</v>
      </c>
      <c r="CR100" s="74">
        <v>0</v>
      </c>
      <c r="CS100" s="74">
        <v>0</v>
      </c>
      <c r="CT100" s="74">
        <v>0</v>
      </c>
      <c r="CU100" s="74">
        <v>0</v>
      </c>
      <c r="CV100" s="74">
        <v>0</v>
      </c>
      <c r="CW100" s="74">
        <v>0</v>
      </c>
      <c r="CX100" s="74">
        <v>0</v>
      </c>
      <c r="CY100" s="74">
        <v>0</v>
      </c>
      <c r="CZ100" s="74">
        <v>0</v>
      </c>
      <c r="DA100" s="74">
        <v>0</v>
      </c>
      <c r="DB100" s="74">
        <v>0</v>
      </c>
      <c r="DC100" s="74">
        <v>0</v>
      </c>
      <c r="DD100" s="74">
        <v>0</v>
      </c>
    </row>
    <row r="101" spans="1:108" s="75" customFormat="1" ht="16.5" customHeight="1" x14ac:dyDescent="0.25">
      <c r="A101" s="70">
        <v>93</v>
      </c>
      <c r="B101" s="71">
        <v>45338</v>
      </c>
      <c r="C101" s="72">
        <v>1</v>
      </c>
      <c r="D101" s="72">
        <v>12</v>
      </c>
      <c r="E101" s="72">
        <v>1906.23181</v>
      </c>
      <c r="F101" s="74"/>
      <c r="G101" s="72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2">
        <v>0.97</v>
      </c>
      <c r="AB101" s="72">
        <v>455.14</v>
      </c>
      <c r="AC101" s="72">
        <v>2</v>
      </c>
      <c r="AD101" s="72">
        <v>2.85</v>
      </c>
      <c r="AE101" s="72">
        <v>7.75</v>
      </c>
      <c r="AF101" s="72">
        <v>2.7E-2</v>
      </c>
      <c r="AG101" s="72">
        <v>0.26700000000000002</v>
      </c>
      <c r="AH101" s="72">
        <v>0</v>
      </c>
      <c r="AI101" s="72">
        <v>0</v>
      </c>
      <c r="AJ101" s="72">
        <v>4.0000000000000001E-3</v>
      </c>
      <c r="AK101" s="72">
        <f t="shared" si="29"/>
        <v>76.858676313731465</v>
      </c>
      <c r="AL101" s="72">
        <f t="shared" si="22"/>
        <v>2.9615347173766504</v>
      </c>
      <c r="AM101" s="72">
        <f t="shared" si="23"/>
        <v>227.57</v>
      </c>
      <c r="AN101" s="74">
        <v>49.008235294117654</v>
      </c>
      <c r="AO101" s="74">
        <v>13.92</v>
      </c>
      <c r="AP101" s="72">
        <v>10555.85</v>
      </c>
      <c r="AQ101" s="74">
        <v>47.32</v>
      </c>
      <c r="AR101" s="74">
        <v>10.83</v>
      </c>
      <c r="AS101" s="74">
        <v>7.0759999999999996</v>
      </c>
      <c r="AT101" s="74">
        <v>0.53</v>
      </c>
      <c r="AU101" s="74">
        <v>0.26200000000000001</v>
      </c>
      <c r="AV101" s="74">
        <v>9.1999999999999998E-2</v>
      </c>
      <c r="AW101" s="74">
        <v>4.67</v>
      </c>
      <c r="AX101" s="74">
        <v>0.157</v>
      </c>
      <c r="AY101" s="74">
        <f t="shared" si="24"/>
        <v>22.576000000000001</v>
      </c>
      <c r="AZ101" s="74"/>
      <c r="BA101" s="74"/>
      <c r="BB101" s="74">
        <v>0.39</v>
      </c>
      <c r="BC101" s="72">
        <v>105.96</v>
      </c>
      <c r="BD101" s="74">
        <v>0.15</v>
      </c>
      <c r="BE101" s="74">
        <v>2.48</v>
      </c>
      <c r="BF101" s="74">
        <v>6.9080000000000004</v>
      </c>
      <c r="BG101" s="74">
        <v>1.4E-2</v>
      </c>
      <c r="BH101" s="74">
        <v>0.20399999999999999</v>
      </c>
      <c r="BI101" s="74">
        <v>0</v>
      </c>
      <c r="BJ101" s="74">
        <v>0</v>
      </c>
      <c r="BK101" s="74">
        <v>8.9999999999999993E-3</v>
      </c>
      <c r="BL101" s="74">
        <v>0.79</v>
      </c>
      <c r="BM101" s="72">
        <v>883.63</v>
      </c>
      <c r="BN101" s="74">
        <v>0.78</v>
      </c>
      <c r="BO101" s="74">
        <v>52.03</v>
      </c>
      <c r="BP101" s="74">
        <v>10.666</v>
      </c>
      <c r="BQ101" s="74">
        <v>0.30499999999999999</v>
      </c>
      <c r="BR101" s="74">
        <v>0.17299999999999999</v>
      </c>
      <c r="BS101" s="74">
        <v>0.378</v>
      </c>
      <c r="BT101" s="74">
        <v>2</v>
      </c>
      <c r="BU101" s="74">
        <v>1.4E-2</v>
      </c>
      <c r="BV101" s="74">
        <f t="shared" si="25"/>
        <v>12.666</v>
      </c>
      <c r="BW101" s="74">
        <f t="shared" si="26"/>
        <v>3.0850000000000004</v>
      </c>
      <c r="BX101" s="73">
        <f t="shared" si="28"/>
        <v>-11.66</v>
      </c>
      <c r="BY101" s="73">
        <f t="shared" si="27"/>
        <v>-23.694000000000003</v>
      </c>
      <c r="BZ101" s="74">
        <v>0.24</v>
      </c>
      <c r="CA101" s="72">
        <v>76.63</v>
      </c>
      <c r="CB101" s="74">
        <v>0.14000000000000001</v>
      </c>
      <c r="CC101" s="74">
        <v>0.23</v>
      </c>
      <c r="CD101" s="74">
        <v>7.0519999999999996</v>
      </c>
      <c r="CE101" s="74">
        <v>8.9999999999999993E-3</v>
      </c>
      <c r="CF101" s="74">
        <v>0.23200000000000001</v>
      </c>
      <c r="CG101" s="74">
        <v>0</v>
      </c>
      <c r="CH101" s="74">
        <v>0</v>
      </c>
      <c r="CI101" s="74">
        <v>5.0000000000000001E-3</v>
      </c>
      <c r="CJ101" s="74">
        <v>0</v>
      </c>
      <c r="CK101" s="74">
        <v>0</v>
      </c>
      <c r="CL101" s="74">
        <v>0</v>
      </c>
      <c r="CM101" s="74">
        <v>0</v>
      </c>
      <c r="CN101" s="74">
        <v>0</v>
      </c>
      <c r="CO101" s="74">
        <v>0</v>
      </c>
      <c r="CP101" s="74">
        <v>0</v>
      </c>
      <c r="CQ101" s="74">
        <v>0</v>
      </c>
      <c r="CR101" s="74">
        <v>0</v>
      </c>
      <c r="CS101" s="74">
        <v>0</v>
      </c>
      <c r="CT101" s="74">
        <v>0</v>
      </c>
      <c r="CU101" s="74">
        <v>0</v>
      </c>
      <c r="CV101" s="74">
        <v>0</v>
      </c>
      <c r="CW101" s="74">
        <v>0</v>
      </c>
      <c r="CX101" s="74">
        <v>0</v>
      </c>
      <c r="CY101" s="74">
        <v>0</v>
      </c>
      <c r="CZ101" s="74">
        <v>0</v>
      </c>
      <c r="DA101" s="74">
        <v>0</v>
      </c>
      <c r="DB101" s="74">
        <v>0</v>
      </c>
      <c r="DC101" s="74">
        <v>0</v>
      </c>
      <c r="DD101" s="74">
        <v>0</v>
      </c>
    </row>
    <row r="102" spans="1:108" s="75" customFormat="1" ht="16.5" customHeight="1" x14ac:dyDescent="0.25">
      <c r="A102" s="70">
        <v>94</v>
      </c>
      <c r="B102" s="71">
        <v>45338</v>
      </c>
      <c r="C102" s="72">
        <v>2</v>
      </c>
      <c r="D102" s="72">
        <v>10.9</v>
      </c>
      <c r="E102" s="72">
        <v>1848.2589600000001</v>
      </c>
      <c r="F102" s="74"/>
      <c r="G102" s="72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2">
        <v>0.82</v>
      </c>
      <c r="AB102" s="72">
        <v>388.62</v>
      </c>
      <c r="AC102" s="72">
        <v>1.63</v>
      </c>
      <c r="AD102" s="72">
        <v>2.27</v>
      </c>
      <c r="AE102" s="72">
        <v>6.6360000000000001</v>
      </c>
      <c r="AF102" s="72">
        <v>1.4999999999999999E-2</v>
      </c>
      <c r="AG102" s="72">
        <v>0.16900000000000001</v>
      </c>
      <c r="AH102" s="72">
        <v>0</v>
      </c>
      <c r="AI102" s="72">
        <v>0</v>
      </c>
      <c r="AJ102" s="72">
        <v>3.0000000000000001E-3</v>
      </c>
      <c r="AK102" s="72">
        <f t="shared" si="29"/>
        <v>80.557436558661493</v>
      </c>
      <c r="AL102" s="72">
        <f t="shared" si="22"/>
        <v>2.907088559430707</v>
      </c>
      <c r="AM102" s="72">
        <f t="shared" si="23"/>
        <v>238.41717791411045</v>
      </c>
      <c r="AN102" s="74">
        <v>51.143396226415092</v>
      </c>
      <c r="AO102" s="74">
        <v>16.760000000000002</v>
      </c>
      <c r="AP102" s="72">
        <v>11653.29</v>
      </c>
      <c r="AQ102" s="74">
        <v>46.01</v>
      </c>
      <c r="AR102" s="74">
        <v>9.25</v>
      </c>
      <c r="AS102" s="74">
        <v>7.0350000000000001</v>
      </c>
      <c r="AT102" s="74">
        <v>0.57099999999999995</v>
      </c>
      <c r="AU102" s="74">
        <v>0.251</v>
      </c>
      <c r="AV102" s="74">
        <v>7.8E-2</v>
      </c>
      <c r="AW102" s="74">
        <v>7.6</v>
      </c>
      <c r="AX102" s="74">
        <v>0.157</v>
      </c>
      <c r="AY102" s="74">
        <f t="shared" si="24"/>
        <v>23.885000000000002</v>
      </c>
      <c r="AZ102" s="74"/>
      <c r="BA102" s="74"/>
      <c r="BB102" s="74">
        <v>0.35</v>
      </c>
      <c r="BC102" s="72">
        <v>92.39</v>
      </c>
      <c r="BD102" s="74">
        <v>0.13</v>
      </c>
      <c r="BE102" s="74">
        <v>2.2000000000000002</v>
      </c>
      <c r="BF102" s="74">
        <v>6.3949999999999996</v>
      </c>
      <c r="BG102" s="74">
        <v>1.2999999999999999E-2</v>
      </c>
      <c r="BH102" s="74">
        <v>0.16400000000000001</v>
      </c>
      <c r="BI102" s="74">
        <v>0</v>
      </c>
      <c r="BJ102" s="74">
        <v>0</v>
      </c>
      <c r="BK102" s="74">
        <v>1.0999999999999999E-2</v>
      </c>
      <c r="BL102" s="74">
        <v>0.96</v>
      </c>
      <c r="BM102" s="72">
        <v>888.56</v>
      </c>
      <c r="BN102" s="74">
        <v>0.8</v>
      </c>
      <c r="BO102" s="74">
        <v>50.13</v>
      </c>
      <c r="BP102" s="74">
        <v>11.311</v>
      </c>
      <c r="BQ102" s="74">
        <v>0.313</v>
      </c>
      <c r="BR102" s="74">
        <v>0.16800000000000001</v>
      </c>
      <c r="BS102" s="74">
        <v>0.35799999999999998</v>
      </c>
      <c r="BT102" s="74">
        <v>2.39</v>
      </c>
      <c r="BU102" s="74">
        <v>1.6E-2</v>
      </c>
      <c r="BV102" s="74">
        <f t="shared" si="25"/>
        <v>13.701000000000001</v>
      </c>
      <c r="BW102" s="74">
        <f t="shared" si="26"/>
        <v>3.5030000000000006</v>
      </c>
      <c r="BX102" s="73">
        <f>BX101+BT102-BX$2</f>
        <v>-12.27</v>
      </c>
      <c r="BY102" s="73">
        <f t="shared" si="27"/>
        <v>-25.191000000000003</v>
      </c>
      <c r="BZ102" s="74">
        <v>0.28999999999999998</v>
      </c>
      <c r="CA102" s="72">
        <v>66.88</v>
      </c>
      <c r="CB102" s="74">
        <v>0.16</v>
      </c>
      <c r="CC102" s="74">
        <v>0.35</v>
      </c>
      <c r="CD102" s="74">
        <v>6.5030000000000001</v>
      </c>
      <c r="CE102" s="74">
        <v>1.2999999999999999E-2</v>
      </c>
      <c r="CF102" s="74">
        <v>0.192</v>
      </c>
      <c r="CG102" s="74">
        <v>0</v>
      </c>
      <c r="CH102" s="74">
        <v>0</v>
      </c>
      <c r="CI102" s="74">
        <v>2E-3</v>
      </c>
      <c r="CJ102" s="74">
        <v>0</v>
      </c>
      <c r="CK102" s="74">
        <v>0</v>
      </c>
      <c r="CL102" s="74">
        <v>0</v>
      </c>
      <c r="CM102" s="74">
        <v>0</v>
      </c>
      <c r="CN102" s="74">
        <v>0</v>
      </c>
      <c r="CO102" s="74">
        <v>0</v>
      </c>
      <c r="CP102" s="74">
        <v>0</v>
      </c>
      <c r="CQ102" s="74">
        <v>0</v>
      </c>
      <c r="CR102" s="74">
        <v>0</v>
      </c>
      <c r="CS102" s="74">
        <v>0</v>
      </c>
      <c r="CT102" s="74">
        <v>0</v>
      </c>
      <c r="CU102" s="74">
        <v>0</v>
      </c>
      <c r="CV102" s="74">
        <v>0</v>
      </c>
      <c r="CW102" s="74">
        <v>0</v>
      </c>
      <c r="CX102" s="74">
        <v>0</v>
      </c>
      <c r="CY102" s="74">
        <v>0</v>
      </c>
      <c r="CZ102" s="74">
        <v>0</v>
      </c>
      <c r="DA102" s="74">
        <v>0</v>
      </c>
      <c r="DB102" s="74">
        <v>0</v>
      </c>
      <c r="DC102" s="74">
        <v>0</v>
      </c>
      <c r="DD102" s="74">
        <v>0</v>
      </c>
    </row>
    <row r="103" spans="1:108" s="75" customFormat="1" ht="16.5" customHeight="1" x14ac:dyDescent="0.25">
      <c r="A103" s="70">
        <v>95</v>
      </c>
      <c r="B103" s="71">
        <v>45339</v>
      </c>
      <c r="C103" s="72">
        <v>1</v>
      </c>
      <c r="D103" s="72">
        <v>12</v>
      </c>
      <c r="E103" s="72">
        <v>2140.3421399999997</v>
      </c>
      <c r="F103" s="74"/>
      <c r="G103" s="72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2">
        <v>0.91</v>
      </c>
      <c r="AB103" s="72">
        <v>335.99</v>
      </c>
      <c r="AC103" s="72">
        <v>1.08</v>
      </c>
      <c r="AD103" s="72">
        <v>2.1</v>
      </c>
      <c r="AE103" s="72">
        <v>6.0270000000000001</v>
      </c>
      <c r="AF103" s="72">
        <v>0.03</v>
      </c>
      <c r="AG103" s="72">
        <v>0.182</v>
      </c>
      <c r="AH103" s="72">
        <v>0</v>
      </c>
      <c r="AI103" s="72">
        <v>0</v>
      </c>
      <c r="AJ103" s="72">
        <v>2.1999999999999999E-2</v>
      </c>
      <c r="AK103" s="72">
        <f t="shared" si="29"/>
        <v>82.721427719774766</v>
      </c>
      <c r="AL103" s="72">
        <f t="shared" si="22"/>
        <v>2.8730230129108767</v>
      </c>
      <c r="AM103" s="72">
        <f t="shared" si="23"/>
        <v>311.10185185185185</v>
      </c>
      <c r="AN103" s="74">
        <v>56.969777777777779</v>
      </c>
      <c r="AO103" s="74">
        <v>17.329999999999998</v>
      </c>
      <c r="AP103" s="72">
        <v>10802.49</v>
      </c>
      <c r="AQ103" s="74">
        <v>42.44</v>
      </c>
      <c r="AR103" s="74">
        <v>8.7100000000000009</v>
      </c>
      <c r="AS103" s="74">
        <v>7.5869999999999997</v>
      </c>
      <c r="AT103" s="74">
        <v>0.5</v>
      </c>
      <c r="AU103" s="74">
        <v>0.17399999999999999</v>
      </c>
      <c r="AV103" s="74">
        <v>0.02</v>
      </c>
      <c r="AW103" s="74">
        <v>6.3</v>
      </c>
      <c r="AX103" s="74">
        <v>0.02</v>
      </c>
      <c r="AY103" s="74">
        <f t="shared" si="24"/>
        <v>22.597000000000001</v>
      </c>
      <c r="AZ103" s="74"/>
      <c r="BA103" s="74"/>
      <c r="BB103" s="74">
        <v>0.28999999999999998</v>
      </c>
      <c r="BC103" s="72">
        <v>73.709999999999994</v>
      </c>
      <c r="BD103" s="74">
        <v>0.08</v>
      </c>
      <c r="BE103" s="74">
        <v>1.8</v>
      </c>
      <c r="BF103" s="74">
        <v>5.4210000000000003</v>
      </c>
      <c r="BG103" s="74">
        <v>2.5000000000000001E-2</v>
      </c>
      <c r="BH103" s="74">
        <v>0.14199999999999999</v>
      </c>
      <c r="BI103" s="74">
        <v>0</v>
      </c>
      <c r="BJ103" s="74">
        <v>0</v>
      </c>
      <c r="BK103" s="74">
        <v>2.4E-2</v>
      </c>
      <c r="BL103" s="74">
        <v>0.69</v>
      </c>
      <c r="BM103" s="72">
        <v>748.13</v>
      </c>
      <c r="BN103" s="74">
        <v>0.55000000000000004</v>
      </c>
      <c r="BO103" s="74">
        <v>49.23</v>
      </c>
      <c r="BP103" s="74">
        <v>11.628</v>
      </c>
      <c r="BQ103" s="74">
        <v>0.2</v>
      </c>
      <c r="BR103" s="74">
        <v>0.13500000000000001</v>
      </c>
      <c r="BS103" s="74">
        <v>2.1999999999999999E-2</v>
      </c>
      <c r="BT103" s="74">
        <v>2.59</v>
      </c>
      <c r="BU103" s="74">
        <v>2.1999999999999999E-2</v>
      </c>
      <c r="BV103" s="74">
        <f t="shared" si="25"/>
        <v>14.218</v>
      </c>
      <c r="BW103" s="74">
        <f t="shared" si="26"/>
        <v>3.34</v>
      </c>
      <c r="BX103" s="73">
        <f t="shared" si="28"/>
        <v>-12.68</v>
      </c>
      <c r="BY103" s="73">
        <f t="shared" si="27"/>
        <v>-26.851000000000003</v>
      </c>
      <c r="BZ103" s="74">
        <v>0.2</v>
      </c>
      <c r="CA103" s="72">
        <v>44.21</v>
      </c>
      <c r="CB103" s="74">
        <v>7.0000000000000007E-2</v>
      </c>
      <c r="CC103" s="74">
        <v>0.18</v>
      </c>
      <c r="CD103" s="74">
        <v>5.4829999999999997</v>
      </c>
      <c r="CE103" s="74">
        <v>0.01</v>
      </c>
      <c r="CF103" s="74">
        <v>0.13900000000000001</v>
      </c>
      <c r="CG103" s="74">
        <v>0</v>
      </c>
      <c r="CH103" s="74">
        <v>0</v>
      </c>
      <c r="CI103" s="74">
        <v>0.02</v>
      </c>
      <c r="CJ103" s="74">
        <v>0</v>
      </c>
      <c r="CK103" s="74">
        <v>0</v>
      </c>
      <c r="CL103" s="74">
        <v>0</v>
      </c>
      <c r="CM103" s="74">
        <v>0</v>
      </c>
      <c r="CN103" s="74">
        <v>0</v>
      </c>
      <c r="CO103" s="74">
        <v>0</v>
      </c>
      <c r="CP103" s="74">
        <v>0</v>
      </c>
      <c r="CQ103" s="74">
        <v>0</v>
      </c>
      <c r="CR103" s="74">
        <v>0</v>
      </c>
      <c r="CS103" s="74">
        <v>0</v>
      </c>
      <c r="CT103" s="74">
        <v>0</v>
      </c>
      <c r="CU103" s="74">
        <v>0</v>
      </c>
      <c r="CV103" s="74">
        <v>0</v>
      </c>
      <c r="CW103" s="74">
        <v>0</v>
      </c>
      <c r="CX103" s="74">
        <v>0</v>
      </c>
      <c r="CY103" s="74">
        <v>0</v>
      </c>
      <c r="CZ103" s="74">
        <v>0</v>
      </c>
      <c r="DA103" s="74">
        <v>0</v>
      </c>
      <c r="DB103" s="74">
        <v>0</v>
      </c>
      <c r="DC103" s="74">
        <v>0</v>
      </c>
      <c r="DD103" s="74">
        <v>0</v>
      </c>
    </row>
    <row r="104" spans="1:108" s="75" customFormat="1" ht="16.5" customHeight="1" x14ac:dyDescent="0.25">
      <c r="A104" s="70">
        <v>96</v>
      </c>
      <c r="B104" s="71">
        <v>45339</v>
      </c>
      <c r="C104" s="72">
        <v>2</v>
      </c>
      <c r="D104" s="72">
        <v>12</v>
      </c>
      <c r="E104" s="72">
        <v>1973.6542800000002</v>
      </c>
      <c r="F104" s="74"/>
      <c r="G104" s="72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2">
        <v>2.17</v>
      </c>
      <c r="AB104" s="72">
        <v>358.32</v>
      </c>
      <c r="AC104" s="72">
        <v>0.89</v>
      </c>
      <c r="AD104" s="72">
        <v>1.98</v>
      </c>
      <c r="AE104" s="72">
        <v>6.0170000000000003</v>
      </c>
      <c r="AF104" s="72">
        <v>8.0000000000000002E-3</v>
      </c>
      <c r="AG104" s="72">
        <v>0.13900000000000001</v>
      </c>
      <c r="AH104" s="72">
        <v>0</v>
      </c>
      <c r="AI104" s="72">
        <v>0</v>
      </c>
      <c r="AJ104" s="72">
        <v>8.9999999999999993E-3</v>
      </c>
      <c r="AK104" s="72">
        <f t="shared" si="29"/>
        <v>83.170503160496509</v>
      </c>
      <c r="AL104" s="72">
        <f t="shared" si="22"/>
        <v>2.8660038145516542</v>
      </c>
      <c r="AM104" s="72">
        <f t="shared" si="23"/>
        <v>402.60674157303367</v>
      </c>
      <c r="AN104" s="74">
        <v>52.20754716981132</v>
      </c>
      <c r="AO104" s="74">
        <v>21.35</v>
      </c>
      <c r="AP104" s="72">
        <v>11711.46</v>
      </c>
      <c r="AQ104" s="74">
        <v>41.24</v>
      </c>
      <c r="AR104" s="74">
        <v>9.33</v>
      </c>
      <c r="AS104" s="74">
        <v>7.8440000000000003</v>
      </c>
      <c r="AT104" s="74">
        <v>0.6</v>
      </c>
      <c r="AU104" s="74">
        <v>0.154</v>
      </c>
      <c r="AV104" s="74">
        <v>0.01</v>
      </c>
      <c r="AW104" s="74">
        <v>11.17</v>
      </c>
      <c r="AX104" s="74">
        <v>0.01</v>
      </c>
      <c r="AY104" s="74">
        <f t="shared" si="24"/>
        <v>28.344000000000001</v>
      </c>
      <c r="AZ104" s="74"/>
      <c r="BA104" s="74"/>
      <c r="BB104" s="74">
        <v>0.43</v>
      </c>
      <c r="BC104" s="72">
        <v>74.13</v>
      </c>
      <c r="BD104" s="74">
        <v>0.1</v>
      </c>
      <c r="BE104" s="74">
        <v>1.84</v>
      </c>
      <c r="BF104" s="74">
        <v>5.7949999999999999</v>
      </c>
      <c r="BG104" s="74">
        <v>1.2E-2</v>
      </c>
      <c r="BH104" s="74">
        <v>0.151</v>
      </c>
      <c r="BI104" s="74">
        <v>0</v>
      </c>
      <c r="BJ104" s="74">
        <v>0</v>
      </c>
      <c r="BK104" s="74">
        <v>0.02</v>
      </c>
      <c r="BL104" s="74">
        <v>0.74</v>
      </c>
      <c r="BM104" s="72">
        <v>742.93</v>
      </c>
      <c r="BN104" s="74">
        <v>0.56000000000000005</v>
      </c>
      <c r="BO104" s="74">
        <v>49.19</v>
      </c>
      <c r="BP104" s="74">
        <v>11.977</v>
      </c>
      <c r="BQ104" s="74">
        <v>0.3</v>
      </c>
      <c r="BR104" s="74">
        <v>0.14399999999999999</v>
      </c>
      <c r="BS104" s="74">
        <v>0.01</v>
      </c>
      <c r="BT104" s="74">
        <v>2.63</v>
      </c>
      <c r="BU104" s="74">
        <v>0.01</v>
      </c>
      <c r="BV104" s="74">
        <f t="shared" si="25"/>
        <v>14.606999999999999</v>
      </c>
      <c r="BW104" s="74">
        <f t="shared" si="26"/>
        <v>3.4899999999999998</v>
      </c>
      <c r="BX104" s="73">
        <f t="shared" si="28"/>
        <v>-13.05</v>
      </c>
      <c r="BY104" s="73">
        <f t="shared" si="27"/>
        <v>-28.361000000000004</v>
      </c>
      <c r="BZ104" s="74">
        <v>0.34</v>
      </c>
      <c r="CA104" s="72">
        <v>49.8</v>
      </c>
      <c r="CB104" s="74">
        <v>0.08</v>
      </c>
      <c r="CC104" s="74">
        <v>0.2</v>
      </c>
      <c r="CD104" s="74">
        <v>5.4980000000000002</v>
      </c>
      <c r="CE104" s="74">
        <v>6.0000000000000001E-3</v>
      </c>
      <c r="CF104" s="74">
        <v>0.219</v>
      </c>
      <c r="CG104" s="74">
        <v>0</v>
      </c>
      <c r="CH104" s="74">
        <v>0</v>
      </c>
      <c r="CI104" s="74">
        <v>7.2999999999999995E-2</v>
      </c>
      <c r="CJ104" s="74">
        <v>0</v>
      </c>
      <c r="CK104" s="74">
        <v>0</v>
      </c>
      <c r="CL104" s="74">
        <v>0</v>
      </c>
      <c r="CM104" s="74">
        <v>0</v>
      </c>
      <c r="CN104" s="74">
        <v>0</v>
      </c>
      <c r="CO104" s="74">
        <v>0</v>
      </c>
      <c r="CP104" s="74">
        <v>0</v>
      </c>
      <c r="CQ104" s="74">
        <v>0</v>
      </c>
      <c r="CR104" s="74">
        <v>0</v>
      </c>
      <c r="CS104" s="74">
        <v>0</v>
      </c>
      <c r="CT104" s="74">
        <v>0</v>
      </c>
      <c r="CU104" s="74">
        <v>0</v>
      </c>
      <c r="CV104" s="74">
        <v>0</v>
      </c>
      <c r="CW104" s="74">
        <v>0</v>
      </c>
      <c r="CX104" s="74">
        <v>0</v>
      </c>
      <c r="CY104" s="74">
        <v>0</v>
      </c>
      <c r="CZ104" s="74">
        <v>0</v>
      </c>
      <c r="DA104" s="74">
        <v>0</v>
      </c>
      <c r="DB104" s="74">
        <v>0</v>
      </c>
      <c r="DC104" s="74">
        <v>0</v>
      </c>
      <c r="DD104" s="74">
        <v>0</v>
      </c>
    </row>
    <row r="105" spans="1:108" s="75" customFormat="1" ht="16.5" customHeight="1" x14ac:dyDescent="0.25">
      <c r="A105" s="70">
        <v>97</v>
      </c>
      <c r="B105" s="71">
        <v>45340</v>
      </c>
      <c r="C105" s="72">
        <v>1</v>
      </c>
      <c r="D105" s="72">
        <v>11.4</v>
      </c>
      <c r="E105" s="72">
        <v>1890.53</v>
      </c>
      <c r="F105" s="74"/>
      <c r="G105" s="72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80">
        <v>0.95</v>
      </c>
      <c r="AB105" s="72">
        <v>373.95</v>
      </c>
      <c r="AC105" s="72">
        <v>0.99</v>
      </c>
      <c r="AD105" s="72">
        <v>2.16</v>
      </c>
      <c r="AE105" s="72">
        <v>6.5119999999999996</v>
      </c>
      <c r="AF105" s="72">
        <v>2.8000000000000001E-2</v>
      </c>
      <c r="AG105" s="72">
        <v>0.18099999999999999</v>
      </c>
      <c r="AH105" s="72">
        <v>2.1999999999999999E-2</v>
      </c>
      <c r="AI105" s="72">
        <v>0</v>
      </c>
      <c r="AJ105" s="72">
        <v>0.01</v>
      </c>
      <c r="AK105" s="72">
        <f t="shared" si="29"/>
        <v>81.696978453618911</v>
      </c>
      <c r="AL105" s="72">
        <f t="shared" si="22"/>
        <v>2.8867509831725271</v>
      </c>
      <c r="AM105" s="72">
        <f t="shared" si="23"/>
        <v>377.72727272727269</v>
      </c>
      <c r="AN105" s="74">
        <v>46.406976744186053</v>
      </c>
      <c r="AO105" s="74">
        <v>24.34</v>
      </c>
      <c r="AP105" s="72">
        <v>12827.59</v>
      </c>
      <c r="AQ105" s="74">
        <v>41.73</v>
      </c>
      <c r="AR105" s="74">
        <v>10.32</v>
      </c>
      <c r="AS105" s="74">
        <v>7.9450000000000003</v>
      </c>
      <c r="AT105" s="74">
        <v>0.56000000000000005</v>
      </c>
      <c r="AU105" s="74">
        <v>0.26100000000000001</v>
      </c>
      <c r="AV105" s="74">
        <v>7.9000000000000001E-2</v>
      </c>
      <c r="AW105" s="74">
        <v>8.51</v>
      </c>
      <c r="AX105" s="74">
        <v>0.159</v>
      </c>
      <c r="AY105" s="74">
        <f t="shared" si="24"/>
        <v>26.774999999999999</v>
      </c>
      <c r="AZ105" s="74"/>
      <c r="BA105" s="74"/>
      <c r="BB105" s="74">
        <v>0.34</v>
      </c>
      <c r="BC105" s="72">
        <v>80.34</v>
      </c>
      <c r="BD105" s="74">
        <v>0.12</v>
      </c>
      <c r="BE105" s="74">
        <v>2.04</v>
      </c>
      <c r="BF105" s="74">
        <v>5.665</v>
      </c>
      <c r="BG105" s="74">
        <v>1.4999999999999999E-2</v>
      </c>
      <c r="BH105" s="74">
        <v>0.14699999999999999</v>
      </c>
      <c r="BI105" s="74">
        <v>1.7999999999999999E-2</v>
      </c>
      <c r="BJ105" s="74">
        <v>0</v>
      </c>
      <c r="BK105" s="74">
        <v>2E-3</v>
      </c>
      <c r="BL105" s="74">
        <v>1.86</v>
      </c>
      <c r="BM105" s="72">
        <v>824.6</v>
      </c>
      <c r="BN105" s="74">
        <v>0.71</v>
      </c>
      <c r="BO105" s="74">
        <v>43.87</v>
      </c>
      <c r="BP105" s="74">
        <v>13.952</v>
      </c>
      <c r="BQ105" s="74">
        <v>0.32300000000000001</v>
      </c>
      <c r="BR105" s="74">
        <v>0.18</v>
      </c>
      <c r="BS105" s="74">
        <v>0.32500000000000001</v>
      </c>
      <c r="BT105" s="74">
        <v>4.95</v>
      </c>
      <c r="BU105" s="74">
        <v>8.0000000000000002E-3</v>
      </c>
      <c r="BV105" s="74">
        <f t="shared" si="25"/>
        <v>18.902000000000001</v>
      </c>
      <c r="BW105" s="74">
        <f t="shared" si="26"/>
        <v>5.9830000000000005</v>
      </c>
      <c r="BX105" s="73">
        <f t="shared" si="28"/>
        <v>-11.100000000000001</v>
      </c>
      <c r="BY105" s="73">
        <f t="shared" si="27"/>
        <v>-27.378000000000004</v>
      </c>
      <c r="BZ105" s="74">
        <v>0.4</v>
      </c>
      <c r="CA105" s="72">
        <v>53.22</v>
      </c>
      <c r="CB105" s="74">
        <v>0.1</v>
      </c>
      <c r="CC105" s="74">
        <v>0.26</v>
      </c>
      <c r="CD105" s="74">
        <v>5.3259999999999996</v>
      </c>
      <c r="CE105" s="74">
        <v>1.2E-2</v>
      </c>
      <c r="CF105" s="74">
        <v>0.153</v>
      </c>
      <c r="CG105" s="74">
        <v>5.0000000000000001E-3</v>
      </c>
      <c r="CH105" s="74">
        <v>0</v>
      </c>
      <c r="CI105" s="74">
        <v>1E-3</v>
      </c>
      <c r="CJ105" s="74">
        <v>0</v>
      </c>
      <c r="CK105" s="74">
        <v>0</v>
      </c>
      <c r="CL105" s="74">
        <v>0</v>
      </c>
      <c r="CM105" s="74">
        <v>0</v>
      </c>
      <c r="CN105" s="74">
        <v>0</v>
      </c>
      <c r="CO105" s="74">
        <v>0</v>
      </c>
      <c r="CP105" s="74">
        <v>0</v>
      </c>
      <c r="CQ105" s="74">
        <v>0</v>
      </c>
      <c r="CR105" s="74">
        <v>0</v>
      </c>
      <c r="CS105" s="74">
        <v>0</v>
      </c>
      <c r="CT105" s="74">
        <v>0</v>
      </c>
      <c r="CU105" s="74">
        <v>0</v>
      </c>
      <c r="CV105" s="74">
        <v>0</v>
      </c>
      <c r="CW105" s="74">
        <v>0</v>
      </c>
      <c r="CX105" s="74">
        <v>0</v>
      </c>
      <c r="CY105" s="74">
        <v>0</v>
      </c>
      <c r="CZ105" s="74">
        <v>0</v>
      </c>
      <c r="DA105" s="74">
        <v>0</v>
      </c>
      <c r="DB105" s="74">
        <v>0</v>
      </c>
      <c r="DC105" s="74">
        <v>0</v>
      </c>
      <c r="DD105" s="74">
        <v>0</v>
      </c>
    </row>
    <row r="106" spans="1:108" s="75" customFormat="1" ht="16.5" customHeight="1" x14ac:dyDescent="0.25">
      <c r="A106" s="70">
        <v>98</v>
      </c>
      <c r="B106" s="71">
        <v>45340</v>
      </c>
      <c r="C106" s="72">
        <v>2</v>
      </c>
      <c r="D106" s="72">
        <v>12</v>
      </c>
      <c r="E106" s="72">
        <v>2030.56</v>
      </c>
      <c r="F106" s="74"/>
      <c r="G106" s="72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80">
        <v>0.94</v>
      </c>
      <c r="AB106" s="72">
        <v>486.49</v>
      </c>
      <c r="AC106" s="72">
        <v>1.43</v>
      </c>
      <c r="AD106" s="72">
        <v>3.13</v>
      </c>
      <c r="AE106" s="72">
        <v>7.4969999999999999</v>
      </c>
      <c r="AF106" s="72">
        <v>2.7E-2</v>
      </c>
      <c r="AG106" s="72">
        <v>0.22700000000000001</v>
      </c>
      <c r="AH106" s="72">
        <v>2.9000000000000001E-2</v>
      </c>
      <c r="AI106" s="72">
        <v>0</v>
      </c>
      <c r="AJ106" s="72">
        <v>8.9999999999999993E-3</v>
      </c>
      <c r="AK106" s="72">
        <f t="shared" si="29"/>
        <v>77.692238239930774</v>
      </c>
      <c r="AL106" s="72">
        <f t="shared" si="22"/>
        <v>2.9425846350360545</v>
      </c>
      <c r="AM106" s="72">
        <f t="shared" si="23"/>
        <v>340.20279720279723</v>
      </c>
      <c r="AN106" s="74">
        <v>47.866666666666674</v>
      </c>
      <c r="AO106" s="74">
        <v>17.14</v>
      </c>
      <c r="AP106" s="72">
        <v>13557.38</v>
      </c>
      <c r="AQ106" s="74">
        <v>46.97</v>
      </c>
      <c r="AR106" s="74">
        <v>8.94</v>
      </c>
      <c r="AS106" s="74">
        <v>7.0540000000000003</v>
      </c>
      <c r="AT106" s="74">
        <v>0.499</v>
      </c>
      <c r="AU106" s="74">
        <v>0.245</v>
      </c>
      <c r="AV106" s="74">
        <v>7.0000000000000007E-2</v>
      </c>
      <c r="AW106" s="74">
        <v>8.34</v>
      </c>
      <c r="AX106" s="74">
        <v>0.19</v>
      </c>
      <c r="AY106" s="74">
        <f t="shared" si="24"/>
        <v>24.334000000000003</v>
      </c>
      <c r="AZ106" s="74"/>
      <c r="BA106" s="74"/>
      <c r="BB106" s="74">
        <v>0.35</v>
      </c>
      <c r="BC106" s="72">
        <v>98.12</v>
      </c>
      <c r="BD106" s="74">
        <v>0.15</v>
      </c>
      <c r="BE106" s="74">
        <v>2.98</v>
      </c>
      <c r="BF106" s="74">
        <v>6.7850000000000001</v>
      </c>
      <c r="BG106" s="74">
        <v>1.6E-2</v>
      </c>
      <c r="BH106" s="74">
        <v>0.17699999999999999</v>
      </c>
      <c r="BI106" s="74">
        <v>2.3E-2</v>
      </c>
      <c r="BJ106" s="74">
        <v>0</v>
      </c>
      <c r="BK106" s="74">
        <v>0.01</v>
      </c>
      <c r="BL106" s="74">
        <v>0.88</v>
      </c>
      <c r="BM106" s="72">
        <v>642.63</v>
      </c>
      <c r="BN106" s="74">
        <v>0.56000000000000005</v>
      </c>
      <c r="BO106" s="74">
        <v>52.55</v>
      </c>
      <c r="BP106" s="74">
        <v>10.539</v>
      </c>
      <c r="BQ106" s="74">
        <v>0.29299999999999998</v>
      </c>
      <c r="BR106" s="74">
        <v>7.5999999999999998E-2</v>
      </c>
      <c r="BS106" s="74">
        <v>0.35699999999999998</v>
      </c>
      <c r="BT106" s="74">
        <v>2.0299999999999998</v>
      </c>
      <c r="BU106" s="74">
        <v>1.0999999999999999E-2</v>
      </c>
      <c r="BV106" s="74">
        <f t="shared" si="25"/>
        <v>12.568999999999999</v>
      </c>
      <c r="BW106" s="74">
        <f t="shared" si="26"/>
        <v>2.883</v>
      </c>
      <c r="BX106" s="73">
        <f t="shared" si="28"/>
        <v>-12.070000000000002</v>
      </c>
      <c r="BY106" s="73">
        <f t="shared" si="27"/>
        <v>-29.495000000000005</v>
      </c>
      <c r="BZ106" s="74">
        <v>0.28999999999999998</v>
      </c>
      <c r="CA106" s="72">
        <v>64.650000000000006</v>
      </c>
      <c r="CB106" s="74">
        <v>0.11</v>
      </c>
      <c r="CC106" s="74">
        <v>0.27</v>
      </c>
      <c r="CD106" s="74">
        <v>6.5679999999999996</v>
      </c>
      <c r="CE106" s="74">
        <v>8.0000000000000002E-3</v>
      </c>
      <c r="CF106" s="74">
        <v>0.16800000000000001</v>
      </c>
      <c r="CG106" s="74">
        <v>6.0000000000000001E-3</v>
      </c>
      <c r="CH106" s="74">
        <v>0</v>
      </c>
      <c r="CI106" s="74">
        <v>6.0000000000000001E-3</v>
      </c>
      <c r="CJ106" s="74">
        <v>0</v>
      </c>
      <c r="CK106" s="74">
        <v>0</v>
      </c>
      <c r="CL106" s="74">
        <v>0</v>
      </c>
      <c r="CM106" s="74">
        <v>0</v>
      </c>
      <c r="CN106" s="74">
        <v>0</v>
      </c>
      <c r="CO106" s="74">
        <v>0</v>
      </c>
      <c r="CP106" s="74">
        <v>0</v>
      </c>
      <c r="CQ106" s="74">
        <v>0</v>
      </c>
      <c r="CR106" s="74">
        <v>0</v>
      </c>
      <c r="CS106" s="74">
        <v>0</v>
      </c>
      <c r="CT106" s="74">
        <v>0</v>
      </c>
      <c r="CU106" s="74">
        <v>0</v>
      </c>
      <c r="CV106" s="74">
        <v>0</v>
      </c>
      <c r="CW106" s="74">
        <v>0</v>
      </c>
      <c r="CX106" s="74">
        <v>0</v>
      </c>
      <c r="CY106" s="74">
        <v>0</v>
      </c>
      <c r="CZ106" s="74">
        <v>0</v>
      </c>
      <c r="DA106" s="74">
        <v>0</v>
      </c>
      <c r="DB106" s="74">
        <v>0</v>
      </c>
      <c r="DC106" s="74">
        <v>0</v>
      </c>
      <c r="DD106" s="74">
        <v>0</v>
      </c>
    </row>
    <row r="107" spans="1:108" s="75" customFormat="1" ht="16.5" customHeight="1" x14ac:dyDescent="0.25">
      <c r="A107" s="70">
        <v>99</v>
      </c>
      <c r="B107" s="71">
        <v>45341</v>
      </c>
      <c r="C107" s="72">
        <v>1</v>
      </c>
      <c r="D107" s="72">
        <v>9.4</v>
      </c>
      <c r="E107" s="72">
        <v>1525.1</v>
      </c>
      <c r="F107" s="74"/>
      <c r="G107" s="72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2">
        <v>1.28</v>
      </c>
      <c r="AB107" s="72">
        <v>532.49</v>
      </c>
      <c r="AC107" s="72">
        <v>1.24</v>
      </c>
      <c r="AD107" s="72">
        <v>1.98</v>
      </c>
      <c r="AE107" s="72">
        <v>6.7439999999999998</v>
      </c>
      <c r="AF107" s="72">
        <v>3.6999999999999998E-2</v>
      </c>
      <c r="AG107" s="72">
        <v>0.155</v>
      </c>
      <c r="AH107" s="72">
        <v>0</v>
      </c>
      <c r="AI107" s="72">
        <v>0</v>
      </c>
      <c r="AJ107" s="72">
        <v>3.9E-2</v>
      </c>
      <c r="AK107" s="72">
        <f t="shared" si="29"/>
        <v>81.137244455696504</v>
      </c>
      <c r="AL107" s="72">
        <f t="shared" si="22"/>
        <v>2.8976322584284637</v>
      </c>
      <c r="AM107" s="72">
        <f t="shared" si="23"/>
        <v>429.42741935483872</v>
      </c>
      <c r="AN107" s="74">
        <v>48.172185430463571</v>
      </c>
      <c r="AO107" s="74">
        <v>29.04</v>
      </c>
      <c r="AP107" s="72">
        <v>17792.509999999998</v>
      </c>
      <c r="AQ107" s="74">
        <v>43.08</v>
      </c>
      <c r="AR107" s="74">
        <v>9.17</v>
      </c>
      <c r="AS107" s="74">
        <v>8.359</v>
      </c>
      <c r="AT107" s="74">
        <v>0.66600000000000004</v>
      </c>
      <c r="AU107" s="74">
        <v>0.223</v>
      </c>
      <c r="AV107" s="74">
        <v>6.8000000000000005E-2</v>
      </c>
      <c r="AW107" s="74">
        <v>8.61</v>
      </c>
      <c r="AX107" s="74">
        <v>0.155</v>
      </c>
      <c r="AY107" s="74">
        <f t="shared" si="24"/>
        <v>26.139000000000003</v>
      </c>
      <c r="AZ107" s="74"/>
      <c r="BA107" s="74"/>
      <c r="BB107" s="74">
        <v>0.44</v>
      </c>
      <c r="BC107" s="72">
        <v>99.52</v>
      </c>
      <c r="BD107" s="74">
        <v>0.12</v>
      </c>
      <c r="BE107" s="74">
        <v>1.97</v>
      </c>
      <c r="BF107" s="74">
        <v>6.3769999999999998</v>
      </c>
      <c r="BG107" s="74">
        <v>1.0999999999999999E-2</v>
      </c>
      <c r="BH107" s="74">
        <v>0.14899999999999999</v>
      </c>
      <c r="BI107" s="74">
        <v>0</v>
      </c>
      <c r="BJ107" s="74">
        <v>0</v>
      </c>
      <c r="BK107" s="74">
        <v>3.5999999999999997E-2</v>
      </c>
      <c r="BL107" s="74">
        <v>0.94</v>
      </c>
      <c r="BM107" s="72">
        <v>780.05</v>
      </c>
      <c r="BN107" s="74">
        <v>0.69</v>
      </c>
      <c r="BO107" s="74">
        <v>51.05</v>
      </c>
      <c r="BP107" s="74">
        <v>11.09</v>
      </c>
      <c r="BQ107" s="74">
        <v>0.30299999999999999</v>
      </c>
      <c r="BR107" s="74">
        <v>9.5000000000000001E-2</v>
      </c>
      <c r="BS107" s="74">
        <v>0.32300000000000001</v>
      </c>
      <c r="BT107" s="74">
        <v>1.85</v>
      </c>
      <c r="BU107" s="74">
        <v>0.05</v>
      </c>
      <c r="BV107" s="74">
        <f t="shared" si="25"/>
        <v>12.94</v>
      </c>
      <c r="BW107" s="74">
        <f t="shared" si="26"/>
        <v>2.843</v>
      </c>
      <c r="BX107" s="73">
        <f t="shared" si="28"/>
        <v>-13.220000000000002</v>
      </c>
      <c r="BY107" s="73">
        <f t="shared" si="27"/>
        <v>-31.652000000000005</v>
      </c>
      <c r="BZ107" s="74">
        <v>0.39</v>
      </c>
      <c r="CA107" s="72">
        <v>66.88</v>
      </c>
      <c r="CB107" s="74">
        <v>0.11</v>
      </c>
      <c r="CC107" s="74">
        <v>0.25</v>
      </c>
      <c r="CD107" s="74">
        <v>6.2619999999999996</v>
      </c>
      <c r="CE107" s="74">
        <v>7.0000000000000001E-3</v>
      </c>
      <c r="CF107" s="74">
        <v>0.156</v>
      </c>
      <c r="CG107" s="74">
        <v>0</v>
      </c>
      <c r="CH107" s="74">
        <v>0</v>
      </c>
      <c r="CI107" s="74">
        <v>3.5999999999999997E-2</v>
      </c>
      <c r="CJ107" s="74">
        <v>0</v>
      </c>
      <c r="CK107" s="74">
        <v>0</v>
      </c>
      <c r="CL107" s="74">
        <v>0</v>
      </c>
      <c r="CM107" s="74">
        <v>0</v>
      </c>
      <c r="CN107" s="74">
        <v>0</v>
      </c>
      <c r="CO107" s="74">
        <v>0</v>
      </c>
      <c r="CP107" s="74">
        <v>0</v>
      </c>
      <c r="CQ107" s="74">
        <v>0</v>
      </c>
      <c r="CR107" s="74">
        <v>0</v>
      </c>
      <c r="CS107" s="74">
        <v>0</v>
      </c>
      <c r="CT107" s="74">
        <v>0</v>
      </c>
      <c r="CU107" s="74">
        <v>0</v>
      </c>
      <c r="CV107" s="74">
        <v>0</v>
      </c>
      <c r="CW107" s="74">
        <v>0</v>
      </c>
      <c r="CX107" s="74">
        <v>0</v>
      </c>
      <c r="CY107" s="74">
        <v>0</v>
      </c>
      <c r="CZ107" s="74">
        <v>0</v>
      </c>
      <c r="DA107" s="74">
        <v>0</v>
      </c>
      <c r="DB107" s="74">
        <v>0</v>
      </c>
      <c r="DC107" s="74">
        <v>0</v>
      </c>
      <c r="DD107" s="74">
        <v>0</v>
      </c>
    </row>
    <row r="108" spans="1:108" s="75" customFormat="1" ht="16.5" customHeight="1" x14ac:dyDescent="0.25">
      <c r="A108" s="70">
        <v>100</v>
      </c>
      <c r="B108" s="71">
        <v>45341</v>
      </c>
      <c r="C108" s="72">
        <v>2</v>
      </c>
      <c r="D108" s="72">
        <v>10.6</v>
      </c>
      <c r="E108" s="72">
        <v>1769.98</v>
      </c>
      <c r="F108" s="74"/>
      <c r="G108" s="72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2">
        <v>1.06</v>
      </c>
      <c r="AB108" s="72">
        <v>504.08</v>
      </c>
      <c r="AC108" s="72">
        <v>1.18</v>
      </c>
      <c r="AD108" s="72">
        <v>1.43</v>
      </c>
      <c r="AE108" s="72">
        <v>5.6219999999999999</v>
      </c>
      <c r="AF108" s="72">
        <v>2.3E-2</v>
      </c>
      <c r="AG108" s="72">
        <v>0.10199999999999999</v>
      </c>
      <c r="AH108" s="72">
        <v>0</v>
      </c>
      <c r="AI108" s="72">
        <v>0</v>
      </c>
      <c r="AJ108" s="72">
        <v>3.9E-2</v>
      </c>
      <c r="AK108" s="72">
        <f t="shared" si="29"/>
        <v>84.423775650853585</v>
      </c>
      <c r="AL108" s="72">
        <f t="shared" si="22"/>
        <v>2.8535209916920072</v>
      </c>
      <c r="AM108" s="72">
        <f t="shared" si="23"/>
        <v>427.18644067796612</v>
      </c>
      <c r="AN108" s="74">
        <v>47.471428571428568</v>
      </c>
      <c r="AO108" s="74">
        <v>29.27</v>
      </c>
      <c r="AP108" s="72">
        <v>17782.11</v>
      </c>
      <c r="AQ108" s="74">
        <v>47.25</v>
      </c>
      <c r="AR108" s="74">
        <v>7.36</v>
      </c>
      <c r="AS108" s="74">
        <v>6.78</v>
      </c>
      <c r="AT108" s="74">
        <v>0.60599999999999998</v>
      </c>
      <c r="AU108" s="74">
        <v>0.16300000000000001</v>
      </c>
      <c r="AV108" s="74">
        <v>5.3999999999999999E-2</v>
      </c>
      <c r="AW108" s="74">
        <v>8.61</v>
      </c>
      <c r="AX108" s="74">
        <v>0.16400000000000001</v>
      </c>
      <c r="AY108" s="74">
        <f t="shared" si="24"/>
        <v>22.75</v>
      </c>
      <c r="AZ108" s="74"/>
      <c r="BA108" s="74"/>
      <c r="BB108" s="74">
        <v>0.44</v>
      </c>
      <c r="BC108" s="72">
        <v>91.93</v>
      </c>
      <c r="BD108" s="74">
        <v>0.08</v>
      </c>
      <c r="BE108" s="74">
        <v>1.24</v>
      </c>
      <c r="BF108" s="74">
        <v>4.8460000000000001</v>
      </c>
      <c r="BG108" s="74">
        <v>6.0000000000000001E-3</v>
      </c>
      <c r="BH108" s="74">
        <v>9.1999999999999998E-2</v>
      </c>
      <c r="BI108" s="74">
        <v>0</v>
      </c>
      <c r="BJ108" s="74">
        <v>0</v>
      </c>
      <c r="BK108" s="74">
        <v>3.9E-2</v>
      </c>
      <c r="BL108" s="74">
        <v>1.74</v>
      </c>
      <c r="BM108" s="72">
        <v>1253.0899999999999</v>
      </c>
      <c r="BN108" s="74">
        <v>1.1100000000000001</v>
      </c>
      <c r="BO108" s="74">
        <v>46.57</v>
      </c>
      <c r="BP108" s="74">
        <v>12.196</v>
      </c>
      <c r="BQ108" s="74">
        <v>0.32600000000000001</v>
      </c>
      <c r="BR108" s="74">
        <v>0.114</v>
      </c>
      <c r="BS108" s="74">
        <v>0.27500000000000002</v>
      </c>
      <c r="BT108" s="74">
        <v>3.8</v>
      </c>
      <c r="BU108" s="74">
        <v>5.8000000000000003E-2</v>
      </c>
      <c r="BV108" s="74">
        <f t="shared" si="25"/>
        <v>15.995999999999999</v>
      </c>
      <c r="BW108" s="74">
        <f t="shared" si="26"/>
        <v>5.2359999999999998</v>
      </c>
      <c r="BX108" s="73">
        <f t="shared" si="28"/>
        <v>-12.420000000000002</v>
      </c>
      <c r="BY108" s="73">
        <f t="shared" si="27"/>
        <v>-31.416000000000004</v>
      </c>
      <c r="BZ108" s="74">
        <v>0.38</v>
      </c>
      <c r="CA108" s="72">
        <v>67.97</v>
      </c>
      <c r="CB108" s="74">
        <v>7.0000000000000007E-2</v>
      </c>
      <c r="CC108" s="74">
        <v>0.19</v>
      </c>
      <c r="CD108" s="74">
        <v>5.133</v>
      </c>
      <c r="CE108" s="74">
        <v>7.0000000000000001E-3</v>
      </c>
      <c r="CF108" s="74">
        <v>0.11</v>
      </c>
      <c r="CG108" s="74">
        <v>0</v>
      </c>
      <c r="CH108" s="74">
        <v>0</v>
      </c>
      <c r="CI108" s="74">
        <v>3.4000000000000002E-2</v>
      </c>
      <c r="CJ108" s="74">
        <v>0</v>
      </c>
      <c r="CK108" s="74">
        <v>0</v>
      </c>
      <c r="CL108" s="74">
        <v>0</v>
      </c>
      <c r="CM108" s="74">
        <v>0</v>
      </c>
      <c r="CN108" s="74">
        <v>0</v>
      </c>
      <c r="CO108" s="74">
        <v>0</v>
      </c>
      <c r="CP108" s="74">
        <v>0</v>
      </c>
      <c r="CQ108" s="74">
        <v>0</v>
      </c>
      <c r="CR108" s="74">
        <v>0</v>
      </c>
      <c r="CS108" s="74">
        <v>0</v>
      </c>
      <c r="CT108" s="74">
        <v>0</v>
      </c>
      <c r="CU108" s="74">
        <v>0</v>
      </c>
      <c r="CV108" s="74">
        <v>0</v>
      </c>
      <c r="CW108" s="74">
        <v>0</v>
      </c>
      <c r="CX108" s="74">
        <v>0</v>
      </c>
      <c r="CY108" s="74">
        <v>0</v>
      </c>
      <c r="CZ108" s="74">
        <v>0</v>
      </c>
      <c r="DA108" s="74">
        <v>0</v>
      </c>
      <c r="DB108" s="74">
        <v>0</v>
      </c>
      <c r="DC108" s="74">
        <v>0</v>
      </c>
      <c r="DD108" s="74">
        <v>0</v>
      </c>
    </row>
    <row r="109" spans="1:108" s="75" customFormat="1" ht="16.5" customHeight="1" x14ac:dyDescent="0.25">
      <c r="A109" s="70">
        <v>101</v>
      </c>
      <c r="B109" s="71">
        <v>45342</v>
      </c>
      <c r="C109" s="72">
        <v>1</v>
      </c>
      <c r="D109" s="72">
        <v>12</v>
      </c>
      <c r="E109" s="72">
        <v>1906.39</v>
      </c>
      <c r="F109" s="74"/>
      <c r="G109" s="72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2">
        <v>1.22</v>
      </c>
      <c r="AB109" s="72">
        <v>409.05</v>
      </c>
      <c r="AC109" s="72">
        <v>0.86</v>
      </c>
      <c r="AD109" s="72">
        <v>1.29</v>
      </c>
      <c r="AE109" s="72">
        <v>5.9139999999999997</v>
      </c>
      <c r="AF109" s="72">
        <v>0.03</v>
      </c>
      <c r="AG109" s="72">
        <v>0.16</v>
      </c>
      <c r="AH109" s="72">
        <v>1.4E-2</v>
      </c>
      <c r="AI109" s="72">
        <v>0</v>
      </c>
      <c r="AJ109" s="72">
        <v>0.02</v>
      </c>
      <c r="AK109" s="72">
        <f t="shared" si="29"/>
        <v>84.334581449353934</v>
      </c>
      <c r="AL109" s="72">
        <f t="shared" si="22"/>
        <v>2.8538090816948136</v>
      </c>
      <c r="AM109" s="72">
        <f t="shared" si="23"/>
        <v>475.63953488372096</v>
      </c>
      <c r="AN109" s="74">
        <v>49.630232558139525</v>
      </c>
      <c r="AO109" s="74">
        <v>33.96</v>
      </c>
      <c r="AP109" s="72">
        <v>16841.240000000002</v>
      </c>
      <c r="AQ109" s="74">
        <v>36.46</v>
      </c>
      <c r="AR109" s="74">
        <v>10.11</v>
      </c>
      <c r="AS109" s="74">
        <v>9.7070000000000007</v>
      </c>
      <c r="AT109" s="74">
        <v>0.629</v>
      </c>
      <c r="AU109" s="74">
        <v>0.22800000000000001</v>
      </c>
      <c r="AV109" s="74">
        <v>7.5999999999999998E-2</v>
      </c>
      <c r="AW109" s="74">
        <v>12.41</v>
      </c>
      <c r="AX109" s="74">
        <v>0.20499999999999999</v>
      </c>
      <c r="AY109" s="74">
        <f t="shared" si="24"/>
        <v>32.227000000000004</v>
      </c>
      <c r="AZ109" s="74"/>
      <c r="BA109" s="74"/>
      <c r="BB109" s="74">
        <v>0.49</v>
      </c>
      <c r="BC109" s="72">
        <v>68.73</v>
      </c>
      <c r="BD109" s="74">
        <v>0.06</v>
      </c>
      <c r="BE109" s="74">
        <v>0.99</v>
      </c>
      <c r="BF109" s="74">
        <v>4.8650000000000002</v>
      </c>
      <c r="BG109" s="74">
        <v>2.1000000000000001E-2</v>
      </c>
      <c r="BH109" s="74">
        <v>0.112</v>
      </c>
      <c r="BI109" s="74">
        <v>1.0999999999999999E-2</v>
      </c>
      <c r="BJ109" s="74">
        <v>0</v>
      </c>
      <c r="BK109" s="74">
        <v>8.0000000000000002E-3</v>
      </c>
      <c r="BL109" s="74">
        <v>1.66</v>
      </c>
      <c r="BM109" s="72">
        <v>1089.51</v>
      </c>
      <c r="BN109" s="74">
        <v>0.49</v>
      </c>
      <c r="BO109" s="74">
        <v>49.66</v>
      </c>
      <c r="BP109" s="74">
        <v>11.379</v>
      </c>
      <c r="BQ109" s="74">
        <v>0.34699999999999998</v>
      </c>
      <c r="BR109" s="74">
        <v>0.112</v>
      </c>
      <c r="BS109" s="74">
        <v>0.33900000000000002</v>
      </c>
      <c r="BT109" s="74">
        <v>2.85</v>
      </c>
      <c r="BU109" s="74">
        <v>3.5999999999999997E-2</v>
      </c>
      <c r="BV109" s="74">
        <f t="shared" si="25"/>
        <v>14.228999999999999</v>
      </c>
      <c r="BW109" s="74">
        <f t="shared" si="26"/>
        <v>3.6869999999999998</v>
      </c>
      <c r="BX109" s="73">
        <f t="shared" si="28"/>
        <v>-12.570000000000002</v>
      </c>
      <c r="BY109" s="73">
        <f t="shared" si="27"/>
        <v>-32.728999999999999</v>
      </c>
      <c r="BZ109" s="74">
        <v>0.39</v>
      </c>
      <c r="CA109" s="72">
        <v>60.35</v>
      </c>
      <c r="CB109" s="74">
        <v>0.04</v>
      </c>
      <c r="CC109" s="74">
        <v>0.12</v>
      </c>
      <c r="CD109" s="74">
        <v>4.7119999999999997</v>
      </c>
      <c r="CE109" s="74">
        <v>0.02</v>
      </c>
      <c r="CF109" s="74">
        <v>0.111</v>
      </c>
      <c r="CG109" s="74">
        <v>6.0000000000000001E-3</v>
      </c>
      <c r="CH109" s="74">
        <v>0</v>
      </c>
      <c r="CI109" s="74">
        <v>1.7000000000000001E-2</v>
      </c>
      <c r="CJ109" s="74">
        <v>0</v>
      </c>
      <c r="CK109" s="74">
        <v>0</v>
      </c>
      <c r="CL109" s="74">
        <v>0</v>
      </c>
      <c r="CM109" s="74">
        <v>0</v>
      </c>
      <c r="CN109" s="74">
        <v>0</v>
      </c>
      <c r="CO109" s="74">
        <v>0</v>
      </c>
      <c r="CP109" s="74">
        <v>0</v>
      </c>
      <c r="CQ109" s="74">
        <v>0</v>
      </c>
      <c r="CR109" s="74">
        <v>0</v>
      </c>
      <c r="CS109" s="74">
        <v>0</v>
      </c>
      <c r="CT109" s="74">
        <v>0</v>
      </c>
      <c r="CU109" s="74">
        <v>0</v>
      </c>
      <c r="CV109" s="74">
        <v>0</v>
      </c>
      <c r="CW109" s="74">
        <v>0</v>
      </c>
      <c r="CX109" s="74">
        <v>0</v>
      </c>
      <c r="CY109" s="74">
        <v>0</v>
      </c>
      <c r="CZ109" s="74">
        <v>0</v>
      </c>
      <c r="DA109" s="74">
        <v>0</v>
      </c>
      <c r="DB109" s="74">
        <v>0</v>
      </c>
      <c r="DC109" s="74">
        <v>0</v>
      </c>
      <c r="DD109" s="74">
        <v>0</v>
      </c>
    </row>
    <row r="110" spans="1:108" s="75" customFormat="1" ht="16.5" customHeight="1" x14ac:dyDescent="0.25">
      <c r="A110" s="70">
        <v>102</v>
      </c>
      <c r="B110" s="71">
        <v>45342</v>
      </c>
      <c r="C110" s="72">
        <v>2</v>
      </c>
      <c r="D110" s="72">
        <v>12</v>
      </c>
      <c r="E110" s="72">
        <v>2000.23</v>
      </c>
      <c r="F110" s="74"/>
      <c r="G110" s="72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2">
        <v>0.99</v>
      </c>
      <c r="AB110" s="72">
        <v>362.69</v>
      </c>
      <c r="AC110" s="72">
        <v>0.97</v>
      </c>
      <c r="AD110" s="72">
        <v>1.5</v>
      </c>
      <c r="AE110" s="72">
        <v>6.78</v>
      </c>
      <c r="AF110" s="72">
        <v>4.4999999999999998E-2</v>
      </c>
      <c r="AG110" s="72">
        <v>0.16700000000000001</v>
      </c>
      <c r="AH110" s="72">
        <v>1.9E-2</v>
      </c>
      <c r="AI110" s="72">
        <v>0</v>
      </c>
      <c r="AJ110" s="72">
        <v>6.0000000000000001E-3</v>
      </c>
      <c r="AK110" s="72">
        <f t="shared" si="29"/>
        <v>82.046556409383413</v>
      </c>
      <c r="AL110" s="72">
        <f t="shared" si="22"/>
        <v>2.8857331921876543</v>
      </c>
      <c r="AM110" s="72">
        <f t="shared" si="23"/>
        <v>373.90721649484539</v>
      </c>
      <c r="AN110" s="74">
        <v>51.435862068965513</v>
      </c>
      <c r="AO110" s="74">
        <v>34.32</v>
      </c>
      <c r="AP110" s="72">
        <v>16638.61</v>
      </c>
      <c r="AQ110" s="74">
        <v>40.020000000000003</v>
      </c>
      <c r="AR110" s="74">
        <v>8.76</v>
      </c>
      <c r="AS110" s="74">
        <v>8.9730000000000008</v>
      </c>
      <c r="AT110" s="74">
        <v>0.90400000000000003</v>
      </c>
      <c r="AU110" s="74">
        <v>0.20300000000000001</v>
      </c>
      <c r="AV110" s="74">
        <v>6.9000000000000006E-2</v>
      </c>
      <c r="AW110" s="74">
        <v>8.9</v>
      </c>
      <c r="AX110" s="74">
        <v>0.125</v>
      </c>
      <c r="AY110" s="74">
        <f t="shared" si="24"/>
        <v>26.633000000000003</v>
      </c>
      <c r="AZ110" s="74"/>
      <c r="BA110" s="74"/>
      <c r="BB110" s="74">
        <v>0.45</v>
      </c>
      <c r="BC110" s="72">
        <v>66.75</v>
      </c>
      <c r="BD110" s="74">
        <v>0.08</v>
      </c>
      <c r="BE110" s="74">
        <v>1.23</v>
      </c>
      <c r="BF110" s="74">
        <v>5.0839999999999996</v>
      </c>
      <c r="BG110" s="74">
        <v>2.3E-2</v>
      </c>
      <c r="BH110" s="74">
        <v>0.121</v>
      </c>
      <c r="BI110" s="74">
        <v>1.2E-2</v>
      </c>
      <c r="BJ110" s="74">
        <v>0</v>
      </c>
      <c r="BK110" s="74">
        <v>0.02</v>
      </c>
      <c r="BL110" s="74">
        <v>1.57</v>
      </c>
      <c r="BM110" s="72">
        <v>984.84</v>
      </c>
      <c r="BN110" s="74">
        <v>0.65</v>
      </c>
      <c r="BO110" s="74">
        <v>47.05</v>
      </c>
      <c r="BP110" s="74">
        <v>13.757999999999999</v>
      </c>
      <c r="BQ110" s="74">
        <v>0.36399999999999999</v>
      </c>
      <c r="BR110" s="74">
        <v>0.153</v>
      </c>
      <c r="BS110" s="74">
        <v>0.30299999999999999</v>
      </c>
      <c r="BT110" s="74">
        <v>3.58</v>
      </c>
      <c r="BU110" s="74">
        <v>3.7999999999999999E-2</v>
      </c>
      <c r="BV110" s="74">
        <f t="shared" si="25"/>
        <v>17.338000000000001</v>
      </c>
      <c r="BW110" s="74">
        <f t="shared" si="26"/>
        <v>4.5940000000000003</v>
      </c>
      <c r="BX110" s="73">
        <f t="shared" si="28"/>
        <v>-11.990000000000002</v>
      </c>
      <c r="BY110" s="73">
        <f t="shared" si="27"/>
        <v>-33.134999999999998</v>
      </c>
      <c r="BZ110" s="74">
        <v>0.4</v>
      </c>
      <c r="CA110" s="72">
        <v>51.27</v>
      </c>
      <c r="CB110" s="74">
        <v>0.06</v>
      </c>
      <c r="CC110" s="74">
        <v>0.13</v>
      </c>
      <c r="CD110" s="74">
        <v>4.6959999999999997</v>
      </c>
      <c r="CE110" s="74">
        <v>2.3E-2</v>
      </c>
      <c r="CF110" s="74">
        <v>0.14699999999999999</v>
      </c>
      <c r="CG110" s="74">
        <v>8.0000000000000002E-3</v>
      </c>
      <c r="CH110" s="74">
        <v>0</v>
      </c>
      <c r="CI110" s="74">
        <v>2.3E-2</v>
      </c>
      <c r="CJ110" s="74">
        <v>0</v>
      </c>
      <c r="CK110" s="74">
        <v>0</v>
      </c>
      <c r="CL110" s="74">
        <v>0</v>
      </c>
      <c r="CM110" s="74">
        <v>0</v>
      </c>
      <c r="CN110" s="74">
        <v>0</v>
      </c>
      <c r="CO110" s="74">
        <v>0</v>
      </c>
      <c r="CP110" s="74">
        <v>0</v>
      </c>
      <c r="CQ110" s="74">
        <v>0</v>
      </c>
      <c r="CR110" s="74">
        <v>0</v>
      </c>
      <c r="CS110" s="74">
        <v>0</v>
      </c>
      <c r="CT110" s="74">
        <v>0</v>
      </c>
      <c r="CU110" s="74">
        <v>0</v>
      </c>
      <c r="CV110" s="74">
        <v>0</v>
      </c>
      <c r="CW110" s="74">
        <v>0</v>
      </c>
      <c r="CX110" s="74">
        <v>0</v>
      </c>
      <c r="CY110" s="74">
        <v>0</v>
      </c>
      <c r="CZ110" s="74">
        <v>0</v>
      </c>
      <c r="DA110" s="74">
        <v>0</v>
      </c>
      <c r="DB110" s="74">
        <v>0</v>
      </c>
      <c r="DC110" s="74">
        <v>0</v>
      </c>
      <c r="DD110" s="74">
        <v>0</v>
      </c>
    </row>
    <row r="111" spans="1:108" s="75" customFormat="1" ht="16.5" customHeight="1" x14ac:dyDescent="0.25">
      <c r="A111" s="70">
        <v>103</v>
      </c>
      <c r="B111" s="71">
        <v>45343</v>
      </c>
      <c r="C111" s="72">
        <v>1</v>
      </c>
      <c r="D111" s="72">
        <v>11.6</v>
      </c>
      <c r="E111" s="72">
        <v>1848.01</v>
      </c>
      <c r="F111" s="74"/>
      <c r="G111" s="72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2">
        <v>1.1399999999999999</v>
      </c>
      <c r="AB111" s="72">
        <v>485.19</v>
      </c>
      <c r="AC111" s="72">
        <v>1.54</v>
      </c>
      <c r="AD111" s="72">
        <v>2.98</v>
      </c>
      <c r="AE111" s="72">
        <v>6.9029999999999996</v>
      </c>
      <c r="AF111" s="72">
        <v>3.6999999999999998E-2</v>
      </c>
      <c r="AG111" s="72">
        <v>0.20899999999999999</v>
      </c>
      <c r="AH111" s="72">
        <v>2.1999999999999999E-2</v>
      </c>
      <c r="AI111" s="72">
        <v>0</v>
      </c>
      <c r="AJ111" s="72">
        <v>1.2E-2</v>
      </c>
      <c r="AK111" s="72">
        <f t="shared" si="29"/>
        <v>79.048494987725434</v>
      </c>
      <c r="AL111" s="72">
        <f t="shared" si="22"/>
        <v>2.9239762111282754</v>
      </c>
      <c r="AM111" s="72">
        <f t="shared" si="23"/>
        <v>315.05844155844153</v>
      </c>
      <c r="AN111" s="74">
        <v>48.671676300578014</v>
      </c>
      <c r="AO111" s="74">
        <v>31.78</v>
      </c>
      <c r="AP111" s="72">
        <v>19049.599999999999</v>
      </c>
      <c r="AQ111" s="74">
        <v>44.33</v>
      </c>
      <c r="AR111" s="74">
        <v>9.3800000000000008</v>
      </c>
      <c r="AS111" s="74">
        <v>8.4580000000000002</v>
      </c>
      <c r="AT111" s="74">
        <v>0.83299999999999996</v>
      </c>
      <c r="AU111" s="74">
        <v>0.22500000000000001</v>
      </c>
      <c r="AV111" s="74">
        <v>7.9000000000000001E-2</v>
      </c>
      <c r="AW111" s="74">
        <v>7.55</v>
      </c>
      <c r="AX111" s="74">
        <v>0.32200000000000001</v>
      </c>
      <c r="AY111" s="74">
        <f t="shared" si="24"/>
        <v>25.387999999999998</v>
      </c>
      <c r="AZ111" s="74"/>
      <c r="BA111" s="74"/>
      <c r="BB111" s="74">
        <v>0.44</v>
      </c>
      <c r="BC111" s="72">
        <v>75.06</v>
      </c>
      <c r="BD111" s="74">
        <v>0.08</v>
      </c>
      <c r="BE111" s="74">
        <v>2.33</v>
      </c>
      <c r="BF111" s="74">
        <v>5.3070000000000004</v>
      </c>
      <c r="BG111" s="74">
        <v>1.7999999999999999E-2</v>
      </c>
      <c r="BH111" s="74">
        <v>0.13700000000000001</v>
      </c>
      <c r="BI111" s="74">
        <v>1.4E-2</v>
      </c>
      <c r="BJ111" s="74">
        <v>0</v>
      </c>
      <c r="BK111" s="74">
        <v>2.1000000000000001E-2</v>
      </c>
      <c r="BL111" s="74">
        <v>1.77</v>
      </c>
      <c r="BM111" s="72">
        <v>1010.55</v>
      </c>
      <c r="BN111" s="74">
        <v>0.64</v>
      </c>
      <c r="BO111" s="74">
        <v>49.15</v>
      </c>
      <c r="BP111" s="74">
        <v>13.425000000000001</v>
      </c>
      <c r="BQ111" s="74">
        <v>0.39500000000000002</v>
      </c>
      <c r="BR111" s="74">
        <v>0.155</v>
      </c>
      <c r="BS111" s="74">
        <v>0.35199999999999998</v>
      </c>
      <c r="BT111" s="74">
        <v>2.74</v>
      </c>
      <c r="BU111" s="74">
        <v>1.4E-2</v>
      </c>
      <c r="BV111" s="74">
        <f t="shared" si="25"/>
        <v>16.164999999999999</v>
      </c>
      <c r="BW111" s="74">
        <f t="shared" si="26"/>
        <v>3.7750000000000004</v>
      </c>
      <c r="BX111" s="73">
        <f t="shared" si="28"/>
        <v>-12.250000000000002</v>
      </c>
      <c r="BY111" s="73">
        <f t="shared" si="27"/>
        <v>-34.36</v>
      </c>
      <c r="BZ111" s="74">
        <v>0.38</v>
      </c>
      <c r="CA111" s="72">
        <v>52.82</v>
      </c>
      <c r="CB111" s="74">
        <v>0.06</v>
      </c>
      <c r="CC111" s="74">
        <v>0.13</v>
      </c>
      <c r="CD111" s="74">
        <v>5.4930000000000003</v>
      </c>
      <c r="CE111" s="74">
        <v>1.2999999999999999E-2</v>
      </c>
      <c r="CF111" s="74">
        <v>0.14899999999999999</v>
      </c>
      <c r="CG111" s="74">
        <v>8.0000000000000002E-3</v>
      </c>
      <c r="CH111" s="74">
        <v>0</v>
      </c>
      <c r="CI111" s="74">
        <v>5.0000000000000001E-3</v>
      </c>
      <c r="CJ111" s="74">
        <v>0</v>
      </c>
      <c r="CK111" s="74">
        <v>0</v>
      </c>
      <c r="CL111" s="74">
        <v>0</v>
      </c>
      <c r="CM111" s="74">
        <v>0</v>
      </c>
      <c r="CN111" s="74">
        <v>0</v>
      </c>
      <c r="CO111" s="74">
        <v>0</v>
      </c>
      <c r="CP111" s="74">
        <v>0</v>
      </c>
      <c r="CQ111" s="74">
        <v>0</v>
      </c>
      <c r="CR111" s="74">
        <v>0</v>
      </c>
      <c r="CS111" s="74">
        <v>0</v>
      </c>
      <c r="CT111" s="74">
        <v>0</v>
      </c>
      <c r="CU111" s="74">
        <v>0</v>
      </c>
      <c r="CV111" s="74">
        <v>0</v>
      </c>
      <c r="CW111" s="74">
        <v>0</v>
      </c>
      <c r="CX111" s="74">
        <v>0</v>
      </c>
      <c r="CY111" s="74">
        <v>0</v>
      </c>
      <c r="CZ111" s="74">
        <v>0</v>
      </c>
      <c r="DA111" s="74">
        <v>0</v>
      </c>
      <c r="DB111" s="74">
        <v>0</v>
      </c>
      <c r="DC111" s="74">
        <v>0</v>
      </c>
      <c r="DD111" s="74">
        <v>0</v>
      </c>
    </row>
    <row r="112" spans="1:108" s="75" customFormat="1" ht="16.5" customHeight="1" x14ac:dyDescent="0.25">
      <c r="A112" s="70">
        <v>104</v>
      </c>
      <c r="B112" s="71">
        <v>45343</v>
      </c>
      <c r="C112" s="72">
        <v>2</v>
      </c>
      <c r="D112" s="72">
        <v>12</v>
      </c>
      <c r="E112" s="72">
        <v>2017.94</v>
      </c>
      <c r="F112" s="74"/>
      <c r="G112" s="72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2">
        <v>1.04</v>
      </c>
      <c r="AB112" s="72">
        <v>447.47</v>
      </c>
      <c r="AC112" s="72">
        <v>1.39</v>
      </c>
      <c r="AD112" s="72">
        <v>2.46</v>
      </c>
      <c r="AE112" s="72">
        <v>7.6520000000000001</v>
      </c>
      <c r="AF112" s="72">
        <v>3.1E-2</v>
      </c>
      <c r="AG112" s="72">
        <v>0.20699999999999999</v>
      </c>
      <c r="AH112" s="72">
        <v>2.5000000000000001E-2</v>
      </c>
      <c r="AI112" s="72">
        <v>0</v>
      </c>
      <c r="AJ112" s="72">
        <v>1.4E-2</v>
      </c>
      <c r="AK112" s="72">
        <f t="shared" si="29"/>
        <v>78.342523924249576</v>
      </c>
      <c r="AL112" s="72">
        <f t="shared" si="22"/>
        <v>2.9370062738501765</v>
      </c>
      <c r="AM112" s="72">
        <f t="shared" si="23"/>
        <v>321.92086330935257</v>
      </c>
      <c r="AN112" s="74">
        <v>47.972413793103428</v>
      </c>
      <c r="AO112" s="74">
        <v>23.17</v>
      </c>
      <c r="AP112" s="72">
        <v>14400.78</v>
      </c>
      <c r="AQ112" s="74">
        <v>39.69</v>
      </c>
      <c r="AR112" s="74">
        <v>9.09</v>
      </c>
      <c r="AS112" s="74">
        <v>8.3350000000000009</v>
      </c>
      <c r="AT112" s="74">
        <v>0.70799999999999996</v>
      </c>
      <c r="AU112" s="74">
        <v>0.221</v>
      </c>
      <c r="AV112" s="74">
        <v>8.2000000000000003E-2</v>
      </c>
      <c r="AW112" s="74">
        <v>9.07</v>
      </c>
      <c r="AX112" s="74">
        <v>0.20599999999999999</v>
      </c>
      <c r="AY112" s="74">
        <f t="shared" si="24"/>
        <v>26.495000000000001</v>
      </c>
      <c r="AZ112" s="74"/>
      <c r="BA112" s="74"/>
      <c r="BB112" s="74">
        <v>0.45</v>
      </c>
      <c r="BC112" s="72">
        <v>83.58</v>
      </c>
      <c r="BD112" s="74">
        <v>0.08</v>
      </c>
      <c r="BE112" s="74">
        <v>1.86</v>
      </c>
      <c r="BF112" s="74">
        <v>5.9240000000000004</v>
      </c>
      <c r="BG112" s="74">
        <v>1.4999999999999999E-2</v>
      </c>
      <c r="BH112" s="74">
        <v>0.10100000000000001</v>
      </c>
      <c r="BI112" s="74">
        <v>0.36399999999999999</v>
      </c>
      <c r="BJ112" s="74">
        <v>0</v>
      </c>
      <c r="BK112" s="74">
        <v>1.7999999999999999E-2</v>
      </c>
      <c r="BL112" s="74">
        <v>1.1299999999999999</v>
      </c>
      <c r="BM112" s="72">
        <v>997.81</v>
      </c>
      <c r="BN112" s="74">
        <v>0.53</v>
      </c>
      <c r="BO112" s="74">
        <v>52.48</v>
      </c>
      <c r="BP112" s="74">
        <v>11.073</v>
      </c>
      <c r="BQ112" s="74">
        <v>0.37</v>
      </c>
      <c r="BR112" s="74">
        <v>9.8000000000000004E-2</v>
      </c>
      <c r="BS112" s="74">
        <v>0.35599999999999998</v>
      </c>
      <c r="BT112" s="74">
        <v>1.63</v>
      </c>
      <c r="BU112" s="74">
        <v>1.9E-2</v>
      </c>
      <c r="BV112" s="74">
        <f t="shared" si="25"/>
        <v>12.702999999999999</v>
      </c>
      <c r="BW112" s="74">
        <f t="shared" si="26"/>
        <v>2.5300000000000002</v>
      </c>
      <c r="BX112" s="73">
        <f t="shared" si="28"/>
        <v>-13.620000000000001</v>
      </c>
      <c r="BY112" s="73">
        <f t="shared" si="27"/>
        <v>-36.83</v>
      </c>
      <c r="BZ112" s="74">
        <v>0.35</v>
      </c>
      <c r="CA112" s="72">
        <v>57.04</v>
      </c>
      <c r="CB112" s="74">
        <v>7.0000000000000007E-2</v>
      </c>
      <c r="CC112" s="74">
        <v>0.17</v>
      </c>
      <c r="CD112" s="74">
        <v>5.7309999999999999</v>
      </c>
      <c r="CE112" s="74">
        <v>1.4999999999999999E-2</v>
      </c>
      <c r="CF112" s="74">
        <v>0.153</v>
      </c>
      <c r="CG112" s="74">
        <v>1.9E-2</v>
      </c>
      <c r="CH112" s="74">
        <v>0</v>
      </c>
      <c r="CI112" s="74">
        <v>1.2E-2</v>
      </c>
      <c r="CJ112" s="74">
        <v>0</v>
      </c>
      <c r="CK112" s="74">
        <v>0</v>
      </c>
      <c r="CL112" s="74">
        <v>0</v>
      </c>
      <c r="CM112" s="74">
        <v>0</v>
      </c>
      <c r="CN112" s="74">
        <v>0</v>
      </c>
      <c r="CO112" s="74">
        <v>0</v>
      </c>
      <c r="CP112" s="74">
        <v>0</v>
      </c>
      <c r="CQ112" s="74">
        <v>0</v>
      </c>
      <c r="CR112" s="74">
        <v>0</v>
      </c>
      <c r="CS112" s="74">
        <v>0</v>
      </c>
      <c r="CT112" s="74">
        <v>0</v>
      </c>
      <c r="CU112" s="74">
        <v>0</v>
      </c>
      <c r="CV112" s="74">
        <v>0</v>
      </c>
      <c r="CW112" s="74">
        <v>0</v>
      </c>
      <c r="CX112" s="74">
        <v>0</v>
      </c>
      <c r="CY112" s="74">
        <v>0</v>
      </c>
      <c r="CZ112" s="74">
        <v>0</v>
      </c>
      <c r="DA112" s="74">
        <v>0</v>
      </c>
      <c r="DB112" s="74">
        <v>0</v>
      </c>
      <c r="DC112" s="74">
        <v>0</v>
      </c>
      <c r="DD112" s="74">
        <v>0</v>
      </c>
    </row>
    <row r="113" spans="1:108" s="75" customFormat="1" ht="16.5" customHeight="1" x14ac:dyDescent="0.25">
      <c r="A113" s="70">
        <v>105</v>
      </c>
      <c r="B113" s="71">
        <v>45344</v>
      </c>
      <c r="C113" s="72">
        <v>1</v>
      </c>
      <c r="D113" s="72">
        <v>11.6</v>
      </c>
      <c r="E113" s="72">
        <v>1846.1511499999999</v>
      </c>
      <c r="F113" s="74"/>
      <c r="G113" s="72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2">
        <v>0.89</v>
      </c>
      <c r="AB113" s="72">
        <v>430.29</v>
      </c>
      <c r="AC113" s="72">
        <v>1.63</v>
      </c>
      <c r="AD113" s="72">
        <v>2.77</v>
      </c>
      <c r="AE113" s="72">
        <v>7.2919999999999998</v>
      </c>
      <c r="AF113" s="72">
        <v>3.5000000000000003E-2</v>
      </c>
      <c r="AG113" s="72">
        <v>0.20599999999999999</v>
      </c>
      <c r="AH113" s="72">
        <v>1.7999999999999999E-2</v>
      </c>
      <c r="AI113" s="72">
        <v>0</v>
      </c>
      <c r="AJ113" s="72">
        <v>5.0000000000000001E-3</v>
      </c>
      <c r="AK113" s="72">
        <f t="shared" si="29"/>
        <v>78.411120026575958</v>
      </c>
      <c r="AL113" s="72">
        <f t="shared" si="22"/>
        <v>2.9355149507386651</v>
      </c>
      <c r="AM113" s="72">
        <f t="shared" si="23"/>
        <v>263.98159509202458</v>
      </c>
      <c r="AN113" s="74">
        <v>48.483636363636343</v>
      </c>
      <c r="AO113" s="74">
        <v>16.87</v>
      </c>
      <c r="AP113" s="72">
        <v>12375.39</v>
      </c>
      <c r="AQ113" s="74">
        <v>45.75</v>
      </c>
      <c r="AR113" s="74">
        <v>10.7</v>
      </c>
      <c r="AS113" s="74">
        <v>7.399</v>
      </c>
      <c r="AT113" s="74">
        <v>0.53100000000000003</v>
      </c>
      <c r="AU113" s="74">
        <v>0.20100000000000001</v>
      </c>
      <c r="AV113" s="74">
        <v>6.3E-2</v>
      </c>
      <c r="AW113" s="74">
        <v>5.43</v>
      </c>
      <c r="AX113" s="74">
        <v>0.11899999999999999</v>
      </c>
      <c r="AY113" s="74">
        <f t="shared" si="24"/>
        <v>23.529</v>
      </c>
      <c r="AZ113" s="74"/>
      <c r="BA113" s="74"/>
      <c r="BB113" s="74">
        <v>0.35</v>
      </c>
      <c r="BC113" s="72">
        <v>75.77</v>
      </c>
      <c r="BD113" s="74">
        <v>0.1</v>
      </c>
      <c r="BE113" s="74">
        <v>2.36</v>
      </c>
      <c r="BF113" s="74">
        <v>5.952</v>
      </c>
      <c r="BG113" s="74">
        <v>1.9E-2</v>
      </c>
      <c r="BH113" s="74">
        <v>0.184</v>
      </c>
      <c r="BI113" s="74">
        <v>1.6E-2</v>
      </c>
      <c r="BJ113" s="74">
        <v>0</v>
      </c>
      <c r="BK113" s="74">
        <v>5.0000000000000001E-3</v>
      </c>
      <c r="BL113" s="74">
        <v>0.78</v>
      </c>
      <c r="BM113" s="72">
        <v>635.38</v>
      </c>
      <c r="BN113" s="74">
        <v>0.38</v>
      </c>
      <c r="BO113" s="74">
        <v>51.4</v>
      </c>
      <c r="BP113" s="74">
        <v>10.193</v>
      </c>
      <c r="BQ113" s="74">
        <v>0.24299999999999999</v>
      </c>
      <c r="BR113" s="74">
        <v>6.3E-2</v>
      </c>
      <c r="BS113" s="74">
        <v>0.25600000000000001</v>
      </c>
      <c r="BT113" s="74">
        <v>1.8</v>
      </c>
      <c r="BU113" s="74">
        <v>5.0000000000000001E-3</v>
      </c>
      <c r="BV113" s="74">
        <f t="shared" si="25"/>
        <v>11.993</v>
      </c>
      <c r="BW113" s="74">
        <f t="shared" si="26"/>
        <v>2.423</v>
      </c>
      <c r="BX113" s="73">
        <f t="shared" si="28"/>
        <v>-14.82</v>
      </c>
      <c r="BY113" s="73">
        <f t="shared" si="27"/>
        <v>-39.406999999999996</v>
      </c>
      <c r="BZ113" s="74">
        <v>0.28999999999999998</v>
      </c>
      <c r="CA113" s="72">
        <v>51.56</v>
      </c>
      <c r="CB113" s="74">
        <v>0.09</v>
      </c>
      <c r="CC113" s="74">
        <v>0.17</v>
      </c>
      <c r="CD113" s="74">
        <v>6.1950000000000003</v>
      </c>
      <c r="CE113" s="74">
        <v>1.0999999999999999E-2</v>
      </c>
      <c r="CF113" s="74">
        <v>0.17499999999999999</v>
      </c>
      <c r="CG113" s="74">
        <v>2E-3</v>
      </c>
      <c r="CH113" s="74">
        <v>0</v>
      </c>
      <c r="CI113" s="74">
        <v>4.0000000000000001E-3</v>
      </c>
      <c r="CJ113" s="74">
        <v>0</v>
      </c>
      <c r="CK113" s="74">
        <v>0</v>
      </c>
      <c r="CL113" s="74">
        <v>0</v>
      </c>
      <c r="CM113" s="74">
        <v>0</v>
      </c>
      <c r="CN113" s="74">
        <v>0</v>
      </c>
      <c r="CO113" s="74">
        <v>0</v>
      </c>
      <c r="CP113" s="74">
        <v>0</v>
      </c>
      <c r="CQ113" s="74">
        <v>0</v>
      </c>
      <c r="CR113" s="74">
        <v>0</v>
      </c>
      <c r="CS113" s="74">
        <v>0</v>
      </c>
      <c r="CT113" s="74">
        <v>0</v>
      </c>
      <c r="CU113" s="74">
        <v>0</v>
      </c>
      <c r="CV113" s="74">
        <v>0</v>
      </c>
      <c r="CW113" s="74">
        <v>0</v>
      </c>
      <c r="CX113" s="74">
        <v>0</v>
      </c>
      <c r="CY113" s="74">
        <v>0</v>
      </c>
      <c r="CZ113" s="74">
        <v>0</v>
      </c>
      <c r="DA113" s="74">
        <v>0</v>
      </c>
      <c r="DB113" s="74">
        <v>0</v>
      </c>
      <c r="DC113" s="74">
        <v>0</v>
      </c>
      <c r="DD113" s="74">
        <v>0</v>
      </c>
    </row>
    <row r="114" spans="1:108" s="75" customFormat="1" ht="16.5" customHeight="1" x14ac:dyDescent="0.25">
      <c r="A114" s="70">
        <v>106</v>
      </c>
      <c r="B114" s="71">
        <v>45344</v>
      </c>
      <c r="C114" s="72">
        <v>2</v>
      </c>
      <c r="D114" s="72">
        <v>12</v>
      </c>
      <c r="E114" s="72">
        <v>2018.2086599999998</v>
      </c>
      <c r="F114" s="74"/>
      <c r="G114" s="72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2">
        <v>1.78</v>
      </c>
      <c r="AB114" s="72">
        <v>524.03</v>
      </c>
      <c r="AC114" s="72">
        <v>1.42</v>
      </c>
      <c r="AD114" s="72">
        <v>2.16</v>
      </c>
      <c r="AE114" s="72">
        <v>6.99</v>
      </c>
      <c r="AF114" s="72">
        <v>3.5000000000000003E-2</v>
      </c>
      <c r="AG114" s="72">
        <v>0.246</v>
      </c>
      <c r="AH114" s="72">
        <v>1.4999999999999999E-2</v>
      </c>
      <c r="AI114" s="72">
        <v>0</v>
      </c>
      <c r="AJ114" s="72">
        <v>8.9999999999999993E-3</v>
      </c>
      <c r="AK114" s="72">
        <f t="shared" si="29"/>
        <v>80.104264668048899</v>
      </c>
      <c r="AL114" s="72">
        <f t="shared" si="22"/>
        <v>2.913428615859027</v>
      </c>
      <c r="AM114" s="72">
        <f t="shared" si="23"/>
        <v>369.03521126760563</v>
      </c>
      <c r="AN114" s="74">
        <v>51.316546762589944</v>
      </c>
      <c r="AO114" s="74">
        <v>25.52</v>
      </c>
      <c r="AP114" s="72">
        <v>15564.5</v>
      </c>
      <c r="AQ114" s="74">
        <v>45.82</v>
      </c>
      <c r="AR114" s="74">
        <v>10.77</v>
      </c>
      <c r="AS114" s="74">
        <v>8</v>
      </c>
      <c r="AT114" s="74">
        <v>0.52900000000000003</v>
      </c>
      <c r="AU114" s="74">
        <v>0.23699999999999999</v>
      </c>
      <c r="AV114" s="74">
        <v>0.06</v>
      </c>
      <c r="AW114" s="74">
        <v>5.0599999999999996</v>
      </c>
      <c r="AX114" s="74">
        <v>0.14499999999999999</v>
      </c>
      <c r="AY114" s="74">
        <f t="shared" si="24"/>
        <v>23.83</v>
      </c>
      <c r="AZ114" s="74"/>
      <c r="BA114" s="74"/>
      <c r="BB114" s="74">
        <v>0.49</v>
      </c>
      <c r="BC114" s="72">
        <v>93.32</v>
      </c>
      <c r="BD114" s="74">
        <v>0.12</v>
      </c>
      <c r="BE114" s="74">
        <v>2.1</v>
      </c>
      <c r="BF114" s="74">
        <v>5.94</v>
      </c>
      <c r="BG114" s="74">
        <v>1.7999999999999999E-2</v>
      </c>
      <c r="BH114" s="74">
        <v>0.16400000000000001</v>
      </c>
      <c r="BI114" s="74">
        <v>1.0999999999999999E-2</v>
      </c>
      <c r="BJ114" s="74">
        <v>0</v>
      </c>
      <c r="BK114" s="74">
        <v>4.0000000000000001E-3</v>
      </c>
      <c r="BL114" s="74">
        <v>1.27</v>
      </c>
      <c r="BM114" s="72">
        <v>918.21</v>
      </c>
      <c r="BN114" s="74">
        <v>0.65</v>
      </c>
      <c r="BO114" s="74">
        <v>50.9</v>
      </c>
      <c r="BP114" s="74">
        <v>10.877000000000001</v>
      </c>
      <c r="BQ114" s="74">
        <v>0.316</v>
      </c>
      <c r="BR114" s="74">
        <v>0.111</v>
      </c>
      <c r="BS114" s="74">
        <v>0.26700000000000002</v>
      </c>
      <c r="BT114" s="74">
        <v>2.0499999999999998</v>
      </c>
      <c r="BU114" s="74">
        <v>0.01</v>
      </c>
      <c r="BV114" s="74">
        <f t="shared" si="25"/>
        <v>12.927</v>
      </c>
      <c r="BW114" s="74">
        <f t="shared" si="26"/>
        <v>3.0159999999999996</v>
      </c>
      <c r="BX114" s="73">
        <f t="shared" si="28"/>
        <v>-15.77</v>
      </c>
      <c r="BY114" s="73">
        <f t="shared" si="27"/>
        <v>-41.390999999999998</v>
      </c>
      <c r="BZ114" s="74">
        <v>0.39</v>
      </c>
      <c r="CA114" s="72">
        <v>65.39</v>
      </c>
      <c r="CB114" s="74">
        <v>0.1</v>
      </c>
      <c r="CC114" s="74">
        <v>0.17</v>
      </c>
      <c r="CD114" s="74">
        <v>5.9390000000000001</v>
      </c>
      <c r="CE114" s="74">
        <v>1.2E-2</v>
      </c>
      <c r="CF114" s="74">
        <v>0.186</v>
      </c>
      <c r="CG114" s="74">
        <v>2E-3</v>
      </c>
      <c r="CH114" s="74">
        <v>0</v>
      </c>
      <c r="CI114" s="74">
        <v>4.0000000000000001E-3</v>
      </c>
      <c r="CJ114" s="74">
        <v>0</v>
      </c>
      <c r="CK114" s="74">
        <v>0</v>
      </c>
      <c r="CL114" s="74">
        <v>0</v>
      </c>
      <c r="CM114" s="74">
        <v>0</v>
      </c>
      <c r="CN114" s="74">
        <v>0</v>
      </c>
      <c r="CO114" s="74">
        <v>0</v>
      </c>
      <c r="CP114" s="74">
        <v>0</v>
      </c>
      <c r="CQ114" s="74">
        <v>0</v>
      </c>
      <c r="CR114" s="74">
        <v>0</v>
      </c>
      <c r="CS114" s="74">
        <v>0</v>
      </c>
      <c r="CT114" s="74">
        <v>0</v>
      </c>
      <c r="CU114" s="74">
        <v>0</v>
      </c>
      <c r="CV114" s="74">
        <v>0</v>
      </c>
      <c r="CW114" s="74">
        <v>0</v>
      </c>
      <c r="CX114" s="74">
        <v>0</v>
      </c>
      <c r="CY114" s="74">
        <v>0</v>
      </c>
      <c r="CZ114" s="74">
        <v>0</v>
      </c>
      <c r="DA114" s="74">
        <v>0</v>
      </c>
      <c r="DB114" s="74">
        <v>0</v>
      </c>
      <c r="DC114" s="74">
        <v>0</v>
      </c>
      <c r="DD114" s="74">
        <v>0</v>
      </c>
    </row>
    <row r="115" spans="1:108" s="75" customFormat="1" ht="16.5" customHeight="1" x14ac:dyDescent="0.25">
      <c r="A115" s="70">
        <v>107</v>
      </c>
      <c r="B115" s="71">
        <v>45345</v>
      </c>
      <c r="C115" s="72">
        <v>1</v>
      </c>
      <c r="D115" s="72">
        <v>12</v>
      </c>
      <c r="E115" s="72">
        <v>2033.7954</v>
      </c>
      <c r="F115" s="74"/>
      <c r="G115" s="72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2">
        <v>1.55</v>
      </c>
      <c r="AB115" s="72">
        <v>465.3</v>
      </c>
      <c r="AC115" s="72">
        <v>1.2</v>
      </c>
      <c r="AD115" s="72">
        <v>2.12</v>
      </c>
      <c r="AE115" s="72">
        <v>5.8949999999999996</v>
      </c>
      <c r="AF115" s="72">
        <v>3.3000000000000002E-2</v>
      </c>
      <c r="AG115" s="72">
        <v>0.185</v>
      </c>
      <c r="AH115" s="72">
        <v>1.6E-2</v>
      </c>
      <c r="AI115" s="72">
        <v>0</v>
      </c>
      <c r="AJ115" s="72">
        <v>1.0999999999999999E-2</v>
      </c>
      <c r="AK115" s="72">
        <f t="shared" si="29"/>
        <v>82.812528593236152</v>
      </c>
      <c r="AL115" s="72">
        <f t="shared" si="22"/>
        <v>2.8724654845298931</v>
      </c>
      <c r="AM115" s="72">
        <f t="shared" si="23"/>
        <v>387.75</v>
      </c>
      <c r="AN115" s="74">
        <v>49.16</v>
      </c>
      <c r="AO115" s="74">
        <v>33.17</v>
      </c>
      <c r="AP115" s="72">
        <v>16790.439999999999</v>
      </c>
      <c r="AQ115" s="74">
        <v>44.28</v>
      </c>
      <c r="AR115" s="74">
        <v>10.01</v>
      </c>
      <c r="AS115" s="74">
        <v>6.9450000000000003</v>
      </c>
      <c r="AT115" s="74">
        <v>0.70099999999999996</v>
      </c>
      <c r="AU115" s="74">
        <v>0.214</v>
      </c>
      <c r="AV115" s="74">
        <v>7.0999999999999994E-2</v>
      </c>
      <c r="AW115" s="74">
        <v>7.83</v>
      </c>
      <c r="AX115" s="74">
        <v>0.152</v>
      </c>
      <c r="AY115" s="74">
        <f t="shared" si="24"/>
        <v>24.785</v>
      </c>
      <c r="AZ115" s="74"/>
      <c r="BA115" s="74"/>
      <c r="BB115" s="74">
        <v>0.4</v>
      </c>
      <c r="BC115" s="72">
        <v>76.88</v>
      </c>
      <c r="BD115" s="74">
        <v>0.11</v>
      </c>
      <c r="BE115" s="74">
        <v>1.45</v>
      </c>
      <c r="BF115" s="74">
        <v>5.1260000000000003</v>
      </c>
      <c r="BG115" s="74">
        <v>1.4E-2</v>
      </c>
      <c r="BH115" s="74">
        <v>0.159</v>
      </c>
      <c r="BI115" s="74">
        <v>1.0999999999999999E-2</v>
      </c>
      <c r="BJ115" s="74">
        <v>0</v>
      </c>
      <c r="BK115" s="74">
        <v>6.0000000000000001E-3</v>
      </c>
      <c r="BL115" s="74">
        <v>1.6</v>
      </c>
      <c r="BM115" s="72">
        <v>998.72</v>
      </c>
      <c r="BN115" s="74">
        <v>0.68</v>
      </c>
      <c r="BO115" s="74">
        <v>47.97</v>
      </c>
      <c r="BP115" s="74">
        <v>11.585000000000001</v>
      </c>
      <c r="BQ115" s="74">
        <v>0.442</v>
      </c>
      <c r="BR115" s="74">
        <v>0.157</v>
      </c>
      <c r="BS115" s="74">
        <v>0.36399999999999999</v>
      </c>
      <c r="BT115" s="74">
        <v>4.29</v>
      </c>
      <c r="BU115" s="74">
        <v>0.01</v>
      </c>
      <c r="BV115" s="74">
        <f t="shared" si="25"/>
        <v>15.875</v>
      </c>
      <c r="BW115" s="74">
        <f t="shared" si="26"/>
        <v>5.4119999999999999</v>
      </c>
      <c r="BX115" s="73">
        <f t="shared" si="28"/>
        <v>-14.48</v>
      </c>
      <c r="BY115" s="73">
        <f t="shared" si="27"/>
        <v>-40.978999999999999</v>
      </c>
      <c r="BZ115" s="74">
        <v>0.35</v>
      </c>
      <c r="CA115" s="72">
        <v>58.53</v>
      </c>
      <c r="CB115" s="74">
        <v>0.11</v>
      </c>
      <c r="CC115" s="74">
        <v>0.15</v>
      </c>
      <c r="CD115" s="74">
        <v>4.7919999999999998</v>
      </c>
      <c r="CE115" s="74">
        <v>0.01</v>
      </c>
      <c r="CF115" s="74">
        <v>0.16400000000000001</v>
      </c>
      <c r="CG115" s="74">
        <v>2E-3</v>
      </c>
      <c r="CH115" s="74">
        <v>0</v>
      </c>
      <c r="CI115" s="74">
        <v>7.0000000000000001E-3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  <c r="CP115" s="74">
        <v>0</v>
      </c>
      <c r="CQ115" s="74">
        <v>0</v>
      </c>
      <c r="CR115" s="74">
        <v>0</v>
      </c>
      <c r="CS115" s="74">
        <v>0</v>
      </c>
      <c r="CT115" s="74">
        <v>0</v>
      </c>
      <c r="CU115" s="74">
        <v>0</v>
      </c>
      <c r="CV115" s="74">
        <v>0</v>
      </c>
      <c r="CW115" s="74">
        <v>0</v>
      </c>
      <c r="CX115" s="74">
        <v>0</v>
      </c>
      <c r="CY115" s="74">
        <v>0</v>
      </c>
      <c r="CZ115" s="74">
        <v>0</v>
      </c>
      <c r="DA115" s="74">
        <v>0</v>
      </c>
      <c r="DB115" s="74">
        <v>0</v>
      </c>
      <c r="DC115" s="74">
        <v>0</v>
      </c>
      <c r="DD115" s="74">
        <v>0</v>
      </c>
    </row>
    <row r="116" spans="1:108" s="75" customFormat="1" ht="16.5" customHeight="1" x14ac:dyDescent="0.25">
      <c r="A116" s="70">
        <v>108</v>
      </c>
      <c r="B116" s="71">
        <v>45345</v>
      </c>
      <c r="C116" s="72">
        <v>2</v>
      </c>
      <c r="D116" s="72">
        <v>12</v>
      </c>
      <c r="E116" s="72">
        <v>2088.5306399999999</v>
      </c>
      <c r="F116" s="74"/>
      <c r="G116" s="72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2">
        <v>1</v>
      </c>
      <c r="AB116" s="72">
        <v>432.22</v>
      </c>
      <c r="AC116" s="72">
        <v>1.47</v>
      </c>
      <c r="AD116" s="72">
        <v>2.2400000000000002</v>
      </c>
      <c r="AE116" s="72">
        <v>6.5119999999999996</v>
      </c>
      <c r="AF116" s="72">
        <v>3.5999999999999997E-2</v>
      </c>
      <c r="AG116" s="72">
        <v>0.23200000000000001</v>
      </c>
      <c r="AH116" s="72">
        <v>1.9E-2</v>
      </c>
      <c r="AI116" s="72">
        <v>0</v>
      </c>
      <c r="AJ116" s="72">
        <v>7.0000000000000001E-3</v>
      </c>
      <c r="AK116" s="72">
        <f t="shared" si="29"/>
        <v>80.985568774714423</v>
      </c>
      <c r="AL116" s="72">
        <f t="shared" si="22"/>
        <v>2.9001901299053765</v>
      </c>
      <c r="AM116" s="72">
        <f t="shared" si="23"/>
        <v>294.02721088435379</v>
      </c>
      <c r="AN116" s="74">
        <v>46.680291970802898</v>
      </c>
      <c r="AO116" s="74">
        <v>19.18</v>
      </c>
      <c r="AP116" s="72">
        <v>14773.85</v>
      </c>
      <c r="AQ116" s="74">
        <v>47.7</v>
      </c>
      <c r="AR116" s="74">
        <v>10.18</v>
      </c>
      <c r="AS116" s="74">
        <v>6.0860000000000003</v>
      </c>
      <c r="AT116" s="74">
        <v>0.72599999999999998</v>
      </c>
      <c r="AU116" s="74">
        <v>0.192</v>
      </c>
      <c r="AV116" s="74">
        <v>8.2000000000000003E-2</v>
      </c>
      <c r="AW116" s="74">
        <v>5.36</v>
      </c>
      <c r="AX116" s="74">
        <v>0.19900000000000001</v>
      </c>
      <c r="AY116" s="74">
        <f t="shared" si="24"/>
        <v>21.625999999999998</v>
      </c>
      <c r="AZ116" s="74"/>
      <c r="BA116" s="74"/>
      <c r="BB116" s="74">
        <v>0.35</v>
      </c>
      <c r="BC116" s="72">
        <v>110.74</v>
      </c>
      <c r="BD116" s="74">
        <v>0.11</v>
      </c>
      <c r="BE116" s="74">
        <v>1.78</v>
      </c>
      <c r="BF116" s="74">
        <v>5.66</v>
      </c>
      <c r="BG116" s="74">
        <v>1.6E-2</v>
      </c>
      <c r="BH116" s="74">
        <v>0.183</v>
      </c>
      <c r="BI116" s="74">
        <v>1.4E-2</v>
      </c>
      <c r="BJ116" s="74">
        <v>0</v>
      </c>
      <c r="BK116" s="74">
        <v>3.0000000000000001E-3</v>
      </c>
      <c r="BL116" s="74">
        <v>1.6</v>
      </c>
      <c r="BM116" s="72">
        <v>1132.8499999999999</v>
      </c>
      <c r="BN116" s="74">
        <v>0.76</v>
      </c>
      <c r="BO116" s="74">
        <v>50.03</v>
      </c>
      <c r="BP116" s="74">
        <v>10.427</v>
      </c>
      <c r="BQ116" s="74">
        <v>0.373</v>
      </c>
      <c r="BR116" s="74">
        <v>0.108</v>
      </c>
      <c r="BS116" s="74">
        <v>0.34699999999999998</v>
      </c>
      <c r="BT116" s="74">
        <v>2.21</v>
      </c>
      <c r="BU116" s="74">
        <v>1.6E-2</v>
      </c>
      <c r="BV116" s="74">
        <f t="shared" si="25"/>
        <v>12.637</v>
      </c>
      <c r="BW116" s="74">
        <f t="shared" si="26"/>
        <v>3.343</v>
      </c>
      <c r="BX116" s="73">
        <f t="shared" si="28"/>
        <v>-15.27</v>
      </c>
      <c r="BY116" s="73">
        <f t="shared" si="27"/>
        <v>-42.635999999999996</v>
      </c>
      <c r="BZ116" s="74">
        <v>0.3</v>
      </c>
      <c r="CA116" s="72">
        <v>62.44</v>
      </c>
      <c r="CB116" s="74">
        <v>0.1</v>
      </c>
      <c r="CC116" s="74">
        <v>0.17</v>
      </c>
      <c r="CD116" s="74">
        <v>5.6509999999999998</v>
      </c>
      <c r="CE116" s="74">
        <v>0.01</v>
      </c>
      <c r="CF116" s="74">
        <v>0.17799999999999999</v>
      </c>
      <c r="CG116" s="74">
        <v>2E-3</v>
      </c>
      <c r="CH116" s="74">
        <v>0</v>
      </c>
      <c r="CI116" s="74">
        <v>6.0000000000000001E-3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  <c r="CP116" s="74">
        <v>0</v>
      </c>
      <c r="CQ116" s="74">
        <v>0</v>
      </c>
      <c r="CR116" s="74">
        <v>0</v>
      </c>
      <c r="CS116" s="74">
        <v>0</v>
      </c>
      <c r="CT116" s="74">
        <v>0</v>
      </c>
      <c r="CU116" s="74">
        <v>0</v>
      </c>
      <c r="CV116" s="74">
        <v>0</v>
      </c>
      <c r="CW116" s="74">
        <v>0</v>
      </c>
      <c r="CX116" s="74">
        <v>0</v>
      </c>
      <c r="CY116" s="74">
        <v>0</v>
      </c>
      <c r="CZ116" s="74">
        <v>0</v>
      </c>
      <c r="DA116" s="74">
        <v>0</v>
      </c>
      <c r="DB116" s="74">
        <v>0</v>
      </c>
      <c r="DC116" s="74">
        <v>0</v>
      </c>
      <c r="DD116" s="74">
        <v>0</v>
      </c>
    </row>
    <row r="117" spans="1:108" s="75" customFormat="1" ht="16.5" customHeight="1" x14ac:dyDescent="0.25">
      <c r="A117" s="70">
        <v>109</v>
      </c>
      <c r="B117" s="71">
        <v>45346</v>
      </c>
      <c r="C117" s="72">
        <v>1</v>
      </c>
      <c r="D117" s="72">
        <v>12</v>
      </c>
      <c r="E117" s="72">
        <v>1884.0183999999999</v>
      </c>
      <c r="F117" s="74"/>
      <c r="G117" s="72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2">
        <v>1.05</v>
      </c>
      <c r="AB117" s="72">
        <v>404.46</v>
      </c>
      <c r="AC117" s="72">
        <v>1.38</v>
      </c>
      <c r="AD117" s="72">
        <v>2.35</v>
      </c>
      <c r="AE117" s="72">
        <v>6.7859999999999996</v>
      </c>
      <c r="AF117" s="72">
        <v>3.6999999999999998E-2</v>
      </c>
      <c r="AG117" s="72">
        <v>0.27700000000000002</v>
      </c>
      <c r="AH117" s="72">
        <v>1.9E-2</v>
      </c>
      <c r="AI117" s="72">
        <v>0</v>
      </c>
      <c r="AJ117" s="72">
        <v>5.0000000000000001E-3</v>
      </c>
      <c r="AK117" s="72">
        <f t="shared" si="29"/>
        <v>80.327199675947</v>
      </c>
      <c r="AL117" s="72">
        <f t="shared" si="22"/>
        <v>2.9087255519572355</v>
      </c>
      <c r="AM117" s="72">
        <f t="shared" si="23"/>
        <v>293.08695652173913</v>
      </c>
      <c r="AN117" s="74">
        <v>47.765957446808528</v>
      </c>
      <c r="AO117" s="74">
        <v>20.190000000000001</v>
      </c>
      <c r="AP117" s="72">
        <v>11154.27</v>
      </c>
      <c r="AQ117" s="74">
        <v>41.58</v>
      </c>
      <c r="AR117" s="74">
        <v>11.83</v>
      </c>
      <c r="AS117" s="74">
        <v>8.4619999999999997</v>
      </c>
      <c r="AT117" s="74">
        <v>0.86899999999999999</v>
      </c>
      <c r="AU117" s="74">
        <v>0.315</v>
      </c>
      <c r="AV117" s="74">
        <v>0.107</v>
      </c>
      <c r="AW117" s="74">
        <v>8.4</v>
      </c>
      <c r="AX117" s="74">
        <v>0.16200000000000001</v>
      </c>
      <c r="AY117" s="74">
        <f t="shared" si="24"/>
        <v>28.692</v>
      </c>
      <c r="AZ117" s="74"/>
      <c r="BA117" s="74"/>
      <c r="BB117" s="74">
        <v>0.25</v>
      </c>
      <c r="BC117" s="72">
        <v>77.290000000000006</v>
      </c>
      <c r="BD117" s="74">
        <v>0.12</v>
      </c>
      <c r="BE117" s="74">
        <v>2.25</v>
      </c>
      <c r="BF117" s="74">
        <v>6.194</v>
      </c>
      <c r="BG117" s="74">
        <v>1.7999999999999999E-2</v>
      </c>
      <c r="BH117" s="74">
        <v>0.248</v>
      </c>
      <c r="BI117" s="74">
        <v>1.7999999999999999E-2</v>
      </c>
      <c r="BJ117" s="74">
        <v>0</v>
      </c>
      <c r="BK117" s="74">
        <v>7.0000000000000001E-3</v>
      </c>
      <c r="BL117" s="74">
        <v>0.8</v>
      </c>
      <c r="BM117" s="72">
        <v>851.38</v>
      </c>
      <c r="BN117" s="74">
        <v>0.61</v>
      </c>
      <c r="BO117" s="74">
        <v>51.06</v>
      </c>
      <c r="BP117" s="74">
        <v>10.387</v>
      </c>
      <c r="BQ117" s="74">
        <v>0.40100000000000002</v>
      </c>
      <c r="BR117" s="74">
        <v>0.11</v>
      </c>
      <c r="BS117" s="74">
        <v>0.39500000000000002</v>
      </c>
      <c r="BT117" s="74">
        <v>2.0499999999999998</v>
      </c>
      <c r="BU117" s="74">
        <v>1.6E-2</v>
      </c>
      <c r="BV117" s="74">
        <f t="shared" si="25"/>
        <v>12.437000000000001</v>
      </c>
      <c r="BW117" s="74">
        <f t="shared" si="26"/>
        <v>3.0609999999999999</v>
      </c>
      <c r="BX117" s="73">
        <f t="shared" si="28"/>
        <v>-16.22</v>
      </c>
      <c r="BY117" s="73">
        <f t="shared" si="27"/>
        <v>-44.574999999999996</v>
      </c>
      <c r="BZ117" s="74">
        <v>0.15</v>
      </c>
      <c r="CA117" s="72">
        <v>47.94</v>
      </c>
      <c r="CB117" s="74">
        <v>0.11</v>
      </c>
      <c r="CC117" s="74">
        <v>0.23</v>
      </c>
      <c r="CD117" s="74">
        <v>6.1980000000000004</v>
      </c>
      <c r="CE117" s="74">
        <v>1.0999999999999999E-2</v>
      </c>
      <c r="CF117" s="74">
        <v>0.23300000000000001</v>
      </c>
      <c r="CG117" s="74">
        <v>1E-3</v>
      </c>
      <c r="CH117" s="74">
        <v>0</v>
      </c>
      <c r="CI117" s="74">
        <v>5.0000000000000001E-3</v>
      </c>
      <c r="CJ117" s="74">
        <v>0</v>
      </c>
      <c r="CK117" s="74">
        <v>0</v>
      </c>
      <c r="CL117" s="74">
        <v>0</v>
      </c>
      <c r="CM117" s="74">
        <v>0</v>
      </c>
      <c r="CN117" s="74">
        <v>0</v>
      </c>
      <c r="CO117" s="74">
        <v>0</v>
      </c>
      <c r="CP117" s="74">
        <v>0</v>
      </c>
      <c r="CQ117" s="74">
        <v>0</v>
      </c>
      <c r="CR117" s="74">
        <v>0</v>
      </c>
      <c r="CS117" s="74">
        <v>0</v>
      </c>
      <c r="CT117" s="74">
        <v>0</v>
      </c>
      <c r="CU117" s="74">
        <v>0</v>
      </c>
      <c r="CV117" s="74">
        <v>0</v>
      </c>
      <c r="CW117" s="74">
        <v>0</v>
      </c>
      <c r="CX117" s="74">
        <v>0</v>
      </c>
      <c r="CY117" s="74">
        <v>0</v>
      </c>
      <c r="CZ117" s="74">
        <v>0</v>
      </c>
      <c r="DA117" s="74">
        <v>0</v>
      </c>
      <c r="DB117" s="74">
        <v>0</v>
      </c>
      <c r="DC117" s="74">
        <v>0</v>
      </c>
      <c r="DD117" s="74">
        <v>0</v>
      </c>
    </row>
    <row r="118" spans="1:108" s="75" customFormat="1" ht="16.5" customHeight="1" x14ac:dyDescent="0.25">
      <c r="A118" s="70">
        <v>110</v>
      </c>
      <c r="B118" s="71">
        <v>45346</v>
      </c>
      <c r="C118" s="72">
        <v>2</v>
      </c>
      <c r="D118" s="72">
        <v>12</v>
      </c>
      <c r="E118" s="72">
        <v>1868.5763099999999</v>
      </c>
      <c r="F118" s="74"/>
      <c r="G118" s="72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2">
        <v>1.05</v>
      </c>
      <c r="AB118" s="72">
        <v>391.41</v>
      </c>
      <c r="AC118" s="72">
        <v>0.93</v>
      </c>
      <c r="AD118" s="72">
        <v>2.02</v>
      </c>
      <c r="AE118" s="72">
        <v>6.4379999999999997</v>
      </c>
      <c r="AF118" s="72">
        <v>0.03</v>
      </c>
      <c r="AG118" s="72">
        <v>0.19800000000000001</v>
      </c>
      <c r="AH118" s="72">
        <v>1.2999999999999999E-2</v>
      </c>
      <c r="AI118" s="72">
        <v>0</v>
      </c>
      <c r="AJ118" s="72">
        <v>4.0000000000000001E-3</v>
      </c>
      <c r="AK118" s="72">
        <f t="shared" si="29"/>
        <v>82.103474897729257</v>
      </c>
      <c r="AL118" s="72">
        <f t="shared" si="22"/>
        <v>2.8815156671394426</v>
      </c>
      <c r="AM118" s="72">
        <f t="shared" si="23"/>
        <v>420.87096774193549</v>
      </c>
      <c r="AN118" s="74">
        <v>51.964383561643835</v>
      </c>
      <c r="AO118" s="74">
        <v>18.98</v>
      </c>
      <c r="AP118" s="72">
        <v>12807.05</v>
      </c>
      <c r="AQ118" s="74">
        <v>47.39</v>
      </c>
      <c r="AR118" s="74">
        <v>10.039999999999999</v>
      </c>
      <c r="AS118" s="74">
        <v>7.6749999999999998</v>
      </c>
      <c r="AT118" s="74">
        <v>0.78400000000000003</v>
      </c>
      <c r="AU118" s="74">
        <v>0.28199999999999997</v>
      </c>
      <c r="AV118" s="74">
        <v>8.7999999999999995E-2</v>
      </c>
      <c r="AW118" s="74">
        <v>6.05</v>
      </c>
      <c r="AX118" s="74">
        <v>0.19900000000000001</v>
      </c>
      <c r="AY118" s="74">
        <f t="shared" si="24"/>
        <v>23.765000000000001</v>
      </c>
      <c r="AZ118" s="74"/>
      <c r="BA118" s="74"/>
      <c r="BB118" s="74">
        <v>0.2</v>
      </c>
      <c r="BC118" s="72">
        <v>78.92</v>
      </c>
      <c r="BD118" s="74">
        <v>0.09</v>
      </c>
      <c r="BE118" s="74">
        <v>1.83</v>
      </c>
      <c r="BF118" s="74">
        <v>6.58</v>
      </c>
      <c r="BG118" s="74">
        <v>1.7000000000000001E-2</v>
      </c>
      <c r="BH118" s="74">
        <v>0.22800000000000001</v>
      </c>
      <c r="BI118" s="74">
        <v>1.6E-2</v>
      </c>
      <c r="BJ118" s="74">
        <v>0</v>
      </c>
      <c r="BK118" s="74">
        <v>6.0000000000000001E-3</v>
      </c>
      <c r="BL118" s="74">
        <v>0.8</v>
      </c>
      <c r="BM118" s="72">
        <v>695.22</v>
      </c>
      <c r="BN118" s="74">
        <v>0.46</v>
      </c>
      <c r="BO118" s="74">
        <v>50.86</v>
      </c>
      <c r="BP118" s="74">
        <v>11.305</v>
      </c>
      <c r="BQ118" s="74">
        <v>0.35799999999999998</v>
      </c>
      <c r="BR118" s="74">
        <v>0.109</v>
      </c>
      <c r="BS118" s="74">
        <v>0.371</v>
      </c>
      <c r="BT118" s="74">
        <v>2.15</v>
      </c>
      <c r="BU118" s="74">
        <v>2.1000000000000001E-2</v>
      </c>
      <c r="BV118" s="74">
        <f t="shared" si="25"/>
        <v>13.455</v>
      </c>
      <c r="BW118" s="74">
        <f t="shared" si="26"/>
        <v>2.968</v>
      </c>
      <c r="BX118" s="73">
        <f t="shared" si="28"/>
        <v>-17.07</v>
      </c>
      <c r="BY118" s="73">
        <f t="shared" si="27"/>
        <v>-46.606999999999999</v>
      </c>
      <c r="BZ118" s="74">
        <v>0.15</v>
      </c>
      <c r="CA118" s="72">
        <v>50.58</v>
      </c>
      <c r="CB118" s="74">
        <v>0.09</v>
      </c>
      <c r="CC118" s="74">
        <v>0.18</v>
      </c>
      <c r="CD118" s="74">
        <v>6.375</v>
      </c>
      <c r="CE118" s="74">
        <v>1.2E-2</v>
      </c>
      <c r="CF118" s="74">
        <v>0.25600000000000001</v>
      </c>
      <c r="CG118" s="74">
        <v>2E-3</v>
      </c>
      <c r="CH118" s="74">
        <v>0</v>
      </c>
      <c r="CI118" s="74">
        <v>6.0000000000000001E-3</v>
      </c>
      <c r="CJ118" s="74">
        <v>0</v>
      </c>
      <c r="CK118" s="74">
        <v>0</v>
      </c>
      <c r="CL118" s="74">
        <v>0</v>
      </c>
      <c r="CM118" s="74">
        <v>0</v>
      </c>
      <c r="CN118" s="74">
        <v>0</v>
      </c>
      <c r="CO118" s="74">
        <v>0</v>
      </c>
      <c r="CP118" s="74">
        <v>0</v>
      </c>
      <c r="CQ118" s="74">
        <v>0</v>
      </c>
      <c r="CR118" s="74">
        <v>0</v>
      </c>
      <c r="CS118" s="74">
        <v>0</v>
      </c>
      <c r="CT118" s="74">
        <v>0</v>
      </c>
      <c r="CU118" s="74">
        <v>0</v>
      </c>
      <c r="CV118" s="74">
        <v>0</v>
      </c>
      <c r="CW118" s="74">
        <v>0</v>
      </c>
      <c r="CX118" s="74">
        <v>0</v>
      </c>
      <c r="CY118" s="74">
        <v>0</v>
      </c>
      <c r="CZ118" s="74">
        <v>0</v>
      </c>
      <c r="DA118" s="74">
        <v>0</v>
      </c>
      <c r="DB118" s="74">
        <v>0</v>
      </c>
      <c r="DC118" s="74">
        <v>0</v>
      </c>
      <c r="DD118" s="74">
        <v>0</v>
      </c>
    </row>
    <row r="119" spans="1:108" s="75" customFormat="1" ht="16.5" customHeight="1" x14ac:dyDescent="0.25">
      <c r="A119" s="70">
        <v>111</v>
      </c>
      <c r="B119" s="71">
        <v>45347</v>
      </c>
      <c r="C119" s="72">
        <v>1</v>
      </c>
      <c r="D119" s="72">
        <v>12</v>
      </c>
      <c r="E119" s="72">
        <v>1897.3351600000001</v>
      </c>
      <c r="F119" s="74"/>
      <c r="G119" s="72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2">
        <v>1.1000000000000001</v>
      </c>
      <c r="AB119" s="72">
        <v>355.42</v>
      </c>
      <c r="AC119" s="72">
        <v>0.92</v>
      </c>
      <c r="AD119" s="72">
        <v>1.89</v>
      </c>
      <c r="AE119" s="72">
        <v>6.7290000000000001</v>
      </c>
      <c r="AF119" s="72">
        <v>2.9000000000000001E-2</v>
      </c>
      <c r="AG119" s="72">
        <v>0.23200000000000001</v>
      </c>
      <c r="AH119" s="72">
        <v>0</v>
      </c>
      <c r="AI119" s="72">
        <v>0</v>
      </c>
      <c r="AJ119" s="72">
        <v>1.0999999999999999E-2</v>
      </c>
      <c r="AK119" s="72">
        <f t="shared" si="29"/>
        <v>81.656546385935286</v>
      </c>
      <c r="AL119" s="72">
        <f t="shared" si="22"/>
        <v>2.8889828066124696</v>
      </c>
      <c r="AM119" s="72">
        <f t="shared" si="23"/>
        <v>386.32608695652175</v>
      </c>
      <c r="AN119" s="74">
        <v>50.061224489795912</v>
      </c>
      <c r="AO119" s="74">
        <v>25.91</v>
      </c>
      <c r="AP119" s="72">
        <v>11860.52</v>
      </c>
      <c r="AQ119" s="74">
        <v>41.08</v>
      </c>
      <c r="AR119" s="74">
        <v>11.96</v>
      </c>
      <c r="AS119" s="74">
        <v>9.2669999999999995</v>
      </c>
      <c r="AT119" s="74">
        <v>0.65200000000000002</v>
      </c>
      <c r="AU119" s="74">
        <v>0.249</v>
      </c>
      <c r="AV119" s="74">
        <v>0.09</v>
      </c>
      <c r="AW119" s="74">
        <v>8.2799999999999994</v>
      </c>
      <c r="AX119" s="74">
        <v>0.14000000000000001</v>
      </c>
      <c r="AY119" s="74">
        <f t="shared" si="24"/>
        <v>29.507000000000001</v>
      </c>
      <c r="AZ119" s="74"/>
      <c r="BA119" s="74"/>
      <c r="BB119" s="74">
        <v>0.49</v>
      </c>
      <c r="BC119" s="72">
        <v>81.84</v>
      </c>
      <c r="BD119" s="74">
        <v>0.1</v>
      </c>
      <c r="BE119" s="74">
        <v>1.88</v>
      </c>
      <c r="BF119" s="74">
        <v>6.141</v>
      </c>
      <c r="BG119" s="74">
        <v>1.9E-2</v>
      </c>
      <c r="BH119" s="74">
        <v>0.18099999999999999</v>
      </c>
      <c r="BI119" s="74">
        <v>0</v>
      </c>
      <c r="BJ119" s="74">
        <v>0</v>
      </c>
      <c r="BK119" s="74">
        <v>1.4E-2</v>
      </c>
      <c r="BL119" s="74">
        <v>0.76</v>
      </c>
      <c r="BM119" s="72">
        <v>769.57</v>
      </c>
      <c r="BN119" s="74">
        <v>0.56000000000000005</v>
      </c>
      <c r="BO119" s="74">
        <v>48.01</v>
      </c>
      <c r="BP119" s="74">
        <v>10.909000000000001</v>
      </c>
      <c r="BQ119" s="74">
        <v>0.33600000000000002</v>
      </c>
      <c r="BR119" s="74">
        <v>0.109</v>
      </c>
      <c r="BS119" s="74">
        <v>0.32600000000000001</v>
      </c>
      <c r="BT119" s="74">
        <v>2.67</v>
      </c>
      <c r="BU119" s="74">
        <v>1.9E-2</v>
      </c>
      <c r="BV119" s="74">
        <f t="shared" si="25"/>
        <v>13.579000000000001</v>
      </c>
      <c r="BW119" s="74">
        <f t="shared" si="26"/>
        <v>3.5659999999999998</v>
      </c>
      <c r="BX119" s="73">
        <f t="shared" si="28"/>
        <v>-17.399999999999999</v>
      </c>
      <c r="BY119" s="73">
        <f t="shared" si="27"/>
        <v>-48.040999999999997</v>
      </c>
      <c r="BZ119" s="74">
        <v>0.34</v>
      </c>
      <c r="CA119" s="72">
        <v>48.93</v>
      </c>
      <c r="CB119" s="74">
        <v>0.08</v>
      </c>
      <c r="CC119" s="74">
        <v>0.18</v>
      </c>
      <c r="CD119" s="74">
        <v>5.4509999999999996</v>
      </c>
      <c r="CE119" s="74">
        <v>0.01</v>
      </c>
      <c r="CF119" s="74">
        <v>0.16600000000000001</v>
      </c>
      <c r="CG119" s="74">
        <v>2E-3</v>
      </c>
      <c r="CH119" s="74">
        <v>0</v>
      </c>
      <c r="CI119" s="74">
        <v>7.0000000000000001E-3</v>
      </c>
      <c r="CJ119" s="74">
        <v>0</v>
      </c>
      <c r="CK119" s="74">
        <v>0</v>
      </c>
      <c r="CL119" s="74">
        <v>0</v>
      </c>
      <c r="CM119" s="74">
        <v>0</v>
      </c>
      <c r="CN119" s="74">
        <v>0</v>
      </c>
      <c r="CO119" s="74">
        <v>0</v>
      </c>
      <c r="CP119" s="74">
        <v>0</v>
      </c>
      <c r="CQ119" s="74">
        <v>0</v>
      </c>
      <c r="CR119" s="74">
        <v>0</v>
      </c>
      <c r="CS119" s="74">
        <v>0</v>
      </c>
      <c r="CT119" s="74">
        <v>0</v>
      </c>
      <c r="CU119" s="74">
        <v>0</v>
      </c>
      <c r="CV119" s="74">
        <v>0</v>
      </c>
      <c r="CW119" s="74">
        <v>0</v>
      </c>
      <c r="CX119" s="74">
        <v>0</v>
      </c>
      <c r="CY119" s="74">
        <v>0</v>
      </c>
      <c r="CZ119" s="74">
        <v>0</v>
      </c>
      <c r="DA119" s="74">
        <v>0</v>
      </c>
      <c r="DB119" s="74">
        <v>0</v>
      </c>
      <c r="DC119" s="74">
        <v>0</v>
      </c>
      <c r="DD119" s="74">
        <v>0</v>
      </c>
    </row>
    <row r="120" spans="1:108" s="75" customFormat="1" ht="16.5" customHeight="1" x14ac:dyDescent="0.25">
      <c r="A120" s="70">
        <v>112</v>
      </c>
      <c r="B120" s="71">
        <v>45347</v>
      </c>
      <c r="C120" s="72">
        <v>2</v>
      </c>
      <c r="D120" s="72">
        <v>12</v>
      </c>
      <c r="E120" s="72">
        <v>2113.8302800000001</v>
      </c>
      <c r="F120" s="74"/>
      <c r="G120" s="72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2">
        <v>1.41</v>
      </c>
      <c r="AB120" s="72">
        <v>405.05</v>
      </c>
      <c r="AC120" s="72">
        <v>1.0900000000000001</v>
      </c>
      <c r="AD120" s="72">
        <v>1.97</v>
      </c>
      <c r="AE120" s="72">
        <v>6.0220000000000002</v>
      </c>
      <c r="AF120" s="72">
        <v>0.03</v>
      </c>
      <c r="AG120" s="72">
        <v>0.20399999999999999</v>
      </c>
      <c r="AH120" s="72">
        <v>0</v>
      </c>
      <c r="AI120" s="72">
        <v>0</v>
      </c>
      <c r="AJ120" s="72">
        <v>0.01</v>
      </c>
      <c r="AK120" s="72">
        <f t="shared" si="29"/>
        <v>82.875589031140805</v>
      </c>
      <c r="AL120" s="72">
        <f t="shared" si="22"/>
        <v>2.8719250585875113</v>
      </c>
      <c r="AM120" s="72">
        <f t="shared" si="23"/>
        <v>371.60550458715596</v>
      </c>
      <c r="AN120" s="74">
        <v>52.506097560975597</v>
      </c>
      <c r="AO120" s="74">
        <v>24.12</v>
      </c>
      <c r="AP120" s="72">
        <v>11987.94</v>
      </c>
      <c r="AQ120" s="74">
        <v>47.1</v>
      </c>
      <c r="AR120" s="74">
        <v>10.39</v>
      </c>
      <c r="AS120" s="74">
        <v>7.23</v>
      </c>
      <c r="AT120" s="74">
        <v>0.56699999999999995</v>
      </c>
      <c r="AU120" s="74">
        <v>0.20799999999999999</v>
      </c>
      <c r="AV120" s="74">
        <v>7.8E-2</v>
      </c>
      <c r="AW120" s="74">
        <v>6.42</v>
      </c>
      <c r="AX120" s="74">
        <v>0.14099999999999999</v>
      </c>
      <c r="AY120" s="74">
        <f t="shared" si="24"/>
        <v>24.040000000000003</v>
      </c>
      <c r="AZ120" s="74"/>
      <c r="BA120" s="74"/>
      <c r="BB120" s="74">
        <v>0.49</v>
      </c>
      <c r="BC120" s="72">
        <v>96.71</v>
      </c>
      <c r="BD120" s="74">
        <v>0.12</v>
      </c>
      <c r="BE120" s="74">
        <v>1.92</v>
      </c>
      <c r="BF120" s="74">
        <v>5.3490000000000002</v>
      </c>
      <c r="BG120" s="74">
        <v>1.4999999999999999E-2</v>
      </c>
      <c r="BH120" s="74">
        <v>0.15</v>
      </c>
      <c r="BI120" s="74">
        <v>0</v>
      </c>
      <c r="BJ120" s="74">
        <v>0</v>
      </c>
      <c r="BK120" s="74">
        <v>0.01</v>
      </c>
      <c r="BL120" s="74">
        <v>1.37</v>
      </c>
      <c r="BM120" s="72">
        <v>1034.81</v>
      </c>
      <c r="BN120" s="74">
        <v>0.71</v>
      </c>
      <c r="BO120" s="74">
        <v>48.83</v>
      </c>
      <c r="BP120" s="74">
        <v>11.59</v>
      </c>
      <c r="BQ120" s="74">
        <v>0.371</v>
      </c>
      <c r="BR120" s="74">
        <v>0.11600000000000001</v>
      </c>
      <c r="BS120" s="74">
        <v>0.34</v>
      </c>
      <c r="BT120" s="74">
        <v>2.85</v>
      </c>
      <c r="BU120" s="74">
        <v>1.7000000000000001E-2</v>
      </c>
      <c r="BV120" s="74">
        <f t="shared" si="25"/>
        <v>14.44</v>
      </c>
      <c r="BW120" s="74">
        <f t="shared" si="26"/>
        <v>3.931</v>
      </c>
      <c r="BX120" s="73">
        <f t="shared" si="28"/>
        <v>-17.549999999999997</v>
      </c>
      <c r="BY120" s="73">
        <f t="shared" si="27"/>
        <v>-49.11</v>
      </c>
      <c r="BZ120" s="74">
        <v>0.45</v>
      </c>
      <c r="CA120" s="72">
        <v>61.51</v>
      </c>
      <c r="CB120" s="74">
        <v>0.1</v>
      </c>
      <c r="CC120" s="74">
        <v>0.18</v>
      </c>
      <c r="CD120" s="74">
        <v>5.7960000000000003</v>
      </c>
      <c r="CE120" s="74">
        <v>0.01</v>
      </c>
      <c r="CF120" s="74">
        <v>0.17</v>
      </c>
      <c r="CG120" s="74">
        <v>2E-3</v>
      </c>
      <c r="CH120" s="74">
        <v>0</v>
      </c>
      <c r="CI120" s="74">
        <v>1.0999999999999999E-2</v>
      </c>
      <c r="CJ120" s="74">
        <v>0</v>
      </c>
      <c r="CK120" s="74">
        <v>0</v>
      </c>
      <c r="CL120" s="74">
        <v>0</v>
      </c>
      <c r="CM120" s="74">
        <v>0</v>
      </c>
      <c r="CN120" s="74">
        <v>0</v>
      </c>
      <c r="CO120" s="74">
        <v>0</v>
      </c>
      <c r="CP120" s="74">
        <v>0</v>
      </c>
      <c r="CQ120" s="74">
        <v>0</v>
      </c>
      <c r="CR120" s="74">
        <v>0</v>
      </c>
      <c r="CS120" s="74">
        <v>0</v>
      </c>
      <c r="CT120" s="74">
        <v>0</v>
      </c>
      <c r="CU120" s="74">
        <v>0</v>
      </c>
      <c r="CV120" s="74">
        <v>0</v>
      </c>
      <c r="CW120" s="74">
        <v>0</v>
      </c>
      <c r="CX120" s="74">
        <v>0</v>
      </c>
      <c r="CY120" s="74">
        <v>0</v>
      </c>
      <c r="CZ120" s="74">
        <v>0</v>
      </c>
      <c r="DA120" s="74">
        <v>0</v>
      </c>
      <c r="DB120" s="74">
        <v>0</v>
      </c>
      <c r="DC120" s="74">
        <v>0</v>
      </c>
      <c r="DD120" s="74">
        <v>0</v>
      </c>
    </row>
    <row r="121" spans="1:108" s="75" customFormat="1" ht="16.5" customHeight="1" x14ac:dyDescent="0.25">
      <c r="A121" s="70">
        <v>113</v>
      </c>
      <c r="B121" s="71">
        <v>45348</v>
      </c>
      <c r="C121" s="72">
        <v>1</v>
      </c>
      <c r="D121" s="72">
        <v>11.4</v>
      </c>
      <c r="E121" s="72">
        <v>1893.8384000000001</v>
      </c>
      <c r="F121" s="74"/>
      <c r="G121" s="72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2">
        <v>2.2400000000000002</v>
      </c>
      <c r="AB121" s="72">
        <v>618.75</v>
      </c>
      <c r="AC121" s="72">
        <v>2.2999999999999998</v>
      </c>
      <c r="AD121" s="72">
        <v>2.92</v>
      </c>
      <c r="AE121" s="72">
        <v>8.27</v>
      </c>
      <c r="AF121" s="72">
        <v>4.3999999999999997E-2</v>
      </c>
      <c r="AG121" s="72">
        <v>0.35599999999999998</v>
      </c>
      <c r="AH121" s="72">
        <v>2.9000000000000001E-2</v>
      </c>
      <c r="AI121" s="72">
        <v>0</v>
      </c>
      <c r="AJ121" s="72">
        <v>7.0000000000000001E-3</v>
      </c>
      <c r="AK121" s="72">
        <f t="shared" si="29"/>
        <v>75.203404513821283</v>
      </c>
      <c r="AL121" s="72">
        <f t="shared" si="22"/>
        <v>2.9892116728594762</v>
      </c>
      <c r="AM121" s="72">
        <f t="shared" si="23"/>
        <v>269.02173913043481</v>
      </c>
      <c r="AN121" s="74">
        <v>47.695364238410619</v>
      </c>
      <c r="AO121" s="74">
        <v>28</v>
      </c>
      <c r="AP121" s="72">
        <v>12818.96</v>
      </c>
      <c r="AQ121" s="74">
        <v>42.66</v>
      </c>
      <c r="AR121" s="74">
        <v>10.88</v>
      </c>
      <c r="AS121" s="74">
        <v>7.8140000000000001</v>
      </c>
      <c r="AT121" s="74">
        <v>0.61</v>
      </c>
      <c r="AU121" s="74">
        <v>0.36099999999999999</v>
      </c>
      <c r="AV121" s="74">
        <v>9.0999999999999998E-2</v>
      </c>
      <c r="AW121" s="74">
        <v>8.7100000000000009</v>
      </c>
      <c r="AX121" s="74">
        <v>0.22700000000000001</v>
      </c>
      <c r="AY121" s="74">
        <f t="shared" si="24"/>
        <v>27.404000000000003</v>
      </c>
      <c r="AZ121" s="74"/>
      <c r="BA121" s="74"/>
      <c r="BB121" s="74">
        <v>0.6</v>
      </c>
      <c r="BC121" s="72">
        <v>88.55</v>
      </c>
      <c r="BD121" s="74">
        <v>0.1</v>
      </c>
      <c r="BE121" s="74">
        <v>2.11</v>
      </c>
      <c r="BF121" s="74">
        <v>6.59</v>
      </c>
      <c r="BG121" s="74">
        <v>1.4999999999999999E-2</v>
      </c>
      <c r="BH121" s="74">
        <v>0.23799999999999999</v>
      </c>
      <c r="BI121" s="74">
        <v>1.7999999999999999E-2</v>
      </c>
      <c r="BJ121" s="74">
        <v>0</v>
      </c>
      <c r="BK121" s="74">
        <v>1E-3</v>
      </c>
      <c r="BL121" s="74">
        <v>1.17</v>
      </c>
      <c r="BM121" s="72">
        <v>790.93</v>
      </c>
      <c r="BN121" s="74">
        <v>0.56000000000000005</v>
      </c>
      <c r="BO121" s="74">
        <v>51.81</v>
      </c>
      <c r="BP121" s="74">
        <v>11.56</v>
      </c>
      <c r="BQ121" s="74">
        <v>0.37</v>
      </c>
      <c r="BR121" s="74">
        <v>0.153</v>
      </c>
      <c r="BS121" s="74">
        <v>0.40300000000000002</v>
      </c>
      <c r="BT121" s="74">
        <v>1.91</v>
      </c>
      <c r="BU121" s="74">
        <v>7.0000000000000001E-3</v>
      </c>
      <c r="BV121" s="74">
        <f t="shared" si="25"/>
        <v>13.47</v>
      </c>
      <c r="BW121" s="74">
        <f t="shared" si="26"/>
        <v>2.84</v>
      </c>
      <c r="BX121" s="73">
        <f t="shared" si="28"/>
        <v>-18.639999999999997</v>
      </c>
      <c r="BY121" s="73">
        <f t="shared" si="27"/>
        <v>-51.269999999999996</v>
      </c>
      <c r="BZ121" s="74">
        <v>0.55000000000000004</v>
      </c>
      <c r="CA121" s="72">
        <v>61.68</v>
      </c>
      <c r="CB121" s="74">
        <v>0.09</v>
      </c>
      <c r="CC121" s="74">
        <v>0.21</v>
      </c>
      <c r="CD121" s="74">
        <v>6.7249999999999996</v>
      </c>
      <c r="CE121" s="74">
        <v>0.01</v>
      </c>
      <c r="CF121" s="74">
        <v>0.255</v>
      </c>
      <c r="CG121" s="74">
        <v>2E-3</v>
      </c>
      <c r="CH121" s="74">
        <v>0</v>
      </c>
      <c r="CI121" s="74">
        <v>2E-3</v>
      </c>
      <c r="CJ121" s="74">
        <v>0</v>
      </c>
      <c r="CK121" s="74">
        <v>0</v>
      </c>
      <c r="CL121" s="74">
        <v>0</v>
      </c>
      <c r="CM121" s="74">
        <v>0</v>
      </c>
      <c r="CN121" s="74">
        <v>0</v>
      </c>
      <c r="CO121" s="74">
        <v>0</v>
      </c>
      <c r="CP121" s="74">
        <v>0</v>
      </c>
      <c r="CQ121" s="74">
        <v>0</v>
      </c>
      <c r="CR121" s="74">
        <v>0</v>
      </c>
      <c r="CS121" s="74">
        <v>0</v>
      </c>
      <c r="CT121" s="74">
        <v>0</v>
      </c>
      <c r="CU121" s="74">
        <v>0</v>
      </c>
      <c r="CV121" s="74">
        <v>0</v>
      </c>
      <c r="CW121" s="74">
        <v>0</v>
      </c>
      <c r="CX121" s="74">
        <v>0</v>
      </c>
      <c r="CY121" s="74">
        <v>0</v>
      </c>
      <c r="CZ121" s="74">
        <v>0</v>
      </c>
      <c r="DA121" s="74">
        <v>0</v>
      </c>
      <c r="DB121" s="74">
        <v>0</v>
      </c>
      <c r="DC121" s="74">
        <v>0</v>
      </c>
      <c r="DD121" s="74">
        <v>0</v>
      </c>
    </row>
    <row r="122" spans="1:108" s="75" customFormat="1" ht="16.5" customHeight="1" x14ac:dyDescent="0.25">
      <c r="A122" s="70">
        <v>114</v>
      </c>
      <c r="B122" s="71">
        <v>45348</v>
      </c>
      <c r="C122" s="72">
        <v>2</v>
      </c>
      <c r="D122" s="72">
        <v>12</v>
      </c>
      <c r="E122" s="72">
        <v>3026.1187</v>
      </c>
      <c r="F122" s="74"/>
      <c r="G122" s="72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2">
        <v>2.21</v>
      </c>
      <c r="AB122" s="72">
        <v>603.13</v>
      </c>
      <c r="AC122" s="72">
        <v>1.94</v>
      </c>
      <c r="AD122" s="72">
        <v>2.72</v>
      </c>
      <c r="AE122" s="72">
        <v>8.8119999999999994</v>
      </c>
      <c r="AF122" s="72">
        <v>3.5999999999999997E-2</v>
      </c>
      <c r="AG122" s="72">
        <v>0.372</v>
      </c>
      <c r="AH122" s="72">
        <v>2.4E-2</v>
      </c>
      <c r="AI122" s="72">
        <v>0</v>
      </c>
      <c r="AJ122" s="72">
        <v>5.0000000000000001E-3</v>
      </c>
      <c r="AK122" s="72">
        <f t="shared" si="29"/>
        <v>74.731732336427513</v>
      </c>
      <c r="AL122" s="72">
        <f t="shared" si="22"/>
        <v>2.9954586365040243</v>
      </c>
      <c r="AM122" s="72">
        <f t="shared" si="23"/>
        <v>310.89175257731961</v>
      </c>
      <c r="AN122" s="74">
        <v>44.408510638297876</v>
      </c>
      <c r="AO122" s="74">
        <v>29.81</v>
      </c>
      <c r="AP122" s="72">
        <v>13740.83</v>
      </c>
      <c r="AQ122" s="74">
        <v>42.87</v>
      </c>
      <c r="AR122" s="74">
        <v>11.62</v>
      </c>
      <c r="AS122" s="74">
        <v>8.73</v>
      </c>
      <c r="AT122" s="74">
        <v>0.61699999999999999</v>
      </c>
      <c r="AU122" s="74">
        <v>0.38800000000000001</v>
      </c>
      <c r="AV122" s="74">
        <v>9.2999999999999999E-2</v>
      </c>
      <c r="AW122" s="74">
        <v>9.32</v>
      </c>
      <c r="AX122" s="74">
        <v>0.21099999999999999</v>
      </c>
      <c r="AY122" s="74">
        <f t="shared" si="24"/>
        <v>29.669999999999998</v>
      </c>
      <c r="AZ122" s="74"/>
      <c r="BA122" s="74"/>
      <c r="BB122" s="74">
        <v>0.63</v>
      </c>
      <c r="BC122" s="72">
        <v>90.87</v>
      </c>
      <c r="BD122" s="74">
        <v>0.08</v>
      </c>
      <c r="BE122" s="74">
        <v>2.08</v>
      </c>
      <c r="BF122" s="74">
        <v>6.14</v>
      </c>
      <c r="BG122" s="74">
        <v>1.6E-2</v>
      </c>
      <c r="BH122" s="74">
        <v>0.22</v>
      </c>
      <c r="BI122" s="74">
        <v>1.6E-2</v>
      </c>
      <c r="BJ122" s="74">
        <v>0</v>
      </c>
      <c r="BK122" s="74">
        <v>4.0000000000000001E-3</v>
      </c>
      <c r="BL122" s="74">
        <v>1.03</v>
      </c>
      <c r="BM122" s="72">
        <v>836.02</v>
      </c>
      <c r="BN122" s="74">
        <v>0.53</v>
      </c>
      <c r="BO122" s="74">
        <v>50.17</v>
      </c>
      <c r="BP122" s="74">
        <v>11.726000000000001</v>
      </c>
      <c r="BQ122" s="74">
        <v>0.375</v>
      </c>
      <c r="BR122" s="74">
        <v>0.16200000000000001</v>
      </c>
      <c r="BS122" s="74">
        <v>0.39400000000000002</v>
      </c>
      <c r="BT122" s="74">
        <v>2.2799999999999998</v>
      </c>
      <c r="BU122" s="74">
        <v>1.0999999999999999E-2</v>
      </c>
      <c r="BV122" s="74">
        <f t="shared" si="25"/>
        <v>14.006</v>
      </c>
      <c r="BW122" s="74">
        <f t="shared" si="26"/>
        <v>3.1849999999999996</v>
      </c>
      <c r="BX122" s="73">
        <f t="shared" si="28"/>
        <v>-19.359999999999996</v>
      </c>
      <c r="BY122" s="73">
        <f t="shared" si="27"/>
        <v>-53.084999999999994</v>
      </c>
      <c r="BZ122" s="74">
        <v>0.49</v>
      </c>
      <c r="CA122" s="72">
        <v>60.08</v>
      </c>
      <c r="CB122" s="74">
        <v>7.0000000000000007E-2</v>
      </c>
      <c r="CC122" s="74">
        <v>0.17</v>
      </c>
      <c r="CD122" s="74">
        <v>6.2229999999999999</v>
      </c>
      <c r="CE122" s="74">
        <v>1.0999999999999999E-2</v>
      </c>
      <c r="CF122" s="74">
        <v>0.251</v>
      </c>
      <c r="CG122" s="74">
        <v>2E-3</v>
      </c>
      <c r="CH122" s="74">
        <v>0</v>
      </c>
      <c r="CI122" s="74">
        <v>1E-3</v>
      </c>
      <c r="CJ122" s="74">
        <v>0</v>
      </c>
      <c r="CK122" s="74">
        <v>0</v>
      </c>
      <c r="CL122" s="74">
        <v>0</v>
      </c>
      <c r="CM122" s="74">
        <v>0</v>
      </c>
      <c r="CN122" s="74">
        <v>0</v>
      </c>
      <c r="CO122" s="74">
        <v>0</v>
      </c>
      <c r="CP122" s="74">
        <v>0</v>
      </c>
      <c r="CQ122" s="74">
        <v>0</v>
      </c>
      <c r="CR122" s="74">
        <v>0</v>
      </c>
      <c r="CS122" s="74">
        <v>0</v>
      </c>
      <c r="CT122" s="74">
        <v>0</v>
      </c>
      <c r="CU122" s="74">
        <v>0</v>
      </c>
      <c r="CV122" s="74">
        <v>0</v>
      </c>
      <c r="CW122" s="74">
        <v>0</v>
      </c>
      <c r="CX122" s="74">
        <v>0</v>
      </c>
      <c r="CY122" s="74">
        <v>0</v>
      </c>
      <c r="CZ122" s="74">
        <v>0</v>
      </c>
      <c r="DA122" s="74">
        <v>0</v>
      </c>
      <c r="DB122" s="74">
        <v>0</v>
      </c>
      <c r="DC122" s="74">
        <v>0</v>
      </c>
      <c r="DD122" s="74">
        <v>0</v>
      </c>
    </row>
    <row r="123" spans="1:108" s="75" customFormat="1" ht="16.5" customHeight="1" x14ac:dyDescent="0.25">
      <c r="A123" s="70">
        <v>115</v>
      </c>
      <c r="B123" s="71">
        <v>45349</v>
      </c>
      <c r="C123" s="72">
        <v>1</v>
      </c>
      <c r="D123" s="72">
        <v>12</v>
      </c>
      <c r="E123" s="72">
        <v>1870.3055000000002</v>
      </c>
      <c r="F123" s="74"/>
      <c r="G123" s="72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2">
        <v>1.48</v>
      </c>
      <c r="AB123" s="72">
        <v>394.94</v>
      </c>
      <c r="AC123" s="72">
        <v>0.68</v>
      </c>
      <c r="AD123" s="72">
        <v>1.1299999999999999</v>
      </c>
      <c r="AE123" s="72">
        <v>5.77</v>
      </c>
      <c r="AF123" s="72">
        <v>2.3E-2</v>
      </c>
      <c r="AG123" s="72">
        <v>0.19700000000000001</v>
      </c>
      <c r="AH123" s="72">
        <v>1.0999999999999999E-2</v>
      </c>
      <c r="AI123" s="72">
        <v>0</v>
      </c>
      <c r="AJ123" s="72">
        <v>7.0000000000000001E-3</v>
      </c>
      <c r="AK123" s="72">
        <f t="shared" si="29"/>
        <v>85.060417695932884</v>
      </c>
      <c r="AL123" s="72">
        <f t="shared" si="22"/>
        <v>2.8437196073301827</v>
      </c>
      <c r="AM123" s="72">
        <f t="shared" si="23"/>
        <v>580.79411764705878</v>
      </c>
      <c r="AN123" s="74">
        <v>48.677631578947363</v>
      </c>
      <c r="AO123" s="74">
        <v>31.26</v>
      </c>
      <c r="AP123" s="72">
        <v>15210.93</v>
      </c>
      <c r="AQ123" s="74">
        <v>32.9</v>
      </c>
      <c r="AR123" s="74">
        <v>9.98</v>
      </c>
      <c r="AS123" s="74">
        <v>8.9779999999999998</v>
      </c>
      <c r="AT123" s="74">
        <v>0.59199999999999997</v>
      </c>
      <c r="AU123" s="74">
        <v>0.32500000000000001</v>
      </c>
      <c r="AV123" s="74">
        <v>7.2999999999999995E-2</v>
      </c>
      <c r="AW123" s="74">
        <v>15.42</v>
      </c>
      <c r="AX123" s="74">
        <v>0.193</v>
      </c>
      <c r="AY123" s="74">
        <f t="shared" si="24"/>
        <v>34.378</v>
      </c>
      <c r="AZ123" s="74"/>
      <c r="BA123" s="74"/>
      <c r="BB123" s="74">
        <v>0.55000000000000004</v>
      </c>
      <c r="BC123" s="72">
        <v>62</v>
      </c>
      <c r="BD123" s="74">
        <v>0.05</v>
      </c>
      <c r="BE123" s="74">
        <v>1.02</v>
      </c>
      <c r="BF123" s="74">
        <v>4.4450000000000003</v>
      </c>
      <c r="BG123" s="74">
        <v>0.01</v>
      </c>
      <c r="BH123" s="74">
        <v>0.16300000000000001</v>
      </c>
      <c r="BI123" s="74">
        <v>8.9999999999999993E-3</v>
      </c>
      <c r="BJ123" s="74">
        <v>0</v>
      </c>
      <c r="BK123" s="74">
        <v>3.0000000000000001E-3</v>
      </c>
      <c r="BL123" s="74">
        <v>1.59</v>
      </c>
      <c r="BM123" s="72">
        <v>970.61</v>
      </c>
      <c r="BN123" s="74">
        <v>0.5</v>
      </c>
      <c r="BO123" s="74">
        <v>50.98</v>
      </c>
      <c r="BP123" s="74">
        <v>10.135</v>
      </c>
      <c r="BQ123" s="74">
        <v>0.40799999999999997</v>
      </c>
      <c r="BR123" s="74">
        <v>0.161</v>
      </c>
      <c r="BS123" s="74">
        <v>0.375</v>
      </c>
      <c r="BT123" s="74">
        <v>2.12</v>
      </c>
      <c r="BU123" s="74">
        <v>1.7999999999999999E-2</v>
      </c>
      <c r="BV123" s="74">
        <f t="shared" si="25"/>
        <v>12.254999999999999</v>
      </c>
      <c r="BW123" s="74">
        <f t="shared" si="26"/>
        <v>3.028</v>
      </c>
      <c r="BX123" s="73">
        <f t="shared" si="28"/>
        <v>-20.239999999999995</v>
      </c>
      <c r="BY123" s="73">
        <f t="shared" si="27"/>
        <v>-55.056999999999995</v>
      </c>
      <c r="BZ123" s="74">
        <v>0.48</v>
      </c>
      <c r="CA123" s="72">
        <v>57.3</v>
      </c>
      <c r="CB123" s="74">
        <v>0.05</v>
      </c>
      <c r="CC123" s="74">
        <v>0.1</v>
      </c>
      <c r="CD123" s="74">
        <v>4.3230000000000004</v>
      </c>
      <c r="CE123" s="74">
        <v>0.01</v>
      </c>
      <c r="CF123" s="74">
        <v>0.17499999999999999</v>
      </c>
      <c r="CG123" s="74">
        <v>2E-3</v>
      </c>
      <c r="CH123" s="74">
        <v>0</v>
      </c>
      <c r="CI123" s="74">
        <v>5.0000000000000001E-3</v>
      </c>
      <c r="CJ123" s="74">
        <v>0</v>
      </c>
      <c r="CK123" s="74">
        <v>0</v>
      </c>
      <c r="CL123" s="74">
        <v>0</v>
      </c>
      <c r="CM123" s="74">
        <v>0</v>
      </c>
      <c r="CN123" s="74">
        <v>0</v>
      </c>
      <c r="CO123" s="74">
        <v>0</v>
      </c>
      <c r="CP123" s="74">
        <v>0</v>
      </c>
      <c r="CQ123" s="74">
        <v>0</v>
      </c>
      <c r="CR123" s="74">
        <v>0</v>
      </c>
      <c r="CS123" s="74">
        <v>0</v>
      </c>
      <c r="CT123" s="74">
        <v>0</v>
      </c>
      <c r="CU123" s="74">
        <v>0</v>
      </c>
      <c r="CV123" s="74">
        <v>0</v>
      </c>
      <c r="CW123" s="74">
        <v>0</v>
      </c>
      <c r="CX123" s="74">
        <v>0</v>
      </c>
      <c r="CY123" s="74">
        <v>0</v>
      </c>
      <c r="CZ123" s="74">
        <v>0</v>
      </c>
      <c r="DA123" s="74">
        <v>0</v>
      </c>
      <c r="DB123" s="74">
        <v>0</v>
      </c>
      <c r="DC123" s="74">
        <v>0</v>
      </c>
      <c r="DD123" s="74">
        <v>0</v>
      </c>
    </row>
    <row r="124" spans="1:108" s="75" customFormat="1" ht="16.5" customHeight="1" x14ac:dyDescent="0.25">
      <c r="A124" s="70">
        <v>116</v>
      </c>
      <c r="B124" s="71">
        <v>45349</v>
      </c>
      <c r="C124" s="72">
        <v>2</v>
      </c>
      <c r="D124" s="72">
        <v>11.9</v>
      </c>
      <c r="E124" s="72">
        <v>1964.1591199999998</v>
      </c>
      <c r="F124" s="74"/>
      <c r="G124" s="72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2">
        <v>1.52</v>
      </c>
      <c r="AB124" s="72">
        <v>379.01</v>
      </c>
      <c r="AC124" s="72">
        <v>0.85</v>
      </c>
      <c r="AD124" s="72">
        <v>1.73</v>
      </c>
      <c r="AE124" s="72">
        <v>6.09</v>
      </c>
      <c r="AF124" s="72">
        <v>2.4E-2</v>
      </c>
      <c r="AG124" s="72">
        <v>0.23</v>
      </c>
      <c r="AH124" s="72">
        <v>1.4999999999999999E-2</v>
      </c>
      <c r="AI124" s="72">
        <v>0</v>
      </c>
      <c r="AJ124" s="72">
        <v>2E-3</v>
      </c>
      <c r="AK124" s="72">
        <f t="shared" si="29"/>
        <v>83.332780174984265</v>
      </c>
      <c r="AL124" s="72">
        <f t="shared" si="22"/>
        <v>2.8655537746025903</v>
      </c>
      <c r="AM124" s="72">
        <f t="shared" si="23"/>
        <v>445.89411764705881</v>
      </c>
      <c r="AN124" s="74">
        <v>47.623225806451607</v>
      </c>
      <c r="AO124" s="74">
        <v>33.229999999999997</v>
      </c>
      <c r="AP124" s="72">
        <v>14852.48</v>
      </c>
      <c r="AQ124" s="74">
        <v>36.65</v>
      </c>
      <c r="AR124" s="74">
        <v>8.6300000000000008</v>
      </c>
      <c r="AS124" s="74">
        <v>8.4890000000000008</v>
      </c>
      <c r="AT124" s="74">
        <v>0.67600000000000005</v>
      </c>
      <c r="AU124" s="74">
        <v>0.307</v>
      </c>
      <c r="AV124" s="74">
        <v>6.4000000000000001E-2</v>
      </c>
      <c r="AW124" s="74">
        <v>14.96</v>
      </c>
      <c r="AX124" s="74">
        <v>0.224</v>
      </c>
      <c r="AY124" s="74">
        <f t="shared" si="24"/>
        <v>32.079000000000008</v>
      </c>
      <c r="AZ124" s="74"/>
      <c r="BA124" s="74"/>
      <c r="BB124" s="74">
        <v>0.55000000000000004</v>
      </c>
      <c r="BC124" s="72">
        <v>84.61</v>
      </c>
      <c r="BD124" s="74">
        <v>0.11</v>
      </c>
      <c r="BE124" s="74">
        <v>1.78</v>
      </c>
      <c r="BF124" s="74">
        <v>5.0090000000000003</v>
      </c>
      <c r="BG124" s="74">
        <v>1.4999999999999999E-2</v>
      </c>
      <c r="BH124" s="74">
        <v>0.18</v>
      </c>
      <c r="BI124" s="74">
        <v>1.2E-2</v>
      </c>
      <c r="BJ124" s="74">
        <v>0</v>
      </c>
      <c r="BK124" s="74">
        <v>7.0000000000000001E-3</v>
      </c>
      <c r="BL124" s="74">
        <v>5.44</v>
      </c>
      <c r="BM124" s="72">
        <v>1995.22</v>
      </c>
      <c r="BN124" s="74">
        <v>1.55</v>
      </c>
      <c r="BO124" s="74">
        <v>31.43</v>
      </c>
      <c r="BP124" s="74">
        <v>21.013000000000002</v>
      </c>
      <c r="BQ124" s="74">
        <v>0.34399999999999997</v>
      </c>
      <c r="BR124" s="74">
        <v>0.39200000000000002</v>
      </c>
      <c r="BS124" s="74">
        <v>0.22800000000000001</v>
      </c>
      <c r="BT124" s="74">
        <v>10.73</v>
      </c>
      <c r="BU124" s="74">
        <v>2.5000000000000001E-2</v>
      </c>
      <c r="BV124" s="74">
        <f t="shared" si="25"/>
        <v>31.743000000000002</v>
      </c>
      <c r="BW124" s="74">
        <f>BT124+BN124+BQ124</f>
        <v>12.624000000000001</v>
      </c>
      <c r="BX124" s="73">
        <f>BX123+BT124-BX$2</f>
        <v>-12.509999999999994</v>
      </c>
      <c r="BY124" s="73">
        <f>BY123+BW124-BY$2</f>
        <v>-47.432999999999993</v>
      </c>
      <c r="BZ124" s="74">
        <v>0.49</v>
      </c>
      <c r="CA124" s="72">
        <v>70.2</v>
      </c>
      <c r="CB124" s="74">
        <v>0.1</v>
      </c>
      <c r="CC124" s="74">
        <v>0.27</v>
      </c>
      <c r="CD124" s="74">
        <v>4.6050000000000004</v>
      </c>
      <c r="CE124" s="74">
        <v>1.9E-2</v>
      </c>
      <c r="CF124" s="74">
        <v>0.20200000000000001</v>
      </c>
      <c r="CG124" s="74">
        <v>3.0000000000000001E-3</v>
      </c>
      <c r="CH124" s="74">
        <v>3.0000000000000001E-3</v>
      </c>
      <c r="CI124" s="74">
        <v>1.0999999999999999E-2</v>
      </c>
      <c r="CJ124" s="74">
        <v>0</v>
      </c>
      <c r="CK124" s="74">
        <v>0</v>
      </c>
      <c r="CL124" s="74">
        <v>0</v>
      </c>
      <c r="CM124" s="74">
        <v>0</v>
      </c>
      <c r="CN124" s="74">
        <v>0</v>
      </c>
      <c r="CO124" s="74">
        <v>0</v>
      </c>
      <c r="CP124" s="74">
        <v>0</v>
      </c>
      <c r="CQ124" s="74">
        <v>0</v>
      </c>
      <c r="CR124" s="74">
        <v>0</v>
      </c>
      <c r="CS124" s="74">
        <v>0</v>
      </c>
      <c r="CT124" s="74">
        <v>0</v>
      </c>
      <c r="CU124" s="74">
        <v>0</v>
      </c>
      <c r="CV124" s="74">
        <v>0</v>
      </c>
      <c r="CW124" s="74">
        <v>0</v>
      </c>
      <c r="CX124" s="74">
        <v>0</v>
      </c>
      <c r="CY124" s="74">
        <v>0</v>
      </c>
      <c r="CZ124" s="74">
        <v>0</v>
      </c>
      <c r="DA124" s="74">
        <v>0</v>
      </c>
      <c r="DB124" s="74">
        <v>0</v>
      </c>
      <c r="DC124" s="74">
        <v>0</v>
      </c>
      <c r="DD124" s="74">
        <v>0</v>
      </c>
    </row>
    <row r="125" spans="1:108" s="75" customFormat="1" ht="16.5" customHeight="1" x14ac:dyDescent="0.25">
      <c r="A125" s="70">
        <v>117</v>
      </c>
      <c r="B125" s="71">
        <v>45350</v>
      </c>
      <c r="C125" s="72">
        <v>1</v>
      </c>
      <c r="D125" s="72">
        <v>2.7</v>
      </c>
      <c r="E125" s="72">
        <v>340.31127999999995</v>
      </c>
      <c r="F125" s="74"/>
      <c r="G125" s="72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2">
        <v>1.38</v>
      </c>
      <c r="AB125" s="72">
        <v>352.78</v>
      </c>
      <c r="AC125" s="72">
        <v>0.81</v>
      </c>
      <c r="AD125" s="72">
        <v>2</v>
      </c>
      <c r="AE125" s="72">
        <v>5.64</v>
      </c>
      <c r="AF125" s="72">
        <v>0.04</v>
      </c>
      <c r="AG125" s="72">
        <v>0.20499999999999999</v>
      </c>
      <c r="AH125" s="72" t="s">
        <v>50</v>
      </c>
      <c r="AI125" s="72" t="s">
        <v>50</v>
      </c>
      <c r="AJ125" s="72">
        <v>0.01</v>
      </c>
      <c r="AK125" s="72">
        <f t="shared" si="29"/>
        <v>83.976397251487867</v>
      </c>
      <c r="AL125" s="72">
        <f t="shared" si="22"/>
        <v>2.854084439040482</v>
      </c>
      <c r="AM125" s="72">
        <f t="shared" si="23"/>
        <v>435.53086419753078</v>
      </c>
      <c r="AN125" s="74">
        <v>49.504210526315795</v>
      </c>
      <c r="AO125" s="74">
        <v>24.32</v>
      </c>
      <c r="AP125" s="72">
        <v>10818.24</v>
      </c>
      <c r="AQ125" s="74">
        <v>38.520000000000003</v>
      </c>
      <c r="AR125" s="74">
        <v>9.2899999999999991</v>
      </c>
      <c r="AS125" s="74">
        <v>8.32</v>
      </c>
      <c r="AT125" s="74">
        <v>0.70799999999999996</v>
      </c>
      <c r="AU125" s="74">
        <v>0.317</v>
      </c>
      <c r="AV125" s="74">
        <v>7.0999999999999994E-2</v>
      </c>
      <c r="AW125" s="74">
        <v>11.66</v>
      </c>
      <c r="AX125" s="74">
        <v>0.13100000000000001</v>
      </c>
      <c r="AY125" s="74">
        <f t="shared" si="24"/>
        <v>29.27</v>
      </c>
      <c r="AZ125" s="74"/>
      <c r="BA125" s="74"/>
      <c r="BB125" s="74">
        <v>0.49</v>
      </c>
      <c r="BC125" s="72">
        <v>62.64</v>
      </c>
      <c r="BD125" s="74">
        <v>7.0000000000000007E-2</v>
      </c>
      <c r="BE125" s="74">
        <v>1.64</v>
      </c>
      <c r="BF125" s="74">
        <v>5.6820000000000004</v>
      </c>
      <c r="BG125" s="74">
        <v>1.7000000000000001E-2</v>
      </c>
      <c r="BH125" s="74">
        <v>0.218</v>
      </c>
      <c r="BI125" s="74">
        <v>0</v>
      </c>
      <c r="BJ125" s="74">
        <v>0</v>
      </c>
      <c r="BK125" s="74">
        <v>2E-3</v>
      </c>
      <c r="BL125" s="74">
        <v>1.53</v>
      </c>
      <c r="BM125" s="74">
        <v>812.54</v>
      </c>
      <c r="BN125" s="74">
        <v>0.47</v>
      </c>
      <c r="BO125" s="74">
        <v>48.64</v>
      </c>
      <c r="BP125" s="74">
        <v>11.382999999999999</v>
      </c>
      <c r="BQ125" s="74">
        <v>0.38400000000000001</v>
      </c>
      <c r="BR125" s="74">
        <v>0.16900000000000001</v>
      </c>
      <c r="BS125" s="74">
        <v>0.33500000000000002</v>
      </c>
      <c r="BT125" s="74">
        <v>4.13</v>
      </c>
      <c r="BU125" s="74">
        <v>6.0000000000000001E-3</v>
      </c>
      <c r="BV125" s="74">
        <f t="shared" si="25"/>
        <v>15.512999999999998</v>
      </c>
      <c r="BW125" s="74">
        <f t="shared" ref="BW125:BW127" si="30">BT125+BN125+BQ125</f>
        <v>4.984</v>
      </c>
      <c r="BX125" s="73">
        <f t="shared" ref="BX125:BX127" si="31">BX124+BT125-BX$2</f>
        <v>-11.379999999999995</v>
      </c>
      <c r="BY125" s="73">
        <f t="shared" ref="BY125:BY127" si="32">BY124+BW125-BY$2</f>
        <v>-47.448999999999991</v>
      </c>
      <c r="BZ125" s="74">
        <v>0.39</v>
      </c>
      <c r="CA125" s="72">
        <v>39.090000000000003</v>
      </c>
      <c r="CB125" s="74">
        <v>7.0000000000000007E-2</v>
      </c>
      <c r="CC125" s="74">
        <v>0.15</v>
      </c>
      <c r="CD125" s="74">
        <v>5.8140000000000001</v>
      </c>
      <c r="CE125" s="74">
        <v>1.4E-2</v>
      </c>
      <c r="CF125" s="74">
        <v>0.189</v>
      </c>
      <c r="CG125" s="74">
        <v>3.0000000000000001E-3</v>
      </c>
      <c r="CH125" s="74">
        <v>3.0000000000000001E-3</v>
      </c>
      <c r="CI125" s="74">
        <v>5.0000000000000001E-3</v>
      </c>
      <c r="CJ125" s="74">
        <v>0</v>
      </c>
      <c r="CK125" s="74">
        <v>0</v>
      </c>
      <c r="CL125" s="74">
        <v>0</v>
      </c>
      <c r="CM125" s="74">
        <v>0</v>
      </c>
      <c r="CN125" s="74">
        <v>0</v>
      </c>
      <c r="CO125" s="74">
        <v>0</v>
      </c>
      <c r="CP125" s="74">
        <v>0</v>
      </c>
      <c r="CQ125" s="74">
        <v>0</v>
      </c>
      <c r="CR125" s="74">
        <v>0</v>
      </c>
      <c r="CS125" s="74">
        <v>0</v>
      </c>
      <c r="CT125" s="74">
        <v>0</v>
      </c>
      <c r="CU125" s="74">
        <v>0</v>
      </c>
      <c r="CV125" s="74">
        <v>0</v>
      </c>
      <c r="CW125" s="74">
        <v>0</v>
      </c>
      <c r="CX125" s="74">
        <v>0</v>
      </c>
      <c r="CY125" s="74">
        <v>0</v>
      </c>
      <c r="CZ125" s="74">
        <v>0</v>
      </c>
      <c r="DA125" s="74">
        <v>0</v>
      </c>
      <c r="DB125" s="74">
        <v>0</v>
      </c>
      <c r="DC125" s="74">
        <v>0</v>
      </c>
      <c r="DD125" s="74">
        <v>0</v>
      </c>
    </row>
    <row r="126" spans="1:108" s="75" customFormat="1" ht="16.5" customHeight="1" x14ac:dyDescent="0.25">
      <c r="A126" s="70">
        <v>118</v>
      </c>
      <c r="B126" s="71">
        <v>45350</v>
      </c>
      <c r="C126" s="72">
        <v>2</v>
      </c>
      <c r="D126" s="72">
        <v>8.3000000000000007</v>
      </c>
      <c r="E126" s="72">
        <v>1375.02565</v>
      </c>
      <c r="F126" s="74"/>
      <c r="G126" s="72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2">
        <v>1.67</v>
      </c>
      <c r="AB126" s="72">
        <v>547.65</v>
      </c>
      <c r="AC126" s="72">
        <v>1.31</v>
      </c>
      <c r="AD126" s="72">
        <v>3.06</v>
      </c>
      <c r="AE126" s="72">
        <v>7.3140000000000001</v>
      </c>
      <c r="AF126" s="72">
        <v>5.2999999999999999E-2</v>
      </c>
      <c r="AG126" s="72">
        <v>0.307</v>
      </c>
      <c r="AH126" s="72" t="s">
        <v>50</v>
      </c>
      <c r="AI126" s="72" t="s">
        <v>50</v>
      </c>
      <c r="AJ126" s="72">
        <v>1.2E-2</v>
      </c>
      <c r="AK126" s="72">
        <f t="shared" si="29"/>
        <v>78.238377978070929</v>
      </c>
      <c r="AL126" s="72">
        <f t="shared" si="22"/>
        <v>2.9344035156709647</v>
      </c>
      <c r="AM126" s="72">
        <f t="shared" si="23"/>
        <v>418.05343511450377</v>
      </c>
      <c r="AN126" s="74">
        <v>49.308988764044962</v>
      </c>
      <c r="AO126" s="74">
        <v>21.21</v>
      </c>
      <c r="AP126" s="72">
        <v>10926.13</v>
      </c>
      <c r="AQ126" s="74">
        <v>44.66</v>
      </c>
      <c r="AR126" s="74">
        <v>9.23</v>
      </c>
      <c r="AS126" s="74">
        <v>7.8520000000000003</v>
      </c>
      <c r="AT126" s="74">
        <v>0.81399999999999995</v>
      </c>
      <c r="AU126" s="74">
        <v>0.38400000000000001</v>
      </c>
      <c r="AV126" s="74">
        <v>7.8E-2</v>
      </c>
      <c r="AW126" s="74">
        <v>10.55</v>
      </c>
      <c r="AX126" s="74">
        <v>0.151</v>
      </c>
      <c r="AY126" s="74">
        <f>+AR126+AW126+AS126</f>
        <v>27.632000000000001</v>
      </c>
      <c r="AZ126" s="74"/>
      <c r="BA126" s="74"/>
      <c r="BB126" s="74">
        <v>0.53</v>
      </c>
      <c r="BC126" s="72">
        <v>77.13</v>
      </c>
      <c r="BD126" s="74">
        <v>0.1</v>
      </c>
      <c r="BE126" s="74">
        <v>2.1800000000000002</v>
      </c>
      <c r="BF126" s="74">
        <v>6.1849999999999996</v>
      </c>
      <c r="BG126" s="74">
        <v>1.9E-2</v>
      </c>
      <c r="BH126" s="74">
        <v>0.21199999999999999</v>
      </c>
      <c r="BI126" s="74">
        <v>0</v>
      </c>
      <c r="BJ126" s="74">
        <v>0</v>
      </c>
      <c r="BK126" s="74">
        <v>3.0000000000000001E-3</v>
      </c>
      <c r="BL126" s="74">
        <v>1.1499999999999999</v>
      </c>
      <c r="BM126" s="74">
        <v>678.25</v>
      </c>
      <c r="BN126" s="74">
        <v>0.42</v>
      </c>
      <c r="BO126" s="74">
        <v>46.57</v>
      </c>
      <c r="BP126" s="74">
        <v>11.446999999999999</v>
      </c>
      <c r="BQ126" s="74">
        <v>0.35699999999999998</v>
      </c>
      <c r="BR126" s="74">
        <v>0.14399999999999999</v>
      </c>
      <c r="BS126" s="74">
        <v>0.34300000000000003</v>
      </c>
      <c r="BT126" s="74">
        <v>4.96</v>
      </c>
      <c r="BU126" s="74">
        <v>1.6E-2</v>
      </c>
      <c r="BV126" s="74">
        <f>BT126+BP126</f>
        <v>16.407</v>
      </c>
      <c r="BW126" s="74">
        <f t="shared" si="30"/>
        <v>5.7370000000000001</v>
      </c>
      <c r="BX126" s="73">
        <f t="shared" si="31"/>
        <v>-9.4199999999999946</v>
      </c>
      <c r="BY126" s="73">
        <f t="shared" si="32"/>
        <v>-46.711999999999989</v>
      </c>
      <c r="BZ126" s="74">
        <v>0.44</v>
      </c>
      <c r="CA126" s="72">
        <v>43.77</v>
      </c>
      <c r="CB126" s="74">
        <v>0.09</v>
      </c>
      <c r="CC126" s="74">
        <v>0.13</v>
      </c>
      <c r="CD126" s="74">
        <v>6.2809999999999997</v>
      </c>
      <c r="CE126" s="74">
        <v>1.2E-2</v>
      </c>
      <c r="CF126" s="74">
        <v>0.21</v>
      </c>
      <c r="CG126" s="74">
        <v>3.0000000000000001E-3</v>
      </c>
      <c r="CH126" s="74">
        <v>3.0000000000000001E-3</v>
      </c>
      <c r="CI126" s="74">
        <v>2E-3</v>
      </c>
      <c r="CJ126" s="74">
        <v>0</v>
      </c>
      <c r="CK126" s="74">
        <v>0</v>
      </c>
      <c r="CL126" s="74">
        <v>0</v>
      </c>
      <c r="CM126" s="74">
        <v>0</v>
      </c>
      <c r="CN126" s="74">
        <v>0</v>
      </c>
      <c r="CO126" s="74">
        <v>0</v>
      </c>
      <c r="CP126" s="74">
        <v>0</v>
      </c>
      <c r="CQ126" s="74">
        <v>0</v>
      </c>
      <c r="CR126" s="74">
        <v>0</v>
      </c>
      <c r="CS126" s="74">
        <v>0</v>
      </c>
      <c r="CT126" s="74">
        <v>0</v>
      </c>
      <c r="CU126" s="74">
        <v>0</v>
      </c>
      <c r="CV126" s="74">
        <v>0</v>
      </c>
      <c r="CW126" s="74">
        <v>0</v>
      </c>
      <c r="CX126" s="74">
        <v>0</v>
      </c>
      <c r="CY126" s="74">
        <v>0</v>
      </c>
      <c r="CZ126" s="74">
        <v>0</v>
      </c>
      <c r="DA126" s="74">
        <v>0</v>
      </c>
      <c r="DB126" s="74">
        <v>0</v>
      </c>
      <c r="DC126" s="74">
        <v>0</v>
      </c>
      <c r="DD126" s="74">
        <v>0</v>
      </c>
    </row>
    <row r="127" spans="1:108" s="75" customFormat="1" ht="16.5" customHeight="1" x14ac:dyDescent="0.25">
      <c r="A127" s="70">
        <v>119</v>
      </c>
      <c r="B127" s="71">
        <v>45351</v>
      </c>
      <c r="C127" s="72">
        <v>1</v>
      </c>
      <c r="D127" s="72">
        <v>11.3</v>
      </c>
      <c r="E127" s="72">
        <v>1870.12</v>
      </c>
      <c r="F127" s="74"/>
      <c r="G127" s="72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2">
        <v>1.7</v>
      </c>
      <c r="AB127" s="72">
        <v>554.45000000000005</v>
      </c>
      <c r="AC127" s="72">
        <v>1.46</v>
      </c>
      <c r="AD127" s="72">
        <v>2.81</v>
      </c>
      <c r="AE127" s="72">
        <v>7.657</v>
      </c>
      <c r="AF127" s="72">
        <v>4.8000000000000001E-2</v>
      </c>
      <c r="AG127" s="72">
        <v>0.28000000000000003</v>
      </c>
      <c r="AH127" s="72" t="s">
        <v>50</v>
      </c>
      <c r="AI127" s="72" t="s">
        <v>50</v>
      </c>
      <c r="AJ127" s="72">
        <v>2.5999999999999999E-2</v>
      </c>
      <c r="AK127" s="72">
        <f t="shared" si="29"/>
        <v>77.692061095498715</v>
      </c>
      <c r="AL127" s="72">
        <f t="shared" si="22"/>
        <v>2.9452523172661351</v>
      </c>
      <c r="AM127" s="72">
        <f t="shared" si="23"/>
        <v>379.76027397260276</v>
      </c>
      <c r="AN127" s="72">
        <v>46.65</v>
      </c>
      <c r="AO127" s="74">
        <v>24.9</v>
      </c>
      <c r="AP127" s="72">
        <v>11450.74</v>
      </c>
      <c r="AQ127" s="74">
        <v>44.47</v>
      </c>
      <c r="AR127" s="74">
        <v>10.44</v>
      </c>
      <c r="AS127" s="74">
        <v>8.6590000000000007</v>
      </c>
      <c r="AT127" s="74">
        <v>0.78800000000000003</v>
      </c>
      <c r="AU127" s="74">
        <v>0.35499999999999998</v>
      </c>
      <c r="AV127" s="74">
        <v>8.5999999999999993E-2</v>
      </c>
      <c r="AW127" s="74">
        <v>9.3000000000000007</v>
      </c>
      <c r="AX127" s="74">
        <v>0.185</v>
      </c>
      <c r="AY127" s="74">
        <f t="shared" ref="AY127:AY128" si="33">+AR127+AW127+AS127</f>
        <v>28.399000000000001</v>
      </c>
      <c r="AZ127" s="74"/>
      <c r="BA127" s="74"/>
      <c r="BB127" s="74">
        <v>0.43</v>
      </c>
      <c r="BC127" s="72">
        <v>79.78</v>
      </c>
      <c r="BD127" s="74">
        <v>0.09</v>
      </c>
      <c r="BE127" s="74">
        <v>2.27</v>
      </c>
      <c r="BF127" s="74">
        <v>6.5830000000000002</v>
      </c>
      <c r="BG127" s="74">
        <v>2.1999999999999999E-2</v>
      </c>
      <c r="BH127" s="74">
        <v>0.222</v>
      </c>
      <c r="BI127" s="74">
        <v>0</v>
      </c>
      <c r="BJ127" s="74">
        <v>0</v>
      </c>
      <c r="BK127" s="74">
        <v>2.4E-2</v>
      </c>
      <c r="BL127" s="74">
        <v>0.95</v>
      </c>
      <c r="BM127" s="72">
        <v>806.27</v>
      </c>
      <c r="BN127" s="74">
        <v>0.51</v>
      </c>
      <c r="BO127" s="74">
        <v>47.34</v>
      </c>
      <c r="BP127" s="74">
        <v>12.523</v>
      </c>
      <c r="BQ127" s="74">
        <v>0.41799999999999998</v>
      </c>
      <c r="BR127" s="74">
        <v>0.17299999999999999</v>
      </c>
      <c r="BS127" s="74">
        <v>0.37</v>
      </c>
      <c r="BT127" s="74">
        <v>4.24</v>
      </c>
      <c r="BU127" s="74">
        <v>3.3000000000000002E-2</v>
      </c>
      <c r="BV127" s="74">
        <f t="shared" ref="BV127" si="34">BT127+BP127</f>
        <v>16.762999999999998</v>
      </c>
      <c r="BW127" s="74">
        <f t="shared" si="30"/>
        <v>5.1680000000000001</v>
      </c>
      <c r="BX127" s="73">
        <f t="shared" si="31"/>
        <v>-8.1799999999999944</v>
      </c>
      <c r="BY127" s="73">
        <f t="shared" si="32"/>
        <v>-46.54399999999999</v>
      </c>
      <c r="BZ127" s="74">
        <v>0.45</v>
      </c>
      <c r="CA127" s="72">
        <v>48.33</v>
      </c>
      <c r="CB127" s="74">
        <v>0.08</v>
      </c>
      <c r="CC127" s="74">
        <v>0.21</v>
      </c>
      <c r="CD127" s="74">
        <v>6.3979999999999997</v>
      </c>
      <c r="CE127" s="74">
        <v>1.4E-2</v>
      </c>
      <c r="CF127" s="74">
        <v>0.22600000000000001</v>
      </c>
      <c r="CG127" s="74">
        <v>3.0000000000000001E-3</v>
      </c>
      <c r="CH127" s="74">
        <v>3.0000000000000001E-3</v>
      </c>
      <c r="CI127" s="74">
        <v>2.8000000000000001E-2</v>
      </c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</row>
    <row r="128" spans="1:108" s="75" customFormat="1" ht="16.5" customHeight="1" x14ac:dyDescent="0.25">
      <c r="A128" s="70">
        <v>120</v>
      </c>
      <c r="B128" s="71">
        <v>45351</v>
      </c>
      <c r="C128" s="72">
        <v>2</v>
      </c>
      <c r="D128" s="72">
        <v>12</v>
      </c>
      <c r="E128" s="72">
        <v>1981.41</v>
      </c>
      <c r="F128" s="74"/>
      <c r="G128" s="72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2">
        <v>1.53</v>
      </c>
      <c r="AB128" s="72">
        <v>520.91</v>
      </c>
      <c r="AC128" s="72">
        <v>1.1200000000000001</v>
      </c>
      <c r="AD128" s="72">
        <v>2.67</v>
      </c>
      <c r="AE128" s="72">
        <v>7.0039999999999996</v>
      </c>
      <c r="AF128" s="72">
        <v>4.9000000000000002E-2</v>
      </c>
      <c r="AG128" s="72">
        <v>0.22500000000000001</v>
      </c>
      <c r="AH128" s="72" t="s">
        <v>50</v>
      </c>
      <c r="AI128" s="72" t="s">
        <v>50</v>
      </c>
      <c r="AJ128" s="72">
        <v>3.1E-2</v>
      </c>
      <c r="AK128" s="72">
        <f>100-(AB128/10000*1.6734)-(AC128*1.1547)-(AD128*(100/(67.1-$AQ$1)))-(AF128*2.8879)-(AG128*2.1733)-((AE128-(AD128*($AQ$1/(67.1-$AQ$1)))-(AF128*0.8788)-(AG128*0.7453))*2.1483)</f>
        <v>79.71646993828908</v>
      </c>
      <c r="AL128" s="72">
        <f>100/((AB128/10000*1.6734/5.8)+(AC128*1.1547/7.58)+(AD128*(100/(67.1-$AQ$1))/4)+(AF128*2.8879/4.2)+(AG128*2.1733/6)+((AE128-(AD128*($AQ$1/(67.1-$AQ$1)))-(AF128*0.8788)-(AG128*0.7453))*2.1483/4.9)+(AK128/2.65))</f>
        <v>2.9132785030969868</v>
      </c>
      <c r="AM128" s="72">
        <f>IF(AB128=0,0,(AB128/AC128))</f>
        <v>465.09821428571422</v>
      </c>
      <c r="AN128" s="72">
        <v>49.07</v>
      </c>
      <c r="AO128" s="74">
        <v>26.34</v>
      </c>
      <c r="AP128" s="72">
        <v>12263.16</v>
      </c>
      <c r="AQ128" s="74">
        <v>48.8</v>
      </c>
      <c r="AR128" s="74">
        <v>9.48</v>
      </c>
      <c r="AS128" s="74">
        <v>7.7140000000000004</v>
      </c>
      <c r="AT128" s="74">
        <v>0.82199999999999995</v>
      </c>
      <c r="AU128" s="74">
        <v>0.28100000000000003</v>
      </c>
      <c r="AV128" s="74">
        <v>8.1000000000000003E-2</v>
      </c>
      <c r="AW128" s="74">
        <v>7.09</v>
      </c>
      <c r="AX128" s="74">
        <v>0.182</v>
      </c>
      <c r="AY128" s="74">
        <f t="shared" si="33"/>
        <v>24.283999999999999</v>
      </c>
      <c r="AZ128" s="74"/>
      <c r="BA128" s="74"/>
      <c r="BB128" s="74">
        <v>0.43</v>
      </c>
      <c r="BC128" s="72">
        <v>86.88</v>
      </c>
      <c r="BD128" s="74">
        <v>0.09</v>
      </c>
      <c r="BE128" s="74">
        <v>2.2200000000000002</v>
      </c>
      <c r="BF128" s="74">
        <v>6.4560000000000004</v>
      </c>
      <c r="BG128" s="74">
        <v>0.02</v>
      </c>
      <c r="BH128" s="74">
        <v>0.17100000000000001</v>
      </c>
      <c r="BI128" s="74">
        <v>0</v>
      </c>
      <c r="BJ128" s="74">
        <v>0</v>
      </c>
      <c r="BK128" s="74">
        <v>2.5999999999999999E-2</v>
      </c>
      <c r="BL128" s="74">
        <v>1.19</v>
      </c>
      <c r="BM128" s="72">
        <v>849.98</v>
      </c>
      <c r="BN128" s="74">
        <v>0.54</v>
      </c>
      <c r="BO128" s="74">
        <v>48.86</v>
      </c>
      <c r="BP128" s="74">
        <v>11.175000000000001</v>
      </c>
      <c r="BQ128" s="74">
        <v>0.438</v>
      </c>
      <c r="BR128" s="74">
        <v>0.128</v>
      </c>
      <c r="BS128" s="74">
        <v>0.38400000000000001</v>
      </c>
      <c r="BT128" s="74">
        <v>3.62</v>
      </c>
      <c r="BU128" s="74">
        <v>0.03</v>
      </c>
      <c r="BV128" s="74">
        <f>BT128+BP128</f>
        <v>14.795000000000002</v>
      </c>
      <c r="BW128" s="74">
        <f>BT128+BN128+BQ128</f>
        <v>4.5979999999999999</v>
      </c>
      <c r="BX128" s="73">
        <f>BX127+BT128-BX$2</f>
        <v>-7.5599999999999943</v>
      </c>
      <c r="BY128" s="73">
        <f>BY127+BW128-BY$2</f>
        <v>-46.945999999999991</v>
      </c>
      <c r="BZ128" s="74">
        <v>0.39</v>
      </c>
      <c r="CA128" s="72">
        <v>48.03</v>
      </c>
      <c r="CB128" s="74">
        <v>0.1</v>
      </c>
      <c r="CC128" s="74">
        <v>0.19</v>
      </c>
      <c r="CD128" s="74">
        <v>6.5190000000000001</v>
      </c>
      <c r="CE128" s="74">
        <v>1.2999999999999999E-2</v>
      </c>
      <c r="CF128" s="74">
        <v>0.189</v>
      </c>
      <c r="CG128" s="74">
        <v>3.0000000000000001E-3</v>
      </c>
      <c r="CH128" s="74">
        <v>3.0000000000000001E-3</v>
      </c>
      <c r="CI128" s="74">
        <v>2.5000000000000001E-2</v>
      </c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</row>
    <row r="129" spans="1:108" s="75" customFormat="1" ht="16.5" customHeight="1" x14ac:dyDescent="0.25">
      <c r="A129" s="76"/>
      <c r="B129" s="76" t="s">
        <v>51</v>
      </c>
      <c r="C129" s="76"/>
      <c r="D129" s="76"/>
      <c r="E129" s="76">
        <f>AVERAGE(E71:E82,E84:E127,E71:E127)</f>
        <v>1917.223754867256</v>
      </c>
      <c r="F129" s="76" t="e">
        <f t="shared" ref="F129:BQ129" si="35">AVERAGE(F71:F82,F84:F127,F71:F127)</f>
        <v>#DIV/0!</v>
      </c>
      <c r="G129" s="76" t="e">
        <f t="shared" si="35"/>
        <v>#DIV/0!</v>
      </c>
      <c r="H129" s="76" t="e">
        <f t="shared" si="35"/>
        <v>#DIV/0!</v>
      </c>
      <c r="I129" s="76" t="e">
        <f t="shared" si="35"/>
        <v>#DIV/0!</v>
      </c>
      <c r="J129" s="76" t="e">
        <f t="shared" si="35"/>
        <v>#DIV/0!</v>
      </c>
      <c r="K129" s="76" t="e">
        <f t="shared" si="35"/>
        <v>#DIV/0!</v>
      </c>
      <c r="L129" s="76" t="e">
        <f t="shared" si="35"/>
        <v>#DIV/0!</v>
      </c>
      <c r="M129" s="76" t="e">
        <f t="shared" si="35"/>
        <v>#DIV/0!</v>
      </c>
      <c r="N129" s="76" t="e">
        <f t="shared" si="35"/>
        <v>#DIV/0!</v>
      </c>
      <c r="O129" s="76" t="e">
        <f t="shared" si="35"/>
        <v>#DIV/0!</v>
      </c>
      <c r="P129" s="76" t="e">
        <f t="shared" si="35"/>
        <v>#DIV/0!</v>
      </c>
      <c r="Q129" s="76" t="e">
        <f t="shared" si="35"/>
        <v>#DIV/0!</v>
      </c>
      <c r="R129" s="76" t="e">
        <f t="shared" si="35"/>
        <v>#DIV/0!</v>
      </c>
      <c r="S129" s="76" t="e">
        <f t="shared" si="35"/>
        <v>#DIV/0!</v>
      </c>
      <c r="T129" s="76" t="e">
        <f t="shared" si="35"/>
        <v>#DIV/0!</v>
      </c>
      <c r="U129" s="76" t="e">
        <f t="shared" si="35"/>
        <v>#DIV/0!</v>
      </c>
      <c r="V129" s="76" t="e">
        <f t="shared" si="35"/>
        <v>#DIV/0!</v>
      </c>
      <c r="W129" s="76" t="e">
        <f t="shared" si="35"/>
        <v>#DIV/0!</v>
      </c>
      <c r="X129" s="76" t="e">
        <f t="shared" si="35"/>
        <v>#DIV/0!</v>
      </c>
      <c r="Y129" s="76" t="e">
        <f t="shared" si="35"/>
        <v>#DIV/0!</v>
      </c>
      <c r="Z129" s="76">
        <v>0</v>
      </c>
      <c r="AA129" s="76">
        <f t="shared" si="35"/>
        <v>1.2557142857142853</v>
      </c>
      <c r="AB129" s="76">
        <f t="shared" si="35"/>
        <v>480.26142857142867</v>
      </c>
      <c r="AC129" s="76">
        <f t="shared" si="35"/>
        <v>1.4878571428571432</v>
      </c>
      <c r="AD129" s="76">
        <f t="shared" si="35"/>
        <v>2.6928571428571435</v>
      </c>
      <c r="AE129" s="76">
        <f t="shared" si="35"/>
        <v>7.2621071428571415</v>
      </c>
      <c r="AF129" s="76">
        <f t="shared" si="35"/>
        <v>3.6071428571428553E-2</v>
      </c>
      <c r="AG129" s="76">
        <f t="shared" si="35"/>
        <v>0.22075000000000006</v>
      </c>
      <c r="AH129" s="76">
        <f t="shared" si="35"/>
        <v>2.0283018867924524E-2</v>
      </c>
      <c r="AI129" s="76">
        <f t="shared" si="35"/>
        <v>0</v>
      </c>
      <c r="AJ129" s="76">
        <f t="shared" si="35"/>
        <v>1.6214285714285702E-2</v>
      </c>
      <c r="AK129" s="76">
        <f t="shared" si="35"/>
        <v>78.727883757353112</v>
      </c>
      <c r="AL129" s="76">
        <f t="shared" si="35"/>
        <v>2.931401219267471</v>
      </c>
      <c r="AM129" s="76">
        <f t="shared" si="35"/>
        <v>343.33794724241682</v>
      </c>
      <c r="AN129" s="76">
        <f t="shared" si="35"/>
        <v>49.862310770861917</v>
      </c>
      <c r="AO129" s="81">
        <f>AVERAGE(AO71:AO82,AO84:AO128,AO71:AO127)</f>
        <v>22.296036036036032</v>
      </c>
      <c r="AP129" s="76">
        <f t="shared" si="35"/>
        <v>12481.33</v>
      </c>
      <c r="AQ129" s="76">
        <f t="shared" si="35"/>
        <v>44.925818181818165</v>
      </c>
      <c r="AR129" s="76">
        <f t="shared" si="35"/>
        <v>9.6687272727272742</v>
      </c>
      <c r="AS129" s="76">
        <f t="shared" si="35"/>
        <v>7.6386181818181802</v>
      </c>
      <c r="AT129" s="76">
        <f t="shared" si="35"/>
        <v>0.63881818181818151</v>
      </c>
      <c r="AU129" s="76">
        <f t="shared" si="35"/>
        <v>0.2644727272727273</v>
      </c>
      <c r="AV129" s="76">
        <f t="shared" si="35"/>
        <v>7.8018181818181792E-2</v>
      </c>
      <c r="AW129" s="76">
        <f t="shared" si="35"/>
        <v>8.0738181818181793</v>
      </c>
      <c r="AX129" s="76">
        <f t="shared" si="35"/>
        <v>0.17410909090909085</v>
      </c>
      <c r="AY129" s="76">
        <f t="shared" si="35"/>
        <v>25.381163636363635</v>
      </c>
      <c r="AZ129" s="76">
        <v>0</v>
      </c>
      <c r="BA129" s="76">
        <v>0</v>
      </c>
      <c r="BB129" s="76">
        <f t="shared" si="35"/>
        <v>0.47000000000000008</v>
      </c>
      <c r="BC129" s="76">
        <f t="shared" si="35"/>
        <v>111.79678571428572</v>
      </c>
      <c r="BD129" s="76">
        <f t="shared" si="35"/>
        <v>0.14642857142857144</v>
      </c>
      <c r="BE129" s="76">
        <f t="shared" si="35"/>
        <v>2.487678571428571</v>
      </c>
      <c r="BF129" s="76">
        <f t="shared" si="35"/>
        <v>6.7695178571428558</v>
      </c>
      <c r="BG129" s="76">
        <f t="shared" si="35"/>
        <v>1.9589285714285698E-2</v>
      </c>
      <c r="BH129" s="76">
        <f t="shared" si="35"/>
        <v>0.20166071428571428</v>
      </c>
      <c r="BI129" s="76">
        <f t="shared" si="35"/>
        <v>2.4678571428571421E-2</v>
      </c>
      <c r="BJ129" s="76">
        <f t="shared" si="35"/>
        <v>0</v>
      </c>
      <c r="BK129" s="76">
        <f t="shared" si="35"/>
        <v>2.005357142857141E-2</v>
      </c>
      <c r="BL129" s="76">
        <f t="shared" si="35"/>
        <v>1.2436363636363634</v>
      </c>
      <c r="BM129" s="76">
        <f t="shared" si="35"/>
        <v>942.87727272727273</v>
      </c>
      <c r="BN129" s="76">
        <f t="shared" si="35"/>
        <v>0.81600000000000006</v>
      </c>
      <c r="BO129" s="76">
        <f t="shared" si="35"/>
        <v>50.151818181818172</v>
      </c>
      <c r="BP129" s="76">
        <f t="shared" si="35"/>
        <v>11.239018181818182</v>
      </c>
      <c r="BQ129" s="76">
        <f t="shared" si="35"/>
        <v>0.34692727272727281</v>
      </c>
      <c r="BR129" s="76">
        <f t="shared" ref="BR129:DD129" si="36">AVERAGE(BR71:BR82,BR84:BR127,BR71:BR127)</f>
        <v>0.12965454545454547</v>
      </c>
      <c r="BS129" s="76">
        <f t="shared" si="36"/>
        <v>0.34938181818181818</v>
      </c>
      <c r="BT129" s="76">
        <f t="shared" si="36"/>
        <v>2.6730909090909094</v>
      </c>
      <c r="BU129" s="76">
        <f t="shared" si="36"/>
        <v>2.5690909090909059E-2</v>
      </c>
      <c r="BV129" s="76">
        <f t="shared" si="36"/>
        <v>13.912109090909093</v>
      </c>
      <c r="BW129" s="76">
        <f t="shared" si="36"/>
        <v>3.8360181818181807</v>
      </c>
      <c r="BX129" s="76">
        <f t="shared" si="36"/>
        <v>-3.1027272727272721</v>
      </c>
      <c r="BY129" s="76">
        <f t="shared" si="36"/>
        <v>-24.223945454545458</v>
      </c>
      <c r="BZ129" s="76">
        <f t="shared" si="36"/>
        <v>0.38160714285714287</v>
      </c>
      <c r="CA129" s="76">
        <f t="shared" si="36"/>
        <v>68.566071428571433</v>
      </c>
      <c r="CB129" s="76">
        <f t="shared" si="36"/>
        <v>0.12339285714285711</v>
      </c>
      <c r="CC129" s="76">
        <f t="shared" si="36"/>
        <v>0.26535714285714296</v>
      </c>
      <c r="CD129" s="76">
        <f t="shared" si="36"/>
        <v>6.5120535714285728</v>
      </c>
      <c r="CE129" s="76">
        <f t="shared" si="36"/>
        <v>1.2053571428571424E-2</v>
      </c>
      <c r="CF129" s="76">
        <f t="shared" si="36"/>
        <v>0.19560714285714295</v>
      </c>
      <c r="CG129" s="76">
        <f t="shared" si="36"/>
        <v>1.4767857142857133E-2</v>
      </c>
      <c r="CH129" s="76">
        <f t="shared" si="36"/>
        <v>2.1428571428571425E-4</v>
      </c>
      <c r="CI129" s="76">
        <f t="shared" si="36"/>
        <v>1.7464285714285693E-2</v>
      </c>
      <c r="CJ129" s="76">
        <f t="shared" si="36"/>
        <v>0</v>
      </c>
      <c r="CK129" s="76">
        <f t="shared" si="36"/>
        <v>0</v>
      </c>
      <c r="CL129" s="76">
        <f t="shared" si="36"/>
        <v>0</v>
      </c>
      <c r="CM129" s="76">
        <f t="shared" si="36"/>
        <v>0</v>
      </c>
      <c r="CN129" s="76">
        <f t="shared" si="36"/>
        <v>0</v>
      </c>
      <c r="CO129" s="76">
        <f t="shared" si="36"/>
        <v>0</v>
      </c>
      <c r="CP129" s="76">
        <f t="shared" si="36"/>
        <v>0</v>
      </c>
      <c r="CQ129" s="76">
        <f t="shared" si="36"/>
        <v>0</v>
      </c>
      <c r="CR129" s="76">
        <f t="shared" si="36"/>
        <v>0</v>
      </c>
      <c r="CS129" s="76">
        <f t="shared" si="36"/>
        <v>0</v>
      </c>
      <c r="CT129" s="76">
        <f t="shared" si="36"/>
        <v>0</v>
      </c>
      <c r="CU129" s="76">
        <f t="shared" si="36"/>
        <v>0</v>
      </c>
      <c r="CV129" s="76">
        <f t="shared" si="36"/>
        <v>0</v>
      </c>
      <c r="CW129" s="76">
        <f t="shared" si="36"/>
        <v>0</v>
      </c>
      <c r="CX129" s="76">
        <f t="shared" si="36"/>
        <v>0</v>
      </c>
      <c r="CY129" s="76">
        <f t="shared" si="36"/>
        <v>0</v>
      </c>
      <c r="CZ129" s="76">
        <f t="shared" si="36"/>
        <v>0</v>
      </c>
      <c r="DA129" s="76">
        <f t="shared" si="36"/>
        <v>0</v>
      </c>
      <c r="DB129" s="76">
        <f t="shared" si="36"/>
        <v>0</v>
      </c>
      <c r="DC129" s="76">
        <f t="shared" si="36"/>
        <v>0</v>
      </c>
      <c r="DD129" s="76">
        <f t="shared" si="36"/>
        <v>0</v>
      </c>
    </row>
    <row r="130" spans="1:108" s="75" customFormat="1" ht="16.5" customHeight="1" x14ac:dyDescent="0.25">
      <c r="A130" s="76"/>
      <c r="B130" s="76" t="s">
        <v>52</v>
      </c>
      <c r="C130" s="76"/>
      <c r="D130" s="76"/>
      <c r="E130" s="76">
        <f>STDEV(E71:E128)</f>
        <v>400.41127685401193</v>
      </c>
      <c r="F130" s="76" t="e">
        <f t="shared" ref="F130:BQ130" si="37">STDEV(F71:F128)</f>
        <v>#DIV/0!</v>
      </c>
      <c r="G130" s="76" t="e">
        <f t="shared" si="37"/>
        <v>#DIV/0!</v>
      </c>
      <c r="H130" s="76" t="e">
        <f t="shared" si="37"/>
        <v>#DIV/0!</v>
      </c>
      <c r="I130" s="76" t="e">
        <f t="shared" si="37"/>
        <v>#DIV/0!</v>
      </c>
      <c r="J130" s="76" t="e">
        <f t="shared" si="37"/>
        <v>#DIV/0!</v>
      </c>
      <c r="K130" s="76" t="e">
        <f t="shared" si="37"/>
        <v>#DIV/0!</v>
      </c>
      <c r="L130" s="76" t="e">
        <f t="shared" si="37"/>
        <v>#DIV/0!</v>
      </c>
      <c r="M130" s="76" t="e">
        <f t="shared" si="37"/>
        <v>#DIV/0!</v>
      </c>
      <c r="N130" s="76" t="e">
        <f t="shared" si="37"/>
        <v>#DIV/0!</v>
      </c>
      <c r="O130" s="76" t="e">
        <f t="shared" si="37"/>
        <v>#DIV/0!</v>
      </c>
      <c r="P130" s="76" t="e">
        <f t="shared" si="37"/>
        <v>#DIV/0!</v>
      </c>
      <c r="Q130" s="76" t="e">
        <f t="shared" si="37"/>
        <v>#DIV/0!</v>
      </c>
      <c r="R130" s="76" t="e">
        <f t="shared" si="37"/>
        <v>#DIV/0!</v>
      </c>
      <c r="S130" s="76" t="e">
        <f t="shared" si="37"/>
        <v>#DIV/0!</v>
      </c>
      <c r="T130" s="76" t="e">
        <f t="shared" si="37"/>
        <v>#DIV/0!</v>
      </c>
      <c r="U130" s="76" t="e">
        <f t="shared" si="37"/>
        <v>#DIV/0!</v>
      </c>
      <c r="V130" s="76" t="e">
        <f t="shared" si="37"/>
        <v>#DIV/0!</v>
      </c>
      <c r="W130" s="76" t="e">
        <f t="shared" si="37"/>
        <v>#DIV/0!</v>
      </c>
      <c r="X130" s="76" t="e">
        <f t="shared" si="37"/>
        <v>#DIV/0!</v>
      </c>
      <c r="Y130" s="76" t="e">
        <f t="shared" si="37"/>
        <v>#DIV/0!</v>
      </c>
      <c r="Z130" s="76">
        <v>0</v>
      </c>
      <c r="AA130" s="76">
        <f t="shared" si="37"/>
        <v>0.33513015090426207</v>
      </c>
      <c r="AB130" s="76">
        <f t="shared" si="37"/>
        <v>113.4151414851993</v>
      </c>
      <c r="AC130" s="76">
        <f t="shared" si="37"/>
        <v>0.54224545903549248</v>
      </c>
      <c r="AD130" s="76">
        <f t="shared" si="37"/>
        <v>0.74414927626344796</v>
      </c>
      <c r="AE130" s="76">
        <f t="shared" si="37"/>
        <v>0.99611584860126412</v>
      </c>
      <c r="AF130" s="76">
        <f t="shared" si="37"/>
        <v>1.0140028374644578E-2</v>
      </c>
      <c r="AG130" s="76">
        <f t="shared" si="37"/>
        <v>4.9969677522265527E-2</v>
      </c>
      <c r="AH130" s="76">
        <f t="shared" si="37"/>
        <v>1.5205486558489556E-2</v>
      </c>
      <c r="AI130" s="76">
        <f t="shared" si="37"/>
        <v>0</v>
      </c>
      <c r="AJ130" s="76">
        <f t="shared" si="37"/>
        <v>1.3723162462418224E-2</v>
      </c>
      <c r="AK130" s="76">
        <f t="shared" si="37"/>
        <v>3.6589426469533883</v>
      </c>
      <c r="AL130" s="76">
        <f t="shared" si="37"/>
        <v>5.3823186516688777E-2</v>
      </c>
      <c r="AM130" s="76">
        <f t="shared" si="37"/>
        <v>77.958720170829906</v>
      </c>
      <c r="AN130" s="76">
        <f t="shared" si="37"/>
        <v>3.3410556373351188</v>
      </c>
      <c r="AO130" s="76">
        <f t="shared" si="37"/>
        <v>6.0872321562985956</v>
      </c>
      <c r="AP130" s="76">
        <f t="shared" si="37"/>
        <v>2381.0256473283839</v>
      </c>
      <c r="AQ130" s="76">
        <f t="shared" si="37"/>
        <v>5.5344428971505142</v>
      </c>
      <c r="AR130" s="76">
        <f t="shared" si="37"/>
        <v>1.7907905458821207</v>
      </c>
      <c r="AS130" s="76">
        <f t="shared" si="37"/>
        <v>0.92354055803612478</v>
      </c>
      <c r="AT130" s="76">
        <f t="shared" si="37"/>
        <v>0.11692472742374459</v>
      </c>
      <c r="AU130" s="76">
        <f t="shared" si="37"/>
        <v>5.5641054519589846E-2</v>
      </c>
      <c r="AV130" s="76">
        <f t="shared" si="37"/>
        <v>1.9463585713613098E-2</v>
      </c>
      <c r="AW130" s="76">
        <f t="shared" si="37"/>
        <v>2.6466298037658804</v>
      </c>
      <c r="AX130" s="76">
        <f t="shared" si="37"/>
        <v>5.4321684938387613E-2</v>
      </c>
      <c r="AY130" s="76">
        <f t="shared" si="37"/>
        <v>4.2099002270930326</v>
      </c>
      <c r="AZ130" s="76">
        <v>0</v>
      </c>
      <c r="BA130" s="76">
        <v>0</v>
      </c>
      <c r="BB130" s="76">
        <f t="shared" si="37"/>
        <v>0.11037047433081974</v>
      </c>
      <c r="BC130" s="76">
        <f t="shared" si="37"/>
        <v>40.424005110335173</v>
      </c>
      <c r="BD130" s="76">
        <f t="shared" si="37"/>
        <v>6.5193946241705603E-2</v>
      </c>
      <c r="BE130" s="76">
        <f t="shared" si="37"/>
        <v>0.76081010609997479</v>
      </c>
      <c r="BF130" s="76">
        <f t="shared" si="37"/>
        <v>1.1576418686775654</v>
      </c>
      <c r="BG130" s="76">
        <f t="shared" si="37"/>
        <v>7.8827561557826189E-3</v>
      </c>
      <c r="BH130" s="76">
        <f t="shared" si="37"/>
        <v>5.1438267500067761E-2</v>
      </c>
      <c r="BI130" s="76">
        <f t="shared" si="37"/>
        <v>4.9358123047548545E-2</v>
      </c>
      <c r="BJ130" s="76">
        <f t="shared" si="37"/>
        <v>0</v>
      </c>
      <c r="BK130" s="76">
        <f t="shared" si="37"/>
        <v>2.2529179074578742E-2</v>
      </c>
      <c r="BL130" s="76">
        <f t="shared" si="37"/>
        <v>0.74130227197922316</v>
      </c>
      <c r="BM130" s="76">
        <f t="shared" si="37"/>
        <v>318.33011189802136</v>
      </c>
      <c r="BN130" s="76">
        <f t="shared" si="37"/>
        <v>0.62315233383887136</v>
      </c>
      <c r="BO130" s="76">
        <f t="shared" si="37"/>
        <v>3.2655441214429963</v>
      </c>
      <c r="BP130" s="76">
        <f t="shared" si="37"/>
        <v>1.5954983155741724</v>
      </c>
      <c r="BQ130" s="76">
        <f t="shared" si="37"/>
        <v>4.9916264298907574E-2</v>
      </c>
      <c r="BR130" s="76">
        <f t="shared" ref="BR130:DD130" si="38">STDEV(BR71:BR128)</f>
        <v>4.7205378160467493E-2</v>
      </c>
      <c r="BS130" s="76">
        <f t="shared" si="38"/>
        <v>9.364653078076475E-2</v>
      </c>
      <c r="BT130" s="76">
        <f t="shared" si="38"/>
        <v>1.5103774362721396</v>
      </c>
      <c r="BU130" s="76">
        <f t="shared" si="38"/>
        <v>1.7874299550348399E-2</v>
      </c>
      <c r="BV130" s="76">
        <f t="shared" si="38"/>
        <v>2.9234770646829218</v>
      </c>
      <c r="BW130" s="76">
        <f t="shared" si="38"/>
        <v>1.8336751428607676</v>
      </c>
      <c r="BX130" s="76">
        <f t="shared" si="38"/>
        <v>15.020346926276847</v>
      </c>
      <c r="BY130" s="76">
        <f t="shared" si="38"/>
        <v>18.223570420469333</v>
      </c>
      <c r="BZ130" s="76">
        <f t="shared" si="38"/>
        <v>0.10285431456707446</v>
      </c>
      <c r="CA130" s="76">
        <f t="shared" si="38"/>
        <v>17.937596286189343</v>
      </c>
      <c r="CB130" s="76">
        <f t="shared" si="38"/>
        <v>4.617377549929888E-2</v>
      </c>
      <c r="CC130" s="76">
        <f t="shared" si="38"/>
        <v>0.12610737557906196</v>
      </c>
      <c r="CD130" s="76">
        <f t="shared" si="38"/>
        <v>1.0447647397997348</v>
      </c>
      <c r="CE130" s="76">
        <f t="shared" si="38"/>
        <v>6.0381514706868049E-3</v>
      </c>
      <c r="CF130" s="76">
        <f t="shared" si="38"/>
        <v>4.0492557873117105E-2</v>
      </c>
      <c r="CG130" s="76">
        <f t="shared" si="38"/>
        <v>6.3140438011473315E-2</v>
      </c>
      <c r="CH130" s="76">
        <f t="shared" si="38"/>
        <v>8.5620249168459985E-4</v>
      </c>
      <c r="CI130" s="76">
        <f t="shared" si="38"/>
        <v>1.729353682854089E-2</v>
      </c>
      <c r="CJ130" s="76">
        <f t="shared" si="38"/>
        <v>0</v>
      </c>
      <c r="CK130" s="76">
        <f t="shared" si="38"/>
        <v>0</v>
      </c>
      <c r="CL130" s="76">
        <f t="shared" si="38"/>
        <v>0</v>
      </c>
      <c r="CM130" s="76">
        <f t="shared" si="38"/>
        <v>0</v>
      </c>
      <c r="CN130" s="76">
        <f t="shared" si="38"/>
        <v>0</v>
      </c>
      <c r="CO130" s="76">
        <f t="shared" si="38"/>
        <v>0</v>
      </c>
      <c r="CP130" s="76">
        <f t="shared" si="38"/>
        <v>0</v>
      </c>
      <c r="CQ130" s="76">
        <f t="shared" si="38"/>
        <v>0</v>
      </c>
      <c r="CR130" s="76">
        <f t="shared" si="38"/>
        <v>0</v>
      </c>
      <c r="CS130" s="76">
        <f t="shared" si="38"/>
        <v>0</v>
      </c>
      <c r="CT130" s="76">
        <f t="shared" si="38"/>
        <v>0</v>
      </c>
      <c r="CU130" s="76">
        <f t="shared" si="38"/>
        <v>0</v>
      </c>
      <c r="CV130" s="76">
        <f t="shared" si="38"/>
        <v>0</v>
      </c>
      <c r="CW130" s="76">
        <f t="shared" si="38"/>
        <v>0</v>
      </c>
      <c r="CX130" s="76">
        <f t="shared" si="38"/>
        <v>0</v>
      </c>
      <c r="CY130" s="76">
        <f t="shared" si="38"/>
        <v>0</v>
      </c>
      <c r="CZ130" s="76">
        <f t="shared" si="38"/>
        <v>0</v>
      </c>
      <c r="DA130" s="76">
        <f t="shared" si="38"/>
        <v>0</v>
      </c>
      <c r="DB130" s="76">
        <f t="shared" si="38"/>
        <v>0</v>
      </c>
      <c r="DC130" s="76">
        <f t="shared" si="38"/>
        <v>0</v>
      </c>
      <c r="DD130" s="76">
        <f t="shared" si="38"/>
        <v>0</v>
      </c>
    </row>
    <row r="131" spans="1:108" s="75" customFormat="1" ht="16.5" customHeight="1" x14ac:dyDescent="0.25">
      <c r="A131" s="76"/>
      <c r="B131" s="76" t="s">
        <v>53</v>
      </c>
      <c r="C131" s="76"/>
      <c r="D131" s="76"/>
      <c r="E131" s="76">
        <f>E130/E129*100</f>
        <v>20.8849528302311</v>
      </c>
      <c r="F131" s="76" t="e">
        <f t="shared" ref="F131:BQ131" si="39">F130/F129*100</f>
        <v>#DIV/0!</v>
      </c>
      <c r="G131" s="76" t="e">
        <f t="shared" si="39"/>
        <v>#DIV/0!</v>
      </c>
      <c r="H131" s="76" t="e">
        <f t="shared" si="39"/>
        <v>#DIV/0!</v>
      </c>
      <c r="I131" s="76" t="e">
        <f t="shared" si="39"/>
        <v>#DIV/0!</v>
      </c>
      <c r="J131" s="76" t="e">
        <f t="shared" si="39"/>
        <v>#DIV/0!</v>
      </c>
      <c r="K131" s="76" t="e">
        <f t="shared" si="39"/>
        <v>#DIV/0!</v>
      </c>
      <c r="L131" s="76" t="e">
        <f t="shared" si="39"/>
        <v>#DIV/0!</v>
      </c>
      <c r="M131" s="76" t="e">
        <f t="shared" si="39"/>
        <v>#DIV/0!</v>
      </c>
      <c r="N131" s="76" t="e">
        <f t="shared" si="39"/>
        <v>#DIV/0!</v>
      </c>
      <c r="O131" s="76" t="e">
        <f t="shared" si="39"/>
        <v>#DIV/0!</v>
      </c>
      <c r="P131" s="76" t="e">
        <f t="shared" si="39"/>
        <v>#DIV/0!</v>
      </c>
      <c r="Q131" s="76" t="e">
        <f t="shared" si="39"/>
        <v>#DIV/0!</v>
      </c>
      <c r="R131" s="76" t="e">
        <f t="shared" si="39"/>
        <v>#DIV/0!</v>
      </c>
      <c r="S131" s="76" t="e">
        <f t="shared" si="39"/>
        <v>#DIV/0!</v>
      </c>
      <c r="T131" s="76" t="e">
        <f t="shared" si="39"/>
        <v>#DIV/0!</v>
      </c>
      <c r="U131" s="76" t="e">
        <f t="shared" si="39"/>
        <v>#DIV/0!</v>
      </c>
      <c r="V131" s="76" t="e">
        <f t="shared" si="39"/>
        <v>#DIV/0!</v>
      </c>
      <c r="W131" s="76" t="e">
        <f t="shared" si="39"/>
        <v>#DIV/0!</v>
      </c>
      <c r="X131" s="76" t="e">
        <f t="shared" si="39"/>
        <v>#DIV/0!</v>
      </c>
      <c r="Y131" s="76" t="e">
        <f t="shared" si="39"/>
        <v>#DIV/0!</v>
      </c>
      <c r="Z131" s="76">
        <v>0</v>
      </c>
      <c r="AA131" s="76">
        <f t="shared" si="39"/>
        <v>26.688407921841129</v>
      </c>
      <c r="AB131" s="76">
        <f t="shared" si="39"/>
        <v>23.615292575662508</v>
      </c>
      <c r="AC131" s="76">
        <f t="shared" si="39"/>
        <v>36.444726003345622</v>
      </c>
      <c r="AD131" s="76">
        <f t="shared" si="39"/>
        <v>27.634190630472862</v>
      </c>
      <c r="AE131" s="76">
        <f t="shared" si="39"/>
        <v>13.716622861740934</v>
      </c>
      <c r="AF131" s="76">
        <f t="shared" si="39"/>
        <v>28.110969751489932</v>
      </c>
      <c r="AG131" s="76">
        <f t="shared" si="39"/>
        <v>22.636320508387549</v>
      </c>
      <c r="AH131" s="76">
        <f t="shared" si="39"/>
        <v>74.966584893018293</v>
      </c>
      <c r="AI131" s="76">
        <v>0</v>
      </c>
      <c r="AJ131" s="76">
        <f t="shared" si="39"/>
        <v>84.636244261610258</v>
      </c>
      <c r="AK131" s="76">
        <f t="shared" si="39"/>
        <v>4.647581609370576</v>
      </c>
      <c r="AL131" s="76">
        <f t="shared" si="39"/>
        <v>1.8360907460541576</v>
      </c>
      <c r="AM131" s="76">
        <f t="shared" si="39"/>
        <v>22.706118212964807</v>
      </c>
      <c r="AN131" s="76">
        <f t="shared" si="39"/>
        <v>6.7005631822573593</v>
      </c>
      <c r="AO131" s="76">
        <f t="shared" si="39"/>
        <v>27.301858260634717</v>
      </c>
      <c r="AP131" s="76">
        <f t="shared" si="39"/>
        <v>19.07669813496145</v>
      </c>
      <c r="AQ131" s="76">
        <f t="shared" si="39"/>
        <v>12.319069793569941</v>
      </c>
      <c r="AR131" s="76">
        <f t="shared" si="39"/>
        <v>18.521471289540152</v>
      </c>
      <c r="AS131" s="76">
        <f t="shared" si="39"/>
        <v>12.09041394730767</v>
      </c>
      <c r="AT131" s="76">
        <f t="shared" si="39"/>
        <v>18.303287343975967</v>
      </c>
      <c r="AU131" s="76">
        <f t="shared" si="39"/>
        <v>21.03848479704002</v>
      </c>
      <c r="AV131" s="76">
        <f t="shared" si="39"/>
        <v>24.947499749445832</v>
      </c>
      <c r="AW131" s="76">
        <f t="shared" si="39"/>
        <v>32.780398866622406</v>
      </c>
      <c r="AX131" s="76">
        <f t="shared" si="39"/>
        <v>31.199798158012946</v>
      </c>
      <c r="AY131" s="76">
        <f t="shared" si="39"/>
        <v>16.586710867194054</v>
      </c>
      <c r="AZ131" s="76">
        <v>0</v>
      </c>
      <c r="BA131" s="76">
        <v>0</v>
      </c>
      <c r="BB131" s="76">
        <f t="shared" si="39"/>
        <v>23.483079644855259</v>
      </c>
      <c r="BC131" s="76">
        <f t="shared" si="39"/>
        <v>36.158468109848059</v>
      </c>
      <c r="BD131" s="76">
        <f t="shared" si="39"/>
        <v>44.522694994335531</v>
      </c>
      <c r="BE131" s="76">
        <f t="shared" si="39"/>
        <v>30.583135411383672</v>
      </c>
      <c r="BF131" s="76">
        <f t="shared" si="39"/>
        <v>17.100802348221592</v>
      </c>
      <c r="BG131" s="76">
        <f t="shared" si="39"/>
        <v>40.24014081347557</v>
      </c>
      <c r="BH131" s="76">
        <f t="shared" si="39"/>
        <v>25.507331798492828</v>
      </c>
      <c r="BI131" s="76">
        <f t="shared" si="39"/>
        <v>200.00397182798258</v>
      </c>
      <c r="BJ131" s="76">
        <v>0</v>
      </c>
      <c r="BK131" s="76">
        <f t="shared" si="39"/>
        <v>112.3449713425121</v>
      </c>
      <c r="BL131" s="76">
        <f t="shared" si="39"/>
        <v>59.607638828738715</v>
      </c>
      <c r="BM131" s="76">
        <f t="shared" si="39"/>
        <v>33.761563790508113</v>
      </c>
      <c r="BN131" s="76">
        <f t="shared" si="39"/>
        <v>76.36670757829306</v>
      </c>
      <c r="BO131" s="76">
        <f t="shared" si="39"/>
        <v>6.5113175151581508</v>
      </c>
      <c r="BP131" s="76">
        <f t="shared" si="39"/>
        <v>14.196064903207251</v>
      </c>
      <c r="BQ131" s="76">
        <f t="shared" si="39"/>
        <v>14.388106160263698</v>
      </c>
      <c r="BR131" s="76">
        <f t="shared" ref="BR131:CI131" si="40">BR130/BR129*100</f>
        <v>36.408579425406138</v>
      </c>
      <c r="BS131" s="76">
        <f t="shared" si="40"/>
        <v>26.803492885835041</v>
      </c>
      <c r="BT131" s="76">
        <f t="shared" si="40"/>
        <v>56.503032917268172</v>
      </c>
      <c r="BU131" s="76">
        <f t="shared" si="40"/>
        <v>69.574414385644943</v>
      </c>
      <c r="BV131" s="76">
        <f t="shared" si="40"/>
        <v>21.01390267700874</v>
      </c>
      <c r="BW131" s="76">
        <f t="shared" si="40"/>
        <v>47.801523766283339</v>
      </c>
      <c r="BX131" s="76">
        <f t="shared" si="40"/>
        <v>-484.10142452108221</v>
      </c>
      <c r="BY131" s="76">
        <f t="shared" si="40"/>
        <v>-75.229571725483737</v>
      </c>
      <c r="BZ131" s="76">
        <f t="shared" si="40"/>
        <v>26.952932221601166</v>
      </c>
      <c r="CA131" s="76">
        <f t="shared" si="40"/>
        <v>26.161038415152309</v>
      </c>
      <c r="CB131" s="76">
        <f t="shared" si="40"/>
        <v>37.420136439373927</v>
      </c>
      <c r="CC131" s="76">
        <f t="shared" si="40"/>
        <v>47.523640864249437</v>
      </c>
      <c r="CD131" s="76">
        <f t="shared" si="40"/>
        <v>16.04355259581412</v>
      </c>
      <c r="CE131" s="76">
        <f t="shared" si="40"/>
        <v>50.094293682734993</v>
      </c>
      <c r="CF131" s="76">
        <f t="shared" si="40"/>
        <v>20.700960753099842</v>
      </c>
      <c r="CG131" s="76">
        <f t="shared" si="40"/>
        <v>427.55314735701432</v>
      </c>
      <c r="CH131" s="76">
        <v>0</v>
      </c>
      <c r="CI131" s="76">
        <f t="shared" si="40"/>
        <v>99.022296768741413</v>
      </c>
      <c r="CJ131" s="76">
        <v>0</v>
      </c>
      <c r="CK131" s="76">
        <v>0</v>
      </c>
      <c r="CL131" s="76">
        <v>0</v>
      </c>
      <c r="CM131" s="76">
        <v>0</v>
      </c>
      <c r="CN131" s="76">
        <v>0</v>
      </c>
      <c r="CO131" s="76">
        <v>0</v>
      </c>
      <c r="CP131" s="76">
        <v>0</v>
      </c>
      <c r="CQ131" s="76">
        <v>0</v>
      </c>
      <c r="CR131" s="76">
        <v>0</v>
      </c>
      <c r="CS131" s="76">
        <v>0</v>
      </c>
      <c r="CT131" s="76">
        <v>0</v>
      </c>
      <c r="CU131" s="76">
        <v>0</v>
      </c>
      <c r="CV131" s="76">
        <v>0</v>
      </c>
      <c r="CW131" s="76">
        <v>0</v>
      </c>
      <c r="CX131" s="76">
        <v>0</v>
      </c>
      <c r="CY131" s="76">
        <v>0</v>
      </c>
      <c r="CZ131" s="76">
        <v>0</v>
      </c>
      <c r="DA131" s="76">
        <v>0</v>
      </c>
      <c r="DB131" s="76">
        <v>0</v>
      </c>
      <c r="DC131" s="76">
        <v>0</v>
      </c>
      <c r="DD131" s="76">
        <v>0</v>
      </c>
    </row>
    <row r="132" spans="1:108" s="75" customFormat="1" ht="16.5" customHeight="1" x14ac:dyDescent="0.25">
      <c r="A132" s="70">
        <v>121</v>
      </c>
      <c r="B132" s="71">
        <v>45352</v>
      </c>
      <c r="C132" s="72">
        <v>1</v>
      </c>
      <c r="D132" s="72">
        <v>12</v>
      </c>
      <c r="E132" s="72">
        <v>2064.06441</v>
      </c>
      <c r="F132" s="74"/>
      <c r="G132" s="72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2">
        <v>1.33</v>
      </c>
      <c r="AB132" s="72">
        <v>545.35</v>
      </c>
      <c r="AC132" s="72">
        <v>1.91</v>
      </c>
      <c r="AD132" s="72">
        <v>2.81</v>
      </c>
      <c r="AE132" s="72">
        <v>7.34</v>
      </c>
      <c r="AF132" s="72">
        <v>3.2000000000000001E-2</v>
      </c>
      <c r="AG132" s="72">
        <v>0.247</v>
      </c>
      <c r="AH132" s="72">
        <v>2.3E-2</v>
      </c>
      <c r="AI132" s="72">
        <v>0</v>
      </c>
      <c r="AJ132" s="72">
        <v>1.0999999999999999E-2</v>
      </c>
      <c r="AK132" s="72">
        <f>100-(AB132/10000*1.6734)-(AC132*1.1547)-(AD132*(100/(67.1-$AQ$1)))-(AF132*2.8879)-(AG132*2.1733)-((AE132-(AD132*($AQ$1/(67.1-$AQ$1)))-(AF132*0.8788)-(AG132*0.7453))*2.1483)</f>
        <v>77.889861249188698</v>
      </c>
      <c r="AL132" s="72">
        <f>100/((AB132/10000*1.6734/5.8)+(AC132*1.1547/7.58)+(AD132*(100/(67.1-$AQ$1))/4)+(AF132*2.8879/4.2)+(AG132*2.1733/6)+((AE132-(AD132*($AQ$1/(67.1-$AQ$1)))-(AF132*0.8788)-(AG132*0.7453))*2.1483/4.9)+(AK132/2.65))</f>
        <v>2.9454309327552952</v>
      </c>
      <c r="AM132" s="72">
        <f>IF(AB132=0,0,(AB132/AC132))</f>
        <v>285.52356020942409</v>
      </c>
      <c r="AN132" s="72"/>
      <c r="AO132" s="74">
        <v>26.96</v>
      </c>
      <c r="AP132" s="72">
        <v>13535.1</v>
      </c>
      <c r="AQ132" s="74">
        <v>47.41</v>
      </c>
      <c r="AR132" s="74">
        <v>9.6199999999999992</v>
      </c>
      <c r="AS132" s="74">
        <v>7.2569999999999997</v>
      </c>
      <c r="AT132" s="74">
        <v>0.40500000000000003</v>
      </c>
      <c r="AU132" s="74">
        <v>0.17599999999999999</v>
      </c>
      <c r="AV132" s="74">
        <v>4.2999999999999997E-2</v>
      </c>
      <c r="AW132" s="74">
        <v>6.46</v>
      </c>
      <c r="AX132" s="74">
        <v>8.1000000000000003E-2</v>
      </c>
      <c r="AY132" s="74">
        <f>+AR132+AW132+AS132</f>
        <v>23.336999999999996</v>
      </c>
      <c r="AZ132" s="74"/>
      <c r="BA132" s="74"/>
      <c r="BB132" s="74">
        <v>0.53</v>
      </c>
      <c r="BC132" s="72">
        <v>96.81</v>
      </c>
      <c r="BD132" s="74">
        <v>0.11</v>
      </c>
      <c r="BE132" s="74">
        <v>2.31</v>
      </c>
      <c r="BF132" s="74">
        <v>5.97</v>
      </c>
      <c r="BG132" s="74">
        <v>1.4E-2</v>
      </c>
      <c r="BH132" s="74">
        <v>0.17899999999999999</v>
      </c>
      <c r="BI132" s="74">
        <v>1.6E-2</v>
      </c>
      <c r="BJ132" s="74">
        <v>0</v>
      </c>
      <c r="BK132" s="74">
        <v>2E-3</v>
      </c>
      <c r="BL132" s="74">
        <v>1</v>
      </c>
      <c r="BM132" s="72">
        <v>894.34</v>
      </c>
      <c r="BN132" s="74">
        <v>0.63</v>
      </c>
      <c r="BO132" s="74">
        <v>46.49</v>
      </c>
      <c r="BP132" s="74">
        <v>12.061999999999999</v>
      </c>
      <c r="BQ132" s="74">
        <v>0.23499999999999999</v>
      </c>
      <c r="BR132" s="74">
        <v>0.14199999999999999</v>
      </c>
      <c r="BS132" s="74">
        <v>0.22</v>
      </c>
      <c r="BT132" s="74">
        <v>4.01</v>
      </c>
      <c r="BU132" s="74">
        <v>4.0000000000000001E-3</v>
      </c>
      <c r="BV132" s="74">
        <f>BT132+BP132</f>
        <v>16.071999999999999</v>
      </c>
      <c r="BW132" s="74">
        <f>BT132+BN132+BQ132</f>
        <v>4.875</v>
      </c>
      <c r="BX132" s="73">
        <f>BX128+BT132-BX$2</f>
        <v>-6.5499999999999945</v>
      </c>
      <c r="BY132" s="73">
        <f>BY128+BW132-BY$2</f>
        <v>-47.070999999999991</v>
      </c>
      <c r="BZ132" s="74">
        <v>0.43</v>
      </c>
      <c r="CA132" s="72">
        <v>46.62</v>
      </c>
      <c r="CB132" s="74">
        <v>0.09</v>
      </c>
      <c r="CC132" s="74">
        <v>0.17</v>
      </c>
      <c r="CD132" s="74">
        <v>5.8460000000000001</v>
      </c>
      <c r="CE132" s="74">
        <v>5.0000000000000001E-3</v>
      </c>
      <c r="CF132" s="74">
        <v>0.18</v>
      </c>
      <c r="CG132" s="74">
        <v>2E-3</v>
      </c>
      <c r="CH132" s="74">
        <v>0</v>
      </c>
      <c r="CI132" s="74">
        <v>4.0000000000000001E-3</v>
      </c>
      <c r="CJ132" s="74">
        <v>0</v>
      </c>
      <c r="CK132" s="74">
        <v>0</v>
      </c>
      <c r="CL132" s="74">
        <v>0</v>
      </c>
      <c r="CM132" s="74">
        <v>0</v>
      </c>
      <c r="CN132" s="74">
        <v>0</v>
      </c>
      <c r="CO132" s="74">
        <v>0</v>
      </c>
      <c r="CP132" s="74">
        <v>0</v>
      </c>
      <c r="CQ132" s="74">
        <v>0</v>
      </c>
      <c r="CR132" s="74">
        <v>0</v>
      </c>
      <c r="CS132" s="74">
        <v>0</v>
      </c>
      <c r="CT132" s="74">
        <v>0</v>
      </c>
      <c r="CU132" s="74">
        <v>0</v>
      </c>
      <c r="CV132" s="74">
        <v>0</v>
      </c>
      <c r="CW132" s="74">
        <v>0</v>
      </c>
      <c r="CX132" s="74">
        <v>0</v>
      </c>
      <c r="CY132" s="74">
        <v>0</v>
      </c>
      <c r="CZ132" s="74">
        <v>0</v>
      </c>
      <c r="DA132" s="74">
        <v>0</v>
      </c>
      <c r="DB132" s="74">
        <v>0</v>
      </c>
      <c r="DC132" s="74">
        <v>0</v>
      </c>
      <c r="DD132" s="74">
        <v>0</v>
      </c>
    </row>
    <row r="133" spans="1:108" s="75" customFormat="1" ht="16.5" customHeight="1" x14ac:dyDescent="0.25">
      <c r="A133" s="70">
        <v>122</v>
      </c>
      <c r="B133" s="71">
        <v>45352</v>
      </c>
      <c r="C133" s="72">
        <v>2</v>
      </c>
      <c r="D133" s="72">
        <v>11.5</v>
      </c>
      <c r="E133" s="72">
        <v>1888.2776000000001</v>
      </c>
      <c r="F133" s="74"/>
      <c r="G133" s="72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2">
        <v>1.39</v>
      </c>
      <c r="AB133" s="72">
        <v>470.53</v>
      </c>
      <c r="AC133" s="72">
        <v>1.4</v>
      </c>
      <c r="AD133" s="72">
        <v>2.4</v>
      </c>
      <c r="AE133" s="72">
        <v>7.4770000000000003</v>
      </c>
      <c r="AF133" s="72">
        <v>0.03</v>
      </c>
      <c r="AG133" s="72">
        <v>0.26500000000000001</v>
      </c>
      <c r="AH133" s="72">
        <v>1.9E-2</v>
      </c>
      <c r="AI133" s="72">
        <v>0</v>
      </c>
      <c r="AJ133" s="72">
        <v>1.0999999999999999E-2</v>
      </c>
      <c r="AK133" s="72">
        <f t="shared" ref="AK133:AK140" si="41">100-(AB133/10000*1.6734)-(AC133*1.1547)-(AD133*(100/(67.1-$AQ$1)))-(AF133*2.8879)-(AG133*2.1733)-((AE133-(AD133*($AQ$1/(67.1-$AQ$1)))-(AF133*0.8788)-(AG133*0.7453))*2.1483)</f>
        <v>78.753551220915455</v>
      </c>
      <c r="AL133" s="72">
        <f t="shared" ref="AL133:AL140" si="42">100/((AB133/10000*1.6734/5.8)+(AC133*1.1547/7.58)+(AD133*(100/(67.1-$AQ$1))/4)+(AF133*2.8879/4.2)+(AG133*2.1733/6)+((AE133-(AD133*($AQ$1/(67.1-$AQ$1)))-(AF133*0.8788)-(AG133*0.7453))*2.1483/4.9)+(AK133/2.65))</f>
        <v>2.9317844630681962</v>
      </c>
      <c r="AM133" s="72">
        <f t="shared" ref="AM133:AM140" si="43">IF(AB133=0,0,(AB133/AC133))</f>
        <v>336.09285714285716</v>
      </c>
      <c r="AN133" s="72"/>
      <c r="AO133" s="74">
        <v>25.27</v>
      </c>
      <c r="AP133" s="72">
        <v>14175.81</v>
      </c>
      <c r="AQ133" s="74">
        <v>39.06</v>
      </c>
      <c r="AR133" s="74">
        <v>12.23</v>
      </c>
      <c r="AS133" s="74">
        <v>9.0510000000000002</v>
      </c>
      <c r="AT133" s="74">
        <v>0.41799999999999998</v>
      </c>
      <c r="AU133" s="74">
        <v>0.24199999999999999</v>
      </c>
      <c r="AV133" s="74">
        <v>5.6000000000000001E-2</v>
      </c>
      <c r="AW133" s="74">
        <v>7.84</v>
      </c>
      <c r="AX133" s="74">
        <v>0.115</v>
      </c>
      <c r="AY133" s="74">
        <f t="shared" ref="AY133:AY140" si="44">+AR133+AW133+AS133</f>
        <v>29.121000000000002</v>
      </c>
      <c r="AZ133" s="74"/>
      <c r="BA133" s="74"/>
      <c r="BB133" s="74">
        <v>0.59</v>
      </c>
      <c r="BC133" s="72">
        <v>88.86</v>
      </c>
      <c r="BD133" s="74">
        <v>0.09</v>
      </c>
      <c r="BE133" s="74">
        <v>1.91</v>
      </c>
      <c r="BF133" s="74">
        <v>5.8920000000000003</v>
      </c>
      <c r="BG133" s="74">
        <v>1.0999999999999999E-2</v>
      </c>
      <c r="BH133" s="74">
        <v>0.19900000000000001</v>
      </c>
      <c r="BI133" s="74">
        <v>1.2999999999999999E-2</v>
      </c>
      <c r="BJ133" s="74">
        <v>0</v>
      </c>
      <c r="BK133" s="74">
        <v>2E-3</v>
      </c>
      <c r="BL133" s="74">
        <v>0.95</v>
      </c>
      <c r="BM133" s="72">
        <v>917.66</v>
      </c>
      <c r="BN133" s="74">
        <v>0.59</v>
      </c>
      <c r="BO133" s="74">
        <v>51.21</v>
      </c>
      <c r="BP133" s="74">
        <v>10.706</v>
      </c>
      <c r="BQ133" s="74">
        <v>0.254</v>
      </c>
      <c r="BR133" s="74">
        <v>9.4E-2</v>
      </c>
      <c r="BS133" s="74">
        <v>0.22700000000000001</v>
      </c>
      <c r="BT133" s="74">
        <v>2.15</v>
      </c>
      <c r="BU133" s="74">
        <v>6.0000000000000001E-3</v>
      </c>
      <c r="BV133" s="74">
        <f t="shared" ref="BV133:BV140" si="45">BT133+BP133</f>
        <v>12.856</v>
      </c>
      <c r="BW133" s="74">
        <f t="shared" ref="BW133:BW140" si="46">BT133+BN133+BQ133</f>
        <v>2.9939999999999998</v>
      </c>
      <c r="BX133" s="73">
        <f>BX132+BT133-BX$2</f>
        <v>-7.399999999999995</v>
      </c>
      <c r="BY133" s="73">
        <f>BY132+BW133-BY$2</f>
        <v>-49.076999999999991</v>
      </c>
      <c r="BZ133" s="74">
        <v>0.49</v>
      </c>
      <c r="CA133" s="72">
        <v>49.93</v>
      </c>
      <c r="CB133" s="74">
        <v>0.08</v>
      </c>
      <c r="CC133" s="74">
        <v>0.14000000000000001</v>
      </c>
      <c r="CD133" s="74">
        <v>5.8380000000000001</v>
      </c>
      <c r="CE133" s="74">
        <v>6.0000000000000001E-3</v>
      </c>
      <c r="CF133" s="74">
        <v>0.215</v>
      </c>
      <c r="CG133" s="74">
        <v>2E-3</v>
      </c>
      <c r="CH133" s="74">
        <v>0</v>
      </c>
      <c r="CI133" s="74">
        <v>2E-3</v>
      </c>
      <c r="CJ133" s="74">
        <v>0</v>
      </c>
      <c r="CK133" s="74">
        <v>0</v>
      </c>
      <c r="CL133" s="74">
        <v>0</v>
      </c>
      <c r="CM133" s="74">
        <v>0</v>
      </c>
      <c r="CN133" s="74">
        <v>0</v>
      </c>
      <c r="CO133" s="74">
        <v>0</v>
      </c>
      <c r="CP133" s="74">
        <v>0</v>
      </c>
      <c r="CQ133" s="74">
        <v>0</v>
      </c>
      <c r="CR133" s="74">
        <v>0</v>
      </c>
      <c r="CS133" s="74">
        <v>0</v>
      </c>
      <c r="CT133" s="74">
        <v>0</v>
      </c>
      <c r="CU133" s="74">
        <v>0</v>
      </c>
      <c r="CV133" s="74">
        <v>0</v>
      </c>
      <c r="CW133" s="74">
        <v>0</v>
      </c>
      <c r="CX133" s="74">
        <v>0</v>
      </c>
      <c r="CY133" s="74">
        <v>0</v>
      </c>
      <c r="CZ133" s="74">
        <v>0</v>
      </c>
      <c r="DA133" s="74">
        <v>0</v>
      </c>
      <c r="DB133" s="74">
        <v>0</v>
      </c>
      <c r="DC133" s="74">
        <v>0</v>
      </c>
      <c r="DD133" s="74">
        <v>0</v>
      </c>
    </row>
    <row r="134" spans="1:108" s="75" customFormat="1" ht="16.5" customHeight="1" x14ac:dyDescent="0.25">
      <c r="A134" s="70">
        <v>123</v>
      </c>
      <c r="B134" s="71">
        <v>45353</v>
      </c>
      <c r="C134" s="72">
        <v>1</v>
      </c>
      <c r="D134" s="72">
        <v>11.6</v>
      </c>
      <c r="E134" s="72">
        <v>1950.18553</v>
      </c>
      <c r="F134" s="74"/>
      <c r="G134" s="72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2">
        <v>1.2</v>
      </c>
      <c r="AB134" s="72">
        <v>368.65</v>
      </c>
      <c r="AC134" s="72">
        <v>1.06</v>
      </c>
      <c r="AD134" s="72">
        <v>1.7</v>
      </c>
      <c r="AE134" s="72">
        <v>6.5940000000000003</v>
      </c>
      <c r="AF134" s="72">
        <v>3.2000000000000001E-2</v>
      </c>
      <c r="AG134" s="72">
        <v>0.19800000000000001</v>
      </c>
      <c r="AH134" s="72">
        <v>1.4999999999999999E-2</v>
      </c>
      <c r="AI134" s="72">
        <v>0</v>
      </c>
      <c r="AJ134" s="72">
        <v>8.0000000000000002E-3</v>
      </c>
      <c r="AK134" s="72">
        <f t="shared" si="41"/>
        <v>82.060926659867178</v>
      </c>
      <c r="AL134" s="72">
        <f t="shared" si="42"/>
        <v>2.8851346148121828</v>
      </c>
      <c r="AM134" s="72">
        <f t="shared" si="43"/>
        <v>347.78301886792451</v>
      </c>
      <c r="AN134" s="72"/>
      <c r="AO134" s="74">
        <v>30.58</v>
      </c>
      <c r="AP134" s="72">
        <v>13144.71</v>
      </c>
      <c r="AQ134" s="74">
        <v>50.09</v>
      </c>
      <c r="AR134" s="74">
        <v>9.48</v>
      </c>
      <c r="AS134" s="74">
        <v>7.2539999999999996</v>
      </c>
      <c r="AT134" s="74">
        <v>0.73699999999999999</v>
      </c>
      <c r="AU134" s="74">
        <v>0.22800000000000001</v>
      </c>
      <c r="AV134" s="74">
        <v>6.9000000000000006E-2</v>
      </c>
      <c r="AW134" s="74">
        <v>5.63</v>
      </c>
      <c r="AX134" s="74">
        <v>0.16700000000000001</v>
      </c>
      <c r="AY134" s="74">
        <f t="shared" si="44"/>
        <v>22.363999999999997</v>
      </c>
      <c r="AZ134" s="74"/>
      <c r="BA134" s="74"/>
      <c r="BB134" s="74">
        <v>0.64</v>
      </c>
      <c r="BC134" s="72">
        <v>96.27</v>
      </c>
      <c r="BD134" s="74">
        <v>0.12</v>
      </c>
      <c r="BE134" s="74">
        <v>1.97</v>
      </c>
      <c r="BF134" s="74">
        <v>6.5609999999999999</v>
      </c>
      <c r="BG134" s="74">
        <v>1.7999999999999999E-2</v>
      </c>
      <c r="BH134" s="74">
        <v>0.191</v>
      </c>
      <c r="BI134" s="74">
        <v>1.4999999999999999E-2</v>
      </c>
      <c r="BJ134" s="74">
        <v>0</v>
      </c>
      <c r="BK134" s="74">
        <v>5.0000000000000001E-3</v>
      </c>
      <c r="BL134" s="74">
        <v>1.38</v>
      </c>
      <c r="BM134" s="72">
        <v>962.24</v>
      </c>
      <c r="BN134" s="74">
        <v>0.75</v>
      </c>
      <c r="BO134" s="74">
        <v>46.82</v>
      </c>
      <c r="BP134" s="74">
        <v>11.497999999999999</v>
      </c>
      <c r="BQ134" s="74">
        <v>0.35499999999999998</v>
      </c>
      <c r="BR134" s="74">
        <v>0.15</v>
      </c>
      <c r="BS134" s="74">
        <v>0.29299999999999998</v>
      </c>
      <c r="BT134" s="74">
        <v>3.94</v>
      </c>
      <c r="BU134" s="74">
        <v>3.0000000000000001E-3</v>
      </c>
      <c r="BV134" s="74">
        <f t="shared" si="45"/>
        <v>15.437999999999999</v>
      </c>
      <c r="BW134" s="74">
        <f t="shared" si="46"/>
        <v>5.0449999999999999</v>
      </c>
      <c r="BX134" s="73">
        <f t="shared" ref="BX134:BX140" si="47">BX133+BT134-BX$2</f>
        <v>-6.4599999999999955</v>
      </c>
      <c r="BY134" s="73">
        <f>BY133+BW134-BY$2</f>
        <v>-49.031999999999989</v>
      </c>
      <c r="BZ134" s="74">
        <v>0.49</v>
      </c>
      <c r="CA134" s="72">
        <v>64.94</v>
      </c>
      <c r="CB134" s="74">
        <v>0.11</v>
      </c>
      <c r="CC134" s="74">
        <v>0.08</v>
      </c>
      <c r="CD134" s="74">
        <v>6.5359999999999996</v>
      </c>
      <c r="CE134" s="74">
        <v>1.0999999999999999E-2</v>
      </c>
      <c r="CF134" s="74">
        <v>0.19400000000000001</v>
      </c>
      <c r="CG134" s="74">
        <v>2E-3</v>
      </c>
      <c r="CH134" s="74">
        <v>0</v>
      </c>
      <c r="CI134" s="74">
        <v>5.0000000000000001E-3</v>
      </c>
      <c r="CJ134" s="74">
        <v>0</v>
      </c>
      <c r="CK134" s="74">
        <v>0</v>
      </c>
      <c r="CL134" s="74">
        <v>0</v>
      </c>
      <c r="CM134" s="74">
        <v>0</v>
      </c>
      <c r="CN134" s="74">
        <v>0</v>
      </c>
      <c r="CO134" s="74">
        <v>0</v>
      </c>
      <c r="CP134" s="74">
        <v>0</v>
      </c>
      <c r="CQ134" s="74">
        <v>0</v>
      </c>
      <c r="CR134" s="74">
        <v>0</v>
      </c>
      <c r="CS134" s="74">
        <v>0</v>
      </c>
      <c r="CT134" s="74">
        <v>0</v>
      </c>
      <c r="CU134" s="74">
        <v>0</v>
      </c>
      <c r="CV134" s="74">
        <v>0</v>
      </c>
      <c r="CW134" s="74">
        <v>0</v>
      </c>
      <c r="CX134" s="74">
        <v>0</v>
      </c>
      <c r="CY134" s="74">
        <v>0</v>
      </c>
      <c r="CZ134" s="74">
        <v>0</v>
      </c>
      <c r="DA134" s="74">
        <v>0</v>
      </c>
      <c r="DB134" s="74">
        <v>0</v>
      </c>
      <c r="DC134" s="74">
        <v>0</v>
      </c>
      <c r="DD134" s="74">
        <v>0</v>
      </c>
    </row>
    <row r="135" spans="1:108" s="75" customFormat="1" ht="16.5" customHeight="1" x14ac:dyDescent="0.25">
      <c r="A135" s="70">
        <v>124</v>
      </c>
      <c r="B135" s="71">
        <v>45353</v>
      </c>
      <c r="C135" s="72">
        <v>2</v>
      </c>
      <c r="D135" s="72">
        <v>12</v>
      </c>
      <c r="E135" s="72">
        <v>2036.7784800000002</v>
      </c>
      <c r="F135" s="74"/>
      <c r="G135" s="72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2">
        <v>1.1299999999999999</v>
      </c>
      <c r="AB135" s="72">
        <v>474.77</v>
      </c>
      <c r="AC135" s="72">
        <v>0.92</v>
      </c>
      <c r="AD135" s="72">
        <v>1.89</v>
      </c>
      <c r="AE135" s="72">
        <v>6.2960000000000003</v>
      </c>
      <c r="AF135" s="72">
        <v>3.1E-2</v>
      </c>
      <c r="AG135" s="72">
        <v>0.23300000000000001</v>
      </c>
      <c r="AH135" s="72">
        <v>1.7000000000000001E-2</v>
      </c>
      <c r="AI135" s="72">
        <v>0</v>
      </c>
      <c r="AJ135" s="72">
        <v>8.9999999999999993E-3</v>
      </c>
      <c r="AK135" s="72">
        <f t="shared" si="41"/>
        <v>82.564216137005289</v>
      </c>
      <c r="AL135" s="72">
        <f t="shared" si="42"/>
        <v>2.8759581858111081</v>
      </c>
      <c r="AM135" s="72">
        <f t="shared" si="43"/>
        <v>516.05434782608688</v>
      </c>
      <c r="AN135" s="72"/>
      <c r="AO135" s="74">
        <v>29.71</v>
      </c>
      <c r="AP135" s="72">
        <v>18733.849999999999</v>
      </c>
      <c r="AQ135" s="74">
        <v>43.2</v>
      </c>
      <c r="AR135" s="74">
        <v>9.17</v>
      </c>
      <c r="AS135" s="74">
        <v>8.3870000000000005</v>
      </c>
      <c r="AT135" s="74">
        <v>0.52500000000000002</v>
      </c>
      <c r="AU135" s="74">
        <v>0.27400000000000002</v>
      </c>
      <c r="AV135" s="74">
        <v>6.2E-2</v>
      </c>
      <c r="AW135" s="74">
        <v>8.48</v>
      </c>
      <c r="AX135" s="74">
        <v>0.21099999999999999</v>
      </c>
      <c r="AY135" s="74">
        <f t="shared" si="44"/>
        <v>26.036999999999999</v>
      </c>
      <c r="AZ135" s="74"/>
      <c r="BA135" s="74"/>
      <c r="BB135" s="74">
        <v>0.53</v>
      </c>
      <c r="BC135" s="72">
        <v>93.98</v>
      </c>
      <c r="BD135" s="74">
        <v>7.0000000000000007E-2</v>
      </c>
      <c r="BE135" s="74">
        <v>1.57</v>
      </c>
      <c r="BF135" s="74">
        <v>5.69</v>
      </c>
      <c r="BG135" s="74">
        <v>1.4999999999999999E-2</v>
      </c>
      <c r="BH135" s="74">
        <v>0.19600000000000001</v>
      </c>
      <c r="BI135" s="74">
        <v>1.2999999999999999E-2</v>
      </c>
      <c r="BJ135" s="74">
        <v>0</v>
      </c>
      <c r="BK135" s="74">
        <v>6.0000000000000001E-3</v>
      </c>
      <c r="BL135" s="74">
        <v>1.45</v>
      </c>
      <c r="BM135" s="72">
        <v>948.26</v>
      </c>
      <c r="BN135" s="74">
        <v>0.55000000000000004</v>
      </c>
      <c r="BO135" s="74">
        <v>51.2</v>
      </c>
      <c r="BP135" s="74">
        <v>10.946999999999999</v>
      </c>
      <c r="BQ135" s="74">
        <v>0.32</v>
      </c>
      <c r="BR135" s="74">
        <v>0.13600000000000001</v>
      </c>
      <c r="BS135" s="74">
        <v>0.28399999999999997</v>
      </c>
      <c r="BT135" s="74">
        <v>2.17</v>
      </c>
      <c r="BU135" s="74">
        <v>5.0000000000000001E-3</v>
      </c>
      <c r="BV135" s="74">
        <f t="shared" si="45"/>
        <v>13.116999999999999</v>
      </c>
      <c r="BW135" s="74">
        <f t="shared" si="46"/>
        <v>3.0399999999999996</v>
      </c>
      <c r="BX135" s="73">
        <f t="shared" si="47"/>
        <v>-7.2899999999999956</v>
      </c>
      <c r="BY135" s="73">
        <f t="shared" ref="BY135:BY140" si="48">BY134+BW135-BY$2</f>
        <v>-50.99199999999999</v>
      </c>
      <c r="BZ135" s="74">
        <v>0.38</v>
      </c>
      <c r="CA135" s="72">
        <v>57.76</v>
      </c>
      <c r="CB135" s="74">
        <v>7.0000000000000007E-2</v>
      </c>
      <c r="CC135" s="74">
        <v>0.1</v>
      </c>
      <c r="CD135" s="74">
        <v>5.649</v>
      </c>
      <c r="CE135" s="74">
        <v>8.9999999999999993E-3</v>
      </c>
      <c r="CF135" s="74">
        <v>0.19600000000000001</v>
      </c>
      <c r="CG135" s="74">
        <v>2E-3</v>
      </c>
      <c r="CH135" s="74">
        <v>0</v>
      </c>
      <c r="CI135" s="74">
        <v>2E-3</v>
      </c>
      <c r="CJ135" s="74">
        <v>0</v>
      </c>
      <c r="CK135" s="74">
        <v>0</v>
      </c>
      <c r="CL135" s="74">
        <v>0</v>
      </c>
      <c r="CM135" s="74">
        <v>0</v>
      </c>
      <c r="CN135" s="74">
        <v>0</v>
      </c>
      <c r="CO135" s="74">
        <v>0</v>
      </c>
      <c r="CP135" s="74">
        <v>0</v>
      </c>
      <c r="CQ135" s="74">
        <v>0</v>
      </c>
      <c r="CR135" s="74">
        <v>0</v>
      </c>
      <c r="CS135" s="74">
        <v>0</v>
      </c>
      <c r="CT135" s="74">
        <v>0</v>
      </c>
      <c r="CU135" s="74">
        <v>0</v>
      </c>
      <c r="CV135" s="74">
        <v>0</v>
      </c>
      <c r="CW135" s="74">
        <v>0</v>
      </c>
      <c r="CX135" s="74">
        <v>0</v>
      </c>
      <c r="CY135" s="74">
        <v>0</v>
      </c>
      <c r="CZ135" s="74">
        <v>0</v>
      </c>
      <c r="DA135" s="74">
        <v>0</v>
      </c>
      <c r="DB135" s="74">
        <v>0</v>
      </c>
      <c r="DC135" s="74">
        <v>0</v>
      </c>
      <c r="DD135" s="74">
        <v>0</v>
      </c>
    </row>
    <row r="136" spans="1:108" s="75" customFormat="1" ht="16.5" customHeight="1" x14ac:dyDescent="0.25">
      <c r="A136" s="70">
        <v>125</v>
      </c>
      <c r="B136" s="71">
        <v>45354</v>
      </c>
      <c r="C136" s="72">
        <v>1</v>
      </c>
      <c r="D136" s="72">
        <v>12</v>
      </c>
      <c r="E136" s="72">
        <v>1973.80152</v>
      </c>
      <c r="F136" s="74"/>
      <c r="G136" s="72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2">
        <v>1.65</v>
      </c>
      <c r="AB136" s="72">
        <v>544.76</v>
      </c>
      <c r="AC136" s="72">
        <v>1.99</v>
      </c>
      <c r="AD136" s="72">
        <v>2.7</v>
      </c>
      <c r="AE136" s="72">
        <v>6.9969999999999999</v>
      </c>
      <c r="AF136" s="72">
        <v>4.2999999999999997E-2</v>
      </c>
      <c r="AG136" s="72">
        <v>0.216</v>
      </c>
      <c r="AH136" s="72">
        <v>2.5000000000000001E-2</v>
      </c>
      <c r="AI136" s="72">
        <v>0</v>
      </c>
      <c r="AJ136" s="72">
        <v>1.7999999999999999E-2</v>
      </c>
      <c r="AK136" s="72">
        <f t="shared" si="41"/>
        <v>78.692744041296109</v>
      </c>
      <c r="AL136" s="72">
        <f t="shared" si="42"/>
        <v>2.9344329410474188</v>
      </c>
      <c r="AM136" s="72">
        <f t="shared" si="43"/>
        <v>273.74874371859295</v>
      </c>
      <c r="AN136" s="72"/>
      <c r="AO136" s="74">
        <v>29.61</v>
      </c>
      <c r="AP136" s="72">
        <v>12479.28</v>
      </c>
      <c r="AQ136" s="74">
        <v>46.86</v>
      </c>
      <c r="AR136" s="74">
        <v>9.4499999999999993</v>
      </c>
      <c r="AS136" s="74">
        <v>7.2149999999999999</v>
      </c>
      <c r="AT136" s="74">
        <v>0.79400000000000004</v>
      </c>
      <c r="AU136" s="74">
        <v>0.22600000000000001</v>
      </c>
      <c r="AV136" s="74">
        <v>7.0999999999999994E-2</v>
      </c>
      <c r="AW136" s="74">
        <v>5.45</v>
      </c>
      <c r="AX136" s="74">
        <v>0.111</v>
      </c>
      <c r="AY136" s="74">
        <f t="shared" si="44"/>
        <v>22.114999999999998</v>
      </c>
      <c r="AZ136" s="74"/>
      <c r="BA136" s="74"/>
      <c r="BB136" s="74">
        <v>0.48</v>
      </c>
      <c r="BC136" s="72">
        <v>91.51</v>
      </c>
      <c r="BD136" s="74">
        <v>0.14000000000000001</v>
      </c>
      <c r="BE136" s="74">
        <v>1.98</v>
      </c>
      <c r="BF136" s="74">
        <v>5.7439999999999998</v>
      </c>
      <c r="BG136" s="74">
        <v>1.9E-2</v>
      </c>
      <c r="BH136" s="74">
        <v>0.16600000000000001</v>
      </c>
      <c r="BI136" s="74">
        <v>1.7000000000000001E-2</v>
      </c>
      <c r="BJ136" s="74">
        <v>0</v>
      </c>
      <c r="BK136" s="74">
        <v>1.2E-2</v>
      </c>
      <c r="BL136" s="74">
        <v>1.7</v>
      </c>
      <c r="BM136" s="72">
        <v>962.99</v>
      </c>
      <c r="BN136" s="74">
        <v>0.68</v>
      </c>
      <c r="BO136" s="74">
        <v>50.48</v>
      </c>
      <c r="BP136" s="74">
        <v>9.3629999999999995</v>
      </c>
      <c r="BQ136" s="74">
        <v>0.45</v>
      </c>
      <c r="BR136" s="74">
        <v>0.126</v>
      </c>
      <c r="BS136" s="74">
        <v>0.33700000000000002</v>
      </c>
      <c r="BT136" s="74">
        <v>2.17</v>
      </c>
      <c r="BU136" s="74">
        <v>0.02</v>
      </c>
      <c r="BV136" s="74">
        <f t="shared" si="45"/>
        <v>11.532999999999999</v>
      </c>
      <c r="BW136" s="74">
        <f t="shared" si="46"/>
        <v>3.3000000000000003</v>
      </c>
      <c r="BX136" s="73">
        <f t="shared" si="47"/>
        <v>-8.1199999999999957</v>
      </c>
      <c r="BY136" s="73">
        <f t="shared" si="48"/>
        <v>-52.691999999999993</v>
      </c>
      <c r="BZ136" s="74">
        <v>0.45</v>
      </c>
      <c r="CA136" s="72">
        <v>55.66</v>
      </c>
      <c r="CB136" s="74">
        <v>0.1</v>
      </c>
      <c r="CC136" s="74">
        <v>0.12</v>
      </c>
      <c r="CD136" s="74">
        <v>5.3529999999999998</v>
      </c>
      <c r="CE136" s="74">
        <v>8.0000000000000002E-3</v>
      </c>
      <c r="CF136" s="74">
        <v>0.157</v>
      </c>
      <c r="CG136" s="74">
        <v>3.0000000000000001E-3</v>
      </c>
      <c r="CH136" s="74">
        <v>0</v>
      </c>
      <c r="CI136" s="74">
        <v>1.4E-2</v>
      </c>
      <c r="CJ136" s="74">
        <v>0</v>
      </c>
      <c r="CK136" s="74">
        <v>0</v>
      </c>
      <c r="CL136" s="74">
        <v>0</v>
      </c>
      <c r="CM136" s="74">
        <v>0</v>
      </c>
      <c r="CN136" s="74">
        <v>0</v>
      </c>
      <c r="CO136" s="74">
        <v>0</v>
      </c>
      <c r="CP136" s="74">
        <v>0</v>
      </c>
      <c r="CQ136" s="74">
        <v>0</v>
      </c>
      <c r="CR136" s="74">
        <v>0</v>
      </c>
      <c r="CS136" s="74">
        <v>0</v>
      </c>
      <c r="CT136" s="74">
        <v>0</v>
      </c>
      <c r="CU136" s="74">
        <v>0</v>
      </c>
      <c r="CV136" s="74">
        <v>0</v>
      </c>
      <c r="CW136" s="74">
        <v>0</v>
      </c>
      <c r="CX136" s="74">
        <v>0</v>
      </c>
      <c r="CY136" s="74">
        <v>0</v>
      </c>
      <c r="CZ136" s="74">
        <v>0</v>
      </c>
      <c r="DA136" s="74">
        <v>0</v>
      </c>
      <c r="DB136" s="74">
        <v>0</v>
      </c>
      <c r="DC136" s="74">
        <v>0</v>
      </c>
      <c r="DD136" s="74">
        <v>0</v>
      </c>
    </row>
    <row r="137" spans="1:108" s="75" customFormat="1" ht="16.5" customHeight="1" x14ac:dyDescent="0.25">
      <c r="A137" s="70">
        <v>126</v>
      </c>
      <c r="B137" s="71">
        <v>45354</v>
      </c>
      <c r="C137" s="72">
        <v>2</v>
      </c>
      <c r="D137" s="72">
        <v>10.9</v>
      </c>
      <c r="E137" s="72">
        <v>1829.0708000000002</v>
      </c>
      <c r="F137" s="74"/>
      <c r="G137" s="72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2">
        <v>1.44</v>
      </c>
      <c r="AB137" s="72">
        <v>541.73</v>
      </c>
      <c r="AC137" s="72">
        <v>1.89</v>
      </c>
      <c r="AD137" s="72">
        <v>2.81</v>
      </c>
      <c r="AE137" s="72">
        <v>7.0490000000000004</v>
      </c>
      <c r="AF137" s="72">
        <v>4.1000000000000002E-2</v>
      </c>
      <c r="AG137" s="72">
        <v>0.20699999999999999</v>
      </c>
      <c r="AH137" s="72">
        <v>2.3E-2</v>
      </c>
      <c r="AI137" s="72">
        <v>0</v>
      </c>
      <c r="AJ137" s="72">
        <v>1.9E-2</v>
      </c>
      <c r="AK137" s="72">
        <f t="shared" si="41"/>
        <v>78.552603434748704</v>
      </c>
      <c r="AL137" s="72">
        <f t="shared" si="42"/>
        <v>2.9350000657912672</v>
      </c>
      <c r="AM137" s="72">
        <f t="shared" si="43"/>
        <v>286.62962962962968</v>
      </c>
      <c r="AN137" s="72"/>
      <c r="AO137" s="74">
        <v>26.67</v>
      </c>
      <c r="AP137" s="72">
        <v>13954.65</v>
      </c>
      <c r="AQ137" s="74">
        <v>50.66</v>
      </c>
      <c r="AR137" s="74">
        <v>9.48</v>
      </c>
      <c r="AS137" s="74">
        <v>7.2370000000000001</v>
      </c>
      <c r="AT137" s="74">
        <v>0.77200000000000002</v>
      </c>
      <c r="AU137" s="74">
        <v>0.245</v>
      </c>
      <c r="AV137" s="74">
        <v>7.0000000000000007E-2</v>
      </c>
      <c r="AW137" s="74">
        <v>3.95</v>
      </c>
      <c r="AX137" s="74">
        <v>0.154</v>
      </c>
      <c r="AY137" s="74">
        <f t="shared" si="44"/>
        <v>20.667000000000002</v>
      </c>
      <c r="AZ137" s="74"/>
      <c r="BA137" s="74"/>
      <c r="BB137" s="74">
        <v>0.44</v>
      </c>
      <c r="BC137" s="72">
        <v>105.22</v>
      </c>
      <c r="BD137" s="74">
        <v>0.15</v>
      </c>
      <c r="BE137" s="74">
        <v>2.38</v>
      </c>
      <c r="BF137" s="74">
        <v>5.9160000000000004</v>
      </c>
      <c r="BG137" s="74">
        <v>1.7999999999999999E-2</v>
      </c>
      <c r="BH137" s="74">
        <v>0.185</v>
      </c>
      <c r="BI137" s="74">
        <v>1.7000000000000001E-2</v>
      </c>
      <c r="BJ137" s="74">
        <v>0</v>
      </c>
      <c r="BK137" s="74">
        <v>1.6E-2</v>
      </c>
      <c r="BL137" s="74">
        <v>1.1399999999999999</v>
      </c>
      <c r="BM137" s="72">
        <v>873.27</v>
      </c>
      <c r="BN137" s="74">
        <v>0.72</v>
      </c>
      <c r="BO137" s="74">
        <v>51.93</v>
      </c>
      <c r="BP137" s="74">
        <v>9.5210000000000008</v>
      </c>
      <c r="BQ137" s="74">
        <v>0.38300000000000001</v>
      </c>
      <c r="BR137" s="74">
        <v>9.4E-2</v>
      </c>
      <c r="BS137" s="74">
        <v>0.32800000000000001</v>
      </c>
      <c r="BT137" s="74">
        <v>1.97</v>
      </c>
      <c r="BU137" s="74">
        <v>1.7000000000000001E-2</v>
      </c>
      <c r="BV137" s="74">
        <f t="shared" si="45"/>
        <v>11.491000000000001</v>
      </c>
      <c r="BW137" s="74">
        <f t="shared" si="46"/>
        <v>3.073</v>
      </c>
      <c r="BX137" s="73">
        <f t="shared" si="47"/>
        <v>-9.149999999999995</v>
      </c>
      <c r="BY137" s="73">
        <f t="shared" si="48"/>
        <v>-54.618999999999993</v>
      </c>
      <c r="BZ137" s="74">
        <v>0.39</v>
      </c>
      <c r="CA137" s="72">
        <v>65.44</v>
      </c>
      <c r="CB137" s="74">
        <v>0.14000000000000001</v>
      </c>
      <c r="CC137" s="74">
        <v>0.26</v>
      </c>
      <c r="CD137" s="74">
        <v>6.444</v>
      </c>
      <c r="CE137" s="74">
        <v>0.01</v>
      </c>
      <c r="CF137" s="74">
        <v>0.2</v>
      </c>
      <c r="CG137" s="74">
        <v>5.0000000000000001E-3</v>
      </c>
      <c r="CH137" s="74">
        <v>0</v>
      </c>
      <c r="CI137" s="74">
        <v>1.4E-2</v>
      </c>
      <c r="CJ137" s="74">
        <v>0</v>
      </c>
      <c r="CK137" s="74">
        <v>0</v>
      </c>
      <c r="CL137" s="74">
        <v>0</v>
      </c>
      <c r="CM137" s="74">
        <v>0</v>
      </c>
      <c r="CN137" s="74">
        <v>0</v>
      </c>
      <c r="CO137" s="74">
        <v>0</v>
      </c>
      <c r="CP137" s="74">
        <v>0</v>
      </c>
      <c r="CQ137" s="74">
        <v>0</v>
      </c>
      <c r="CR137" s="74">
        <v>0</v>
      </c>
      <c r="CS137" s="74">
        <v>0</v>
      </c>
      <c r="CT137" s="74">
        <v>0</v>
      </c>
      <c r="CU137" s="74">
        <v>0</v>
      </c>
      <c r="CV137" s="74">
        <v>0</v>
      </c>
      <c r="CW137" s="74">
        <v>0</v>
      </c>
      <c r="CX137" s="74">
        <v>0</v>
      </c>
      <c r="CY137" s="74">
        <v>0</v>
      </c>
      <c r="CZ137" s="74">
        <v>0</v>
      </c>
      <c r="DA137" s="74">
        <v>0</v>
      </c>
      <c r="DB137" s="74">
        <v>0</v>
      </c>
      <c r="DC137" s="74">
        <v>0</v>
      </c>
      <c r="DD137" s="74">
        <v>0</v>
      </c>
    </row>
    <row r="138" spans="1:108" s="75" customFormat="1" ht="16.5" customHeight="1" x14ac:dyDescent="0.25">
      <c r="A138" s="70">
        <v>127</v>
      </c>
      <c r="B138" s="71">
        <v>45355</v>
      </c>
      <c r="C138" s="72">
        <v>1</v>
      </c>
      <c r="D138" s="72">
        <v>12</v>
      </c>
      <c r="E138" s="72">
        <v>1959.5052400000002</v>
      </c>
      <c r="F138" s="74"/>
      <c r="G138" s="72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2">
        <v>0.88</v>
      </c>
      <c r="AB138" s="72">
        <v>361.86</v>
      </c>
      <c r="AC138" s="72">
        <v>0.93</v>
      </c>
      <c r="AD138" s="72">
        <v>1.81</v>
      </c>
      <c r="AE138" s="72">
        <v>6.0119999999999996</v>
      </c>
      <c r="AF138" s="72">
        <v>2.4E-2</v>
      </c>
      <c r="AG138" s="72">
        <v>0.19400000000000001</v>
      </c>
      <c r="AH138" s="72">
        <v>1.6E-2</v>
      </c>
      <c r="AI138" s="72">
        <v>0</v>
      </c>
      <c r="AJ138" s="72">
        <v>8.9999999999999993E-3</v>
      </c>
      <c r="AK138" s="72">
        <f t="shared" si="41"/>
        <v>83.321217435429773</v>
      </c>
      <c r="AL138" s="72">
        <f t="shared" si="42"/>
        <v>2.8654913583617381</v>
      </c>
      <c r="AM138" s="72">
        <f t="shared" si="43"/>
        <v>389.09677419354836</v>
      </c>
      <c r="AN138" s="72"/>
      <c r="AO138" s="74">
        <v>23.7</v>
      </c>
      <c r="AP138" s="72">
        <v>14550.94</v>
      </c>
      <c r="AQ138" s="74">
        <v>50.1</v>
      </c>
      <c r="AR138" s="74">
        <v>8.3800000000000008</v>
      </c>
      <c r="AS138" s="74">
        <v>7.415</v>
      </c>
      <c r="AT138" s="74">
        <v>0.66500000000000004</v>
      </c>
      <c r="AU138" s="74">
        <v>0.216</v>
      </c>
      <c r="AV138" s="74">
        <v>5.6000000000000001E-2</v>
      </c>
      <c r="AW138" s="74">
        <v>5.49</v>
      </c>
      <c r="AX138" s="74">
        <v>0.14899999999999999</v>
      </c>
      <c r="AY138" s="74">
        <f t="shared" si="44"/>
        <v>21.285</v>
      </c>
      <c r="AZ138" s="74"/>
      <c r="BA138" s="74"/>
      <c r="BB138" s="74">
        <v>0.44</v>
      </c>
      <c r="BC138" s="72">
        <v>95.14</v>
      </c>
      <c r="BD138" s="74">
        <v>0.14000000000000001</v>
      </c>
      <c r="BE138" s="74">
        <v>1.93</v>
      </c>
      <c r="BF138" s="74">
        <v>6.18</v>
      </c>
      <c r="BG138" s="74">
        <v>8.9999999999999993E-3</v>
      </c>
      <c r="BH138" s="74">
        <v>0.185</v>
      </c>
      <c r="BI138" s="74">
        <v>1.7000000000000001E-2</v>
      </c>
      <c r="BJ138" s="74">
        <v>0</v>
      </c>
      <c r="BK138" s="74">
        <v>3.0000000000000001E-3</v>
      </c>
      <c r="BL138" s="74">
        <v>1.1200000000000001</v>
      </c>
      <c r="BM138" s="72">
        <v>867.69</v>
      </c>
      <c r="BN138" s="74">
        <v>0.8</v>
      </c>
      <c r="BO138" s="74">
        <v>51.94</v>
      </c>
      <c r="BP138" s="74">
        <v>10.042</v>
      </c>
      <c r="BQ138" s="74">
        <v>0.33200000000000002</v>
      </c>
      <c r="BR138" s="74">
        <v>0.09</v>
      </c>
      <c r="BS138" s="74">
        <v>0.30299999999999999</v>
      </c>
      <c r="BT138" s="74">
        <v>2.16</v>
      </c>
      <c r="BU138" s="74">
        <v>1.0999999999999999E-2</v>
      </c>
      <c r="BV138" s="74">
        <f t="shared" si="45"/>
        <v>12.202</v>
      </c>
      <c r="BW138" s="74">
        <f t="shared" si="46"/>
        <v>3.2919999999999998</v>
      </c>
      <c r="BX138" s="73">
        <f t="shared" si="47"/>
        <v>-9.9899999999999949</v>
      </c>
      <c r="BY138" s="73">
        <f t="shared" si="48"/>
        <v>-56.326999999999991</v>
      </c>
      <c r="BZ138" s="74">
        <v>0.4</v>
      </c>
      <c r="CA138" s="72">
        <v>65.260000000000005</v>
      </c>
      <c r="CB138" s="74">
        <v>0.14000000000000001</v>
      </c>
      <c r="CC138" s="74">
        <v>0.17</v>
      </c>
      <c r="CD138" s="74">
        <v>6.44</v>
      </c>
      <c r="CE138" s="74">
        <v>3.0000000000000001E-3</v>
      </c>
      <c r="CF138" s="74">
        <v>0.187</v>
      </c>
      <c r="CG138" s="74">
        <v>4.0000000000000001E-3</v>
      </c>
      <c r="CH138" s="74">
        <v>0</v>
      </c>
      <c r="CI138" s="74">
        <v>3.0000000000000001E-3</v>
      </c>
      <c r="CJ138" s="74">
        <v>0</v>
      </c>
      <c r="CK138" s="74">
        <v>0</v>
      </c>
      <c r="CL138" s="74">
        <v>0</v>
      </c>
      <c r="CM138" s="74">
        <v>0</v>
      </c>
      <c r="CN138" s="74">
        <v>0</v>
      </c>
      <c r="CO138" s="74">
        <v>0</v>
      </c>
      <c r="CP138" s="74">
        <v>0</v>
      </c>
      <c r="CQ138" s="74">
        <v>0</v>
      </c>
      <c r="CR138" s="74">
        <v>0</v>
      </c>
      <c r="CS138" s="74">
        <v>0</v>
      </c>
      <c r="CT138" s="74">
        <v>0</v>
      </c>
      <c r="CU138" s="74">
        <v>0</v>
      </c>
      <c r="CV138" s="74">
        <v>0</v>
      </c>
      <c r="CW138" s="74">
        <v>0</v>
      </c>
      <c r="CX138" s="74">
        <v>0</v>
      </c>
      <c r="CY138" s="74">
        <v>0</v>
      </c>
      <c r="CZ138" s="74">
        <v>0</v>
      </c>
      <c r="DA138" s="74">
        <v>0</v>
      </c>
      <c r="DB138" s="74">
        <v>0</v>
      </c>
      <c r="DC138" s="74">
        <v>0</v>
      </c>
      <c r="DD138" s="74">
        <v>0</v>
      </c>
    </row>
    <row r="139" spans="1:108" s="75" customFormat="1" ht="16.5" customHeight="1" x14ac:dyDescent="0.25">
      <c r="A139" s="70">
        <v>128</v>
      </c>
      <c r="B139" s="71">
        <v>45355</v>
      </c>
      <c r="C139" s="72">
        <v>2</v>
      </c>
      <c r="D139" s="72">
        <v>12</v>
      </c>
      <c r="E139" s="72">
        <v>1918.7930999999999</v>
      </c>
      <c r="F139" s="74"/>
      <c r="G139" s="72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2">
        <v>1.43</v>
      </c>
      <c r="AB139" s="72">
        <v>418.63</v>
      </c>
      <c r="AC139" s="72">
        <v>1.07</v>
      </c>
      <c r="AD139" s="72">
        <v>2.25</v>
      </c>
      <c r="AE139" s="72">
        <v>7.7370000000000001</v>
      </c>
      <c r="AF139" s="72">
        <v>2.5999999999999999E-2</v>
      </c>
      <c r="AG139" s="72">
        <v>0.32200000000000001</v>
      </c>
      <c r="AH139" s="72">
        <v>2.1000000000000001E-2</v>
      </c>
      <c r="AI139" s="72">
        <v>0</v>
      </c>
      <c r="AJ139" s="72">
        <v>8.0000000000000002E-3</v>
      </c>
      <c r="AK139" s="72">
        <f t="shared" si="41"/>
        <v>78.762781907400097</v>
      </c>
      <c r="AL139" s="72">
        <f t="shared" si="42"/>
        <v>2.9307258020458447</v>
      </c>
      <c r="AM139" s="72">
        <f t="shared" si="43"/>
        <v>391.24299065420558</v>
      </c>
      <c r="AN139" s="72"/>
      <c r="AO139" s="74">
        <v>28.69</v>
      </c>
      <c r="AP139" s="72">
        <v>15409.33</v>
      </c>
      <c r="AQ139" s="74">
        <v>48.51</v>
      </c>
      <c r="AR139" s="74">
        <v>8.74</v>
      </c>
      <c r="AS139" s="74">
        <v>7.8490000000000002</v>
      </c>
      <c r="AT139" s="74">
        <v>0.71</v>
      </c>
      <c r="AU139" s="74">
        <v>0.26</v>
      </c>
      <c r="AV139" s="74">
        <v>5.6000000000000001E-2</v>
      </c>
      <c r="AW139" s="74">
        <v>6.36</v>
      </c>
      <c r="AX139" s="74">
        <v>0.14799999999999999</v>
      </c>
      <c r="AY139" s="74">
        <f t="shared" si="44"/>
        <v>22.949000000000002</v>
      </c>
      <c r="AZ139" s="74"/>
      <c r="BA139" s="74"/>
      <c r="BB139" s="74">
        <v>0.53</v>
      </c>
      <c r="BC139" s="72">
        <v>96.16</v>
      </c>
      <c r="BD139" s="74">
        <v>0.11</v>
      </c>
      <c r="BE139" s="74">
        <v>1.87</v>
      </c>
      <c r="BF139" s="74">
        <v>6.524</v>
      </c>
      <c r="BG139" s="74">
        <v>8.9999999999999993E-3</v>
      </c>
      <c r="BH139" s="74">
        <v>0.20899999999999999</v>
      </c>
      <c r="BI139" s="74">
        <v>1.6E-2</v>
      </c>
      <c r="BJ139" s="74">
        <v>0</v>
      </c>
      <c r="BK139" s="74">
        <v>4.0000000000000001E-3</v>
      </c>
      <c r="BL139" s="74">
        <v>1.42</v>
      </c>
      <c r="BM139" s="72">
        <v>915.44</v>
      </c>
      <c r="BN139" s="74">
        <v>0.72</v>
      </c>
      <c r="BO139" s="74">
        <v>52.48</v>
      </c>
      <c r="BP139" s="74">
        <v>9.9990000000000006</v>
      </c>
      <c r="BQ139" s="74">
        <v>0.34399999999999997</v>
      </c>
      <c r="BR139" s="74">
        <v>8.5000000000000006E-2</v>
      </c>
      <c r="BS139" s="74">
        <v>0.27700000000000002</v>
      </c>
      <c r="BT139" s="74">
        <v>1.97</v>
      </c>
      <c r="BU139" s="74">
        <v>4.0000000000000001E-3</v>
      </c>
      <c r="BV139" s="74">
        <f t="shared" si="45"/>
        <v>11.969000000000001</v>
      </c>
      <c r="BW139" s="74">
        <f t="shared" si="46"/>
        <v>3.0339999999999998</v>
      </c>
      <c r="BX139" s="73">
        <f t="shared" si="47"/>
        <v>-11.019999999999994</v>
      </c>
      <c r="BY139" s="73">
        <f t="shared" si="48"/>
        <v>-58.292999999999992</v>
      </c>
      <c r="BZ139" s="74">
        <v>0.44</v>
      </c>
      <c r="CA139" s="72">
        <v>65.13</v>
      </c>
      <c r="CB139" s="74">
        <v>0.12</v>
      </c>
      <c r="CC139" s="74">
        <v>0.18</v>
      </c>
      <c r="CD139" s="74">
        <v>6.4989999999999997</v>
      </c>
      <c r="CE139" s="74">
        <v>3.0000000000000001E-3</v>
      </c>
      <c r="CF139" s="74">
        <v>0.221</v>
      </c>
      <c r="CG139" s="74">
        <v>5.0000000000000001E-3</v>
      </c>
      <c r="CH139" s="74">
        <v>0</v>
      </c>
      <c r="CI139" s="74">
        <v>1E-3</v>
      </c>
      <c r="CJ139" s="74">
        <v>0</v>
      </c>
      <c r="CK139" s="74">
        <v>0</v>
      </c>
      <c r="CL139" s="74">
        <v>0</v>
      </c>
      <c r="CM139" s="74">
        <v>0</v>
      </c>
      <c r="CN139" s="74">
        <v>0</v>
      </c>
      <c r="CO139" s="74">
        <v>0</v>
      </c>
      <c r="CP139" s="74">
        <v>0</v>
      </c>
      <c r="CQ139" s="74">
        <v>0</v>
      </c>
      <c r="CR139" s="74">
        <v>0</v>
      </c>
      <c r="CS139" s="74">
        <v>0</v>
      </c>
      <c r="CT139" s="74">
        <v>0</v>
      </c>
      <c r="CU139" s="74">
        <v>0</v>
      </c>
      <c r="CV139" s="74">
        <v>0</v>
      </c>
      <c r="CW139" s="74">
        <v>0</v>
      </c>
      <c r="CX139" s="74">
        <v>0</v>
      </c>
      <c r="CY139" s="74">
        <v>0</v>
      </c>
      <c r="CZ139" s="74">
        <v>0</v>
      </c>
      <c r="DA139" s="74">
        <v>0</v>
      </c>
      <c r="DB139" s="74">
        <v>0</v>
      </c>
      <c r="DC139" s="74">
        <v>0</v>
      </c>
      <c r="DD139" s="74">
        <v>0</v>
      </c>
    </row>
    <row r="140" spans="1:108" s="75" customFormat="1" ht="16.5" customHeight="1" x14ac:dyDescent="0.25">
      <c r="A140" s="70">
        <v>129</v>
      </c>
      <c r="B140" s="71">
        <v>45356</v>
      </c>
      <c r="C140" s="72">
        <v>1</v>
      </c>
      <c r="D140" s="72">
        <v>12</v>
      </c>
      <c r="E140" s="72">
        <v>1919.9138399999999</v>
      </c>
      <c r="F140" s="74"/>
      <c r="G140" s="72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2">
        <v>1.2</v>
      </c>
      <c r="AB140" s="72">
        <v>485.79</v>
      </c>
      <c r="AC140" s="72">
        <v>1.19</v>
      </c>
      <c r="AD140" s="72">
        <v>1.99</v>
      </c>
      <c r="AE140" s="72">
        <v>6.8710000000000004</v>
      </c>
      <c r="AF140" s="72">
        <v>2.9000000000000001E-2</v>
      </c>
      <c r="AG140" s="72">
        <v>0.19400000000000001</v>
      </c>
      <c r="AH140" s="72">
        <v>1.4E-2</v>
      </c>
      <c r="AI140" s="72">
        <v>0</v>
      </c>
      <c r="AJ140" s="72">
        <v>6.0000000000000001E-3</v>
      </c>
      <c r="AK140" s="72">
        <f t="shared" si="41"/>
        <v>80.901867440372158</v>
      </c>
      <c r="AL140" s="72">
        <f t="shared" si="42"/>
        <v>2.9009549187076242</v>
      </c>
      <c r="AM140" s="72">
        <f t="shared" si="43"/>
        <v>408.22689075630257</v>
      </c>
      <c r="AN140" s="72"/>
      <c r="AO140" s="74">
        <v>28.96</v>
      </c>
      <c r="AP140" s="72">
        <v>15992.73</v>
      </c>
      <c r="AQ140" s="74">
        <v>47.15</v>
      </c>
      <c r="AR140" s="74">
        <v>9.07</v>
      </c>
      <c r="AS140" s="74">
        <v>8.1189999999999998</v>
      </c>
      <c r="AT140" s="74">
        <v>0.55600000000000005</v>
      </c>
      <c r="AU140" s="74">
        <v>0.26800000000000002</v>
      </c>
      <c r="AV140" s="74">
        <v>5.0999999999999997E-2</v>
      </c>
      <c r="AW140" s="74">
        <v>5.88</v>
      </c>
      <c r="AX140" s="74">
        <v>0.16200000000000001</v>
      </c>
      <c r="AY140" s="74">
        <f t="shared" si="44"/>
        <v>23.068999999999999</v>
      </c>
      <c r="AZ140" s="74"/>
      <c r="BA140" s="74"/>
      <c r="BB140" s="74">
        <v>0.45</v>
      </c>
      <c r="BC140" s="72">
        <v>94.6</v>
      </c>
      <c r="BD140" s="74">
        <v>0.16</v>
      </c>
      <c r="BE140" s="74">
        <v>1.9</v>
      </c>
      <c r="BF140" s="74">
        <v>6.2469999999999999</v>
      </c>
      <c r="BG140" s="74">
        <v>1.6E-2</v>
      </c>
      <c r="BH140" s="74">
        <v>0.193</v>
      </c>
      <c r="BI140" s="74">
        <v>1.2999999999999999E-2</v>
      </c>
      <c r="BJ140" s="74">
        <v>0</v>
      </c>
      <c r="BK140" s="74">
        <v>5.0000000000000001E-3</v>
      </c>
      <c r="BL140" s="74">
        <v>0.98</v>
      </c>
      <c r="BM140" s="72">
        <v>921.78</v>
      </c>
      <c r="BN140" s="74">
        <v>0.78</v>
      </c>
      <c r="BO140" s="74">
        <v>50.77</v>
      </c>
      <c r="BP140" s="74">
        <v>10.029999999999999</v>
      </c>
      <c r="BQ140" s="74">
        <v>0.29499999999999998</v>
      </c>
      <c r="BR140" s="74">
        <v>9.4E-2</v>
      </c>
      <c r="BS140" s="74">
        <v>0.27800000000000002</v>
      </c>
      <c r="BT140" s="74">
        <v>2.5</v>
      </c>
      <c r="BU140" s="74">
        <v>8.0000000000000002E-3</v>
      </c>
      <c r="BV140" s="74">
        <f t="shared" si="45"/>
        <v>12.53</v>
      </c>
      <c r="BW140" s="74">
        <f t="shared" si="46"/>
        <v>3.5750000000000002</v>
      </c>
      <c r="BX140" s="73">
        <f t="shared" si="47"/>
        <v>-11.519999999999994</v>
      </c>
      <c r="BY140" s="73">
        <f t="shared" si="48"/>
        <v>-59.717999999999989</v>
      </c>
      <c r="BZ140" s="74">
        <v>0.44</v>
      </c>
      <c r="CA140" s="72">
        <v>55.1</v>
      </c>
      <c r="CB140" s="74">
        <v>0.1</v>
      </c>
      <c r="CC140" s="74">
        <v>0.12</v>
      </c>
      <c r="CD140" s="74">
        <v>5.1669999999999998</v>
      </c>
      <c r="CE140" s="74">
        <v>8.0000000000000002E-3</v>
      </c>
      <c r="CF140" s="74">
        <v>0.152</v>
      </c>
      <c r="CG140" s="74">
        <v>3.0000000000000001E-3</v>
      </c>
      <c r="CH140" s="74">
        <v>0</v>
      </c>
      <c r="CI140" s="74">
        <v>6.0000000000000001E-3</v>
      </c>
      <c r="CJ140" s="74">
        <v>0</v>
      </c>
      <c r="CK140" s="74">
        <v>0</v>
      </c>
      <c r="CL140" s="74">
        <v>0</v>
      </c>
      <c r="CM140" s="74">
        <v>0</v>
      </c>
      <c r="CN140" s="74">
        <v>0</v>
      </c>
      <c r="CO140" s="74">
        <v>0</v>
      </c>
      <c r="CP140" s="74">
        <v>0</v>
      </c>
      <c r="CQ140" s="74">
        <v>0</v>
      </c>
      <c r="CR140" s="74">
        <v>0</v>
      </c>
      <c r="CS140" s="74">
        <v>0</v>
      </c>
      <c r="CT140" s="74">
        <v>0</v>
      </c>
      <c r="CU140" s="74">
        <v>0</v>
      </c>
      <c r="CV140" s="74">
        <v>0</v>
      </c>
      <c r="CW140" s="74">
        <v>0</v>
      </c>
      <c r="CX140" s="74">
        <v>0</v>
      </c>
      <c r="CY140" s="74">
        <v>0</v>
      </c>
      <c r="CZ140" s="74">
        <v>0</v>
      </c>
      <c r="DA140" s="74">
        <v>0</v>
      </c>
      <c r="DB140" s="74">
        <v>0</v>
      </c>
      <c r="DC140" s="74">
        <v>0</v>
      </c>
      <c r="DD140" s="74">
        <v>0</v>
      </c>
    </row>
    <row r="141" spans="1:108" s="75" customFormat="1" ht="16.5" customHeight="1" x14ac:dyDescent="0.25">
      <c r="A141" s="70">
        <v>130</v>
      </c>
      <c r="B141" s="71">
        <v>45356</v>
      </c>
      <c r="C141" s="72">
        <v>2</v>
      </c>
      <c r="D141" s="72">
        <v>10</v>
      </c>
      <c r="E141" s="72">
        <v>1645.37814</v>
      </c>
      <c r="F141" s="74"/>
      <c r="G141" s="72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2">
        <v>1.82</v>
      </c>
      <c r="AB141" s="72">
        <v>429.36</v>
      </c>
      <c r="AC141" s="72">
        <v>1.21</v>
      </c>
      <c r="AD141" s="72">
        <v>1.74</v>
      </c>
      <c r="AE141" s="72">
        <v>6.3479999999999999</v>
      </c>
      <c r="AF141" s="72">
        <v>2.5000000000000001E-2</v>
      </c>
      <c r="AG141" s="72">
        <v>0.17</v>
      </c>
      <c r="AH141" s="72">
        <v>1.2E-2</v>
      </c>
      <c r="AI141" s="72">
        <v>0</v>
      </c>
      <c r="AJ141" s="72">
        <v>8.0000000000000002E-3</v>
      </c>
      <c r="AK141" s="72">
        <f>100-(AB141/10000*1.6734)-(AC141*1.1547)-(AD141*(100/(67.1-$AQ$1)))-(AF141*2.8879)-(AG141*2.1733)-((AE141-(AD141*($AQ$1/(67.1-$AQ$1)))-(AF141*0.8788)-(AG141*0.7453))*2.1483)</f>
        <v>82.373953776009941</v>
      </c>
      <c r="AL141" s="72">
        <f>100/((AB141/10000*1.6734/5.8)+(AC141*1.1547/7.58)+(AD141*(100/(67.1-$AQ$1))/4)+(AF141*2.8879/4.2)+(AG141*2.1733/6)+((AE141-(AD141*($AQ$1/(67.1-$AQ$1)))-(AF141*0.8788)-(AG141*0.7453))*2.1483/4.9)+(AK141/2.65))</f>
        <v>2.8812927496851772</v>
      </c>
      <c r="AM141" s="72">
        <f>IF(AB141=0,0,(AB141/AC141))</f>
        <v>354.84297520661158</v>
      </c>
      <c r="AN141" s="72"/>
      <c r="AO141" s="74">
        <v>33.119999999999997</v>
      </c>
      <c r="AP141" s="72">
        <v>17618.099999999999</v>
      </c>
      <c r="AQ141" s="74">
        <v>47.98</v>
      </c>
      <c r="AR141" s="74">
        <v>9.48</v>
      </c>
      <c r="AS141" s="74">
        <v>7.117</v>
      </c>
      <c r="AT141" s="74">
        <v>0.60799999999999998</v>
      </c>
      <c r="AU141" s="74">
        <v>0.254</v>
      </c>
      <c r="AV141" s="74">
        <v>0.06</v>
      </c>
      <c r="AW141" s="74">
        <v>4.6500000000000004</v>
      </c>
      <c r="AX141" s="74">
        <v>0.19800000000000001</v>
      </c>
      <c r="AY141" s="74">
        <f>+AR141+AW141+AS141</f>
        <v>21.247</v>
      </c>
      <c r="AZ141" s="74"/>
      <c r="BA141" s="74"/>
      <c r="BB141" s="74">
        <v>0.53</v>
      </c>
      <c r="BC141" s="72">
        <v>92.15</v>
      </c>
      <c r="BD141" s="74">
        <v>0.1</v>
      </c>
      <c r="BE141" s="74">
        <v>1.43</v>
      </c>
      <c r="BF141" s="74">
        <v>5.1159999999999997</v>
      </c>
      <c r="BG141" s="74">
        <v>1.2E-2</v>
      </c>
      <c r="BH141" s="74">
        <v>0.13700000000000001</v>
      </c>
      <c r="BI141" s="74">
        <v>0.01</v>
      </c>
      <c r="BJ141" s="74">
        <v>0</v>
      </c>
      <c r="BK141" s="74">
        <v>5.0000000000000001E-3</v>
      </c>
      <c r="BL141" s="74">
        <v>1.55</v>
      </c>
      <c r="BM141" s="72">
        <v>1056.45</v>
      </c>
      <c r="BN141" s="74">
        <v>0.77</v>
      </c>
      <c r="BO141" s="74">
        <v>52.58</v>
      </c>
      <c r="BP141" s="74">
        <v>10.042999999999999</v>
      </c>
      <c r="BQ141" s="74">
        <v>0.26600000000000001</v>
      </c>
      <c r="BR141" s="74">
        <v>8.2000000000000003E-2</v>
      </c>
      <c r="BS141" s="74">
        <v>0.253</v>
      </c>
      <c r="BT141" s="74">
        <v>1.89</v>
      </c>
      <c r="BU141" s="74">
        <v>1.0999999999999999E-2</v>
      </c>
      <c r="BV141" s="74">
        <f>BT141+BP141</f>
        <v>11.933</v>
      </c>
      <c r="BW141" s="74">
        <f>BT141+BN141+BQ141</f>
        <v>2.9260000000000002</v>
      </c>
      <c r="BX141" s="73">
        <f>BX140+BT141-BX$2</f>
        <v>-12.629999999999994</v>
      </c>
      <c r="BY141" s="73">
        <f>BY140+BW141-BY$2</f>
        <v>-61.791999999999987</v>
      </c>
      <c r="BZ141" s="74"/>
      <c r="CA141" s="72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</row>
    <row r="142" spans="1:108" s="75" customFormat="1" ht="16.5" customHeight="1" x14ac:dyDescent="0.25">
      <c r="A142" s="70">
        <v>131</v>
      </c>
      <c r="B142" s="71">
        <v>45357</v>
      </c>
      <c r="C142" s="72">
        <v>1</v>
      </c>
      <c r="D142" s="72">
        <v>0</v>
      </c>
      <c r="E142" s="72">
        <v>0</v>
      </c>
      <c r="F142" s="74"/>
      <c r="G142" s="72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72">
        <v>0</v>
      </c>
      <c r="AN142" s="72">
        <v>0</v>
      </c>
      <c r="AO142" s="72">
        <v>0</v>
      </c>
      <c r="AP142" s="72">
        <v>0</v>
      </c>
      <c r="AQ142" s="72">
        <v>0</v>
      </c>
      <c r="AR142" s="72">
        <v>0</v>
      </c>
      <c r="AS142" s="72">
        <v>0</v>
      </c>
      <c r="AT142" s="72">
        <v>0</v>
      </c>
      <c r="AU142" s="72">
        <v>0</v>
      </c>
      <c r="AV142" s="72">
        <v>0</v>
      </c>
      <c r="AW142" s="72">
        <v>0</v>
      </c>
      <c r="AX142" s="72">
        <v>0</v>
      </c>
      <c r="AY142" s="72">
        <v>0</v>
      </c>
      <c r="AZ142" s="72">
        <v>0</v>
      </c>
      <c r="BA142" s="72">
        <v>0</v>
      </c>
      <c r="BB142" s="72">
        <v>0</v>
      </c>
      <c r="BC142" s="72">
        <v>0</v>
      </c>
      <c r="BD142" s="72">
        <v>0</v>
      </c>
      <c r="BE142" s="72">
        <v>0</v>
      </c>
      <c r="BF142" s="72">
        <v>0</v>
      </c>
      <c r="BG142" s="72">
        <v>0</v>
      </c>
      <c r="BH142" s="72">
        <v>0</v>
      </c>
      <c r="BI142" s="72">
        <v>0</v>
      </c>
      <c r="BJ142" s="74">
        <v>0</v>
      </c>
      <c r="BK142" s="72">
        <v>0</v>
      </c>
      <c r="BL142" s="72">
        <v>0</v>
      </c>
      <c r="BM142" s="72">
        <v>0</v>
      </c>
      <c r="BN142" s="72">
        <v>0</v>
      </c>
      <c r="BO142" s="72">
        <v>0</v>
      </c>
      <c r="BP142" s="72">
        <v>0</v>
      </c>
      <c r="BQ142" s="72">
        <v>0</v>
      </c>
      <c r="BR142" s="72">
        <v>0</v>
      </c>
      <c r="BS142" s="72">
        <v>0</v>
      </c>
      <c r="BT142" s="72">
        <v>0</v>
      </c>
      <c r="BU142" s="72">
        <v>0</v>
      </c>
      <c r="BV142" s="72">
        <v>0</v>
      </c>
      <c r="BW142" s="72">
        <v>0</v>
      </c>
      <c r="BX142" s="72">
        <v>0</v>
      </c>
      <c r="BY142" s="72">
        <v>0</v>
      </c>
      <c r="BZ142" s="72">
        <v>0</v>
      </c>
      <c r="CA142" s="72">
        <v>0</v>
      </c>
      <c r="CB142" s="72">
        <v>0</v>
      </c>
      <c r="CC142" s="72">
        <v>0</v>
      </c>
      <c r="CD142" s="72">
        <v>0</v>
      </c>
      <c r="CE142" s="72">
        <v>0</v>
      </c>
      <c r="CF142" s="72">
        <v>0</v>
      </c>
      <c r="CG142" s="72">
        <v>0</v>
      </c>
      <c r="CH142" s="72">
        <v>0</v>
      </c>
      <c r="CI142" s="72">
        <v>0</v>
      </c>
      <c r="CJ142" s="74">
        <v>0</v>
      </c>
      <c r="CK142" s="74">
        <v>0</v>
      </c>
      <c r="CL142" s="74">
        <v>0</v>
      </c>
      <c r="CM142" s="74">
        <v>0</v>
      </c>
      <c r="CN142" s="74">
        <v>0</v>
      </c>
      <c r="CO142" s="74">
        <v>0</v>
      </c>
      <c r="CP142" s="74">
        <v>0</v>
      </c>
      <c r="CQ142" s="74">
        <v>0</v>
      </c>
      <c r="CR142" s="74">
        <v>0</v>
      </c>
      <c r="CS142" s="74">
        <v>0</v>
      </c>
      <c r="CT142" s="74">
        <v>0</v>
      </c>
      <c r="CU142" s="74">
        <v>0</v>
      </c>
      <c r="CV142" s="74">
        <v>0</v>
      </c>
      <c r="CW142" s="74">
        <v>0</v>
      </c>
      <c r="CX142" s="74">
        <v>0</v>
      </c>
      <c r="CY142" s="74">
        <v>0</v>
      </c>
      <c r="CZ142" s="74">
        <v>0</v>
      </c>
      <c r="DA142" s="74">
        <v>0</v>
      </c>
      <c r="DB142" s="74">
        <v>0</v>
      </c>
      <c r="DC142" s="74">
        <v>0</v>
      </c>
      <c r="DD142" s="74">
        <v>0</v>
      </c>
    </row>
    <row r="143" spans="1:108" s="75" customFormat="1" ht="16.5" customHeight="1" x14ac:dyDescent="0.25">
      <c r="A143" s="70">
        <v>132</v>
      </c>
      <c r="B143" s="71">
        <v>45357</v>
      </c>
      <c r="C143" s="72">
        <v>2</v>
      </c>
      <c r="D143" s="72">
        <v>0</v>
      </c>
      <c r="E143" s="72">
        <v>0</v>
      </c>
      <c r="F143" s="74"/>
      <c r="G143" s="72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72">
        <v>0</v>
      </c>
      <c r="AN143" s="72">
        <v>0</v>
      </c>
      <c r="AO143" s="72">
        <v>0</v>
      </c>
      <c r="AP143" s="72">
        <v>0</v>
      </c>
      <c r="AQ143" s="72">
        <v>0</v>
      </c>
      <c r="AR143" s="72">
        <v>0</v>
      </c>
      <c r="AS143" s="72">
        <v>0</v>
      </c>
      <c r="AT143" s="72">
        <v>0</v>
      </c>
      <c r="AU143" s="72">
        <v>0</v>
      </c>
      <c r="AV143" s="72">
        <v>0</v>
      </c>
      <c r="AW143" s="72">
        <v>0</v>
      </c>
      <c r="AX143" s="72">
        <v>0</v>
      </c>
      <c r="AY143" s="72">
        <v>0</v>
      </c>
      <c r="AZ143" s="72">
        <v>0</v>
      </c>
      <c r="BA143" s="72">
        <v>0</v>
      </c>
      <c r="BB143" s="72">
        <v>0</v>
      </c>
      <c r="BC143" s="72">
        <v>0</v>
      </c>
      <c r="BD143" s="72">
        <v>0</v>
      </c>
      <c r="BE143" s="72">
        <v>0</v>
      </c>
      <c r="BF143" s="72">
        <v>0</v>
      </c>
      <c r="BG143" s="72">
        <v>0</v>
      </c>
      <c r="BH143" s="72">
        <v>0</v>
      </c>
      <c r="BI143" s="72">
        <v>0</v>
      </c>
      <c r="BJ143" s="74">
        <v>0</v>
      </c>
      <c r="BK143" s="72">
        <v>0</v>
      </c>
      <c r="BL143" s="72">
        <v>0</v>
      </c>
      <c r="BM143" s="72">
        <v>0</v>
      </c>
      <c r="BN143" s="72">
        <v>0</v>
      </c>
      <c r="BO143" s="72">
        <v>0</v>
      </c>
      <c r="BP143" s="72">
        <v>0</v>
      </c>
      <c r="BQ143" s="72">
        <v>0</v>
      </c>
      <c r="BR143" s="72">
        <v>0</v>
      </c>
      <c r="BS143" s="72">
        <v>0</v>
      </c>
      <c r="BT143" s="72">
        <v>0</v>
      </c>
      <c r="BU143" s="72">
        <v>0</v>
      </c>
      <c r="BV143" s="72">
        <v>0</v>
      </c>
      <c r="BW143" s="72">
        <v>0</v>
      </c>
      <c r="BX143" s="72">
        <v>0</v>
      </c>
      <c r="BY143" s="72">
        <v>0</v>
      </c>
      <c r="BZ143" s="72">
        <v>0</v>
      </c>
      <c r="CA143" s="72">
        <v>0</v>
      </c>
      <c r="CB143" s="72">
        <v>0</v>
      </c>
      <c r="CC143" s="72">
        <v>0</v>
      </c>
      <c r="CD143" s="72">
        <v>0</v>
      </c>
      <c r="CE143" s="72">
        <v>0</v>
      </c>
      <c r="CF143" s="72">
        <v>0</v>
      </c>
      <c r="CG143" s="72">
        <v>0</v>
      </c>
      <c r="CH143" s="72">
        <v>0</v>
      </c>
      <c r="CI143" s="72">
        <v>0</v>
      </c>
      <c r="CJ143" s="74">
        <v>0</v>
      </c>
      <c r="CK143" s="74">
        <v>0</v>
      </c>
      <c r="CL143" s="74">
        <v>0</v>
      </c>
      <c r="CM143" s="74">
        <v>0</v>
      </c>
      <c r="CN143" s="74">
        <v>0</v>
      </c>
      <c r="CO143" s="74">
        <v>0</v>
      </c>
      <c r="CP143" s="74">
        <v>0</v>
      </c>
      <c r="CQ143" s="74">
        <v>0</v>
      </c>
      <c r="CR143" s="74">
        <v>0</v>
      </c>
      <c r="CS143" s="74">
        <v>0</v>
      </c>
      <c r="CT143" s="74">
        <v>0</v>
      </c>
      <c r="CU143" s="74">
        <v>0</v>
      </c>
      <c r="CV143" s="74">
        <v>0</v>
      </c>
      <c r="CW143" s="74">
        <v>0</v>
      </c>
      <c r="CX143" s="74">
        <v>0</v>
      </c>
      <c r="CY143" s="74">
        <v>0</v>
      </c>
      <c r="CZ143" s="74">
        <v>0</v>
      </c>
      <c r="DA143" s="74">
        <v>0</v>
      </c>
      <c r="DB143" s="74">
        <v>0</v>
      </c>
      <c r="DC143" s="74">
        <v>0</v>
      </c>
      <c r="DD143" s="74">
        <v>0</v>
      </c>
    </row>
    <row r="144" spans="1:108" s="75" customFormat="1" ht="16.5" customHeight="1" x14ac:dyDescent="0.25">
      <c r="A144" s="70">
        <v>133</v>
      </c>
      <c r="B144" s="71">
        <v>45358</v>
      </c>
      <c r="C144" s="72">
        <v>1</v>
      </c>
      <c r="D144" s="72">
        <v>0</v>
      </c>
      <c r="E144" s="72">
        <v>0</v>
      </c>
      <c r="F144" s="74"/>
      <c r="G144" s="72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72">
        <v>0</v>
      </c>
      <c r="AN144" s="72">
        <v>0</v>
      </c>
      <c r="AO144" s="72">
        <v>0</v>
      </c>
      <c r="AP144" s="72">
        <v>0</v>
      </c>
      <c r="AQ144" s="72">
        <v>0</v>
      </c>
      <c r="AR144" s="72">
        <v>0</v>
      </c>
      <c r="AS144" s="72">
        <v>0</v>
      </c>
      <c r="AT144" s="72">
        <v>0</v>
      </c>
      <c r="AU144" s="72">
        <v>0</v>
      </c>
      <c r="AV144" s="72">
        <v>0</v>
      </c>
      <c r="AW144" s="72">
        <v>0</v>
      </c>
      <c r="AX144" s="72">
        <v>0</v>
      </c>
      <c r="AY144" s="72">
        <v>0</v>
      </c>
      <c r="AZ144" s="72">
        <v>0</v>
      </c>
      <c r="BA144" s="72">
        <v>0</v>
      </c>
      <c r="BB144" s="72">
        <v>0</v>
      </c>
      <c r="BC144" s="72">
        <v>0</v>
      </c>
      <c r="BD144" s="72">
        <v>0</v>
      </c>
      <c r="BE144" s="72">
        <v>0</v>
      </c>
      <c r="BF144" s="72">
        <v>0</v>
      </c>
      <c r="BG144" s="72">
        <v>0</v>
      </c>
      <c r="BH144" s="72">
        <v>0</v>
      </c>
      <c r="BI144" s="72">
        <v>0</v>
      </c>
      <c r="BJ144" s="74">
        <v>0</v>
      </c>
      <c r="BK144" s="72">
        <v>0</v>
      </c>
      <c r="BL144" s="72">
        <v>0</v>
      </c>
      <c r="BM144" s="72">
        <v>0</v>
      </c>
      <c r="BN144" s="72">
        <v>0</v>
      </c>
      <c r="BO144" s="72">
        <v>0</v>
      </c>
      <c r="BP144" s="72">
        <v>0</v>
      </c>
      <c r="BQ144" s="72">
        <v>0</v>
      </c>
      <c r="BR144" s="72">
        <v>0</v>
      </c>
      <c r="BS144" s="72">
        <v>0</v>
      </c>
      <c r="BT144" s="72">
        <v>0</v>
      </c>
      <c r="BU144" s="72">
        <v>0</v>
      </c>
      <c r="BV144" s="72">
        <v>0</v>
      </c>
      <c r="BW144" s="72">
        <v>0</v>
      </c>
      <c r="BX144" s="72">
        <v>0</v>
      </c>
      <c r="BY144" s="72">
        <v>0</v>
      </c>
      <c r="BZ144" s="72">
        <v>0</v>
      </c>
      <c r="CA144" s="72">
        <v>0</v>
      </c>
      <c r="CB144" s="72">
        <v>0</v>
      </c>
      <c r="CC144" s="72">
        <v>0</v>
      </c>
      <c r="CD144" s="72">
        <v>0</v>
      </c>
      <c r="CE144" s="72">
        <v>0</v>
      </c>
      <c r="CF144" s="72">
        <v>0</v>
      </c>
      <c r="CG144" s="72">
        <v>0</v>
      </c>
      <c r="CH144" s="72">
        <v>0</v>
      </c>
      <c r="CI144" s="72">
        <v>0</v>
      </c>
      <c r="CJ144" s="74">
        <v>0</v>
      </c>
      <c r="CK144" s="74">
        <v>0</v>
      </c>
      <c r="CL144" s="74">
        <v>0</v>
      </c>
      <c r="CM144" s="74">
        <v>0</v>
      </c>
      <c r="CN144" s="74">
        <v>0</v>
      </c>
      <c r="CO144" s="74">
        <v>0</v>
      </c>
      <c r="CP144" s="74">
        <v>0</v>
      </c>
      <c r="CQ144" s="74">
        <v>0</v>
      </c>
      <c r="CR144" s="74">
        <v>0</v>
      </c>
      <c r="CS144" s="74">
        <v>0</v>
      </c>
      <c r="CT144" s="74">
        <v>0</v>
      </c>
      <c r="CU144" s="74">
        <v>0</v>
      </c>
      <c r="CV144" s="74">
        <v>0</v>
      </c>
      <c r="CW144" s="74">
        <v>0</v>
      </c>
      <c r="CX144" s="74">
        <v>0</v>
      </c>
      <c r="CY144" s="74">
        <v>0</v>
      </c>
      <c r="CZ144" s="74">
        <v>0</v>
      </c>
      <c r="DA144" s="74">
        <v>0</v>
      </c>
      <c r="DB144" s="74">
        <v>0</v>
      </c>
      <c r="DC144" s="74">
        <v>0</v>
      </c>
      <c r="DD144" s="74">
        <v>0</v>
      </c>
    </row>
    <row r="145" spans="1:108" s="75" customFormat="1" ht="16.5" customHeight="1" x14ac:dyDescent="0.25">
      <c r="A145" s="70">
        <v>134</v>
      </c>
      <c r="B145" s="71">
        <v>45358</v>
      </c>
      <c r="C145" s="72">
        <v>2</v>
      </c>
      <c r="D145" s="72">
        <v>0</v>
      </c>
      <c r="E145" s="72">
        <v>0</v>
      </c>
      <c r="F145" s="74"/>
      <c r="G145" s="72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72">
        <v>0</v>
      </c>
      <c r="AM145" s="72">
        <v>0</v>
      </c>
      <c r="AN145" s="72">
        <v>0</v>
      </c>
      <c r="AO145" s="72">
        <v>0</v>
      </c>
      <c r="AP145" s="72">
        <v>0</v>
      </c>
      <c r="AQ145" s="72">
        <v>0</v>
      </c>
      <c r="AR145" s="72">
        <v>0</v>
      </c>
      <c r="AS145" s="72">
        <v>0</v>
      </c>
      <c r="AT145" s="72">
        <v>0</v>
      </c>
      <c r="AU145" s="72">
        <v>0</v>
      </c>
      <c r="AV145" s="72">
        <v>0</v>
      </c>
      <c r="AW145" s="72">
        <v>0</v>
      </c>
      <c r="AX145" s="72">
        <v>0</v>
      </c>
      <c r="AY145" s="72">
        <v>0</v>
      </c>
      <c r="AZ145" s="72">
        <v>0</v>
      </c>
      <c r="BA145" s="72">
        <v>0</v>
      </c>
      <c r="BB145" s="72">
        <v>0</v>
      </c>
      <c r="BC145" s="72">
        <v>0</v>
      </c>
      <c r="BD145" s="72">
        <v>0</v>
      </c>
      <c r="BE145" s="72">
        <v>0</v>
      </c>
      <c r="BF145" s="72">
        <v>0</v>
      </c>
      <c r="BG145" s="72">
        <v>0</v>
      </c>
      <c r="BH145" s="72">
        <v>0</v>
      </c>
      <c r="BI145" s="72">
        <v>0</v>
      </c>
      <c r="BJ145" s="74">
        <v>0</v>
      </c>
      <c r="BK145" s="72">
        <v>0</v>
      </c>
      <c r="BL145" s="72">
        <v>0</v>
      </c>
      <c r="BM145" s="72">
        <v>0</v>
      </c>
      <c r="BN145" s="72">
        <v>0</v>
      </c>
      <c r="BO145" s="72">
        <v>0</v>
      </c>
      <c r="BP145" s="72">
        <v>0</v>
      </c>
      <c r="BQ145" s="72">
        <v>0</v>
      </c>
      <c r="BR145" s="72">
        <v>0</v>
      </c>
      <c r="BS145" s="72">
        <v>0</v>
      </c>
      <c r="BT145" s="72">
        <v>0</v>
      </c>
      <c r="BU145" s="72">
        <v>0</v>
      </c>
      <c r="BV145" s="72">
        <v>0</v>
      </c>
      <c r="BW145" s="72">
        <v>0</v>
      </c>
      <c r="BX145" s="72">
        <v>0</v>
      </c>
      <c r="BY145" s="72">
        <v>0</v>
      </c>
      <c r="BZ145" s="72">
        <v>0</v>
      </c>
      <c r="CA145" s="72">
        <v>0</v>
      </c>
      <c r="CB145" s="72">
        <v>0</v>
      </c>
      <c r="CC145" s="72">
        <v>0</v>
      </c>
      <c r="CD145" s="72">
        <v>0</v>
      </c>
      <c r="CE145" s="72">
        <v>0</v>
      </c>
      <c r="CF145" s="72">
        <v>0</v>
      </c>
      <c r="CG145" s="72">
        <v>0</v>
      </c>
      <c r="CH145" s="72">
        <v>0</v>
      </c>
      <c r="CI145" s="72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  <c r="CP145" s="74">
        <v>0</v>
      </c>
      <c r="CQ145" s="74">
        <v>0</v>
      </c>
      <c r="CR145" s="74">
        <v>0</v>
      </c>
      <c r="CS145" s="74">
        <v>0</v>
      </c>
      <c r="CT145" s="74">
        <v>0</v>
      </c>
      <c r="CU145" s="74">
        <v>0</v>
      </c>
      <c r="CV145" s="74">
        <v>0</v>
      </c>
      <c r="CW145" s="74">
        <v>0</v>
      </c>
      <c r="CX145" s="74">
        <v>0</v>
      </c>
      <c r="CY145" s="74">
        <v>0</v>
      </c>
      <c r="CZ145" s="74">
        <v>0</v>
      </c>
      <c r="DA145" s="74">
        <v>0</v>
      </c>
      <c r="DB145" s="74">
        <v>0</v>
      </c>
      <c r="DC145" s="74">
        <v>0</v>
      </c>
      <c r="DD145" s="74">
        <v>0</v>
      </c>
    </row>
    <row r="146" spans="1:108" s="75" customFormat="1" ht="16.5" customHeight="1" x14ac:dyDescent="0.25">
      <c r="A146" s="70">
        <v>135</v>
      </c>
      <c r="B146" s="71">
        <v>45359</v>
      </c>
      <c r="C146" s="72">
        <v>1</v>
      </c>
      <c r="D146" s="72">
        <v>0</v>
      </c>
      <c r="E146" s="72">
        <v>0</v>
      </c>
      <c r="F146" s="74"/>
      <c r="G146" s="72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72">
        <v>0</v>
      </c>
      <c r="AM146" s="72">
        <v>0</v>
      </c>
      <c r="AN146" s="72">
        <v>0</v>
      </c>
      <c r="AO146" s="72">
        <v>0</v>
      </c>
      <c r="AP146" s="72">
        <v>0</v>
      </c>
      <c r="AQ146" s="72">
        <v>0</v>
      </c>
      <c r="AR146" s="72">
        <v>0</v>
      </c>
      <c r="AS146" s="72">
        <v>0</v>
      </c>
      <c r="AT146" s="72">
        <v>0</v>
      </c>
      <c r="AU146" s="72">
        <v>0</v>
      </c>
      <c r="AV146" s="72">
        <v>0</v>
      </c>
      <c r="AW146" s="72">
        <v>0</v>
      </c>
      <c r="AX146" s="72">
        <v>0</v>
      </c>
      <c r="AY146" s="72">
        <v>0</v>
      </c>
      <c r="AZ146" s="72">
        <v>0</v>
      </c>
      <c r="BA146" s="72">
        <v>0</v>
      </c>
      <c r="BB146" s="72">
        <v>0</v>
      </c>
      <c r="BC146" s="72">
        <v>0</v>
      </c>
      <c r="BD146" s="72">
        <v>0</v>
      </c>
      <c r="BE146" s="72">
        <v>0</v>
      </c>
      <c r="BF146" s="72">
        <v>0</v>
      </c>
      <c r="BG146" s="72">
        <v>0</v>
      </c>
      <c r="BH146" s="72">
        <v>0</v>
      </c>
      <c r="BI146" s="72">
        <v>0</v>
      </c>
      <c r="BJ146" s="74">
        <v>0</v>
      </c>
      <c r="BK146" s="72">
        <v>0</v>
      </c>
      <c r="BL146" s="72">
        <v>0</v>
      </c>
      <c r="BM146" s="72">
        <v>0</v>
      </c>
      <c r="BN146" s="72">
        <v>0</v>
      </c>
      <c r="BO146" s="72">
        <v>0</v>
      </c>
      <c r="BP146" s="72">
        <v>0</v>
      </c>
      <c r="BQ146" s="72">
        <v>0</v>
      </c>
      <c r="BR146" s="72">
        <v>0</v>
      </c>
      <c r="BS146" s="72">
        <v>0</v>
      </c>
      <c r="BT146" s="72">
        <v>0</v>
      </c>
      <c r="BU146" s="72">
        <v>0</v>
      </c>
      <c r="BV146" s="72">
        <v>0</v>
      </c>
      <c r="BW146" s="72">
        <v>0</v>
      </c>
      <c r="BX146" s="72">
        <v>0</v>
      </c>
      <c r="BY146" s="72">
        <v>0</v>
      </c>
      <c r="BZ146" s="72">
        <v>0</v>
      </c>
      <c r="CA146" s="72">
        <v>0</v>
      </c>
      <c r="CB146" s="72">
        <v>0</v>
      </c>
      <c r="CC146" s="72">
        <v>0</v>
      </c>
      <c r="CD146" s="72">
        <v>0</v>
      </c>
      <c r="CE146" s="72">
        <v>0</v>
      </c>
      <c r="CF146" s="72">
        <v>0</v>
      </c>
      <c r="CG146" s="72">
        <v>0</v>
      </c>
      <c r="CH146" s="72">
        <v>0</v>
      </c>
      <c r="CI146" s="72">
        <v>0</v>
      </c>
      <c r="CJ146" s="74">
        <v>0</v>
      </c>
      <c r="CK146" s="74">
        <v>0</v>
      </c>
      <c r="CL146" s="74">
        <v>0</v>
      </c>
      <c r="CM146" s="74">
        <v>0</v>
      </c>
      <c r="CN146" s="74">
        <v>0</v>
      </c>
      <c r="CO146" s="74">
        <v>0</v>
      </c>
      <c r="CP146" s="74">
        <v>0</v>
      </c>
      <c r="CQ146" s="74">
        <v>0</v>
      </c>
      <c r="CR146" s="74">
        <v>0</v>
      </c>
      <c r="CS146" s="74">
        <v>0</v>
      </c>
      <c r="CT146" s="74">
        <v>0</v>
      </c>
      <c r="CU146" s="74">
        <v>0</v>
      </c>
      <c r="CV146" s="74">
        <v>0</v>
      </c>
      <c r="CW146" s="74">
        <v>0</v>
      </c>
      <c r="CX146" s="74">
        <v>0</v>
      </c>
      <c r="CY146" s="74">
        <v>0</v>
      </c>
      <c r="CZ146" s="74">
        <v>0</v>
      </c>
      <c r="DA146" s="74">
        <v>0</v>
      </c>
      <c r="DB146" s="74">
        <v>0</v>
      </c>
      <c r="DC146" s="74">
        <v>0</v>
      </c>
      <c r="DD146" s="74">
        <v>0</v>
      </c>
    </row>
    <row r="147" spans="1:108" s="75" customFormat="1" ht="16.5" customHeight="1" x14ac:dyDescent="0.25">
      <c r="A147" s="70">
        <v>136</v>
      </c>
      <c r="B147" s="71">
        <v>45359</v>
      </c>
      <c r="C147" s="72">
        <v>2</v>
      </c>
      <c r="D147" s="72">
        <v>0</v>
      </c>
      <c r="E147" s="72">
        <v>0</v>
      </c>
      <c r="F147" s="74"/>
      <c r="G147" s="72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2">
        <v>0</v>
      </c>
      <c r="AB147" s="72">
        <v>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72">
        <v>0</v>
      </c>
      <c r="AM147" s="72">
        <v>0</v>
      </c>
      <c r="AN147" s="72">
        <v>0</v>
      </c>
      <c r="AO147" s="72">
        <v>0</v>
      </c>
      <c r="AP147" s="72">
        <v>0</v>
      </c>
      <c r="AQ147" s="72">
        <v>0</v>
      </c>
      <c r="AR147" s="72">
        <v>0</v>
      </c>
      <c r="AS147" s="72">
        <v>0</v>
      </c>
      <c r="AT147" s="72">
        <v>0</v>
      </c>
      <c r="AU147" s="72">
        <v>0</v>
      </c>
      <c r="AV147" s="72">
        <v>0</v>
      </c>
      <c r="AW147" s="72">
        <v>0</v>
      </c>
      <c r="AX147" s="72">
        <v>0</v>
      </c>
      <c r="AY147" s="72">
        <v>0</v>
      </c>
      <c r="AZ147" s="72">
        <v>0</v>
      </c>
      <c r="BA147" s="72">
        <v>0</v>
      </c>
      <c r="BB147" s="72">
        <v>0</v>
      </c>
      <c r="BC147" s="72">
        <v>0</v>
      </c>
      <c r="BD147" s="72">
        <v>0</v>
      </c>
      <c r="BE147" s="72">
        <v>0</v>
      </c>
      <c r="BF147" s="72">
        <v>0</v>
      </c>
      <c r="BG147" s="72">
        <v>0</v>
      </c>
      <c r="BH147" s="72">
        <v>0</v>
      </c>
      <c r="BI147" s="72">
        <v>0</v>
      </c>
      <c r="BJ147" s="74">
        <v>0</v>
      </c>
      <c r="BK147" s="72">
        <v>0</v>
      </c>
      <c r="BL147" s="72">
        <v>0</v>
      </c>
      <c r="BM147" s="72">
        <v>0</v>
      </c>
      <c r="BN147" s="72">
        <v>0</v>
      </c>
      <c r="BO147" s="72">
        <v>0</v>
      </c>
      <c r="BP147" s="72">
        <v>0</v>
      </c>
      <c r="BQ147" s="72">
        <v>0</v>
      </c>
      <c r="BR147" s="72">
        <v>0</v>
      </c>
      <c r="BS147" s="72">
        <v>0</v>
      </c>
      <c r="BT147" s="72">
        <v>0</v>
      </c>
      <c r="BU147" s="72">
        <v>0</v>
      </c>
      <c r="BV147" s="72">
        <v>0</v>
      </c>
      <c r="BW147" s="72">
        <v>0</v>
      </c>
      <c r="BX147" s="72">
        <v>0</v>
      </c>
      <c r="BY147" s="72">
        <v>0</v>
      </c>
      <c r="BZ147" s="72">
        <v>0</v>
      </c>
      <c r="CA147" s="72">
        <v>0</v>
      </c>
      <c r="CB147" s="72">
        <v>0</v>
      </c>
      <c r="CC147" s="72">
        <v>0</v>
      </c>
      <c r="CD147" s="72">
        <v>0</v>
      </c>
      <c r="CE147" s="72">
        <v>0</v>
      </c>
      <c r="CF147" s="72">
        <v>0</v>
      </c>
      <c r="CG147" s="72">
        <v>0</v>
      </c>
      <c r="CH147" s="72">
        <v>0</v>
      </c>
      <c r="CI147" s="72">
        <v>0</v>
      </c>
      <c r="CJ147" s="74">
        <v>0</v>
      </c>
      <c r="CK147" s="74">
        <v>0</v>
      </c>
      <c r="CL147" s="74">
        <v>0</v>
      </c>
      <c r="CM147" s="74">
        <v>0</v>
      </c>
      <c r="CN147" s="74">
        <v>0</v>
      </c>
      <c r="CO147" s="74">
        <v>0</v>
      </c>
      <c r="CP147" s="74">
        <v>0</v>
      </c>
      <c r="CQ147" s="74">
        <v>0</v>
      </c>
      <c r="CR147" s="74">
        <v>0</v>
      </c>
      <c r="CS147" s="74">
        <v>0</v>
      </c>
      <c r="CT147" s="74">
        <v>0</v>
      </c>
      <c r="CU147" s="74">
        <v>0</v>
      </c>
      <c r="CV147" s="74">
        <v>0</v>
      </c>
      <c r="CW147" s="74">
        <v>0</v>
      </c>
      <c r="CX147" s="74">
        <v>0</v>
      </c>
      <c r="CY147" s="74">
        <v>0</v>
      </c>
      <c r="CZ147" s="74">
        <v>0</v>
      </c>
      <c r="DA147" s="74">
        <v>0</v>
      </c>
      <c r="DB147" s="74">
        <v>0</v>
      </c>
      <c r="DC147" s="74">
        <v>0</v>
      </c>
      <c r="DD147" s="74">
        <v>0</v>
      </c>
    </row>
    <row r="148" spans="1:108" s="75" customFormat="1" ht="16.5" customHeight="1" x14ac:dyDescent="0.25">
      <c r="A148" s="70">
        <v>137</v>
      </c>
      <c r="B148" s="71">
        <v>45360</v>
      </c>
      <c r="C148" s="72">
        <v>1</v>
      </c>
      <c r="D148" s="72">
        <v>0</v>
      </c>
      <c r="E148" s="72">
        <v>0</v>
      </c>
      <c r="F148" s="74"/>
      <c r="G148" s="72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72">
        <v>0</v>
      </c>
      <c r="AM148" s="72">
        <v>0</v>
      </c>
      <c r="AN148" s="72">
        <v>0</v>
      </c>
      <c r="AO148" s="72">
        <v>0</v>
      </c>
      <c r="AP148" s="72">
        <v>0</v>
      </c>
      <c r="AQ148" s="72">
        <v>0</v>
      </c>
      <c r="AR148" s="72">
        <v>0</v>
      </c>
      <c r="AS148" s="72">
        <v>0</v>
      </c>
      <c r="AT148" s="72">
        <v>0</v>
      </c>
      <c r="AU148" s="72">
        <v>0</v>
      </c>
      <c r="AV148" s="72">
        <v>0</v>
      </c>
      <c r="AW148" s="72">
        <v>0</v>
      </c>
      <c r="AX148" s="72">
        <v>0</v>
      </c>
      <c r="AY148" s="72">
        <v>0</v>
      </c>
      <c r="AZ148" s="72">
        <v>0</v>
      </c>
      <c r="BA148" s="72">
        <v>0</v>
      </c>
      <c r="BB148" s="72">
        <v>0</v>
      </c>
      <c r="BC148" s="72">
        <v>0</v>
      </c>
      <c r="BD148" s="72">
        <v>0</v>
      </c>
      <c r="BE148" s="72">
        <v>0</v>
      </c>
      <c r="BF148" s="72">
        <v>0</v>
      </c>
      <c r="BG148" s="72">
        <v>0</v>
      </c>
      <c r="BH148" s="72">
        <v>0</v>
      </c>
      <c r="BI148" s="72">
        <v>0</v>
      </c>
      <c r="BJ148" s="74">
        <v>0</v>
      </c>
      <c r="BK148" s="72">
        <v>0</v>
      </c>
      <c r="BL148" s="72">
        <v>0</v>
      </c>
      <c r="BM148" s="72">
        <v>0</v>
      </c>
      <c r="BN148" s="72">
        <v>0</v>
      </c>
      <c r="BO148" s="72">
        <v>0</v>
      </c>
      <c r="BP148" s="72">
        <v>0</v>
      </c>
      <c r="BQ148" s="72">
        <v>0</v>
      </c>
      <c r="BR148" s="72">
        <v>0</v>
      </c>
      <c r="BS148" s="72">
        <v>0</v>
      </c>
      <c r="BT148" s="72">
        <v>0</v>
      </c>
      <c r="BU148" s="72">
        <v>0</v>
      </c>
      <c r="BV148" s="72">
        <v>0</v>
      </c>
      <c r="BW148" s="72">
        <v>0</v>
      </c>
      <c r="BX148" s="72">
        <v>0</v>
      </c>
      <c r="BY148" s="72">
        <v>0</v>
      </c>
      <c r="BZ148" s="72">
        <v>0</v>
      </c>
      <c r="CA148" s="72">
        <v>0</v>
      </c>
      <c r="CB148" s="72">
        <v>0</v>
      </c>
      <c r="CC148" s="72">
        <v>0</v>
      </c>
      <c r="CD148" s="72">
        <v>0</v>
      </c>
      <c r="CE148" s="72">
        <v>0</v>
      </c>
      <c r="CF148" s="72">
        <v>0</v>
      </c>
      <c r="CG148" s="72">
        <v>0</v>
      </c>
      <c r="CH148" s="72">
        <v>0</v>
      </c>
      <c r="CI148" s="72">
        <v>0</v>
      </c>
      <c r="CJ148" s="74">
        <v>0</v>
      </c>
      <c r="CK148" s="74">
        <v>0</v>
      </c>
      <c r="CL148" s="74">
        <v>0</v>
      </c>
      <c r="CM148" s="74">
        <v>0</v>
      </c>
      <c r="CN148" s="74">
        <v>0</v>
      </c>
      <c r="CO148" s="74">
        <v>0</v>
      </c>
      <c r="CP148" s="74">
        <v>0</v>
      </c>
      <c r="CQ148" s="74">
        <v>0</v>
      </c>
      <c r="CR148" s="74">
        <v>0</v>
      </c>
      <c r="CS148" s="74">
        <v>0</v>
      </c>
      <c r="CT148" s="74">
        <v>0</v>
      </c>
      <c r="CU148" s="74">
        <v>0</v>
      </c>
      <c r="CV148" s="74">
        <v>0</v>
      </c>
      <c r="CW148" s="74">
        <v>0</v>
      </c>
      <c r="CX148" s="74">
        <v>0</v>
      </c>
      <c r="CY148" s="74">
        <v>0</v>
      </c>
      <c r="CZ148" s="74">
        <v>0</v>
      </c>
      <c r="DA148" s="74">
        <v>0</v>
      </c>
      <c r="DB148" s="74">
        <v>0</v>
      </c>
      <c r="DC148" s="74">
        <v>0</v>
      </c>
      <c r="DD148" s="74">
        <v>0</v>
      </c>
    </row>
    <row r="149" spans="1:108" s="75" customFormat="1" ht="16.5" customHeight="1" x14ac:dyDescent="0.25">
      <c r="A149" s="70">
        <v>138</v>
      </c>
      <c r="B149" s="71">
        <v>45360</v>
      </c>
      <c r="C149" s="72">
        <v>2</v>
      </c>
      <c r="D149" s="72">
        <v>0</v>
      </c>
      <c r="E149" s="72">
        <v>0</v>
      </c>
      <c r="F149" s="74"/>
      <c r="G149" s="72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2">
        <v>0</v>
      </c>
      <c r="AB149" s="72">
        <v>0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72">
        <v>0</v>
      </c>
      <c r="AJ149" s="72">
        <v>0</v>
      </c>
      <c r="AK149" s="72">
        <v>0</v>
      </c>
      <c r="AL149" s="72">
        <v>0</v>
      </c>
      <c r="AM149" s="72">
        <v>0</v>
      </c>
      <c r="AN149" s="72">
        <v>0</v>
      </c>
      <c r="AO149" s="72">
        <v>0</v>
      </c>
      <c r="AP149" s="72">
        <v>0</v>
      </c>
      <c r="AQ149" s="72">
        <v>0</v>
      </c>
      <c r="AR149" s="72">
        <v>0</v>
      </c>
      <c r="AS149" s="72">
        <v>0</v>
      </c>
      <c r="AT149" s="72">
        <v>0</v>
      </c>
      <c r="AU149" s="72">
        <v>0</v>
      </c>
      <c r="AV149" s="72">
        <v>0</v>
      </c>
      <c r="AW149" s="72">
        <v>0</v>
      </c>
      <c r="AX149" s="72">
        <v>0</v>
      </c>
      <c r="AY149" s="72">
        <v>0</v>
      </c>
      <c r="AZ149" s="72">
        <v>0</v>
      </c>
      <c r="BA149" s="72">
        <v>0</v>
      </c>
      <c r="BB149" s="72">
        <v>0</v>
      </c>
      <c r="BC149" s="72">
        <v>0</v>
      </c>
      <c r="BD149" s="72">
        <v>0</v>
      </c>
      <c r="BE149" s="72">
        <v>0</v>
      </c>
      <c r="BF149" s="72">
        <v>0</v>
      </c>
      <c r="BG149" s="72">
        <v>0</v>
      </c>
      <c r="BH149" s="72">
        <v>0</v>
      </c>
      <c r="BI149" s="72">
        <v>0</v>
      </c>
      <c r="BJ149" s="74">
        <v>0</v>
      </c>
      <c r="BK149" s="72">
        <v>0</v>
      </c>
      <c r="BL149" s="72">
        <v>0</v>
      </c>
      <c r="BM149" s="72">
        <v>0</v>
      </c>
      <c r="BN149" s="72">
        <v>0</v>
      </c>
      <c r="BO149" s="72">
        <v>0</v>
      </c>
      <c r="BP149" s="72">
        <v>0</v>
      </c>
      <c r="BQ149" s="72">
        <v>0</v>
      </c>
      <c r="BR149" s="72">
        <v>0</v>
      </c>
      <c r="BS149" s="72">
        <v>0</v>
      </c>
      <c r="BT149" s="72">
        <v>0</v>
      </c>
      <c r="BU149" s="72">
        <v>0</v>
      </c>
      <c r="BV149" s="72">
        <v>0</v>
      </c>
      <c r="BW149" s="72">
        <v>0</v>
      </c>
      <c r="BX149" s="72">
        <v>0</v>
      </c>
      <c r="BY149" s="72">
        <v>0</v>
      </c>
      <c r="BZ149" s="72">
        <v>0</v>
      </c>
      <c r="CA149" s="72">
        <v>0</v>
      </c>
      <c r="CB149" s="72">
        <v>0</v>
      </c>
      <c r="CC149" s="72">
        <v>0</v>
      </c>
      <c r="CD149" s="72">
        <v>0</v>
      </c>
      <c r="CE149" s="72">
        <v>0</v>
      </c>
      <c r="CF149" s="72">
        <v>0</v>
      </c>
      <c r="CG149" s="72">
        <v>0</v>
      </c>
      <c r="CH149" s="72">
        <v>0</v>
      </c>
      <c r="CI149" s="72">
        <v>0</v>
      </c>
      <c r="CJ149" s="74">
        <v>0</v>
      </c>
      <c r="CK149" s="74">
        <v>0</v>
      </c>
      <c r="CL149" s="74">
        <v>0</v>
      </c>
      <c r="CM149" s="74">
        <v>0</v>
      </c>
      <c r="CN149" s="74">
        <v>0</v>
      </c>
      <c r="CO149" s="74">
        <v>0</v>
      </c>
      <c r="CP149" s="74">
        <v>0</v>
      </c>
      <c r="CQ149" s="74">
        <v>0</v>
      </c>
      <c r="CR149" s="74">
        <v>0</v>
      </c>
      <c r="CS149" s="74">
        <v>0</v>
      </c>
      <c r="CT149" s="74">
        <v>0</v>
      </c>
      <c r="CU149" s="74">
        <v>0</v>
      </c>
      <c r="CV149" s="74">
        <v>0</v>
      </c>
      <c r="CW149" s="74">
        <v>0</v>
      </c>
      <c r="CX149" s="74">
        <v>0</v>
      </c>
      <c r="CY149" s="74">
        <v>0</v>
      </c>
      <c r="CZ149" s="74">
        <v>0</v>
      </c>
      <c r="DA149" s="74">
        <v>0</v>
      </c>
      <c r="DB149" s="74">
        <v>0</v>
      </c>
      <c r="DC149" s="74">
        <v>0</v>
      </c>
      <c r="DD149" s="74">
        <v>0</v>
      </c>
    </row>
    <row r="150" spans="1:108" s="75" customFormat="1" ht="16.5" customHeight="1" x14ac:dyDescent="0.25">
      <c r="A150" s="70">
        <v>139</v>
      </c>
      <c r="B150" s="71">
        <v>45361</v>
      </c>
      <c r="C150" s="72">
        <v>1</v>
      </c>
      <c r="D150" s="72">
        <v>5.3</v>
      </c>
      <c r="E150" s="72">
        <v>847.10352999999998</v>
      </c>
      <c r="F150" s="74"/>
      <c r="G150" s="72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72">
        <v>0</v>
      </c>
      <c r="AJ150" s="72">
        <v>0</v>
      </c>
      <c r="AK150" s="72">
        <v>0</v>
      </c>
      <c r="AL150" s="72">
        <v>0</v>
      </c>
      <c r="AM150" s="72">
        <v>0</v>
      </c>
      <c r="AN150" s="72">
        <v>0</v>
      </c>
      <c r="AO150" s="72">
        <v>0</v>
      </c>
      <c r="AP150" s="72">
        <v>0</v>
      </c>
      <c r="AQ150" s="72">
        <v>0</v>
      </c>
      <c r="AR150" s="72">
        <v>0</v>
      </c>
      <c r="AS150" s="72">
        <v>0</v>
      </c>
      <c r="AT150" s="72">
        <v>0</v>
      </c>
      <c r="AU150" s="72">
        <v>0</v>
      </c>
      <c r="AV150" s="72">
        <v>0</v>
      </c>
      <c r="AW150" s="72">
        <v>0</v>
      </c>
      <c r="AX150" s="72">
        <v>0</v>
      </c>
      <c r="AY150" s="72">
        <v>0</v>
      </c>
      <c r="AZ150" s="72">
        <v>0</v>
      </c>
      <c r="BA150" s="72">
        <v>0</v>
      </c>
      <c r="BB150" s="72">
        <v>0</v>
      </c>
      <c r="BC150" s="72">
        <v>0</v>
      </c>
      <c r="BD150" s="72">
        <v>0</v>
      </c>
      <c r="BE150" s="72">
        <v>0</v>
      </c>
      <c r="BF150" s="72">
        <v>0</v>
      </c>
      <c r="BG150" s="72">
        <v>0</v>
      </c>
      <c r="BH150" s="72">
        <v>0</v>
      </c>
      <c r="BI150" s="72">
        <v>0</v>
      </c>
      <c r="BJ150" s="74">
        <v>0</v>
      </c>
      <c r="BK150" s="72">
        <v>0</v>
      </c>
      <c r="BL150" s="72">
        <v>0</v>
      </c>
      <c r="BM150" s="72">
        <v>0</v>
      </c>
      <c r="BN150" s="72">
        <v>0</v>
      </c>
      <c r="BO150" s="72">
        <v>0</v>
      </c>
      <c r="BP150" s="72">
        <v>0</v>
      </c>
      <c r="BQ150" s="72">
        <v>0</v>
      </c>
      <c r="BR150" s="72">
        <v>0</v>
      </c>
      <c r="BS150" s="72">
        <v>0</v>
      </c>
      <c r="BT150" s="72">
        <v>0</v>
      </c>
      <c r="BU150" s="72">
        <v>0</v>
      </c>
      <c r="BV150" s="72">
        <v>0</v>
      </c>
      <c r="BW150" s="72">
        <v>0</v>
      </c>
      <c r="BX150" s="72">
        <v>0</v>
      </c>
      <c r="BY150" s="72">
        <v>0</v>
      </c>
      <c r="BZ150" s="72">
        <v>0</v>
      </c>
      <c r="CA150" s="72">
        <v>0</v>
      </c>
      <c r="CB150" s="72">
        <v>0</v>
      </c>
      <c r="CC150" s="72">
        <v>0</v>
      </c>
      <c r="CD150" s="72">
        <v>0</v>
      </c>
      <c r="CE150" s="72">
        <v>0</v>
      </c>
      <c r="CF150" s="72">
        <v>0</v>
      </c>
      <c r="CG150" s="72">
        <v>0</v>
      </c>
      <c r="CH150" s="72">
        <v>0</v>
      </c>
      <c r="CI150" s="72">
        <v>0</v>
      </c>
      <c r="CJ150" s="74">
        <v>0</v>
      </c>
      <c r="CK150" s="74">
        <v>0</v>
      </c>
      <c r="CL150" s="74">
        <v>0</v>
      </c>
      <c r="CM150" s="74">
        <v>0</v>
      </c>
      <c r="CN150" s="74">
        <v>0</v>
      </c>
      <c r="CO150" s="74">
        <v>0</v>
      </c>
      <c r="CP150" s="74">
        <v>0</v>
      </c>
      <c r="CQ150" s="74">
        <v>0</v>
      </c>
      <c r="CR150" s="74">
        <v>0</v>
      </c>
      <c r="CS150" s="74">
        <v>0</v>
      </c>
      <c r="CT150" s="74">
        <v>0</v>
      </c>
      <c r="CU150" s="74">
        <v>0</v>
      </c>
      <c r="CV150" s="74">
        <v>0</v>
      </c>
      <c r="CW150" s="74">
        <v>0</v>
      </c>
      <c r="CX150" s="74">
        <v>0</v>
      </c>
      <c r="CY150" s="74">
        <v>0</v>
      </c>
      <c r="CZ150" s="74">
        <v>0</v>
      </c>
      <c r="DA150" s="74">
        <v>0</v>
      </c>
      <c r="DB150" s="74">
        <v>0</v>
      </c>
      <c r="DC150" s="74">
        <v>0</v>
      </c>
      <c r="DD150" s="74">
        <v>0</v>
      </c>
    </row>
    <row r="151" spans="1:108" s="75" customFormat="1" ht="16.5" customHeight="1" x14ac:dyDescent="0.25">
      <c r="A151" s="70">
        <v>140</v>
      </c>
      <c r="B151" s="71">
        <v>45361</v>
      </c>
      <c r="C151" s="72">
        <v>2</v>
      </c>
      <c r="D151" s="72">
        <v>11.9</v>
      </c>
      <c r="E151" s="72">
        <v>2076.8401599999997</v>
      </c>
      <c r="F151" s="74"/>
      <c r="G151" s="72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2">
        <v>1.48</v>
      </c>
      <c r="AB151" s="72">
        <v>886.58</v>
      </c>
      <c r="AC151" s="72">
        <v>2.29</v>
      </c>
      <c r="AD151" s="72">
        <v>2.79</v>
      </c>
      <c r="AE151" s="72">
        <v>8.4629999999999992</v>
      </c>
      <c r="AF151" s="72">
        <v>2.5999999999999999E-2</v>
      </c>
      <c r="AG151" s="72">
        <v>0.31</v>
      </c>
      <c r="AH151" s="72">
        <v>2.4E-2</v>
      </c>
      <c r="AI151" s="72">
        <v>0</v>
      </c>
      <c r="AJ151" s="72">
        <v>8.0000000000000002E-3</v>
      </c>
      <c r="AK151" s="72">
        <f>100-(AB151/10000*1.6734)-(AC151*1.1547)-(AD151*(100/(67.1-$AQ$1)))-(AF151*2.8879)-(AG151*2.1733)-((AE151-(AD151*($AQ$1/(67.1-$AQ$1)))-(AF151*0.8788)-(AG151*0.7453))*2.1483)</f>
        <v>74.978941481347334</v>
      </c>
      <c r="AL151" s="72">
        <f>100/((AB151/10000*1.6734/5.8)+(AC151*1.1547/7.58)+(AD151*(100/(67.1-$AQ$1))/4)+(AF151*2.8879/4.2)+(AG151*2.1733/6)+((AE151-(AD151*($AQ$1/(67.1-$AQ$1)))-(AF151*0.8788)-(AG151*0.7453))*2.1483/4.9)+(AK151/2.65))</f>
        <v>2.9935001738017464</v>
      </c>
      <c r="AM151" s="72">
        <f>IF(AB151=0,0,(AB151/AC151))</f>
        <v>387.15283842794759</v>
      </c>
      <c r="AN151" s="72"/>
      <c r="AO151" s="74">
        <v>26.75</v>
      </c>
      <c r="AP151" s="72">
        <v>15900.75</v>
      </c>
      <c r="AQ151" s="74">
        <v>44.61</v>
      </c>
      <c r="AR151" s="74">
        <v>5.91</v>
      </c>
      <c r="AS151" s="74">
        <v>7.51</v>
      </c>
      <c r="AT151" s="74">
        <v>0.52600000000000002</v>
      </c>
      <c r="AU151" s="74">
        <v>0.32600000000000001</v>
      </c>
      <c r="AV151" s="74">
        <v>4.3999999999999997E-2</v>
      </c>
      <c r="AW151" s="74">
        <v>11.55</v>
      </c>
      <c r="AX151" s="74">
        <v>0.151</v>
      </c>
      <c r="AY151" s="74">
        <f>+AR151+AW151+AS151</f>
        <v>24.97</v>
      </c>
      <c r="AZ151" s="74"/>
      <c r="BA151" s="74"/>
      <c r="BB151" s="74">
        <v>0.57999999999999996</v>
      </c>
      <c r="BC151" s="72">
        <v>123.12</v>
      </c>
      <c r="BD151" s="74">
        <v>0.17</v>
      </c>
      <c r="BE151" s="74">
        <v>2.21</v>
      </c>
      <c r="BF151" s="74">
        <v>6.0430000000000001</v>
      </c>
      <c r="BG151" s="74">
        <v>4.0000000000000001E-3</v>
      </c>
      <c r="BH151" s="74">
        <v>0.182</v>
      </c>
      <c r="BI151" s="74">
        <v>1.7000000000000001E-2</v>
      </c>
      <c r="BJ151" s="74">
        <v>0</v>
      </c>
      <c r="BK151" s="74">
        <v>3.0000000000000001E-3</v>
      </c>
      <c r="BL151" s="74">
        <v>3.39</v>
      </c>
      <c r="BM151" s="72">
        <v>1254.58</v>
      </c>
      <c r="BN151" s="74">
        <v>1.23</v>
      </c>
      <c r="BO151" s="74">
        <v>50.06</v>
      </c>
      <c r="BP151" s="74">
        <v>10.273</v>
      </c>
      <c r="BQ151" s="74">
        <v>0.36199999999999999</v>
      </c>
      <c r="BR151" s="74">
        <v>0.129</v>
      </c>
      <c r="BS151" s="74">
        <v>0.34200000000000003</v>
      </c>
      <c r="BT151" s="74">
        <v>3.35</v>
      </c>
      <c r="BU151" s="74">
        <v>3.0000000000000001E-3</v>
      </c>
      <c r="BV151" s="74">
        <f>BT151+BP151</f>
        <v>13.622999999999999</v>
      </c>
      <c r="BW151" s="74">
        <f>BT151+BN151+BQ151</f>
        <v>4.9420000000000002</v>
      </c>
      <c r="BX151" s="73">
        <f>BX150+BT151-BX$2</f>
        <v>0.35000000000000009</v>
      </c>
      <c r="BY151" s="73">
        <f>BY150+BW151-BY$2</f>
        <v>-5.7999999999999829E-2</v>
      </c>
      <c r="BZ151" s="74">
        <v>0.4</v>
      </c>
      <c r="CA151" s="72">
        <v>72.72</v>
      </c>
      <c r="CB151" s="74">
        <v>0.14000000000000001</v>
      </c>
      <c r="CC151" s="74">
        <v>0.4</v>
      </c>
      <c r="CD151" s="74">
        <v>5.8330000000000002</v>
      </c>
      <c r="CE151" s="74">
        <v>1E-3</v>
      </c>
      <c r="CF151" s="74">
        <v>0.193</v>
      </c>
      <c r="CG151" s="74">
        <v>6.0000000000000001E-3</v>
      </c>
      <c r="CH151" s="74">
        <v>0</v>
      </c>
      <c r="CI151" s="74">
        <v>2E-3</v>
      </c>
      <c r="CJ151" s="74">
        <v>0</v>
      </c>
      <c r="CK151" s="74">
        <v>0</v>
      </c>
      <c r="CL151" s="74">
        <v>0</v>
      </c>
      <c r="CM151" s="74">
        <v>0</v>
      </c>
      <c r="CN151" s="74">
        <v>0</v>
      </c>
      <c r="CO151" s="74">
        <v>0</v>
      </c>
      <c r="CP151" s="74">
        <v>0</v>
      </c>
      <c r="CQ151" s="74">
        <v>0</v>
      </c>
      <c r="CR151" s="74">
        <v>0</v>
      </c>
      <c r="CS151" s="74">
        <v>0</v>
      </c>
      <c r="CT151" s="74">
        <v>0</v>
      </c>
      <c r="CU151" s="74">
        <v>0</v>
      </c>
      <c r="CV151" s="74">
        <v>0</v>
      </c>
      <c r="CW151" s="74">
        <v>0</v>
      </c>
      <c r="CX151" s="74">
        <v>0</v>
      </c>
      <c r="CY151" s="74">
        <v>0</v>
      </c>
      <c r="CZ151" s="74">
        <v>0</v>
      </c>
      <c r="DA151" s="74">
        <v>0</v>
      </c>
      <c r="DB151" s="74">
        <v>0</v>
      </c>
      <c r="DC151" s="74">
        <v>0</v>
      </c>
      <c r="DD151" s="74">
        <v>0</v>
      </c>
    </row>
    <row r="152" spans="1:108" s="75" customFormat="1" ht="16.5" customHeight="1" x14ac:dyDescent="0.25">
      <c r="A152" s="70">
        <v>141</v>
      </c>
      <c r="B152" s="71">
        <v>45362</v>
      </c>
      <c r="C152" s="72">
        <v>1</v>
      </c>
      <c r="D152" s="72">
        <v>12</v>
      </c>
      <c r="E152" s="72">
        <v>2190.7762499999999</v>
      </c>
      <c r="F152" s="74"/>
      <c r="G152" s="72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2">
        <v>1.56</v>
      </c>
      <c r="AB152" s="72">
        <v>775.62</v>
      </c>
      <c r="AC152" s="72">
        <v>2.16</v>
      </c>
      <c r="AD152" s="72">
        <v>2.68</v>
      </c>
      <c r="AE152" s="72">
        <v>8.2040000000000006</v>
      </c>
      <c r="AF152" s="72">
        <v>4.8000000000000001E-2</v>
      </c>
      <c r="AG152" s="72">
        <v>0.29299999999999998</v>
      </c>
      <c r="AH152" s="72">
        <v>0</v>
      </c>
      <c r="AI152" s="72">
        <v>0</v>
      </c>
      <c r="AJ152" s="72">
        <v>2E-3</v>
      </c>
      <c r="AK152" s="72">
        <f t="shared" ref="AK152:AK192" si="49">100-(AB152/10000*1.6734)-(AC152*1.1547)-(AD152*(100/(67.1-$AQ$1)))-(AF152*2.8879)-(AG152*2.1733)-((AE152-(AD152*($AQ$1/(67.1-$AQ$1)))-(AF152*0.8788)-(AG152*0.7453))*2.1483)</f>
        <v>75.843313267554763</v>
      </c>
      <c r="AL152" s="72">
        <f t="shared" ref="AL152:AL192" si="50">100/((AB152/10000*1.6734/5.8)+(AC152*1.1547/7.58)+(AD152*(100/(67.1-$AQ$1))/4)+(AF152*2.8879/4.2)+(AG152*2.1733/6)+((AE152-(AD152*($AQ$1/(67.1-$AQ$1)))-(AF152*0.8788)-(AG152*0.7453))*2.1483/4.9)+(AK152/2.65))</f>
        <v>2.9795927350909297</v>
      </c>
      <c r="AM152" s="72">
        <f t="shared" ref="AM152:AM192" si="51">IF(AB152=0,0,(AB152/AC152))</f>
        <v>359.08333333333331</v>
      </c>
      <c r="AN152" s="72"/>
      <c r="AO152" s="74">
        <v>23.91</v>
      </c>
      <c r="AP152" s="72">
        <v>16049.05</v>
      </c>
      <c r="AQ152" s="74">
        <v>47.5</v>
      </c>
      <c r="AR152" s="74">
        <v>6.68</v>
      </c>
      <c r="AS152" s="74">
        <v>6.8410000000000002</v>
      </c>
      <c r="AT152" s="74">
        <v>0.73799999999999999</v>
      </c>
      <c r="AU152" s="74">
        <v>0.318</v>
      </c>
      <c r="AV152" s="74">
        <v>5.7000000000000002E-2</v>
      </c>
      <c r="AW152" s="74">
        <v>9.58</v>
      </c>
      <c r="AX152" s="74">
        <v>0.245</v>
      </c>
      <c r="AY152" s="74">
        <f t="shared" ref="AY152:AY192" si="52">+AR152+AW152+AS152</f>
        <v>23.100999999999999</v>
      </c>
      <c r="AZ152" s="74"/>
      <c r="BA152" s="74"/>
      <c r="BB152" s="74">
        <v>0.59</v>
      </c>
      <c r="BC152" s="72">
        <v>142.49</v>
      </c>
      <c r="BD152" s="74">
        <v>0.12</v>
      </c>
      <c r="BE152" s="74">
        <v>1.96</v>
      </c>
      <c r="BF152" s="74">
        <v>6.3940000000000001</v>
      </c>
      <c r="BG152" s="74">
        <v>4.3999999999999997E-2</v>
      </c>
      <c r="BH152" s="74">
        <v>0.22600000000000001</v>
      </c>
      <c r="BI152" s="74">
        <v>0</v>
      </c>
      <c r="BJ152" s="74">
        <v>0</v>
      </c>
      <c r="BK152" s="74">
        <v>0.01</v>
      </c>
      <c r="BL152" s="74">
        <v>1.87</v>
      </c>
      <c r="BM152" s="72">
        <v>1468.04</v>
      </c>
      <c r="BN152" s="74">
        <v>1.05</v>
      </c>
      <c r="BO152" s="74">
        <v>47.6</v>
      </c>
      <c r="BP152" s="74">
        <v>10.119</v>
      </c>
      <c r="BQ152" s="74">
        <v>0.43</v>
      </c>
      <c r="BR152" s="74">
        <v>0.159</v>
      </c>
      <c r="BS152" s="74">
        <v>0.38200000000000001</v>
      </c>
      <c r="BT152" s="74">
        <v>3.17</v>
      </c>
      <c r="BU152" s="74">
        <v>1.2E-2</v>
      </c>
      <c r="BV152" s="74">
        <f t="shared" ref="BV152:BV192" si="53">BT152+BP152</f>
        <v>13.289</v>
      </c>
      <c r="BW152" s="74">
        <f t="shared" ref="BW152:BW192" si="54">BT152+BN152+BQ152</f>
        <v>4.6499999999999995</v>
      </c>
      <c r="BX152" s="73">
        <f>BX151+BT152-BX$2</f>
        <v>0.52</v>
      </c>
      <c r="BY152" s="73">
        <f t="shared" ref="BY152:BY192" si="55">BY151+BW152-BY$2</f>
        <v>-0.40800000000000036</v>
      </c>
      <c r="BZ152" s="74">
        <v>0.4</v>
      </c>
      <c r="CA152" s="72">
        <v>73.739999999999995</v>
      </c>
      <c r="CB152" s="74">
        <v>7.0000000000000007E-2</v>
      </c>
      <c r="CC152" s="74">
        <v>0.28000000000000003</v>
      </c>
      <c r="CD152" s="74">
        <v>5.63</v>
      </c>
      <c r="CE152" s="74">
        <v>2.1000000000000001E-2</v>
      </c>
      <c r="CF152" s="74">
        <v>0.19800000000000001</v>
      </c>
      <c r="CG152" s="74">
        <v>0</v>
      </c>
      <c r="CH152" s="74">
        <v>0</v>
      </c>
      <c r="CI152" s="74">
        <v>7.0000000000000001E-3</v>
      </c>
      <c r="CJ152" s="74">
        <v>0</v>
      </c>
      <c r="CK152" s="74">
        <v>0</v>
      </c>
      <c r="CL152" s="74">
        <v>0</v>
      </c>
      <c r="CM152" s="74">
        <v>0</v>
      </c>
      <c r="CN152" s="74">
        <v>0</v>
      </c>
      <c r="CO152" s="74">
        <v>0</v>
      </c>
      <c r="CP152" s="74">
        <v>0</v>
      </c>
      <c r="CQ152" s="74">
        <v>0</v>
      </c>
      <c r="CR152" s="74">
        <v>0</v>
      </c>
      <c r="CS152" s="74">
        <v>0</v>
      </c>
      <c r="CT152" s="74">
        <v>0</v>
      </c>
      <c r="CU152" s="74">
        <v>0</v>
      </c>
      <c r="CV152" s="74">
        <v>0</v>
      </c>
      <c r="CW152" s="74">
        <v>0</v>
      </c>
      <c r="CX152" s="74">
        <v>0</v>
      </c>
      <c r="CY152" s="74">
        <v>0</v>
      </c>
      <c r="CZ152" s="74">
        <v>0</v>
      </c>
      <c r="DA152" s="74">
        <v>0</v>
      </c>
      <c r="DB152" s="74">
        <v>0</v>
      </c>
      <c r="DC152" s="74">
        <v>0</v>
      </c>
      <c r="DD152" s="74">
        <v>0</v>
      </c>
    </row>
    <row r="153" spans="1:108" s="75" customFormat="1" ht="16.5" customHeight="1" x14ac:dyDescent="0.25">
      <c r="A153" s="70">
        <v>142</v>
      </c>
      <c r="B153" s="71">
        <v>45362</v>
      </c>
      <c r="C153" s="72">
        <v>2</v>
      </c>
      <c r="D153" s="72">
        <v>10.8</v>
      </c>
      <c r="E153" s="72">
        <v>1956.7465199999999</v>
      </c>
      <c r="F153" s="74"/>
      <c r="G153" s="72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2">
        <v>1.39</v>
      </c>
      <c r="AB153" s="72">
        <v>691.43</v>
      </c>
      <c r="AC153" s="72">
        <v>1.74</v>
      </c>
      <c r="AD153" s="72">
        <v>2.4300000000000002</v>
      </c>
      <c r="AE153" s="72">
        <v>7.5469999999999997</v>
      </c>
      <c r="AF153" s="72">
        <v>4.8000000000000001E-2</v>
      </c>
      <c r="AG153" s="72">
        <v>0.223</v>
      </c>
      <c r="AH153" s="72">
        <v>0</v>
      </c>
      <c r="AI153" s="72">
        <v>0</v>
      </c>
      <c r="AJ153" s="72">
        <v>8.0000000000000002E-3</v>
      </c>
      <c r="AK153" s="72">
        <f t="shared" si="49"/>
        <v>78.138305178212505</v>
      </c>
      <c r="AL153" s="72">
        <f t="shared" si="50"/>
        <v>2.9428729344335225</v>
      </c>
      <c r="AM153" s="72">
        <f t="shared" si="51"/>
        <v>397.37356321839076</v>
      </c>
      <c r="AN153" s="72"/>
      <c r="AO153" s="74">
        <v>28.13</v>
      </c>
      <c r="AP153" s="72">
        <v>16625.759999999998</v>
      </c>
      <c r="AQ153" s="74">
        <v>50.2</v>
      </c>
      <c r="AR153" s="74">
        <v>7.81</v>
      </c>
      <c r="AS153" s="74">
        <v>6.5919999999999996</v>
      </c>
      <c r="AT153" s="74">
        <v>0.66300000000000003</v>
      </c>
      <c r="AU153" s="74">
        <v>0.26900000000000002</v>
      </c>
      <c r="AV153" s="74">
        <v>5.8999999999999997E-2</v>
      </c>
      <c r="AW153" s="74">
        <v>6.87</v>
      </c>
      <c r="AX153" s="74">
        <v>0.22</v>
      </c>
      <c r="AY153" s="74">
        <f t="shared" si="52"/>
        <v>21.271999999999998</v>
      </c>
      <c r="AZ153" s="74"/>
      <c r="BA153" s="74"/>
      <c r="BB153" s="74">
        <v>0.52</v>
      </c>
      <c r="BC153" s="72">
        <v>130.76</v>
      </c>
      <c r="BD153" s="74">
        <v>0.1</v>
      </c>
      <c r="BE153" s="74">
        <v>2</v>
      </c>
      <c r="BF153" s="74">
        <v>5.8490000000000002</v>
      </c>
      <c r="BG153" s="74">
        <v>3.2000000000000001E-2</v>
      </c>
      <c r="BH153" s="74">
        <v>0.223</v>
      </c>
      <c r="BI153" s="74">
        <v>0</v>
      </c>
      <c r="BJ153" s="74">
        <v>0</v>
      </c>
      <c r="BK153" s="74">
        <v>6.0000000000000001E-3</v>
      </c>
      <c r="BL153" s="74">
        <v>2.17</v>
      </c>
      <c r="BM153" s="72">
        <v>1442.8</v>
      </c>
      <c r="BN153" s="74">
        <v>0.89</v>
      </c>
      <c r="BO153" s="74">
        <v>46.64</v>
      </c>
      <c r="BP153" s="74">
        <v>10.645</v>
      </c>
      <c r="BQ153" s="74">
        <v>0.38600000000000001</v>
      </c>
      <c r="BR153" s="74">
        <v>0.20399999999999999</v>
      </c>
      <c r="BS153" s="74">
        <v>0.34300000000000003</v>
      </c>
      <c r="BT153" s="74">
        <v>4.71</v>
      </c>
      <c r="BU153" s="74">
        <v>1.2999999999999999E-2</v>
      </c>
      <c r="BV153" s="74">
        <f t="shared" si="53"/>
        <v>15.355</v>
      </c>
      <c r="BW153" s="74">
        <f t="shared" si="54"/>
        <v>5.9859999999999998</v>
      </c>
      <c r="BX153" s="73">
        <f t="shared" ref="BX153:BX192" si="56">BX152+BT153-BX$2</f>
        <v>2.2300000000000004</v>
      </c>
      <c r="BY153" s="73">
        <f t="shared" si="55"/>
        <v>0.5779999999999994</v>
      </c>
      <c r="BZ153" s="74">
        <v>0.36</v>
      </c>
      <c r="CA153" s="72">
        <v>75.319999999999993</v>
      </c>
      <c r="CB153" s="74">
        <v>0.09</v>
      </c>
      <c r="CC153" s="74">
        <v>0.23</v>
      </c>
      <c r="CD153" s="74">
        <v>5.94</v>
      </c>
      <c r="CE153" s="74">
        <v>2.3E-2</v>
      </c>
      <c r="CF153" s="74">
        <v>0.216</v>
      </c>
      <c r="CG153" s="74">
        <v>0</v>
      </c>
      <c r="CH153" s="74">
        <v>0</v>
      </c>
      <c r="CI153" s="74">
        <v>8.0000000000000002E-3</v>
      </c>
      <c r="CJ153" s="74">
        <v>0</v>
      </c>
      <c r="CK153" s="74">
        <v>0</v>
      </c>
      <c r="CL153" s="74">
        <v>0</v>
      </c>
      <c r="CM153" s="74">
        <v>0</v>
      </c>
      <c r="CN153" s="74">
        <v>0</v>
      </c>
      <c r="CO153" s="74">
        <v>0</v>
      </c>
      <c r="CP153" s="74">
        <v>0</v>
      </c>
      <c r="CQ153" s="74">
        <v>0</v>
      </c>
      <c r="CR153" s="74">
        <v>0</v>
      </c>
      <c r="CS153" s="74">
        <v>0</v>
      </c>
      <c r="CT153" s="74">
        <v>0</v>
      </c>
      <c r="CU153" s="74">
        <v>0</v>
      </c>
      <c r="CV153" s="74">
        <v>0</v>
      </c>
      <c r="CW153" s="74">
        <v>0</v>
      </c>
      <c r="CX153" s="74">
        <v>0</v>
      </c>
      <c r="CY153" s="74">
        <v>0</v>
      </c>
      <c r="CZ153" s="74">
        <v>0</v>
      </c>
      <c r="DA153" s="74">
        <v>0</v>
      </c>
      <c r="DB153" s="74">
        <v>0</v>
      </c>
      <c r="DC153" s="74">
        <v>0</v>
      </c>
      <c r="DD153" s="74">
        <v>0</v>
      </c>
    </row>
    <row r="154" spans="1:108" s="75" customFormat="1" ht="16.5" customHeight="1" x14ac:dyDescent="0.25">
      <c r="A154" s="70">
        <v>143</v>
      </c>
      <c r="B154" s="71">
        <v>45363</v>
      </c>
      <c r="C154" s="72">
        <v>1</v>
      </c>
      <c r="D154" s="72">
        <v>8.6</v>
      </c>
      <c r="E154" s="72">
        <v>1400.40533</v>
      </c>
      <c r="F154" s="74"/>
      <c r="G154" s="72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2">
        <v>1.59</v>
      </c>
      <c r="AB154" s="72">
        <v>712.82</v>
      </c>
      <c r="AC154" s="72">
        <v>1.99</v>
      </c>
      <c r="AD154" s="72">
        <v>2.74</v>
      </c>
      <c r="AE154" s="72">
        <v>8.3119999999999994</v>
      </c>
      <c r="AF154" s="72">
        <v>3.7999999999999999E-2</v>
      </c>
      <c r="AG154" s="72">
        <v>0.29099999999999998</v>
      </c>
      <c r="AH154" s="72">
        <v>0</v>
      </c>
      <c r="AI154" s="72">
        <v>0</v>
      </c>
      <c r="AJ154" s="72">
        <v>7.0000000000000001E-3</v>
      </c>
      <c r="AK154" s="72">
        <f t="shared" si="49"/>
        <v>75.746582243488874</v>
      </c>
      <c r="AL154" s="72">
        <f t="shared" si="50"/>
        <v>2.9794396727114805</v>
      </c>
      <c r="AM154" s="72">
        <f t="shared" si="51"/>
        <v>358.20100502512565</v>
      </c>
      <c r="AN154" s="72"/>
      <c r="AO154" s="74">
        <v>33.56</v>
      </c>
      <c r="AP154" s="72">
        <v>18064.55</v>
      </c>
      <c r="AQ154" s="74">
        <v>47.66</v>
      </c>
      <c r="AR154" s="74">
        <v>7.48</v>
      </c>
      <c r="AS154" s="74">
        <v>7.1950000000000003</v>
      </c>
      <c r="AT154" s="74">
        <v>0.58299999999999996</v>
      </c>
      <c r="AU154" s="74">
        <v>0.28199999999999997</v>
      </c>
      <c r="AV154" s="74">
        <v>0.05</v>
      </c>
      <c r="AW154" s="74">
        <v>7.15</v>
      </c>
      <c r="AX154" s="74">
        <v>0.20300000000000001</v>
      </c>
      <c r="AY154" s="74">
        <f t="shared" si="52"/>
        <v>21.825000000000003</v>
      </c>
      <c r="AZ154" s="74"/>
      <c r="BA154" s="74"/>
      <c r="BB154" s="74">
        <v>0.66</v>
      </c>
      <c r="BC154" s="72">
        <v>179.48</v>
      </c>
      <c r="BD154" s="74">
        <v>0.21</v>
      </c>
      <c r="BE154" s="74">
        <v>2.54</v>
      </c>
      <c r="BF154" s="74">
        <v>6.9889999999999999</v>
      </c>
      <c r="BG154" s="74">
        <v>1.9E-2</v>
      </c>
      <c r="BH154" s="74">
        <v>0.28100000000000003</v>
      </c>
      <c r="BI154" s="74">
        <v>0</v>
      </c>
      <c r="BJ154" s="74">
        <v>0</v>
      </c>
      <c r="BK154" s="74">
        <v>5.0000000000000001E-3</v>
      </c>
      <c r="BL154" s="74">
        <v>2.14</v>
      </c>
      <c r="BM154" s="72">
        <v>1348.63</v>
      </c>
      <c r="BN154" s="74">
        <v>0.83</v>
      </c>
      <c r="BO154" s="74">
        <v>46.25</v>
      </c>
      <c r="BP154" s="74">
        <v>10.433</v>
      </c>
      <c r="BQ154" s="74">
        <v>0.309</v>
      </c>
      <c r="BR154" s="74">
        <v>0.19400000000000001</v>
      </c>
      <c r="BS154" s="74">
        <v>0.253</v>
      </c>
      <c r="BT154" s="74">
        <v>3.84</v>
      </c>
      <c r="BU154" s="74">
        <v>0.01</v>
      </c>
      <c r="BV154" s="74">
        <f t="shared" si="53"/>
        <v>14.273</v>
      </c>
      <c r="BW154" s="74">
        <f t="shared" si="54"/>
        <v>4.9790000000000001</v>
      </c>
      <c r="BX154" s="73">
        <f t="shared" si="56"/>
        <v>3.0700000000000003</v>
      </c>
      <c r="BY154" s="73">
        <f t="shared" si="55"/>
        <v>0.5569999999999995</v>
      </c>
      <c r="BZ154" s="74">
        <v>0.43</v>
      </c>
      <c r="CA154" s="72">
        <v>80.45</v>
      </c>
      <c r="CB154" s="74">
        <v>0.15</v>
      </c>
      <c r="CC154" s="74">
        <v>0.3</v>
      </c>
      <c r="CD154" s="74">
        <v>5.9450000000000003</v>
      </c>
      <c r="CE154" s="74">
        <v>1.2E-2</v>
      </c>
      <c r="CF154" s="74">
        <v>0.214</v>
      </c>
      <c r="CG154" s="74">
        <v>0</v>
      </c>
      <c r="CH154" s="74">
        <v>0</v>
      </c>
      <c r="CI154" s="74">
        <v>6.0000000000000001E-3</v>
      </c>
      <c r="CJ154" s="74">
        <v>0</v>
      </c>
      <c r="CK154" s="74">
        <v>0</v>
      </c>
      <c r="CL154" s="74">
        <v>0</v>
      </c>
      <c r="CM154" s="74">
        <v>0</v>
      </c>
      <c r="CN154" s="74">
        <v>0</v>
      </c>
      <c r="CO154" s="74">
        <v>0</v>
      </c>
      <c r="CP154" s="74">
        <v>0</v>
      </c>
      <c r="CQ154" s="74">
        <v>0</v>
      </c>
      <c r="CR154" s="74">
        <v>0</v>
      </c>
      <c r="CS154" s="74">
        <v>0</v>
      </c>
      <c r="CT154" s="74">
        <v>0</v>
      </c>
      <c r="CU154" s="74">
        <v>0</v>
      </c>
      <c r="CV154" s="74">
        <v>0</v>
      </c>
      <c r="CW154" s="74">
        <v>0</v>
      </c>
      <c r="CX154" s="74">
        <v>0</v>
      </c>
      <c r="CY154" s="74">
        <v>0</v>
      </c>
      <c r="CZ154" s="74">
        <v>0</v>
      </c>
      <c r="DA154" s="74">
        <v>0</v>
      </c>
      <c r="DB154" s="74">
        <v>0</v>
      </c>
      <c r="DC154" s="74">
        <v>0</v>
      </c>
      <c r="DD154" s="74">
        <v>0</v>
      </c>
    </row>
    <row r="155" spans="1:108" s="75" customFormat="1" ht="16.5" customHeight="1" x14ac:dyDescent="0.25">
      <c r="A155" s="70">
        <v>144</v>
      </c>
      <c r="B155" s="71">
        <v>45363</v>
      </c>
      <c r="C155" s="72">
        <v>2</v>
      </c>
      <c r="D155" s="72">
        <v>12</v>
      </c>
      <c r="E155" s="72">
        <v>2190.9222300000001</v>
      </c>
      <c r="F155" s="74"/>
      <c r="G155" s="72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2">
        <v>1.35</v>
      </c>
      <c r="AB155" s="72">
        <v>809.13</v>
      </c>
      <c r="AC155" s="72">
        <v>1.96</v>
      </c>
      <c r="AD155" s="72">
        <v>2.7</v>
      </c>
      <c r="AE155" s="72">
        <v>7.4109999999999996</v>
      </c>
      <c r="AF155" s="72">
        <v>3.3000000000000002E-2</v>
      </c>
      <c r="AG155" s="72">
        <v>0.28299999999999997</v>
      </c>
      <c r="AH155" s="72">
        <v>0</v>
      </c>
      <c r="AI155" s="72">
        <v>0</v>
      </c>
      <c r="AJ155" s="72">
        <v>0.01</v>
      </c>
      <c r="AK155" s="72">
        <f t="shared" si="49"/>
        <v>77.765413380426139</v>
      </c>
      <c r="AL155" s="72">
        <f t="shared" si="50"/>
        <v>2.9487984506166756</v>
      </c>
      <c r="AM155" s="72">
        <f t="shared" si="51"/>
        <v>412.82142857142856</v>
      </c>
      <c r="AN155" s="72"/>
      <c r="AO155" s="74">
        <v>33.049999999999997</v>
      </c>
      <c r="AP155" s="72">
        <v>16969.32</v>
      </c>
      <c r="AQ155" s="74">
        <v>44.77</v>
      </c>
      <c r="AR155" s="74">
        <v>11.14</v>
      </c>
      <c r="AS155" s="74">
        <v>7.0140000000000002</v>
      </c>
      <c r="AT155" s="74">
        <v>0.46700000000000003</v>
      </c>
      <c r="AU155" s="74">
        <v>0.26900000000000002</v>
      </c>
      <c r="AV155" s="74">
        <v>6.9000000000000006E-2</v>
      </c>
      <c r="AW155" s="74">
        <v>6.21</v>
      </c>
      <c r="AX155" s="74">
        <v>0.158</v>
      </c>
      <c r="AY155" s="74">
        <f t="shared" si="52"/>
        <v>24.364000000000001</v>
      </c>
      <c r="AZ155" s="74"/>
      <c r="BA155" s="74"/>
      <c r="BB155" s="74">
        <v>0.63</v>
      </c>
      <c r="BC155" s="72">
        <v>138.88</v>
      </c>
      <c r="BD155" s="74">
        <v>0.17</v>
      </c>
      <c r="BE155" s="74">
        <v>2.0699999999999998</v>
      </c>
      <c r="BF155" s="74">
        <v>6.5670000000000002</v>
      </c>
      <c r="BG155" s="74">
        <v>1.7999999999999999E-2</v>
      </c>
      <c r="BH155" s="74">
        <v>0.22900000000000001</v>
      </c>
      <c r="BI155" s="74">
        <v>0</v>
      </c>
      <c r="BJ155" s="74">
        <v>0</v>
      </c>
      <c r="BK155" s="74">
        <v>4.0000000000000001E-3</v>
      </c>
      <c r="BL155" s="74">
        <v>2.5499999999999998</v>
      </c>
      <c r="BM155" s="72">
        <v>1744</v>
      </c>
      <c r="BN155" s="74">
        <v>1.1000000000000001</v>
      </c>
      <c r="BO155" s="74">
        <v>47.99</v>
      </c>
      <c r="BP155" s="74">
        <v>10.795</v>
      </c>
      <c r="BQ155" s="74">
        <v>0.26700000000000002</v>
      </c>
      <c r="BR155" s="74">
        <v>0.17199999999999999</v>
      </c>
      <c r="BS155" s="74">
        <v>0.26500000000000001</v>
      </c>
      <c r="BT155" s="74">
        <v>3.07</v>
      </c>
      <c r="BU155" s="74">
        <v>1.4E-2</v>
      </c>
      <c r="BV155" s="74">
        <f t="shared" si="53"/>
        <v>13.865</v>
      </c>
      <c r="BW155" s="74">
        <f t="shared" si="54"/>
        <v>4.4370000000000003</v>
      </c>
      <c r="BX155" s="73">
        <f t="shared" si="56"/>
        <v>3.1400000000000006</v>
      </c>
      <c r="BY155" s="73">
        <f t="shared" si="55"/>
        <v>-6.0000000000002274E-3</v>
      </c>
      <c r="BZ155" s="74">
        <v>0.5</v>
      </c>
      <c r="CA155" s="72">
        <v>95.7</v>
      </c>
      <c r="CB155" s="74">
        <v>0.18</v>
      </c>
      <c r="CC155" s="74">
        <v>0.37</v>
      </c>
      <c r="CD155" s="74">
        <v>6.8869999999999996</v>
      </c>
      <c r="CE155" s="74">
        <v>8.9999999999999993E-3</v>
      </c>
      <c r="CF155" s="74">
        <v>0.28299999999999997</v>
      </c>
      <c r="CG155" s="74">
        <v>0</v>
      </c>
      <c r="CH155" s="74">
        <v>0</v>
      </c>
      <c r="CI155" s="74">
        <v>6.0000000000000001E-3</v>
      </c>
      <c r="CJ155" s="74">
        <v>0</v>
      </c>
      <c r="CK155" s="74">
        <v>0</v>
      </c>
      <c r="CL155" s="74">
        <v>0</v>
      </c>
      <c r="CM155" s="74">
        <v>0</v>
      </c>
      <c r="CN155" s="74">
        <v>0</v>
      </c>
      <c r="CO155" s="74">
        <v>0</v>
      </c>
      <c r="CP155" s="74">
        <v>0</v>
      </c>
      <c r="CQ155" s="74">
        <v>0</v>
      </c>
      <c r="CR155" s="74">
        <v>0</v>
      </c>
      <c r="CS155" s="74">
        <v>0</v>
      </c>
      <c r="CT155" s="74">
        <v>0</v>
      </c>
      <c r="CU155" s="74">
        <v>0</v>
      </c>
      <c r="CV155" s="74">
        <v>0</v>
      </c>
      <c r="CW155" s="74">
        <v>0</v>
      </c>
      <c r="CX155" s="74">
        <v>0</v>
      </c>
      <c r="CY155" s="74">
        <v>0</v>
      </c>
      <c r="CZ155" s="74">
        <v>0</v>
      </c>
      <c r="DA155" s="74">
        <v>0</v>
      </c>
      <c r="DB155" s="74">
        <v>0</v>
      </c>
      <c r="DC155" s="74">
        <v>0</v>
      </c>
      <c r="DD155" s="74">
        <v>0</v>
      </c>
    </row>
    <row r="156" spans="1:108" s="75" customFormat="1" ht="16.5" customHeight="1" x14ac:dyDescent="0.25">
      <c r="A156" s="70">
        <v>145</v>
      </c>
      <c r="B156" s="71">
        <v>45364</v>
      </c>
      <c r="C156" s="72">
        <v>1</v>
      </c>
      <c r="D156" s="72">
        <v>12</v>
      </c>
      <c r="E156" s="72">
        <v>2147.3685500000001</v>
      </c>
      <c r="F156" s="74"/>
      <c r="G156" s="72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2">
        <v>0.96</v>
      </c>
      <c r="AB156" s="72">
        <v>659.37</v>
      </c>
      <c r="AC156" s="72">
        <v>1.19</v>
      </c>
      <c r="AD156" s="72">
        <v>2.69</v>
      </c>
      <c r="AE156" s="72">
        <v>6.6909999999999998</v>
      </c>
      <c r="AF156" s="72">
        <v>3.2000000000000001E-2</v>
      </c>
      <c r="AG156" s="72">
        <v>0.22</v>
      </c>
      <c r="AH156" s="72">
        <v>0</v>
      </c>
      <c r="AI156" s="72">
        <v>0</v>
      </c>
      <c r="AJ156" s="72">
        <v>0.01</v>
      </c>
      <c r="AK156" s="72">
        <f t="shared" si="49"/>
        <v>80.277193806030425</v>
      </c>
      <c r="AL156" s="72">
        <f t="shared" si="50"/>
        <v>2.905581160006816</v>
      </c>
      <c r="AM156" s="72">
        <f t="shared" si="51"/>
        <v>554.09243697478996</v>
      </c>
      <c r="AN156" s="72"/>
      <c r="AO156" s="74">
        <v>24</v>
      </c>
      <c r="AP156" s="72">
        <v>16524.11</v>
      </c>
      <c r="AQ156" s="74">
        <v>44.46</v>
      </c>
      <c r="AR156" s="74">
        <v>10.54</v>
      </c>
      <c r="AS156" s="74">
        <v>7.0209999999999999</v>
      </c>
      <c r="AT156" s="74">
        <v>0.52300000000000002</v>
      </c>
      <c r="AU156" s="74">
        <v>0.29399999999999998</v>
      </c>
      <c r="AV156" s="74">
        <v>7.2999999999999995E-2</v>
      </c>
      <c r="AW156" s="74">
        <v>6.68</v>
      </c>
      <c r="AX156" s="74">
        <v>0.215</v>
      </c>
      <c r="AY156" s="74">
        <f t="shared" si="52"/>
        <v>24.241</v>
      </c>
      <c r="AZ156" s="74"/>
      <c r="BA156" s="74"/>
      <c r="BB156" s="74">
        <v>0.59</v>
      </c>
      <c r="BC156" s="72">
        <v>142.87</v>
      </c>
      <c r="BD156" s="74">
        <v>0.1</v>
      </c>
      <c r="BE156" s="74">
        <v>2.11</v>
      </c>
      <c r="BF156" s="74">
        <v>6.3170000000000002</v>
      </c>
      <c r="BG156" s="74">
        <v>1.6E-2</v>
      </c>
      <c r="BH156" s="74">
        <v>0.22700000000000001</v>
      </c>
      <c r="BI156" s="74">
        <v>0</v>
      </c>
      <c r="BJ156" s="74">
        <v>0</v>
      </c>
      <c r="BK156" s="74">
        <v>8.0000000000000002E-3</v>
      </c>
      <c r="BL156" s="74">
        <v>1.58</v>
      </c>
      <c r="BM156" s="72">
        <v>1265.99</v>
      </c>
      <c r="BN156" s="74">
        <v>0.79</v>
      </c>
      <c r="BO156" s="74">
        <v>50.29</v>
      </c>
      <c r="BP156" s="74">
        <v>9.9179999999999993</v>
      </c>
      <c r="BQ156" s="74">
        <v>0.32500000000000001</v>
      </c>
      <c r="BR156" s="74">
        <v>0.157</v>
      </c>
      <c r="BS156" s="74">
        <v>0.32900000000000001</v>
      </c>
      <c r="BT156" s="74">
        <v>2.25</v>
      </c>
      <c r="BU156" s="74">
        <v>1.2999999999999999E-2</v>
      </c>
      <c r="BV156" s="74">
        <f t="shared" si="53"/>
        <v>12.167999999999999</v>
      </c>
      <c r="BW156" s="74">
        <f t="shared" si="54"/>
        <v>3.3650000000000002</v>
      </c>
      <c r="BX156" s="73">
        <f t="shared" si="56"/>
        <v>2.3900000000000006</v>
      </c>
      <c r="BY156" s="73">
        <f t="shared" si="55"/>
        <v>-1.641</v>
      </c>
      <c r="BZ156" s="74">
        <v>0.5</v>
      </c>
      <c r="CA156" s="72">
        <v>85.86</v>
      </c>
      <c r="CB156" s="74">
        <v>0.09</v>
      </c>
      <c r="CC156" s="74">
        <v>0.28000000000000003</v>
      </c>
      <c r="CD156" s="74">
        <v>6.1980000000000004</v>
      </c>
      <c r="CE156" s="74">
        <v>8.9999999999999993E-3</v>
      </c>
      <c r="CF156" s="74">
        <v>0.22800000000000001</v>
      </c>
      <c r="CG156" s="74">
        <v>0</v>
      </c>
      <c r="CH156" s="74">
        <v>0</v>
      </c>
      <c r="CI156" s="74">
        <v>7.0000000000000001E-3</v>
      </c>
      <c r="CJ156" s="74">
        <v>0</v>
      </c>
      <c r="CK156" s="74">
        <v>0</v>
      </c>
      <c r="CL156" s="74">
        <v>0</v>
      </c>
      <c r="CM156" s="74">
        <v>0</v>
      </c>
      <c r="CN156" s="74">
        <v>0</v>
      </c>
      <c r="CO156" s="74">
        <v>0</v>
      </c>
      <c r="CP156" s="74">
        <v>0</v>
      </c>
      <c r="CQ156" s="74">
        <v>0</v>
      </c>
      <c r="CR156" s="74">
        <v>0</v>
      </c>
      <c r="CS156" s="74">
        <v>0</v>
      </c>
      <c r="CT156" s="74">
        <v>0</v>
      </c>
      <c r="CU156" s="74">
        <v>0</v>
      </c>
      <c r="CV156" s="74">
        <v>0</v>
      </c>
      <c r="CW156" s="74">
        <v>0</v>
      </c>
      <c r="CX156" s="74">
        <v>0</v>
      </c>
      <c r="CY156" s="74">
        <v>0</v>
      </c>
      <c r="CZ156" s="74">
        <v>0</v>
      </c>
      <c r="DA156" s="74">
        <v>0</v>
      </c>
      <c r="DB156" s="74">
        <v>0</v>
      </c>
      <c r="DC156" s="74">
        <v>0</v>
      </c>
      <c r="DD156" s="74">
        <v>0</v>
      </c>
    </row>
    <row r="157" spans="1:108" s="75" customFormat="1" ht="16.5" customHeight="1" x14ac:dyDescent="0.25">
      <c r="A157" s="70">
        <v>146</v>
      </c>
      <c r="B157" s="71">
        <v>45364</v>
      </c>
      <c r="C157" s="72">
        <v>2</v>
      </c>
      <c r="D157" s="72">
        <v>12</v>
      </c>
      <c r="E157" s="72">
        <v>2154.5651499999999</v>
      </c>
      <c r="F157" s="74"/>
      <c r="G157" s="72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2">
        <v>1.4</v>
      </c>
      <c r="AB157" s="72">
        <v>429.99</v>
      </c>
      <c r="AC157" s="72">
        <v>0.95</v>
      </c>
      <c r="AD157" s="72">
        <v>1.96</v>
      </c>
      <c r="AE157" s="72">
        <v>6.2549999999999999</v>
      </c>
      <c r="AF157" s="72">
        <v>3.5000000000000003E-2</v>
      </c>
      <c r="AG157" s="72">
        <v>0.192</v>
      </c>
      <c r="AH157" s="72">
        <v>0</v>
      </c>
      <c r="AI157" s="72">
        <v>0</v>
      </c>
      <c r="AJ157" s="72">
        <v>8.9999999999999993E-3</v>
      </c>
      <c r="AK157" s="72">
        <f t="shared" si="49"/>
        <v>82.548163642475117</v>
      </c>
      <c r="AL157" s="72">
        <f t="shared" si="50"/>
        <v>2.8756031833210174</v>
      </c>
      <c r="AM157" s="72">
        <f t="shared" si="51"/>
        <v>452.621052631579</v>
      </c>
      <c r="AN157" s="72"/>
      <c r="AO157" s="74">
        <v>28.69</v>
      </c>
      <c r="AP157" s="72">
        <v>14776.66</v>
      </c>
      <c r="AQ157" s="74">
        <v>41.48</v>
      </c>
      <c r="AR157" s="74">
        <v>13.2</v>
      </c>
      <c r="AS157" s="74">
        <v>6.9729999999999999</v>
      </c>
      <c r="AT157" s="74">
        <v>0.59899999999999998</v>
      </c>
      <c r="AU157" s="74">
        <v>0.254</v>
      </c>
      <c r="AV157" s="74">
        <v>0.09</v>
      </c>
      <c r="AW157" s="74">
        <v>6.59</v>
      </c>
      <c r="AX157" s="74">
        <v>0.14499999999999999</v>
      </c>
      <c r="AY157" s="74">
        <f t="shared" si="52"/>
        <v>26.762999999999998</v>
      </c>
      <c r="AZ157" s="74"/>
      <c r="BA157" s="74"/>
      <c r="BB157" s="74">
        <v>0.59</v>
      </c>
      <c r="BC157" s="72">
        <v>132.32</v>
      </c>
      <c r="BD157" s="74">
        <v>0.11</v>
      </c>
      <c r="BE157" s="74">
        <v>1.91</v>
      </c>
      <c r="BF157" s="74">
        <v>6.306</v>
      </c>
      <c r="BG157" s="74">
        <v>1.4999999999999999E-2</v>
      </c>
      <c r="BH157" s="74">
        <v>0.18099999999999999</v>
      </c>
      <c r="BI157" s="74">
        <v>0</v>
      </c>
      <c r="BJ157" s="74">
        <v>0</v>
      </c>
      <c r="BK157" s="74">
        <v>0.01</v>
      </c>
      <c r="BL157" s="74">
        <v>1.55</v>
      </c>
      <c r="BM157" s="72">
        <v>1152.49</v>
      </c>
      <c r="BN157" s="74">
        <v>0.63</v>
      </c>
      <c r="BO157" s="74">
        <v>50.22</v>
      </c>
      <c r="BP157" s="74">
        <v>9.6790000000000003</v>
      </c>
      <c r="BQ157" s="74">
        <v>0.34</v>
      </c>
      <c r="BR157" s="74">
        <v>0.157</v>
      </c>
      <c r="BS157" s="74">
        <v>0.33500000000000002</v>
      </c>
      <c r="BT157" s="74">
        <v>2.15</v>
      </c>
      <c r="BU157" s="74">
        <v>1.0999999999999999E-2</v>
      </c>
      <c r="BV157" s="74">
        <f t="shared" si="53"/>
        <v>11.829000000000001</v>
      </c>
      <c r="BW157" s="74">
        <f t="shared" si="54"/>
        <v>3.1199999999999997</v>
      </c>
      <c r="BX157" s="73">
        <f t="shared" si="56"/>
        <v>1.5400000000000009</v>
      </c>
      <c r="BY157" s="73">
        <f t="shared" si="55"/>
        <v>-3.5210000000000004</v>
      </c>
      <c r="BZ157" s="74">
        <v>0.46</v>
      </c>
      <c r="CA157" s="72">
        <v>76.31</v>
      </c>
      <c r="CB157" s="74">
        <v>0.09</v>
      </c>
      <c r="CC157" s="74">
        <v>0.15</v>
      </c>
      <c r="CD157" s="74">
        <v>6.07</v>
      </c>
      <c r="CE157" s="74">
        <v>8.9999999999999993E-3</v>
      </c>
      <c r="CF157" s="74">
        <v>0.17899999999999999</v>
      </c>
      <c r="CG157" s="74">
        <v>0</v>
      </c>
      <c r="CH157" s="74">
        <v>0</v>
      </c>
      <c r="CI157" s="74">
        <v>8.0000000000000002E-3</v>
      </c>
      <c r="CJ157" s="74">
        <v>0</v>
      </c>
      <c r="CK157" s="74">
        <v>0</v>
      </c>
      <c r="CL157" s="74">
        <v>0</v>
      </c>
      <c r="CM157" s="74">
        <v>0</v>
      </c>
      <c r="CN157" s="74">
        <v>0</v>
      </c>
      <c r="CO157" s="74">
        <v>0</v>
      </c>
      <c r="CP157" s="74">
        <v>0</v>
      </c>
      <c r="CQ157" s="74">
        <v>0</v>
      </c>
      <c r="CR157" s="74">
        <v>0</v>
      </c>
      <c r="CS157" s="74">
        <v>0</v>
      </c>
      <c r="CT157" s="74">
        <v>0</v>
      </c>
      <c r="CU157" s="74">
        <v>0</v>
      </c>
      <c r="CV157" s="74">
        <v>0</v>
      </c>
      <c r="CW157" s="74">
        <v>0</v>
      </c>
      <c r="CX157" s="74">
        <v>0</v>
      </c>
      <c r="CY157" s="74">
        <v>0</v>
      </c>
      <c r="CZ157" s="74">
        <v>0</v>
      </c>
      <c r="DA157" s="74">
        <v>0</v>
      </c>
      <c r="DB157" s="74">
        <v>0</v>
      </c>
      <c r="DC157" s="74">
        <v>0</v>
      </c>
      <c r="DD157" s="74">
        <v>0</v>
      </c>
    </row>
    <row r="158" spans="1:108" s="75" customFormat="1" ht="16.5" customHeight="1" x14ac:dyDescent="0.25">
      <c r="A158" s="70">
        <v>147</v>
      </c>
      <c r="B158" s="71">
        <v>45365</v>
      </c>
      <c r="C158" s="72">
        <v>1</v>
      </c>
      <c r="D158" s="72">
        <v>12</v>
      </c>
      <c r="E158" s="72">
        <v>2113.0936200000001</v>
      </c>
      <c r="F158" s="74"/>
      <c r="G158" s="72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2">
        <v>1.79</v>
      </c>
      <c r="AB158" s="72">
        <v>589.5</v>
      </c>
      <c r="AC158" s="72">
        <v>1.61</v>
      </c>
      <c r="AD158" s="72">
        <v>2.08</v>
      </c>
      <c r="AE158" s="72">
        <v>7.29</v>
      </c>
      <c r="AF158" s="72">
        <v>3.7999999999999999E-2</v>
      </c>
      <c r="AG158" s="72">
        <v>0.214</v>
      </c>
      <c r="AH158" s="72">
        <v>1.7000000000000001E-2</v>
      </c>
      <c r="AI158" s="72">
        <v>0</v>
      </c>
      <c r="AJ158" s="72">
        <v>3.0000000000000001E-3</v>
      </c>
      <c r="AK158" s="72">
        <f t="shared" si="49"/>
        <v>79.354957713603383</v>
      </c>
      <c r="AL158" s="72">
        <f t="shared" si="50"/>
        <v>2.9261762813749477</v>
      </c>
      <c r="AM158" s="72">
        <f t="shared" si="51"/>
        <v>366.14906832298135</v>
      </c>
      <c r="AN158" s="72"/>
      <c r="AO158" s="74">
        <v>37.26</v>
      </c>
      <c r="AP158" s="72">
        <v>15040.49</v>
      </c>
      <c r="AQ158" s="74">
        <v>46.16</v>
      </c>
      <c r="AR158" s="74">
        <v>11.26</v>
      </c>
      <c r="AS158" s="74">
        <v>7.1959999999999997</v>
      </c>
      <c r="AT158" s="74">
        <v>0.78</v>
      </c>
      <c r="AU158" s="74">
        <v>0.27600000000000002</v>
      </c>
      <c r="AV158" s="74">
        <v>8.5000000000000006E-2</v>
      </c>
      <c r="AW158" s="74">
        <v>5.67</v>
      </c>
      <c r="AX158" s="74">
        <v>0.17100000000000001</v>
      </c>
      <c r="AY158" s="74">
        <f t="shared" si="52"/>
        <v>24.125999999999998</v>
      </c>
      <c r="AZ158" s="74"/>
      <c r="BA158" s="74"/>
      <c r="BB158" s="74">
        <v>0.7</v>
      </c>
      <c r="BC158" s="72">
        <v>130.76</v>
      </c>
      <c r="BD158" s="74">
        <v>0.11</v>
      </c>
      <c r="BE158" s="74">
        <v>1.51</v>
      </c>
      <c r="BF158" s="74">
        <v>5.9459999999999997</v>
      </c>
      <c r="BG158" s="74">
        <v>1.7000000000000001E-2</v>
      </c>
      <c r="BH158" s="74">
        <v>0.17100000000000001</v>
      </c>
      <c r="BI158" s="74">
        <v>1.2E-2</v>
      </c>
      <c r="BJ158" s="74">
        <v>0</v>
      </c>
      <c r="BK158" s="74">
        <v>1E-3</v>
      </c>
      <c r="BL158" s="74">
        <v>2.4300000000000002</v>
      </c>
      <c r="BM158" s="72">
        <v>1300.21</v>
      </c>
      <c r="BN158" s="74">
        <v>0.83</v>
      </c>
      <c r="BO158" s="74">
        <v>50.78</v>
      </c>
      <c r="BP158" s="74">
        <v>9.9979999999999993</v>
      </c>
      <c r="BQ158" s="74">
        <v>0.44700000000000001</v>
      </c>
      <c r="BR158" s="74">
        <v>0.13900000000000001</v>
      </c>
      <c r="BS158" s="74">
        <v>0.35699999999999998</v>
      </c>
      <c r="BT158" s="74">
        <v>2.2599999999999998</v>
      </c>
      <c r="BU158" s="74">
        <v>1.0999999999999999E-2</v>
      </c>
      <c r="BV158" s="74">
        <f t="shared" si="53"/>
        <v>12.257999999999999</v>
      </c>
      <c r="BW158" s="74">
        <f t="shared" si="54"/>
        <v>3.5369999999999999</v>
      </c>
      <c r="BX158" s="73">
        <f t="shared" si="56"/>
        <v>0.80000000000000071</v>
      </c>
      <c r="BY158" s="73">
        <f t="shared" si="55"/>
        <v>-4.984</v>
      </c>
      <c r="BZ158" s="74">
        <v>0.6</v>
      </c>
      <c r="CA158" s="72">
        <v>64.239999999999995</v>
      </c>
      <c r="CB158" s="74">
        <v>0.1</v>
      </c>
      <c r="CC158" s="74">
        <v>0.12</v>
      </c>
      <c r="CD158" s="74">
        <v>5.891</v>
      </c>
      <c r="CE158" s="74">
        <v>1.0999999999999999E-2</v>
      </c>
      <c r="CF158" s="74">
        <v>0.17299999999999999</v>
      </c>
      <c r="CG158" s="74">
        <v>3.0000000000000001E-3</v>
      </c>
      <c r="CH158" s="74">
        <v>0</v>
      </c>
      <c r="CI158" s="74">
        <v>1E-3</v>
      </c>
      <c r="CJ158" s="74">
        <v>0</v>
      </c>
      <c r="CK158" s="74">
        <v>0</v>
      </c>
      <c r="CL158" s="74">
        <v>0</v>
      </c>
      <c r="CM158" s="74">
        <v>0</v>
      </c>
      <c r="CN158" s="74">
        <v>0</v>
      </c>
      <c r="CO158" s="74">
        <v>0</v>
      </c>
      <c r="CP158" s="74">
        <v>0</v>
      </c>
      <c r="CQ158" s="74">
        <v>0</v>
      </c>
      <c r="CR158" s="74">
        <v>0</v>
      </c>
      <c r="CS158" s="74">
        <v>0</v>
      </c>
      <c r="CT158" s="74">
        <v>0</v>
      </c>
      <c r="CU158" s="74">
        <v>0</v>
      </c>
      <c r="CV158" s="74">
        <v>0</v>
      </c>
      <c r="CW158" s="74">
        <v>0</v>
      </c>
      <c r="CX158" s="74">
        <v>0</v>
      </c>
      <c r="CY158" s="74">
        <v>0</v>
      </c>
      <c r="CZ158" s="74">
        <v>0</v>
      </c>
      <c r="DA158" s="74">
        <v>0</v>
      </c>
      <c r="DB158" s="74">
        <v>0</v>
      </c>
      <c r="DC158" s="74">
        <v>0</v>
      </c>
      <c r="DD158" s="74">
        <v>0</v>
      </c>
    </row>
    <row r="159" spans="1:108" s="75" customFormat="1" ht="16.5" customHeight="1" x14ac:dyDescent="0.25">
      <c r="A159" s="70">
        <v>148</v>
      </c>
      <c r="B159" s="71">
        <v>45365</v>
      </c>
      <c r="C159" s="72">
        <v>2</v>
      </c>
      <c r="D159" s="72">
        <v>12</v>
      </c>
      <c r="E159" s="72">
        <v>2140.6692699999999</v>
      </c>
      <c r="F159" s="74"/>
      <c r="G159" s="72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2">
        <v>1.47</v>
      </c>
      <c r="AB159" s="72">
        <v>800.15</v>
      </c>
      <c r="AC159" s="72">
        <v>1.64</v>
      </c>
      <c r="AD159" s="72">
        <v>2.4500000000000002</v>
      </c>
      <c r="AE159" s="72">
        <v>7.819</v>
      </c>
      <c r="AF159" s="72">
        <v>3.5000000000000003E-2</v>
      </c>
      <c r="AG159" s="72">
        <v>0.26200000000000001</v>
      </c>
      <c r="AH159" s="72">
        <v>1.9E-2</v>
      </c>
      <c r="AI159" s="72">
        <v>0</v>
      </c>
      <c r="AJ159" s="72">
        <v>4.0000000000000001E-3</v>
      </c>
      <c r="AK159" s="72">
        <f t="shared" si="49"/>
        <v>77.614373773273883</v>
      </c>
      <c r="AL159" s="72">
        <f t="shared" si="50"/>
        <v>2.9503289827431955</v>
      </c>
      <c r="AM159" s="72">
        <f t="shared" si="51"/>
        <v>487.89634146341467</v>
      </c>
      <c r="AN159" s="72"/>
      <c r="AO159" s="74">
        <v>31.61</v>
      </c>
      <c r="AP159" s="72">
        <v>16481.599999999999</v>
      </c>
      <c r="AQ159" s="74">
        <v>46.94</v>
      </c>
      <c r="AR159" s="74">
        <v>11.32</v>
      </c>
      <c r="AS159" s="74">
        <v>6.9169999999999998</v>
      </c>
      <c r="AT159" s="74">
        <v>0.628</v>
      </c>
      <c r="AU159" s="74">
        <v>0.27400000000000002</v>
      </c>
      <c r="AV159" s="74">
        <v>8.2000000000000003E-2</v>
      </c>
      <c r="AW159" s="74">
        <v>4.6399999999999997</v>
      </c>
      <c r="AX159" s="74">
        <v>0.19</v>
      </c>
      <c r="AY159" s="74">
        <f t="shared" si="52"/>
        <v>22.877000000000002</v>
      </c>
      <c r="AZ159" s="74"/>
      <c r="BA159" s="74"/>
      <c r="BB159" s="74">
        <v>0.56000000000000005</v>
      </c>
      <c r="BC159" s="72">
        <v>154.86000000000001</v>
      </c>
      <c r="BD159" s="74">
        <v>0.13</v>
      </c>
      <c r="BE159" s="74">
        <v>2.02</v>
      </c>
      <c r="BF159" s="74">
        <v>6.476</v>
      </c>
      <c r="BG159" s="74">
        <v>1.9E-2</v>
      </c>
      <c r="BH159" s="74">
        <v>0.193</v>
      </c>
      <c r="BI159" s="74">
        <v>1.6E-2</v>
      </c>
      <c r="BJ159" s="74">
        <v>0</v>
      </c>
      <c r="BK159" s="74">
        <v>3.0000000000000001E-3</v>
      </c>
      <c r="BL159" s="74">
        <v>1.87</v>
      </c>
      <c r="BM159" s="72">
        <v>1307.47</v>
      </c>
      <c r="BN159" s="74">
        <v>0.73</v>
      </c>
      <c r="BO159" s="74">
        <v>51.59</v>
      </c>
      <c r="BP159" s="74">
        <v>10.504</v>
      </c>
      <c r="BQ159" s="74">
        <v>0.34499999999999997</v>
      </c>
      <c r="BR159" s="74">
        <v>0.14699999999999999</v>
      </c>
      <c r="BS159" s="74">
        <v>0.33900000000000002</v>
      </c>
      <c r="BT159" s="74">
        <v>1.96</v>
      </c>
      <c r="BU159" s="74">
        <v>0.01</v>
      </c>
      <c r="BV159" s="74">
        <f t="shared" si="53"/>
        <v>12.463999999999999</v>
      </c>
      <c r="BW159" s="74">
        <f t="shared" si="54"/>
        <v>3.0350000000000001</v>
      </c>
      <c r="BX159" s="73">
        <f t="shared" si="56"/>
        <v>-0.23999999999999932</v>
      </c>
      <c r="BY159" s="73">
        <f t="shared" si="55"/>
        <v>-6.9489999999999998</v>
      </c>
      <c r="BZ159" s="74">
        <v>0.47</v>
      </c>
      <c r="CA159" s="72">
        <v>76.48</v>
      </c>
      <c r="CB159" s="74">
        <v>0.1</v>
      </c>
      <c r="CC159" s="74">
        <v>0.12</v>
      </c>
      <c r="CD159" s="74">
        <v>6.3479999999999999</v>
      </c>
      <c r="CE159" s="74">
        <v>1.0999999999999999E-2</v>
      </c>
      <c r="CF159" s="74">
        <v>0.21199999999999999</v>
      </c>
      <c r="CG159" s="74">
        <v>3.0000000000000001E-3</v>
      </c>
      <c r="CH159" s="74">
        <v>0</v>
      </c>
      <c r="CI159" s="74">
        <v>3.0000000000000001E-3</v>
      </c>
      <c r="CJ159" s="74">
        <v>0</v>
      </c>
      <c r="CK159" s="74">
        <v>0</v>
      </c>
      <c r="CL159" s="74">
        <v>0</v>
      </c>
      <c r="CM159" s="74">
        <v>0</v>
      </c>
      <c r="CN159" s="74">
        <v>0</v>
      </c>
      <c r="CO159" s="74">
        <v>0</v>
      </c>
      <c r="CP159" s="74">
        <v>0</v>
      </c>
      <c r="CQ159" s="74">
        <v>0</v>
      </c>
      <c r="CR159" s="74">
        <v>0</v>
      </c>
      <c r="CS159" s="74">
        <v>0</v>
      </c>
      <c r="CT159" s="74">
        <v>0</v>
      </c>
      <c r="CU159" s="74">
        <v>0</v>
      </c>
      <c r="CV159" s="74">
        <v>0</v>
      </c>
      <c r="CW159" s="74">
        <v>0</v>
      </c>
      <c r="CX159" s="74">
        <v>0</v>
      </c>
      <c r="CY159" s="74">
        <v>0</v>
      </c>
      <c r="CZ159" s="74">
        <v>0</v>
      </c>
      <c r="DA159" s="74">
        <v>0</v>
      </c>
      <c r="DB159" s="74">
        <v>0</v>
      </c>
      <c r="DC159" s="74">
        <v>0</v>
      </c>
      <c r="DD159" s="74">
        <v>0</v>
      </c>
    </row>
    <row r="160" spans="1:108" s="75" customFormat="1" ht="16.5" customHeight="1" x14ac:dyDescent="0.25">
      <c r="A160" s="70">
        <v>149</v>
      </c>
      <c r="B160" s="71">
        <v>45366</v>
      </c>
      <c r="C160" s="72">
        <v>1</v>
      </c>
      <c r="D160" s="72">
        <v>11.8</v>
      </c>
      <c r="E160" s="72">
        <v>2069.1820200000002</v>
      </c>
      <c r="F160" s="74"/>
      <c r="G160" s="72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2">
        <v>1.1399999999999999</v>
      </c>
      <c r="AB160" s="72">
        <v>602.66</v>
      </c>
      <c r="AC160" s="72">
        <v>1.65</v>
      </c>
      <c r="AD160" s="72">
        <v>2.52</v>
      </c>
      <c r="AE160" s="72">
        <v>7.4059999999999997</v>
      </c>
      <c r="AF160" s="72">
        <v>0.04</v>
      </c>
      <c r="AG160" s="72">
        <v>0.28399999999999997</v>
      </c>
      <c r="AH160" s="72">
        <v>2.4E-2</v>
      </c>
      <c r="AI160" s="72">
        <v>0</v>
      </c>
      <c r="AJ160" s="72">
        <v>1.2E-2</v>
      </c>
      <c r="AK160" s="72">
        <f t="shared" si="49"/>
        <v>78.409090559553732</v>
      </c>
      <c r="AL160" s="72">
        <f t="shared" si="50"/>
        <v>2.9380002854054217</v>
      </c>
      <c r="AM160" s="72">
        <f t="shared" si="51"/>
        <v>365.24848484848485</v>
      </c>
      <c r="AN160" s="72"/>
      <c r="AO160" s="74">
        <v>28.2</v>
      </c>
      <c r="AP160" s="72">
        <v>16298.96</v>
      </c>
      <c r="AQ160" s="74">
        <v>48.74</v>
      </c>
      <c r="AR160" s="74">
        <v>11.52</v>
      </c>
      <c r="AS160" s="74">
        <v>6.61</v>
      </c>
      <c r="AT160" s="74">
        <v>0.8</v>
      </c>
      <c r="AU160" s="74">
        <v>0.29099999999999998</v>
      </c>
      <c r="AV160" s="74">
        <v>0.10199999999999999</v>
      </c>
      <c r="AW160" s="74">
        <v>6.56</v>
      </c>
      <c r="AX160" s="74">
        <v>0.25600000000000001</v>
      </c>
      <c r="AY160" s="74">
        <f t="shared" si="52"/>
        <v>24.689999999999998</v>
      </c>
      <c r="AZ160" s="74"/>
      <c r="BA160" s="74"/>
      <c r="BB160" s="74">
        <v>0.63</v>
      </c>
      <c r="BC160" s="72">
        <v>181.93</v>
      </c>
      <c r="BD160" s="74">
        <v>0.14000000000000001</v>
      </c>
      <c r="BE160" s="74">
        <v>2.1</v>
      </c>
      <c r="BF160" s="74">
        <v>6.8879999999999999</v>
      </c>
      <c r="BG160" s="74">
        <v>2.1000000000000001E-2</v>
      </c>
      <c r="BH160" s="74">
        <v>0.23100000000000001</v>
      </c>
      <c r="BI160" s="74">
        <v>1.9E-2</v>
      </c>
      <c r="BJ160" s="74">
        <v>0</v>
      </c>
      <c r="BK160" s="74">
        <v>6.0000000000000001E-3</v>
      </c>
      <c r="BL160" s="74">
        <v>3.15</v>
      </c>
      <c r="BM160" s="72">
        <v>1948.08</v>
      </c>
      <c r="BN160" s="74">
        <v>1.25</v>
      </c>
      <c r="BO160" s="74">
        <v>51.11</v>
      </c>
      <c r="BP160" s="74">
        <v>11.05</v>
      </c>
      <c r="BQ160" s="74">
        <v>0.434</v>
      </c>
      <c r="BR160" s="74">
        <v>0.21199999999999999</v>
      </c>
      <c r="BS160" s="74">
        <v>0.40300000000000002</v>
      </c>
      <c r="BT160" s="74">
        <v>2.88</v>
      </c>
      <c r="BU160" s="74">
        <v>2.1999999999999999E-2</v>
      </c>
      <c r="BV160" s="74">
        <f t="shared" si="53"/>
        <v>13.93</v>
      </c>
      <c r="BW160" s="74">
        <f t="shared" si="54"/>
        <v>4.5640000000000001</v>
      </c>
      <c r="BX160" s="73">
        <f t="shared" si="56"/>
        <v>-0.35999999999999943</v>
      </c>
      <c r="BY160" s="73">
        <f t="shared" si="55"/>
        <v>-7.3849999999999998</v>
      </c>
      <c r="BZ160" s="74">
        <v>0.46</v>
      </c>
      <c r="CA160" s="72">
        <v>78.06</v>
      </c>
      <c r="CB160" s="74">
        <v>0.1</v>
      </c>
      <c r="CC160" s="74">
        <v>0.15</v>
      </c>
      <c r="CD160" s="74">
        <v>6.8</v>
      </c>
      <c r="CE160" s="74">
        <v>1.4E-2</v>
      </c>
      <c r="CF160" s="74">
        <v>0.23300000000000001</v>
      </c>
      <c r="CG160" s="74">
        <v>5.0000000000000001E-3</v>
      </c>
      <c r="CH160" s="74">
        <v>0</v>
      </c>
      <c r="CI160" s="74">
        <v>8.9999999999999993E-3</v>
      </c>
      <c r="CJ160" s="74">
        <v>0</v>
      </c>
      <c r="CK160" s="74">
        <v>0</v>
      </c>
      <c r="CL160" s="74">
        <v>0</v>
      </c>
      <c r="CM160" s="74">
        <v>0</v>
      </c>
      <c r="CN160" s="74">
        <v>0</v>
      </c>
      <c r="CO160" s="74">
        <v>0</v>
      </c>
      <c r="CP160" s="74">
        <v>0</v>
      </c>
      <c r="CQ160" s="74">
        <v>0</v>
      </c>
      <c r="CR160" s="74">
        <v>0</v>
      </c>
      <c r="CS160" s="74">
        <v>0</v>
      </c>
      <c r="CT160" s="74">
        <v>0</v>
      </c>
      <c r="CU160" s="74">
        <v>0</v>
      </c>
      <c r="CV160" s="74">
        <v>0</v>
      </c>
      <c r="CW160" s="74">
        <v>0</v>
      </c>
      <c r="CX160" s="74">
        <v>0</v>
      </c>
      <c r="CY160" s="74">
        <v>0</v>
      </c>
      <c r="CZ160" s="74">
        <v>0</v>
      </c>
      <c r="DA160" s="74">
        <v>0</v>
      </c>
      <c r="DB160" s="74">
        <v>0</v>
      </c>
      <c r="DC160" s="74">
        <v>0</v>
      </c>
      <c r="DD160" s="74">
        <v>0</v>
      </c>
    </row>
    <row r="161" spans="1:108" s="75" customFormat="1" ht="16.5" customHeight="1" x14ac:dyDescent="0.25">
      <c r="A161" s="70">
        <v>150</v>
      </c>
      <c r="B161" s="71">
        <v>45366</v>
      </c>
      <c r="C161" s="72">
        <v>2</v>
      </c>
      <c r="D161" s="72">
        <v>12</v>
      </c>
      <c r="E161" s="72">
        <v>2178.6244200000001</v>
      </c>
      <c r="F161" s="74"/>
      <c r="G161" s="72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2">
        <v>1.03</v>
      </c>
      <c r="AB161" s="72">
        <v>605.85</v>
      </c>
      <c r="AC161" s="72">
        <v>1.56</v>
      </c>
      <c r="AD161" s="72">
        <v>2.7</v>
      </c>
      <c r="AE161" s="72">
        <v>8.08</v>
      </c>
      <c r="AF161" s="72">
        <v>0.04</v>
      </c>
      <c r="AG161" s="72">
        <v>0.35199999999999998</v>
      </c>
      <c r="AH161" s="72">
        <v>2.8000000000000001E-2</v>
      </c>
      <c r="AI161" s="72">
        <v>0</v>
      </c>
      <c r="AJ161" s="72">
        <v>1.4999999999999999E-2</v>
      </c>
      <c r="AK161" s="72">
        <f t="shared" si="49"/>
        <v>76.777617869216115</v>
      </c>
      <c r="AL161" s="72">
        <f t="shared" si="50"/>
        <v>2.9611698614592941</v>
      </c>
      <c r="AM161" s="72">
        <f t="shared" si="51"/>
        <v>388.36538461538464</v>
      </c>
      <c r="AN161" s="72"/>
      <c r="AO161" s="74">
        <v>23.6</v>
      </c>
      <c r="AP161" s="72">
        <v>14834.24</v>
      </c>
      <c r="AQ161" s="74">
        <v>49.32</v>
      </c>
      <c r="AR161" s="74">
        <v>10.95</v>
      </c>
      <c r="AS161" s="74">
        <v>6.5620000000000003</v>
      </c>
      <c r="AT161" s="74">
        <v>0.57999999999999996</v>
      </c>
      <c r="AU161" s="74">
        <v>0.30499999999999999</v>
      </c>
      <c r="AV161" s="74">
        <v>0.114</v>
      </c>
      <c r="AW161" s="74">
        <v>7.02</v>
      </c>
      <c r="AX161" s="74">
        <v>0.26600000000000001</v>
      </c>
      <c r="AY161" s="74">
        <f t="shared" si="52"/>
        <v>24.532</v>
      </c>
      <c r="AZ161" s="74"/>
      <c r="BA161" s="74"/>
      <c r="BB161" s="74">
        <v>0.52</v>
      </c>
      <c r="BC161" s="72">
        <v>165.91</v>
      </c>
      <c r="BD161" s="74">
        <v>0.15</v>
      </c>
      <c r="BE161" s="74">
        <v>2.61</v>
      </c>
      <c r="BF161" s="74">
        <v>7.335</v>
      </c>
      <c r="BG161" s="74">
        <v>2.5000000000000001E-2</v>
      </c>
      <c r="BH161" s="74">
        <v>0.3</v>
      </c>
      <c r="BI161" s="74">
        <v>2.9000000000000001E-2</v>
      </c>
      <c r="BJ161" s="74">
        <v>0</v>
      </c>
      <c r="BK161" s="74">
        <v>0.01</v>
      </c>
      <c r="BL161" s="74">
        <v>1.65</v>
      </c>
      <c r="BM161" s="72">
        <v>1425.3</v>
      </c>
      <c r="BN161" s="74">
        <v>0.86</v>
      </c>
      <c r="BO161" s="74">
        <v>50.93</v>
      </c>
      <c r="BP161" s="74">
        <v>11.212999999999999</v>
      </c>
      <c r="BQ161" s="74">
        <v>0.39300000000000002</v>
      </c>
      <c r="BR161" s="74">
        <v>0.19700000000000001</v>
      </c>
      <c r="BS161" s="74">
        <v>0.45400000000000001</v>
      </c>
      <c r="BT161" s="74">
        <v>2.57</v>
      </c>
      <c r="BU161" s="74">
        <v>2.1000000000000001E-2</v>
      </c>
      <c r="BV161" s="74">
        <f t="shared" si="53"/>
        <v>13.782999999999999</v>
      </c>
      <c r="BW161" s="74">
        <f t="shared" si="54"/>
        <v>3.8229999999999995</v>
      </c>
      <c r="BX161" s="73">
        <f t="shared" si="56"/>
        <v>-0.78999999999999959</v>
      </c>
      <c r="BY161" s="73">
        <f t="shared" si="55"/>
        <v>-8.5620000000000012</v>
      </c>
      <c r="BZ161" s="74">
        <v>0.42</v>
      </c>
      <c r="CA161" s="72">
        <v>87.12</v>
      </c>
      <c r="CB161" s="74">
        <v>0.13</v>
      </c>
      <c r="CC161" s="74">
        <v>0.2</v>
      </c>
      <c r="CD161" s="74">
        <v>7.1820000000000004</v>
      </c>
      <c r="CE161" s="74">
        <v>1.4E-2</v>
      </c>
      <c r="CF161" s="74">
        <v>0.27100000000000002</v>
      </c>
      <c r="CG161" s="74">
        <v>6.0000000000000001E-3</v>
      </c>
      <c r="CH161" s="74">
        <v>0</v>
      </c>
      <c r="CI161" s="74">
        <v>8.0000000000000002E-3</v>
      </c>
      <c r="CJ161" s="74">
        <v>0</v>
      </c>
      <c r="CK161" s="74">
        <v>0</v>
      </c>
      <c r="CL161" s="74">
        <v>0</v>
      </c>
      <c r="CM161" s="74">
        <v>0</v>
      </c>
      <c r="CN161" s="74">
        <v>0</v>
      </c>
      <c r="CO161" s="74">
        <v>0</v>
      </c>
      <c r="CP161" s="74">
        <v>0</v>
      </c>
      <c r="CQ161" s="74">
        <v>0</v>
      </c>
      <c r="CR161" s="74">
        <v>0</v>
      </c>
      <c r="CS161" s="74">
        <v>0</v>
      </c>
      <c r="CT161" s="74">
        <v>0</v>
      </c>
      <c r="CU161" s="74">
        <v>0</v>
      </c>
      <c r="CV161" s="74">
        <v>0</v>
      </c>
      <c r="CW161" s="74">
        <v>0</v>
      </c>
      <c r="CX161" s="74">
        <v>0</v>
      </c>
      <c r="CY161" s="74">
        <v>0</v>
      </c>
      <c r="CZ161" s="74">
        <v>0</v>
      </c>
      <c r="DA161" s="74">
        <v>0</v>
      </c>
      <c r="DB161" s="74">
        <v>0</v>
      </c>
      <c r="DC161" s="74">
        <v>0</v>
      </c>
      <c r="DD161" s="74">
        <v>0</v>
      </c>
    </row>
    <row r="162" spans="1:108" s="75" customFormat="1" ht="16.5" customHeight="1" x14ac:dyDescent="0.25">
      <c r="A162" s="70">
        <v>151</v>
      </c>
      <c r="B162" s="71">
        <v>45367</v>
      </c>
      <c r="C162" s="72">
        <v>1</v>
      </c>
      <c r="D162" s="72">
        <v>11.9</v>
      </c>
      <c r="E162" s="72">
        <v>2020.01965</v>
      </c>
      <c r="F162" s="74"/>
      <c r="G162" s="72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2">
        <v>1.89</v>
      </c>
      <c r="AB162" s="72">
        <v>558.71</v>
      </c>
      <c r="AC162" s="72">
        <v>1.32</v>
      </c>
      <c r="AD162" s="72">
        <v>2.29</v>
      </c>
      <c r="AE162" s="72">
        <v>6.6779999999999999</v>
      </c>
      <c r="AF162" s="72">
        <v>0.03</v>
      </c>
      <c r="AG162" s="72">
        <v>0.20499999999999999</v>
      </c>
      <c r="AH162" s="72">
        <v>0.02</v>
      </c>
      <c r="AI162" s="72">
        <v>0</v>
      </c>
      <c r="AJ162" s="72">
        <v>4.0000000000000001E-3</v>
      </c>
      <c r="AK162" s="72">
        <f t="shared" si="49"/>
        <v>80.733548743072873</v>
      </c>
      <c r="AL162" s="72">
        <f t="shared" si="50"/>
        <v>2.9023979494726215</v>
      </c>
      <c r="AM162" s="72">
        <f t="shared" si="51"/>
        <v>423.2651515151515</v>
      </c>
      <c r="AN162" s="72"/>
      <c r="AO162" s="74">
        <v>22.16</v>
      </c>
      <c r="AP162" s="72">
        <v>16177.12</v>
      </c>
      <c r="AQ162" s="74">
        <v>46.03</v>
      </c>
      <c r="AR162" s="74">
        <v>12.16</v>
      </c>
      <c r="AS162" s="74">
        <v>7.3609999999999998</v>
      </c>
      <c r="AT162" s="74">
        <v>0.47</v>
      </c>
      <c r="AU162" s="74">
        <v>0.308</v>
      </c>
      <c r="AV162" s="74">
        <v>9.0999999999999998E-2</v>
      </c>
      <c r="AW162" s="74">
        <v>4.95</v>
      </c>
      <c r="AX162" s="74">
        <v>0.182</v>
      </c>
      <c r="AY162" s="74">
        <f t="shared" si="52"/>
        <v>24.471</v>
      </c>
      <c r="AZ162" s="74"/>
      <c r="BA162" s="74"/>
      <c r="BB162" s="74">
        <v>0.49</v>
      </c>
      <c r="BC162" s="72">
        <v>190.94</v>
      </c>
      <c r="BD162" s="74">
        <v>0.17</v>
      </c>
      <c r="BE162" s="74">
        <v>2.2599999999999998</v>
      </c>
      <c r="BF162" s="74">
        <v>7.2750000000000004</v>
      </c>
      <c r="BG162" s="74">
        <v>1.6E-2</v>
      </c>
      <c r="BH162" s="74">
        <v>0.26500000000000001</v>
      </c>
      <c r="BI162" s="74">
        <v>2.1000000000000001E-2</v>
      </c>
      <c r="BJ162" s="74">
        <v>0</v>
      </c>
      <c r="BK162" s="74">
        <v>7.0000000000000001E-3</v>
      </c>
      <c r="BL162" s="74">
        <v>1.41</v>
      </c>
      <c r="BM162" s="72">
        <v>1575.8</v>
      </c>
      <c r="BN162" s="74">
        <v>0.97</v>
      </c>
      <c r="BO162" s="74">
        <v>52.86</v>
      </c>
      <c r="BP162" s="74">
        <v>10.782</v>
      </c>
      <c r="BQ162" s="74">
        <v>0.314</v>
      </c>
      <c r="BR162" s="74">
        <v>0.182</v>
      </c>
      <c r="BS162" s="74">
        <v>0.34499999999999997</v>
      </c>
      <c r="BT162" s="74">
        <v>1.92</v>
      </c>
      <c r="BU162" s="74">
        <v>0.02</v>
      </c>
      <c r="BV162" s="74">
        <f t="shared" si="53"/>
        <v>12.702</v>
      </c>
      <c r="BW162" s="74">
        <f t="shared" si="54"/>
        <v>3.2039999999999997</v>
      </c>
      <c r="BX162" s="73">
        <f t="shared" si="56"/>
        <v>-1.8699999999999997</v>
      </c>
      <c r="BY162" s="73">
        <f t="shared" si="55"/>
        <v>-10.358000000000001</v>
      </c>
      <c r="BZ162" s="74">
        <v>0.43</v>
      </c>
      <c r="CA162" s="72">
        <v>99.47</v>
      </c>
      <c r="CB162" s="74">
        <v>0.16</v>
      </c>
      <c r="CC162" s="74">
        <v>0.2</v>
      </c>
      <c r="CD162" s="74">
        <v>7.0439999999999996</v>
      </c>
      <c r="CE162" s="74">
        <v>0.01</v>
      </c>
      <c r="CF162" s="74">
        <v>0.27300000000000002</v>
      </c>
      <c r="CG162" s="74">
        <v>5.0000000000000001E-3</v>
      </c>
      <c r="CH162" s="74">
        <v>0</v>
      </c>
      <c r="CI162" s="74">
        <v>2E-3</v>
      </c>
      <c r="CJ162" s="74">
        <v>0</v>
      </c>
      <c r="CK162" s="74">
        <v>0</v>
      </c>
      <c r="CL162" s="74">
        <v>0</v>
      </c>
      <c r="CM162" s="74">
        <v>0</v>
      </c>
      <c r="CN162" s="74">
        <v>0</v>
      </c>
      <c r="CO162" s="74">
        <v>0</v>
      </c>
      <c r="CP162" s="74">
        <v>0</v>
      </c>
      <c r="CQ162" s="74">
        <v>0</v>
      </c>
      <c r="CR162" s="74">
        <v>0</v>
      </c>
      <c r="CS162" s="74">
        <v>0</v>
      </c>
      <c r="CT162" s="74">
        <v>0</v>
      </c>
      <c r="CU162" s="74">
        <v>0</v>
      </c>
      <c r="CV162" s="74">
        <v>0</v>
      </c>
      <c r="CW162" s="74">
        <v>0</v>
      </c>
      <c r="CX162" s="74">
        <v>0</v>
      </c>
      <c r="CY162" s="74">
        <v>0</v>
      </c>
      <c r="CZ162" s="74">
        <v>0</v>
      </c>
      <c r="DA162" s="74">
        <v>0</v>
      </c>
      <c r="DB162" s="74">
        <v>0</v>
      </c>
      <c r="DC162" s="74">
        <v>0</v>
      </c>
      <c r="DD162" s="74">
        <v>0</v>
      </c>
    </row>
    <row r="163" spans="1:108" s="75" customFormat="1" ht="16.5" customHeight="1" x14ac:dyDescent="0.25">
      <c r="A163" s="70">
        <v>152</v>
      </c>
      <c r="B163" s="71">
        <v>45367</v>
      </c>
      <c r="C163" s="72">
        <v>2</v>
      </c>
      <c r="D163" s="72">
        <v>11.4</v>
      </c>
      <c r="E163" s="72">
        <v>1976.5184400000001</v>
      </c>
      <c r="F163" s="74"/>
      <c r="G163" s="72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2">
        <v>1.94</v>
      </c>
      <c r="AB163" s="72">
        <v>454.2</v>
      </c>
      <c r="AC163" s="72">
        <v>0.94</v>
      </c>
      <c r="AD163" s="72">
        <v>1.62</v>
      </c>
      <c r="AE163" s="72">
        <v>6.4370000000000003</v>
      </c>
      <c r="AF163" s="72">
        <v>3.1E-2</v>
      </c>
      <c r="AG163" s="72">
        <v>0.21</v>
      </c>
      <c r="AH163" s="72">
        <v>1.2999999999999999E-2</v>
      </c>
      <c r="AI163" s="72">
        <v>0</v>
      </c>
      <c r="AJ163" s="72">
        <v>8.0000000000000002E-3</v>
      </c>
      <c r="AK163" s="72">
        <f t="shared" si="49"/>
        <v>82.626813945621649</v>
      </c>
      <c r="AL163" s="72">
        <f t="shared" si="50"/>
        <v>2.8768250393157841</v>
      </c>
      <c r="AM163" s="72">
        <f t="shared" si="51"/>
        <v>483.19148936170217</v>
      </c>
      <c r="AN163" s="72"/>
      <c r="AO163" s="74">
        <v>0</v>
      </c>
      <c r="AP163" s="72">
        <v>0</v>
      </c>
      <c r="AQ163" s="74">
        <v>0</v>
      </c>
      <c r="AR163" s="74">
        <v>0</v>
      </c>
      <c r="AS163" s="74">
        <v>0</v>
      </c>
      <c r="AT163" s="74">
        <v>0</v>
      </c>
      <c r="AU163" s="74">
        <v>0</v>
      </c>
      <c r="AV163" s="74">
        <v>0</v>
      </c>
      <c r="AW163" s="74">
        <v>0</v>
      </c>
      <c r="AX163" s="74">
        <v>0</v>
      </c>
      <c r="AY163" s="74">
        <f t="shared" si="52"/>
        <v>0</v>
      </c>
      <c r="AZ163" s="74"/>
      <c r="BA163" s="74"/>
      <c r="BB163" s="74">
        <v>0.62</v>
      </c>
      <c r="BC163" s="72">
        <v>105.83</v>
      </c>
      <c r="BD163" s="74">
        <v>0.11</v>
      </c>
      <c r="BE163" s="74">
        <v>1.29</v>
      </c>
      <c r="BF163" s="74">
        <v>5.8710000000000004</v>
      </c>
      <c r="BG163" s="74">
        <v>1.7999999999999999E-2</v>
      </c>
      <c r="BH163" s="74">
        <v>0.151</v>
      </c>
      <c r="BI163" s="74">
        <v>1.0999999999999999E-2</v>
      </c>
      <c r="BJ163" s="74">
        <v>0</v>
      </c>
      <c r="BK163" s="74">
        <v>5.0000000000000001E-3</v>
      </c>
      <c r="BL163" s="74">
        <v>3.03</v>
      </c>
      <c r="BM163" s="72">
        <v>1654.89</v>
      </c>
      <c r="BN163" s="74">
        <v>1.08</v>
      </c>
      <c r="BO163" s="74">
        <v>49.62</v>
      </c>
      <c r="BP163" s="74">
        <v>11.254</v>
      </c>
      <c r="BQ163" s="74">
        <v>0.45500000000000002</v>
      </c>
      <c r="BR163" s="74">
        <v>0.20799999999999999</v>
      </c>
      <c r="BS163" s="74">
        <v>0.34499999999999997</v>
      </c>
      <c r="BT163" s="74">
        <v>2.5099999999999998</v>
      </c>
      <c r="BU163" s="74">
        <v>1.0999999999999999E-2</v>
      </c>
      <c r="BV163" s="74">
        <f t="shared" si="53"/>
        <v>13.763999999999999</v>
      </c>
      <c r="BW163" s="74">
        <f t="shared" si="54"/>
        <v>4.0449999999999999</v>
      </c>
      <c r="BX163" s="73">
        <f t="shared" si="56"/>
        <v>-2.36</v>
      </c>
      <c r="BY163" s="73">
        <f t="shared" si="55"/>
        <v>-11.313000000000001</v>
      </c>
      <c r="BZ163" s="74">
        <v>0.46</v>
      </c>
      <c r="CA163" s="72">
        <v>51.92</v>
      </c>
      <c r="CB163" s="74">
        <v>0.09</v>
      </c>
      <c r="CC163" s="74">
        <v>0.11</v>
      </c>
      <c r="CD163" s="74">
        <v>5.2309999999999999</v>
      </c>
      <c r="CE163" s="74">
        <v>1.2999999999999999E-2</v>
      </c>
      <c r="CF163" s="74">
        <v>0.13900000000000001</v>
      </c>
      <c r="CG163" s="74">
        <v>3.0000000000000001E-3</v>
      </c>
      <c r="CH163" s="74">
        <v>0</v>
      </c>
      <c r="CI163" s="74">
        <v>4.0000000000000001E-3</v>
      </c>
      <c r="CJ163" s="74">
        <v>0</v>
      </c>
      <c r="CK163" s="74">
        <v>0</v>
      </c>
      <c r="CL163" s="74">
        <v>0</v>
      </c>
      <c r="CM163" s="74">
        <v>0</v>
      </c>
      <c r="CN163" s="74">
        <v>0</v>
      </c>
      <c r="CO163" s="74">
        <v>0</v>
      </c>
      <c r="CP163" s="74">
        <v>0</v>
      </c>
      <c r="CQ163" s="74">
        <v>0</v>
      </c>
      <c r="CR163" s="74">
        <v>0</v>
      </c>
      <c r="CS163" s="74">
        <v>0</v>
      </c>
      <c r="CT163" s="74">
        <v>0</v>
      </c>
      <c r="CU163" s="74">
        <v>0</v>
      </c>
      <c r="CV163" s="74">
        <v>0</v>
      </c>
      <c r="CW163" s="74">
        <v>0</v>
      </c>
      <c r="CX163" s="74">
        <v>0</v>
      </c>
      <c r="CY163" s="74">
        <v>0</v>
      </c>
      <c r="CZ163" s="74">
        <v>0</v>
      </c>
      <c r="DA163" s="74">
        <v>0</v>
      </c>
      <c r="DB163" s="74">
        <v>0</v>
      </c>
      <c r="DC163" s="74">
        <v>0</v>
      </c>
      <c r="DD163" s="74">
        <v>0</v>
      </c>
    </row>
    <row r="164" spans="1:108" s="75" customFormat="1" ht="16.5" customHeight="1" x14ac:dyDescent="0.25">
      <c r="A164" s="70">
        <v>153</v>
      </c>
      <c r="B164" s="71">
        <v>45368</v>
      </c>
      <c r="C164" s="72">
        <v>1</v>
      </c>
      <c r="D164" s="72">
        <v>12</v>
      </c>
      <c r="E164" s="72">
        <v>2047.0436000000002</v>
      </c>
      <c r="F164" s="74"/>
      <c r="G164" s="72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2">
        <v>1.01</v>
      </c>
      <c r="AB164" s="72">
        <v>330.29</v>
      </c>
      <c r="AC164" s="72">
        <v>0.91</v>
      </c>
      <c r="AD164" s="72">
        <v>1.75</v>
      </c>
      <c r="AE164" s="72">
        <v>6.2839999999999998</v>
      </c>
      <c r="AF164" s="72">
        <v>2.8000000000000001E-2</v>
      </c>
      <c r="AG164" s="72">
        <v>0.16400000000000001</v>
      </c>
      <c r="AH164" s="72">
        <v>1.6E-2</v>
      </c>
      <c r="AI164" s="72">
        <v>0</v>
      </c>
      <c r="AJ164" s="72">
        <v>3.0000000000000001E-3</v>
      </c>
      <c r="AK164" s="72">
        <f t="shared" si="49"/>
        <v>82.861088683375641</v>
      </c>
      <c r="AL164" s="72">
        <f t="shared" si="50"/>
        <v>2.8720647157322543</v>
      </c>
      <c r="AM164" s="72">
        <f t="shared" si="51"/>
        <v>362.95604395604397</v>
      </c>
      <c r="AN164" s="72"/>
      <c r="AO164" s="74">
        <v>31.36</v>
      </c>
      <c r="AP164" s="72">
        <v>13069.44</v>
      </c>
      <c r="AQ164" s="74">
        <v>56.43</v>
      </c>
      <c r="AR164" s="74">
        <v>8.32</v>
      </c>
      <c r="AS164" s="74">
        <v>6.0949999999999998</v>
      </c>
      <c r="AT164" s="74">
        <v>0.84799999999999998</v>
      </c>
      <c r="AU164" s="74">
        <v>0.19600000000000001</v>
      </c>
      <c r="AV164" s="74">
        <v>5.8000000000000003E-2</v>
      </c>
      <c r="AW164" s="74">
        <v>5.21</v>
      </c>
      <c r="AX164" s="74">
        <v>0.17599999999999999</v>
      </c>
      <c r="AY164" s="74">
        <f t="shared" si="52"/>
        <v>19.625</v>
      </c>
      <c r="AZ164" s="74"/>
      <c r="BA164" s="74"/>
      <c r="BB164" s="74">
        <v>0.7</v>
      </c>
      <c r="BC164" s="72">
        <v>180.43</v>
      </c>
      <c r="BD164" s="74">
        <v>0.17</v>
      </c>
      <c r="BE164" s="74">
        <v>1.57</v>
      </c>
      <c r="BF164" s="74">
        <v>6.444</v>
      </c>
      <c r="BG164" s="74">
        <v>1.4E-2</v>
      </c>
      <c r="BH164" s="74">
        <v>0.224</v>
      </c>
      <c r="BI164" s="74">
        <v>1.7000000000000001E-2</v>
      </c>
      <c r="BJ164" s="74">
        <v>0</v>
      </c>
      <c r="BK164" s="74">
        <v>3.0000000000000001E-3</v>
      </c>
      <c r="BL164" s="74">
        <v>2.76</v>
      </c>
      <c r="BM164" s="72">
        <v>1921.56</v>
      </c>
      <c r="BN164" s="74">
        <v>1.26</v>
      </c>
      <c r="BO164" s="74">
        <v>48.39</v>
      </c>
      <c r="BP164" s="74">
        <v>11.672000000000001</v>
      </c>
      <c r="BQ164" s="74">
        <v>0.34</v>
      </c>
      <c r="BR164" s="74">
        <v>0.22800000000000001</v>
      </c>
      <c r="BS164" s="74">
        <v>0.32200000000000001</v>
      </c>
      <c r="BT164" s="74">
        <v>3.34</v>
      </c>
      <c r="BU164" s="74">
        <v>1.9E-2</v>
      </c>
      <c r="BV164" s="74">
        <f t="shared" si="53"/>
        <v>15.012</v>
      </c>
      <c r="BW164" s="74">
        <f t="shared" si="54"/>
        <v>4.9399999999999995</v>
      </c>
      <c r="BX164" s="73">
        <f t="shared" si="56"/>
        <v>-2.02</v>
      </c>
      <c r="BY164" s="73">
        <f t="shared" si="55"/>
        <v>-11.373000000000001</v>
      </c>
      <c r="BZ164" s="74">
        <v>0.43</v>
      </c>
      <c r="CA164" s="72">
        <v>71.510000000000005</v>
      </c>
      <c r="CB164" s="74">
        <v>0.13</v>
      </c>
      <c r="CC164" s="74">
        <v>0.13</v>
      </c>
      <c r="CD164" s="74">
        <v>6.4560000000000004</v>
      </c>
      <c r="CE164" s="74">
        <v>8.0000000000000002E-3</v>
      </c>
      <c r="CF164" s="74">
        <v>0.216</v>
      </c>
      <c r="CG164" s="74">
        <v>4.0000000000000001E-3</v>
      </c>
      <c r="CH164" s="74">
        <v>0</v>
      </c>
      <c r="CI164" s="74">
        <v>2E-3</v>
      </c>
      <c r="CJ164" s="74">
        <v>0</v>
      </c>
      <c r="CK164" s="74">
        <v>0</v>
      </c>
      <c r="CL164" s="74">
        <v>0</v>
      </c>
      <c r="CM164" s="74">
        <v>0</v>
      </c>
      <c r="CN164" s="74">
        <v>0</v>
      </c>
      <c r="CO164" s="74">
        <v>0</v>
      </c>
      <c r="CP164" s="74">
        <v>0</v>
      </c>
      <c r="CQ164" s="74">
        <v>0</v>
      </c>
      <c r="CR164" s="74">
        <v>0</v>
      </c>
      <c r="CS164" s="74">
        <v>0</v>
      </c>
      <c r="CT164" s="74">
        <v>0</v>
      </c>
      <c r="CU164" s="74">
        <v>0</v>
      </c>
      <c r="CV164" s="74">
        <v>0</v>
      </c>
      <c r="CW164" s="74">
        <v>0</v>
      </c>
      <c r="CX164" s="74">
        <v>0</v>
      </c>
      <c r="CY164" s="74">
        <v>0</v>
      </c>
      <c r="CZ164" s="74">
        <v>0</v>
      </c>
      <c r="DA164" s="74">
        <v>0</v>
      </c>
      <c r="DB164" s="74">
        <v>0</v>
      </c>
      <c r="DC164" s="74">
        <v>0</v>
      </c>
      <c r="DD164" s="74">
        <v>0</v>
      </c>
    </row>
    <row r="165" spans="1:108" s="75" customFormat="1" ht="16.5" customHeight="1" x14ac:dyDescent="0.25">
      <c r="A165" s="70">
        <v>154</v>
      </c>
      <c r="B165" s="71">
        <v>45368</v>
      </c>
      <c r="C165" s="72">
        <v>2</v>
      </c>
      <c r="D165" s="72">
        <v>12</v>
      </c>
      <c r="E165" s="72">
        <v>2077.7121200000001</v>
      </c>
      <c r="F165" s="74"/>
      <c r="G165" s="72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2">
        <v>1.22</v>
      </c>
      <c r="AB165" s="72">
        <v>344.04</v>
      </c>
      <c r="AC165" s="72">
        <v>0.81</v>
      </c>
      <c r="AD165" s="72">
        <v>1.53</v>
      </c>
      <c r="AE165" s="72">
        <v>5.5430000000000001</v>
      </c>
      <c r="AF165" s="72">
        <v>2.3E-2</v>
      </c>
      <c r="AG165" s="72">
        <v>0.159</v>
      </c>
      <c r="AH165" s="72">
        <v>1.2999999999999999E-2</v>
      </c>
      <c r="AI165" s="72">
        <v>0</v>
      </c>
      <c r="AJ165" s="72">
        <v>1E-3</v>
      </c>
      <c r="AK165" s="72">
        <f t="shared" si="49"/>
        <v>84.877119873740497</v>
      </c>
      <c r="AL165" s="72">
        <f t="shared" si="50"/>
        <v>2.8443002112032105</v>
      </c>
      <c r="AM165" s="72">
        <f t="shared" si="51"/>
        <v>424.74074074074076</v>
      </c>
      <c r="AN165" s="72"/>
      <c r="AO165" s="74">
        <v>38.07</v>
      </c>
      <c r="AP165" s="72">
        <v>11622.84</v>
      </c>
      <c r="AQ165" s="74">
        <v>45.61</v>
      </c>
      <c r="AR165" s="74">
        <v>10.199999999999999</v>
      </c>
      <c r="AS165" s="74">
        <v>7.7279999999999998</v>
      </c>
      <c r="AT165" s="74">
        <v>1.1679999999999999</v>
      </c>
      <c r="AU165" s="74">
        <v>0.28999999999999998</v>
      </c>
      <c r="AV165" s="74">
        <v>7.6999999999999999E-2</v>
      </c>
      <c r="AW165" s="74">
        <v>7.25</v>
      </c>
      <c r="AX165" s="74">
        <v>0.13800000000000001</v>
      </c>
      <c r="AY165" s="74">
        <f t="shared" si="52"/>
        <v>25.177999999999997</v>
      </c>
      <c r="AZ165" s="74"/>
      <c r="BA165" s="74"/>
      <c r="BB165" s="74">
        <v>0.76</v>
      </c>
      <c r="BC165" s="72">
        <v>109.79</v>
      </c>
      <c r="BD165" s="74">
        <v>7.0000000000000007E-2</v>
      </c>
      <c r="BE165" s="74">
        <v>1.26</v>
      </c>
      <c r="BF165" s="74">
        <v>5.407</v>
      </c>
      <c r="BG165" s="74">
        <v>1.2999999999999999E-2</v>
      </c>
      <c r="BH165" s="74">
        <v>0.14699999999999999</v>
      </c>
      <c r="BI165" s="74">
        <v>1.2E-2</v>
      </c>
      <c r="BJ165" s="74">
        <v>0</v>
      </c>
      <c r="BK165" s="74">
        <v>3.0000000000000001E-3</v>
      </c>
      <c r="BL165" s="74">
        <v>5.0999999999999996</v>
      </c>
      <c r="BM165" s="72">
        <v>1809.92</v>
      </c>
      <c r="BN165" s="74">
        <v>0.72</v>
      </c>
      <c r="BO165" s="74">
        <v>26.69</v>
      </c>
      <c r="BP165" s="74">
        <v>23.248000000000001</v>
      </c>
      <c r="BQ165" s="74">
        <v>0.30399999999999999</v>
      </c>
      <c r="BR165" s="74">
        <v>0.40300000000000002</v>
      </c>
      <c r="BS165" s="74">
        <v>0.191</v>
      </c>
      <c r="BT165" s="74">
        <v>24.04</v>
      </c>
      <c r="BU165" s="74">
        <v>1.4E-2</v>
      </c>
      <c r="BV165" s="74">
        <f t="shared" si="53"/>
        <v>47.287999999999997</v>
      </c>
      <c r="BW165" s="74">
        <f t="shared" si="54"/>
        <v>25.063999999999997</v>
      </c>
      <c r="BX165" s="73">
        <f t="shared" si="56"/>
        <v>19.02</v>
      </c>
      <c r="BY165" s="73">
        <f t="shared" si="55"/>
        <v>8.6909999999999954</v>
      </c>
      <c r="BZ165" s="74">
        <v>0.43</v>
      </c>
      <c r="CA165" s="72">
        <v>42.24</v>
      </c>
      <c r="CB165" s="74">
        <v>0.06</v>
      </c>
      <c r="CC165" s="74">
        <v>0.1</v>
      </c>
      <c r="CD165" s="74">
        <v>4.88</v>
      </c>
      <c r="CE165" s="74">
        <v>8.0000000000000002E-3</v>
      </c>
      <c r="CF165" s="74">
        <v>0.13200000000000001</v>
      </c>
      <c r="CG165" s="74">
        <v>3.0000000000000001E-3</v>
      </c>
      <c r="CH165" s="74">
        <v>0</v>
      </c>
      <c r="CI165" s="74">
        <v>2E-3</v>
      </c>
      <c r="CJ165" s="74">
        <v>0</v>
      </c>
      <c r="CK165" s="74">
        <v>0</v>
      </c>
      <c r="CL165" s="74">
        <v>0</v>
      </c>
      <c r="CM165" s="74">
        <v>0</v>
      </c>
      <c r="CN165" s="74">
        <v>0</v>
      </c>
      <c r="CO165" s="74">
        <v>0</v>
      </c>
      <c r="CP165" s="74">
        <v>0</v>
      </c>
      <c r="CQ165" s="74">
        <v>0</v>
      </c>
      <c r="CR165" s="74">
        <v>0</v>
      </c>
      <c r="CS165" s="74">
        <v>0</v>
      </c>
      <c r="CT165" s="74">
        <v>0</v>
      </c>
      <c r="CU165" s="74">
        <v>0</v>
      </c>
      <c r="CV165" s="74">
        <v>0</v>
      </c>
      <c r="CW165" s="74">
        <v>0</v>
      </c>
      <c r="CX165" s="74">
        <v>0</v>
      </c>
      <c r="CY165" s="74">
        <v>0</v>
      </c>
      <c r="CZ165" s="74">
        <v>0</v>
      </c>
      <c r="DA165" s="74">
        <v>0</v>
      </c>
      <c r="DB165" s="74">
        <v>0</v>
      </c>
      <c r="DC165" s="74">
        <v>0</v>
      </c>
      <c r="DD165" s="74">
        <v>0</v>
      </c>
    </row>
    <row r="166" spans="1:108" s="75" customFormat="1" ht="16.5" customHeight="1" x14ac:dyDescent="0.25">
      <c r="A166" s="70">
        <v>155</v>
      </c>
      <c r="B166" s="71">
        <v>45369</v>
      </c>
      <c r="C166" s="72">
        <v>1</v>
      </c>
      <c r="D166" s="72">
        <v>11.8</v>
      </c>
      <c r="E166" s="72">
        <v>2039.9814599999997</v>
      </c>
      <c r="F166" s="74"/>
      <c r="G166" s="72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2">
        <v>1</v>
      </c>
      <c r="AB166" s="72">
        <v>540.95000000000005</v>
      </c>
      <c r="AC166" s="72">
        <v>1.33</v>
      </c>
      <c r="AD166" s="72">
        <v>2.5</v>
      </c>
      <c r="AE166" s="72">
        <v>7.085</v>
      </c>
      <c r="AF166" s="72">
        <v>3.9E-2</v>
      </c>
      <c r="AG166" s="72">
        <v>0.28899999999999998</v>
      </c>
      <c r="AH166" s="72">
        <v>2.1999999999999999E-2</v>
      </c>
      <c r="AI166" s="72">
        <v>0</v>
      </c>
      <c r="AJ166" s="72">
        <v>1.0999999999999999E-2</v>
      </c>
      <c r="AK166" s="72">
        <f t="shared" si="49"/>
        <v>79.504220078092345</v>
      </c>
      <c r="AL166" s="72">
        <f t="shared" si="50"/>
        <v>2.9195888389909399</v>
      </c>
      <c r="AM166" s="72">
        <f t="shared" si="51"/>
        <v>406.72932330827069</v>
      </c>
      <c r="AN166" s="72"/>
      <c r="AO166" s="74">
        <v>30.8</v>
      </c>
      <c r="AP166" s="72">
        <v>14051.86</v>
      </c>
      <c r="AQ166" s="74">
        <v>46.27</v>
      </c>
      <c r="AR166" s="74">
        <v>8.16</v>
      </c>
      <c r="AS166" s="74">
        <v>7.7690000000000001</v>
      </c>
      <c r="AT166" s="74">
        <v>0.66600000000000004</v>
      </c>
      <c r="AU166" s="74">
        <v>0.32100000000000001</v>
      </c>
      <c r="AV166" s="74">
        <v>6.2E-2</v>
      </c>
      <c r="AW166" s="74">
        <v>8.1300000000000008</v>
      </c>
      <c r="AX166" s="74">
        <v>0.182</v>
      </c>
      <c r="AY166" s="74">
        <f t="shared" si="52"/>
        <v>24.058999999999997</v>
      </c>
      <c r="AZ166" s="74"/>
      <c r="BA166" s="74"/>
      <c r="BB166" s="74">
        <v>0.72</v>
      </c>
      <c r="BC166" s="72">
        <v>136.82</v>
      </c>
      <c r="BD166" s="74">
        <v>7.0000000000000007E-2</v>
      </c>
      <c r="BE166" s="74">
        <v>2.19</v>
      </c>
      <c r="BF166" s="74">
        <v>6.5259999999999998</v>
      </c>
      <c r="BG166" s="74">
        <v>2.1000000000000001E-2</v>
      </c>
      <c r="BH166" s="74">
        <v>0.23699999999999999</v>
      </c>
      <c r="BI166" s="74">
        <v>1.6E-2</v>
      </c>
      <c r="BJ166" s="74">
        <v>0</v>
      </c>
      <c r="BK166" s="74">
        <v>8.9999999999999993E-3</v>
      </c>
      <c r="BL166" s="74">
        <v>2.17</v>
      </c>
      <c r="BM166" s="72">
        <v>1311.41</v>
      </c>
      <c r="BN166" s="74">
        <v>0.63</v>
      </c>
      <c r="BO166" s="74">
        <v>49.59</v>
      </c>
      <c r="BP166" s="74">
        <v>10.557</v>
      </c>
      <c r="BQ166" s="74">
        <v>0.50900000000000001</v>
      </c>
      <c r="BR166" s="74">
        <v>0.16700000000000001</v>
      </c>
      <c r="BS166" s="74">
        <v>0.41199999999999998</v>
      </c>
      <c r="BT166" s="74">
        <v>2.41</v>
      </c>
      <c r="BU166" s="74">
        <v>1.6E-2</v>
      </c>
      <c r="BV166" s="74">
        <f t="shared" si="53"/>
        <v>12.967000000000001</v>
      </c>
      <c r="BW166" s="74">
        <f t="shared" si="54"/>
        <v>3.5489999999999999</v>
      </c>
      <c r="BX166" s="73">
        <f t="shared" si="56"/>
        <v>18.43</v>
      </c>
      <c r="BY166" s="73">
        <f t="shared" si="55"/>
        <v>7.2399999999999949</v>
      </c>
      <c r="BZ166" s="74">
        <v>0.46</v>
      </c>
      <c r="CA166" s="72">
        <v>78.680000000000007</v>
      </c>
      <c r="CB166" s="74">
        <v>0.06</v>
      </c>
      <c r="CC166" s="74">
        <v>0.3</v>
      </c>
      <c r="CD166" s="74">
        <v>6.5220000000000002</v>
      </c>
      <c r="CE166" s="74">
        <v>1.0999999999999999E-2</v>
      </c>
      <c r="CF166" s="74">
        <v>0.23499999999999999</v>
      </c>
      <c r="CG166" s="74">
        <v>3.0000000000000001E-3</v>
      </c>
      <c r="CH166" s="74">
        <v>0</v>
      </c>
      <c r="CI166" s="74">
        <v>1.2E-2</v>
      </c>
      <c r="CJ166" s="74">
        <v>0</v>
      </c>
      <c r="CK166" s="74">
        <v>0</v>
      </c>
      <c r="CL166" s="74">
        <v>0</v>
      </c>
      <c r="CM166" s="74">
        <v>0</v>
      </c>
      <c r="CN166" s="74">
        <v>0</v>
      </c>
      <c r="CO166" s="74">
        <v>0</v>
      </c>
      <c r="CP166" s="74">
        <v>0</v>
      </c>
      <c r="CQ166" s="74">
        <v>0</v>
      </c>
      <c r="CR166" s="74">
        <v>0</v>
      </c>
      <c r="CS166" s="74">
        <v>0</v>
      </c>
      <c r="CT166" s="74">
        <v>0</v>
      </c>
      <c r="CU166" s="74">
        <v>0</v>
      </c>
      <c r="CV166" s="74">
        <v>0</v>
      </c>
      <c r="CW166" s="74">
        <v>0</v>
      </c>
      <c r="CX166" s="74">
        <v>0</v>
      </c>
      <c r="CY166" s="74">
        <v>0</v>
      </c>
      <c r="CZ166" s="74">
        <v>0</v>
      </c>
      <c r="DA166" s="74">
        <v>0</v>
      </c>
      <c r="DB166" s="74">
        <v>0</v>
      </c>
      <c r="DC166" s="74">
        <v>0</v>
      </c>
      <c r="DD166" s="74">
        <v>0</v>
      </c>
    </row>
    <row r="167" spans="1:108" s="75" customFormat="1" ht="16.5" customHeight="1" x14ac:dyDescent="0.25">
      <c r="A167" s="70">
        <v>156</v>
      </c>
      <c r="B167" s="71">
        <v>45369</v>
      </c>
      <c r="C167" s="72">
        <v>2</v>
      </c>
      <c r="D167" s="72">
        <v>12</v>
      </c>
      <c r="E167" s="72">
        <v>2030.2556799999998</v>
      </c>
      <c r="F167" s="74"/>
      <c r="G167" s="72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2">
        <v>1.42</v>
      </c>
      <c r="AB167" s="72">
        <v>436.62</v>
      </c>
      <c r="AC167" s="72">
        <v>0.89</v>
      </c>
      <c r="AD167" s="72">
        <v>1.53</v>
      </c>
      <c r="AE167" s="72">
        <v>6.2720000000000002</v>
      </c>
      <c r="AF167" s="72">
        <v>4.8000000000000001E-2</v>
      </c>
      <c r="AG167" s="72">
        <v>0.188</v>
      </c>
      <c r="AH167" s="72">
        <v>1.2999999999999999E-2</v>
      </c>
      <c r="AI167" s="72">
        <v>0</v>
      </c>
      <c r="AJ167" s="72">
        <v>8.9999999999999993E-3</v>
      </c>
      <c r="AK167" s="72">
        <f t="shared" si="49"/>
        <v>83.161548499250486</v>
      </c>
      <c r="AL167" s="72">
        <f t="shared" si="50"/>
        <v>2.8691353932448287</v>
      </c>
      <c r="AM167" s="72">
        <f t="shared" si="51"/>
        <v>490.58426966292137</v>
      </c>
      <c r="AN167" s="72"/>
      <c r="AO167" s="74">
        <v>38.18</v>
      </c>
      <c r="AP167" s="72">
        <v>13503.29</v>
      </c>
      <c r="AQ167" s="74">
        <v>45.44</v>
      </c>
      <c r="AR167" s="74">
        <v>9.06</v>
      </c>
      <c r="AS167" s="74">
        <v>8.2530000000000001</v>
      </c>
      <c r="AT167" s="74">
        <v>1.2509999999999999</v>
      </c>
      <c r="AU167" s="74">
        <v>0.29899999999999999</v>
      </c>
      <c r="AV167" s="74">
        <v>7.1999999999999995E-2</v>
      </c>
      <c r="AW167" s="74">
        <v>7.41</v>
      </c>
      <c r="AX167" s="74">
        <v>0.17299999999999999</v>
      </c>
      <c r="AY167" s="74">
        <f t="shared" si="52"/>
        <v>24.722999999999999</v>
      </c>
      <c r="AZ167" s="74"/>
      <c r="BA167" s="74"/>
      <c r="BB167" s="74">
        <v>0.72</v>
      </c>
      <c r="BC167" s="72">
        <v>98.15</v>
      </c>
      <c r="BD167" s="74">
        <v>0.08</v>
      </c>
      <c r="BE167" s="74">
        <v>1.43</v>
      </c>
      <c r="BF167" s="74">
        <v>5.4050000000000002</v>
      </c>
      <c r="BG167" s="74">
        <v>2.1000000000000001E-2</v>
      </c>
      <c r="BH167" s="74">
        <v>0.17699999999999999</v>
      </c>
      <c r="BI167" s="74">
        <v>1.0999999999999999E-2</v>
      </c>
      <c r="BJ167" s="74">
        <v>0</v>
      </c>
      <c r="BK167" s="74">
        <v>0.01</v>
      </c>
      <c r="BL167" s="74">
        <v>1.57</v>
      </c>
      <c r="BM167" s="72">
        <v>1086.67</v>
      </c>
      <c r="BN167" s="74">
        <v>0.74</v>
      </c>
      <c r="BO167" s="74">
        <v>49.69</v>
      </c>
      <c r="BP167" s="74">
        <v>10.348000000000001</v>
      </c>
      <c r="BQ167" s="74">
        <v>0.41</v>
      </c>
      <c r="BR167" s="74">
        <v>0.114</v>
      </c>
      <c r="BS167" s="74">
        <v>0.42199999999999999</v>
      </c>
      <c r="BT167" s="74">
        <v>2.2599999999999998</v>
      </c>
      <c r="BU167" s="74">
        <v>1.4E-2</v>
      </c>
      <c r="BV167" s="74">
        <f t="shared" si="53"/>
        <v>12.608000000000001</v>
      </c>
      <c r="BW167" s="74">
        <f t="shared" si="54"/>
        <v>3.41</v>
      </c>
      <c r="BX167" s="73">
        <f t="shared" si="56"/>
        <v>17.689999999999998</v>
      </c>
      <c r="BY167" s="73">
        <f t="shared" si="55"/>
        <v>5.649999999999995</v>
      </c>
      <c r="BZ167" s="74">
        <v>0.46</v>
      </c>
      <c r="CA167" s="72">
        <v>60.74</v>
      </c>
      <c r="CB167" s="74">
        <v>0.06</v>
      </c>
      <c r="CC167" s="74">
        <v>0.14000000000000001</v>
      </c>
      <c r="CD167" s="74">
        <v>5.5919999999999996</v>
      </c>
      <c r="CE167" s="74">
        <v>1.2999999999999999E-2</v>
      </c>
      <c r="CF167" s="74">
        <v>0.17100000000000001</v>
      </c>
      <c r="CG167" s="74">
        <v>1E-3</v>
      </c>
      <c r="CH167" s="74">
        <v>0</v>
      </c>
      <c r="CI167" s="74">
        <v>8.0000000000000002E-3</v>
      </c>
      <c r="CJ167" s="74">
        <v>0</v>
      </c>
      <c r="CK167" s="74">
        <v>0</v>
      </c>
      <c r="CL167" s="74">
        <v>0</v>
      </c>
      <c r="CM167" s="74">
        <v>0</v>
      </c>
      <c r="CN167" s="74">
        <v>0</v>
      </c>
      <c r="CO167" s="74">
        <v>0</v>
      </c>
      <c r="CP167" s="74">
        <v>0</v>
      </c>
      <c r="CQ167" s="74">
        <v>0</v>
      </c>
      <c r="CR167" s="74">
        <v>0</v>
      </c>
      <c r="CS167" s="74">
        <v>0</v>
      </c>
      <c r="CT167" s="74">
        <v>0</v>
      </c>
      <c r="CU167" s="74">
        <v>0</v>
      </c>
      <c r="CV167" s="74">
        <v>0</v>
      </c>
      <c r="CW167" s="74">
        <v>0</v>
      </c>
      <c r="CX167" s="74">
        <v>0</v>
      </c>
      <c r="CY167" s="74">
        <v>0</v>
      </c>
      <c r="CZ167" s="74">
        <v>0</v>
      </c>
      <c r="DA167" s="74">
        <v>0</v>
      </c>
      <c r="DB167" s="74">
        <v>0</v>
      </c>
      <c r="DC167" s="74">
        <v>0</v>
      </c>
      <c r="DD167" s="74">
        <v>0</v>
      </c>
    </row>
    <row r="168" spans="1:108" s="75" customFormat="1" ht="16.5" customHeight="1" x14ac:dyDescent="0.25">
      <c r="A168" s="70">
        <v>157</v>
      </c>
      <c r="B168" s="71">
        <v>45370</v>
      </c>
      <c r="C168" s="72">
        <v>1</v>
      </c>
      <c r="D168" s="72">
        <v>11.9</v>
      </c>
      <c r="E168" s="72">
        <v>2022.4848000000002</v>
      </c>
      <c r="F168" s="74"/>
      <c r="G168" s="72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2">
        <v>0.98</v>
      </c>
      <c r="AB168" s="72">
        <v>249.07</v>
      </c>
      <c r="AC168" s="72">
        <v>0.77</v>
      </c>
      <c r="AD168" s="72">
        <v>1.44</v>
      </c>
      <c r="AE168" s="72">
        <v>5.5</v>
      </c>
      <c r="AF168" s="72">
        <v>0.04</v>
      </c>
      <c r="AG168" s="72">
        <v>0.189</v>
      </c>
      <c r="AH168" s="72">
        <v>1.4E-2</v>
      </c>
      <c r="AI168" s="72">
        <v>0</v>
      </c>
      <c r="AJ168" s="72">
        <v>7.0000000000000001E-3</v>
      </c>
      <c r="AK168" s="72">
        <f t="shared" si="49"/>
        <v>85.121412325449285</v>
      </c>
      <c r="AL168" s="72">
        <f t="shared" si="50"/>
        <v>2.8412144305360134</v>
      </c>
      <c r="AM168" s="72">
        <f t="shared" si="51"/>
        <v>323.46753246753246</v>
      </c>
      <c r="AN168" s="72"/>
      <c r="AO168" s="74">
        <v>33.03</v>
      </c>
      <c r="AP168" s="72">
        <v>12434.82</v>
      </c>
      <c r="AQ168" s="74">
        <v>49.22</v>
      </c>
      <c r="AR168" s="74">
        <v>8.85</v>
      </c>
      <c r="AS168" s="74">
        <v>7.149</v>
      </c>
      <c r="AT168" s="74">
        <v>0.876</v>
      </c>
      <c r="AU168" s="74">
        <v>0.20799999999999999</v>
      </c>
      <c r="AV168" s="74">
        <v>0.05</v>
      </c>
      <c r="AW168" s="74">
        <v>5.3</v>
      </c>
      <c r="AX168" s="74">
        <v>0.13100000000000001</v>
      </c>
      <c r="AY168" s="74">
        <f t="shared" si="52"/>
        <v>21.298999999999999</v>
      </c>
      <c r="AZ168" s="74"/>
      <c r="BA168" s="74"/>
      <c r="BB168" s="74">
        <v>0.66</v>
      </c>
      <c r="BC168" s="72">
        <v>93.33</v>
      </c>
      <c r="BD168" s="74">
        <v>0.08</v>
      </c>
      <c r="BE168" s="74">
        <v>1.37</v>
      </c>
      <c r="BF168" s="74">
        <v>5.3760000000000003</v>
      </c>
      <c r="BG168" s="74">
        <v>1.6E-2</v>
      </c>
      <c r="BH168" s="74">
        <v>0.183</v>
      </c>
      <c r="BI168" s="74">
        <v>1.2E-2</v>
      </c>
      <c r="BJ168" s="74">
        <v>0</v>
      </c>
      <c r="BK168" s="74">
        <v>1.2999999999999999E-2</v>
      </c>
      <c r="BL168" s="74">
        <v>2.08</v>
      </c>
      <c r="BM168" s="72">
        <v>1265.73</v>
      </c>
      <c r="BN168" s="74">
        <v>0.64</v>
      </c>
      <c r="BO168" s="74">
        <v>50.43</v>
      </c>
      <c r="BP168" s="74">
        <v>10.154</v>
      </c>
      <c r="BQ168" s="74">
        <v>0.41</v>
      </c>
      <c r="BR168" s="74">
        <v>0.129</v>
      </c>
      <c r="BS168" s="74">
        <v>0.32900000000000001</v>
      </c>
      <c r="BT168" s="74">
        <v>2.48</v>
      </c>
      <c r="BU168" s="74">
        <v>1.2E-2</v>
      </c>
      <c r="BV168" s="74">
        <f t="shared" si="53"/>
        <v>12.634</v>
      </c>
      <c r="BW168" s="74">
        <f t="shared" si="54"/>
        <v>3.5300000000000002</v>
      </c>
      <c r="BX168" s="73">
        <f t="shared" si="56"/>
        <v>17.169999999999998</v>
      </c>
      <c r="BY168" s="73">
        <f t="shared" si="55"/>
        <v>4.1799999999999962</v>
      </c>
      <c r="BZ168" s="74">
        <v>0.5</v>
      </c>
      <c r="CA168" s="72">
        <v>56.16</v>
      </c>
      <c r="CB168" s="74">
        <v>0.08</v>
      </c>
      <c r="CC168" s="74">
        <v>0.13</v>
      </c>
      <c r="CD168" s="74">
        <v>5.585</v>
      </c>
      <c r="CE168" s="74">
        <v>7.0000000000000001E-3</v>
      </c>
      <c r="CF168" s="74">
        <v>0.17699999999999999</v>
      </c>
      <c r="CG168" s="74">
        <v>2E-3</v>
      </c>
      <c r="CH168" s="74">
        <v>0</v>
      </c>
      <c r="CI168" s="74">
        <v>1.2999999999999999E-2</v>
      </c>
      <c r="CJ168" s="74">
        <v>0</v>
      </c>
      <c r="CK168" s="74">
        <v>0</v>
      </c>
      <c r="CL168" s="74">
        <v>0</v>
      </c>
      <c r="CM168" s="74">
        <v>0</v>
      </c>
      <c r="CN168" s="74">
        <v>0</v>
      </c>
      <c r="CO168" s="74">
        <v>0</v>
      </c>
      <c r="CP168" s="74">
        <v>0</v>
      </c>
      <c r="CQ168" s="74">
        <v>0</v>
      </c>
      <c r="CR168" s="74">
        <v>0</v>
      </c>
      <c r="CS168" s="74">
        <v>0</v>
      </c>
      <c r="CT168" s="74">
        <v>0</v>
      </c>
      <c r="CU168" s="74">
        <v>0</v>
      </c>
      <c r="CV168" s="74">
        <v>0</v>
      </c>
      <c r="CW168" s="74">
        <v>0</v>
      </c>
      <c r="CX168" s="74">
        <v>0</v>
      </c>
      <c r="CY168" s="74">
        <v>0</v>
      </c>
      <c r="CZ168" s="74">
        <v>0</v>
      </c>
      <c r="DA168" s="74">
        <v>0</v>
      </c>
      <c r="DB168" s="74">
        <v>0</v>
      </c>
      <c r="DC168" s="74">
        <v>0</v>
      </c>
      <c r="DD168" s="74">
        <v>0</v>
      </c>
    </row>
    <row r="169" spans="1:108" s="75" customFormat="1" ht="16.5" customHeight="1" x14ac:dyDescent="0.25">
      <c r="A169" s="70">
        <v>158</v>
      </c>
      <c r="B169" s="71">
        <v>45370</v>
      </c>
      <c r="C169" s="72">
        <v>2</v>
      </c>
      <c r="D169" s="72">
        <v>12</v>
      </c>
      <c r="E169" s="72">
        <v>2049.2584000000002</v>
      </c>
      <c r="F169" s="74"/>
      <c r="G169" s="72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2">
        <v>1.98</v>
      </c>
      <c r="AB169" s="72">
        <v>506.74</v>
      </c>
      <c r="AC169" s="72">
        <v>1.35</v>
      </c>
      <c r="AD169" s="72">
        <v>2.4900000000000002</v>
      </c>
      <c r="AE169" s="72">
        <v>7.016</v>
      </c>
      <c r="AF169" s="72">
        <v>4.5999999999999999E-2</v>
      </c>
      <c r="AG169" s="72">
        <v>0.26500000000000001</v>
      </c>
      <c r="AH169" s="72">
        <v>2.1999999999999999E-2</v>
      </c>
      <c r="AI169" s="72">
        <v>0</v>
      </c>
      <c r="AJ169" s="72">
        <v>1.4E-2</v>
      </c>
      <c r="AK169" s="72">
        <f t="shared" si="49"/>
        <v>79.655593566626635</v>
      </c>
      <c r="AL169" s="72">
        <f t="shared" si="50"/>
        <v>2.9173247284714012</v>
      </c>
      <c r="AM169" s="72">
        <f t="shared" si="51"/>
        <v>375.36296296296297</v>
      </c>
      <c r="AN169" s="72"/>
      <c r="AO169" s="74">
        <v>29.34</v>
      </c>
      <c r="AP169" s="72">
        <v>14357.62</v>
      </c>
      <c r="AQ169" s="74">
        <v>49.08</v>
      </c>
      <c r="AR169" s="74">
        <v>9.76</v>
      </c>
      <c r="AS169" s="74">
        <v>7.2119999999999997</v>
      </c>
      <c r="AT169" s="74">
        <v>0.59</v>
      </c>
      <c r="AU169" s="74">
        <v>0.253</v>
      </c>
      <c r="AV169" s="74">
        <v>6.6000000000000003E-2</v>
      </c>
      <c r="AW169" s="74">
        <v>5.21</v>
      </c>
      <c r="AX169" s="74">
        <v>0.17699999999999999</v>
      </c>
      <c r="AY169" s="74">
        <f t="shared" si="52"/>
        <v>22.181999999999999</v>
      </c>
      <c r="AZ169" s="74"/>
      <c r="BA169" s="74"/>
      <c r="BB169" s="74">
        <v>0.53</v>
      </c>
      <c r="BC169" s="72">
        <v>118.43</v>
      </c>
      <c r="BD169" s="74">
        <v>0.18</v>
      </c>
      <c r="BE169" s="74">
        <v>2.2799999999999998</v>
      </c>
      <c r="BF169" s="74">
        <v>6.625</v>
      </c>
      <c r="BG169" s="74">
        <v>1.4E-2</v>
      </c>
      <c r="BH169" s="74">
        <v>0.19500000000000001</v>
      </c>
      <c r="BI169" s="74">
        <v>1.6E-2</v>
      </c>
      <c r="BJ169" s="74">
        <v>0</v>
      </c>
      <c r="BK169" s="74">
        <v>1.2999999999999999E-2</v>
      </c>
      <c r="BL169" s="74">
        <v>1.18</v>
      </c>
      <c r="BM169" s="72">
        <v>937.14</v>
      </c>
      <c r="BN169" s="74">
        <v>0.54</v>
      </c>
      <c r="BO169" s="74">
        <v>52.32</v>
      </c>
      <c r="BP169" s="74">
        <v>10.348000000000001</v>
      </c>
      <c r="BQ169" s="74">
        <v>0.28000000000000003</v>
      </c>
      <c r="BR169" s="74">
        <v>9.0999999999999998E-2</v>
      </c>
      <c r="BS169" s="74">
        <v>0.28799999999999998</v>
      </c>
      <c r="BT169" s="74">
        <v>1.85</v>
      </c>
      <c r="BU169" s="74">
        <v>1.2999999999999999E-2</v>
      </c>
      <c r="BV169" s="74">
        <f t="shared" si="53"/>
        <v>12.198</v>
      </c>
      <c r="BW169" s="74">
        <f t="shared" si="54"/>
        <v>2.67</v>
      </c>
      <c r="BX169" s="73">
        <f t="shared" si="56"/>
        <v>16.02</v>
      </c>
      <c r="BY169" s="73">
        <f t="shared" si="55"/>
        <v>1.8499999999999961</v>
      </c>
      <c r="BZ169" s="74">
        <v>0.5</v>
      </c>
      <c r="CA169" s="72">
        <v>67.92</v>
      </c>
      <c r="CB169" s="74">
        <v>0.17</v>
      </c>
      <c r="CC169" s="74">
        <v>0.15</v>
      </c>
      <c r="CD169" s="74">
        <v>6.3529999999999998</v>
      </c>
      <c r="CE169" s="74">
        <v>7.0000000000000001E-3</v>
      </c>
      <c r="CF169" s="74">
        <v>0.188</v>
      </c>
      <c r="CG169" s="74">
        <v>2E-3</v>
      </c>
      <c r="CH169" s="74">
        <v>0</v>
      </c>
      <c r="CI169" s="74">
        <v>1.0999999999999999E-2</v>
      </c>
      <c r="CJ169" s="74">
        <v>0</v>
      </c>
      <c r="CK169" s="74">
        <v>0</v>
      </c>
      <c r="CL169" s="74">
        <v>0</v>
      </c>
      <c r="CM169" s="74">
        <v>0</v>
      </c>
      <c r="CN169" s="74">
        <v>0</v>
      </c>
      <c r="CO169" s="74">
        <v>0</v>
      </c>
      <c r="CP169" s="74">
        <v>0</v>
      </c>
      <c r="CQ169" s="74">
        <v>0</v>
      </c>
      <c r="CR169" s="74">
        <v>0</v>
      </c>
      <c r="CS169" s="74">
        <v>0</v>
      </c>
      <c r="CT169" s="74">
        <v>0</v>
      </c>
      <c r="CU169" s="74">
        <v>0</v>
      </c>
      <c r="CV169" s="74">
        <v>0</v>
      </c>
      <c r="CW169" s="74">
        <v>0</v>
      </c>
      <c r="CX169" s="74">
        <v>0</v>
      </c>
      <c r="CY169" s="74">
        <v>0</v>
      </c>
      <c r="CZ169" s="74">
        <v>0</v>
      </c>
      <c r="DA169" s="74">
        <v>0</v>
      </c>
      <c r="DB169" s="74">
        <v>0</v>
      </c>
      <c r="DC169" s="74">
        <v>0</v>
      </c>
      <c r="DD169" s="74">
        <v>0</v>
      </c>
    </row>
    <row r="170" spans="1:108" s="75" customFormat="1" ht="16.5" customHeight="1" x14ac:dyDescent="0.25">
      <c r="A170" s="70">
        <v>159</v>
      </c>
      <c r="B170" s="71">
        <v>45371</v>
      </c>
      <c r="C170" s="72">
        <v>1</v>
      </c>
      <c r="D170" s="72">
        <v>9.4</v>
      </c>
      <c r="E170" s="72">
        <v>1458.1813400000001</v>
      </c>
      <c r="F170" s="74"/>
      <c r="G170" s="72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2">
        <v>1.1200000000000001</v>
      </c>
      <c r="AB170" s="72">
        <v>530.92999999999995</v>
      </c>
      <c r="AC170" s="72">
        <v>1.55</v>
      </c>
      <c r="AD170" s="72">
        <v>2.89</v>
      </c>
      <c r="AE170" s="72">
        <v>7.61</v>
      </c>
      <c r="AF170" s="72">
        <v>0.03</v>
      </c>
      <c r="AG170" s="72">
        <v>0.222</v>
      </c>
      <c r="AH170" s="72">
        <v>1.9E-2</v>
      </c>
      <c r="AI170" s="72">
        <v>0</v>
      </c>
      <c r="AJ170" s="72">
        <v>8.9999999999999993E-3</v>
      </c>
      <c r="AK170" s="72">
        <f t="shared" si="49"/>
        <v>77.634007327244248</v>
      </c>
      <c r="AL170" s="72">
        <f t="shared" si="50"/>
        <v>2.9459528902882219</v>
      </c>
      <c r="AM170" s="72">
        <f t="shared" si="51"/>
        <v>342.53548387096771</v>
      </c>
      <c r="AN170" s="72"/>
      <c r="AO170" s="74">
        <v>29.81</v>
      </c>
      <c r="AP170" s="72">
        <v>14247.79</v>
      </c>
      <c r="AQ170" s="74">
        <v>49.71</v>
      </c>
      <c r="AR170" s="74">
        <v>9.8800000000000008</v>
      </c>
      <c r="AS170" s="74">
        <v>7.149</v>
      </c>
      <c r="AT170" s="74">
        <v>0.75800000000000001</v>
      </c>
      <c r="AU170" s="74">
        <v>0.23599999999999999</v>
      </c>
      <c r="AV170" s="74">
        <v>6.3E-2</v>
      </c>
      <c r="AW170" s="74">
        <v>5.97</v>
      </c>
      <c r="AX170" s="74">
        <v>0.161</v>
      </c>
      <c r="AY170" s="74">
        <f t="shared" si="52"/>
        <v>22.999000000000002</v>
      </c>
      <c r="AZ170" s="74"/>
      <c r="BA170" s="74"/>
      <c r="BB170" s="74">
        <v>0.63</v>
      </c>
      <c r="BC170" s="72">
        <v>153.54</v>
      </c>
      <c r="BD170" s="74">
        <v>0.15</v>
      </c>
      <c r="BE170" s="74">
        <v>2.4300000000000002</v>
      </c>
      <c r="BF170" s="74">
        <v>6.7519999999999998</v>
      </c>
      <c r="BG170" s="74">
        <v>1.4E-2</v>
      </c>
      <c r="BH170" s="74">
        <v>0.15</v>
      </c>
      <c r="BI170" s="74">
        <v>1.2999999999999999E-2</v>
      </c>
      <c r="BJ170" s="74">
        <v>0</v>
      </c>
      <c r="BK170" s="74">
        <v>5.0000000000000001E-3</v>
      </c>
      <c r="BL170" s="74">
        <v>1.67</v>
      </c>
      <c r="BM170" s="72">
        <v>1279.96</v>
      </c>
      <c r="BN170" s="74">
        <v>0.97</v>
      </c>
      <c r="BO170" s="74">
        <v>50.16</v>
      </c>
      <c r="BP170" s="74">
        <v>10.798</v>
      </c>
      <c r="BQ170" s="74">
        <v>0.318</v>
      </c>
      <c r="BR170" s="74">
        <v>0.126</v>
      </c>
      <c r="BS170" s="74">
        <v>0.27500000000000002</v>
      </c>
      <c r="BT170" s="74">
        <v>2.38</v>
      </c>
      <c r="BU170" s="74">
        <v>0.01</v>
      </c>
      <c r="BV170" s="74">
        <f t="shared" si="53"/>
        <v>13.178000000000001</v>
      </c>
      <c r="BW170" s="74">
        <f t="shared" si="54"/>
        <v>3.6679999999999997</v>
      </c>
      <c r="BX170" s="73">
        <f t="shared" si="56"/>
        <v>15.399999999999999</v>
      </c>
      <c r="BY170" s="73">
        <f t="shared" si="55"/>
        <v>0.51799999999999535</v>
      </c>
      <c r="BZ170" s="74">
        <v>0.53</v>
      </c>
      <c r="CA170" s="72">
        <v>85.86</v>
      </c>
      <c r="CB170" s="74">
        <v>0.11</v>
      </c>
      <c r="CC170" s="74">
        <v>0.3</v>
      </c>
      <c r="CD170" s="74">
        <v>6.7469999999999999</v>
      </c>
      <c r="CE170" s="74">
        <v>7.0000000000000001E-3</v>
      </c>
      <c r="CF170" s="74">
        <v>0.17899999999999999</v>
      </c>
      <c r="CG170" s="74">
        <v>3.0000000000000001E-3</v>
      </c>
      <c r="CH170" s="74">
        <v>0</v>
      </c>
      <c r="CI170" s="74">
        <v>5.0000000000000001E-3</v>
      </c>
      <c r="CJ170" s="74">
        <v>0</v>
      </c>
      <c r="CK170" s="74">
        <v>0</v>
      </c>
      <c r="CL170" s="74">
        <v>0</v>
      </c>
      <c r="CM170" s="74">
        <v>0</v>
      </c>
      <c r="CN170" s="74">
        <v>0</v>
      </c>
      <c r="CO170" s="74">
        <v>0</v>
      </c>
      <c r="CP170" s="74">
        <v>0</v>
      </c>
      <c r="CQ170" s="74">
        <v>0</v>
      </c>
      <c r="CR170" s="74">
        <v>0</v>
      </c>
      <c r="CS170" s="74">
        <v>0</v>
      </c>
      <c r="CT170" s="74">
        <v>0</v>
      </c>
      <c r="CU170" s="74">
        <v>0</v>
      </c>
      <c r="CV170" s="74">
        <v>0</v>
      </c>
      <c r="CW170" s="74">
        <v>0</v>
      </c>
      <c r="CX170" s="74">
        <v>0</v>
      </c>
      <c r="CY170" s="74">
        <v>0</v>
      </c>
      <c r="CZ170" s="74">
        <v>0</v>
      </c>
      <c r="DA170" s="74">
        <v>0</v>
      </c>
      <c r="DB170" s="74">
        <v>0</v>
      </c>
      <c r="DC170" s="74">
        <v>0</v>
      </c>
      <c r="DD170" s="74">
        <v>0</v>
      </c>
    </row>
    <row r="171" spans="1:108" s="75" customFormat="1" ht="16.5" customHeight="1" x14ac:dyDescent="0.25">
      <c r="A171" s="70">
        <v>160</v>
      </c>
      <c r="B171" s="71">
        <v>45371</v>
      </c>
      <c r="C171" s="72">
        <v>2</v>
      </c>
      <c r="D171" s="72">
        <v>12</v>
      </c>
      <c r="E171" s="72">
        <v>2083.2301600000001</v>
      </c>
      <c r="F171" s="74"/>
      <c r="G171" s="72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2">
        <v>0.96</v>
      </c>
      <c r="AB171" s="72">
        <v>537.04999999999995</v>
      </c>
      <c r="AC171" s="72">
        <v>1.56</v>
      </c>
      <c r="AD171" s="72">
        <v>2.77</v>
      </c>
      <c r="AE171" s="72">
        <v>7.2880000000000003</v>
      </c>
      <c r="AF171" s="72">
        <v>2.4E-2</v>
      </c>
      <c r="AG171" s="72">
        <v>0.16400000000000001</v>
      </c>
      <c r="AH171" s="72">
        <v>1.7000000000000001E-2</v>
      </c>
      <c r="AI171" s="72">
        <v>0</v>
      </c>
      <c r="AJ171" s="72">
        <v>8.9999999999999993E-3</v>
      </c>
      <c r="AK171" s="72">
        <f t="shared" si="49"/>
        <v>78.517707946155952</v>
      </c>
      <c r="AL171" s="72">
        <f t="shared" si="50"/>
        <v>2.9332701173662739</v>
      </c>
      <c r="AM171" s="72">
        <f t="shared" si="51"/>
        <v>344.2628205128205</v>
      </c>
      <c r="AN171" s="72"/>
      <c r="AO171" s="74">
        <v>19.21</v>
      </c>
      <c r="AP171" s="72">
        <v>14020.41</v>
      </c>
      <c r="AQ171" s="74">
        <v>49.09</v>
      </c>
      <c r="AR171" s="74">
        <v>9.26</v>
      </c>
      <c r="AS171" s="74">
        <v>7.7619999999999996</v>
      </c>
      <c r="AT171" s="74">
        <v>0.46700000000000003</v>
      </c>
      <c r="AU171" s="74">
        <v>0.28699999999999998</v>
      </c>
      <c r="AV171" s="74">
        <v>5.6000000000000001E-2</v>
      </c>
      <c r="AW171" s="74">
        <v>7.1</v>
      </c>
      <c r="AX171" s="74">
        <v>0.192</v>
      </c>
      <c r="AY171" s="74">
        <f t="shared" si="52"/>
        <v>24.122</v>
      </c>
      <c r="AZ171" s="74"/>
      <c r="BA171" s="74"/>
      <c r="BB171" s="74">
        <v>0.53</v>
      </c>
      <c r="BC171" s="72">
        <v>132.91999999999999</v>
      </c>
      <c r="BD171" s="74">
        <v>0.16</v>
      </c>
      <c r="BE171" s="74">
        <v>3.51</v>
      </c>
      <c r="BF171" s="74">
        <v>7.5819999999999999</v>
      </c>
      <c r="BG171" s="74">
        <v>1.9E-2</v>
      </c>
      <c r="BH171" s="74">
        <v>0.23799999999999999</v>
      </c>
      <c r="BI171" s="74">
        <v>2.4E-2</v>
      </c>
      <c r="BJ171" s="74">
        <v>0</v>
      </c>
      <c r="BK171" s="74">
        <v>4.0000000000000001E-3</v>
      </c>
      <c r="BL171" s="74">
        <v>0.86</v>
      </c>
      <c r="BM171" s="72">
        <v>706.33</v>
      </c>
      <c r="BN171" s="74">
        <v>0.64</v>
      </c>
      <c r="BO171" s="74">
        <v>51.23</v>
      </c>
      <c r="BP171" s="74">
        <v>10.792999999999999</v>
      </c>
      <c r="BQ171" s="74">
        <v>0.252</v>
      </c>
      <c r="BR171" s="74">
        <v>9.8000000000000004E-2</v>
      </c>
      <c r="BS171" s="74">
        <v>0.27600000000000002</v>
      </c>
      <c r="BT171" s="74">
        <v>2.27</v>
      </c>
      <c r="BU171" s="74">
        <v>5.0000000000000001E-3</v>
      </c>
      <c r="BV171" s="74">
        <f t="shared" si="53"/>
        <v>13.062999999999999</v>
      </c>
      <c r="BW171" s="74">
        <f t="shared" si="54"/>
        <v>3.1619999999999999</v>
      </c>
      <c r="BX171" s="73">
        <f t="shared" si="56"/>
        <v>14.669999999999998</v>
      </c>
      <c r="BY171" s="73">
        <f t="shared" si="55"/>
        <v>-1.3200000000000047</v>
      </c>
      <c r="BZ171" s="74">
        <v>0.5</v>
      </c>
      <c r="CA171" s="72">
        <v>97.16</v>
      </c>
      <c r="CB171" s="74">
        <v>0.14000000000000001</v>
      </c>
      <c r="CC171" s="74">
        <v>0.54</v>
      </c>
      <c r="CD171" s="74">
        <v>7.7389999999999999</v>
      </c>
      <c r="CE171" s="74">
        <v>0.01</v>
      </c>
      <c r="CF171" s="74">
        <v>0.22800000000000001</v>
      </c>
      <c r="CG171" s="74">
        <v>5.0000000000000001E-3</v>
      </c>
      <c r="CH171" s="74">
        <v>0</v>
      </c>
      <c r="CI171" s="74">
        <v>8.0000000000000002E-3</v>
      </c>
      <c r="CJ171" s="74">
        <v>0</v>
      </c>
      <c r="CK171" s="74">
        <v>0</v>
      </c>
      <c r="CL171" s="74">
        <v>0</v>
      </c>
      <c r="CM171" s="74">
        <v>0</v>
      </c>
      <c r="CN171" s="74">
        <v>0</v>
      </c>
      <c r="CO171" s="74">
        <v>0</v>
      </c>
      <c r="CP171" s="74">
        <v>0</v>
      </c>
      <c r="CQ171" s="74">
        <v>0</v>
      </c>
      <c r="CR171" s="74">
        <v>0</v>
      </c>
      <c r="CS171" s="74">
        <v>0</v>
      </c>
      <c r="CT171" s="74">
        <v>0</v>
      </c>
      <c r="CU171" s="74">
        <v>0</v>
      </c>
      <c r="CV171" s="74">
        <v>0</v>
      </c>
      <c r="CW171" s="74">
        <v>0</v>
      </c>
      <c r="CX171" s="74">
        <v>0</v>
      </c>
      <c r="CY171" s="74">
        <v>0</v>
      </c>
      <c r="CZ171" s="74">
        <v>0</v>
      </c>
      <c r="DA171" s="74">
        <v>0</v>
      </c>
      <c r="DB171" s="74">
        <v>0</v>
      </c>
      <c r="DC171" s="74">
        <v>0</v>
      </c>
      <c r="DD171" s="74">
        <v>0</v>
      </c>
    </row>
    <row r="172" spans="1:108" s="75" customFormat="1" ht="16.5" customHeight="1" x14ac:dyDescent="0.25">
      <c r="A172" s="70">
        <v>161</v>
      </c>
      <c r="B172" s="71">
        <v>45372</v>
      </c>
      <c r="C172" s="72">
        <v>1</v>
      </c>
      <c r="D172" s="72">
        <v>12</v>
      </c>
      <c r="E172" s="72">
        <v>2058.8119799999999</v>
      </c>
      <c r="F172" s="74"/>
      <c r="G172" s="72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2">
        <v>0.77</v>
      </c>
      <c r="AB172" s="72">
        <v>316.45999999999998</v>
      </c>
      <c r="AC172" s="72">
        <v>1</v>
      </c>
      <c r="AD172" s="72">
        <v>2.25</v>
      </c>
      <c r="AE172" s="72">
        <v>6.0469999999999997</v>
      </c>
      <c r="AF172" s="72">
        <v>1.9E-2</v>
      </c>
      <c r="AG172" s="72">
        <v>0.14899999999999999</v>
      </c>
      <c r="AH172" s="72">
        <v>6.0000000000000001E-3</v>
      </c>
      <c r="AI172" s="72">
        <v>0</v>
      </c>
      <c r="AJ172" s="72">
        <v>1.2E-2</v>
      </c>
      <c r="AK172" s="72">
        <f t="shared" si="49"/>
        <v>82.597320610650101</v>
      </c>
      <c r="AL172" s="72">
        <f t="shared" si="50"/>
        <v>2.8731148518270415</v>
      </c>
      <c r="AM172" s="72">
        <f t="shared" si="51"/>
        <v>316.45999999999998</v>
      </c>
      <c r="AN172" s="72"/>
      <c r="AO172" s="74">
        <v>19.89</v>
      </c>
      <c r="AP172" s="72">
        <v>14618.35</v>
      </c>
      <c r="AQ172" s="74">
        <v>52.99</v>
      </c>
      <c r="AR172" s="74">
        <v>8.4700000000000006</v>
      </c>
      <c r="AS172" s="74">
        <v>7.1319999999999997</v>
      </c>
      <c r="AT172" s="74">
        <v>0.38</v>
      </c>
      <c r="AU172" s="74">
        <v>0.20899999999999999</v>
      </c>
      <c r="AV172" s="74">
        <v>3.5999999999999997E-2</v>
      </c>
      <c r="AW172" s="74">
        <v>7.25</v>
      </c>
      <c r="AX172" s="74">
        <v>0.154</v>
      </c>
      <c r="AY172" s="74">
        <f t="shared" si="52"/>
        <v>22.852</v>
      </c>
      <c r="AZ172" s="74"/>
      <c r="BA172" s="74"/>
      <c r="BB172" s="74">
        <v>0.5</v>
      </c>
      <c r="BC172" s="72">
        <v>71.040000000000006</v>
      </c>
      <c r="BD172" s="74">
        <v>0.15</v>
      </c>
      <c r="BE172" s="74">
        <v>2.63</v>
      </c>
      <c r="BF172" s="74">
        <v>6.83</v>
      </c>
      <c r="BG172" s="74">
        <v>1.4E-2</v>
      </c>
      <c r="BH172" s="74">
        <v>0.17299999999999999</v>
      </c>
      <c r="BI172" s="74">
        <v>8.0000000000000002E-3</v>
      </c>
      <c r="BJ172" s="74">
        <v>0</v>
      </c>
      <c r="BK172" s="74">
        <v>8.0000000000000002E-3</v>
      </c>
      <c r="BL172" s="74">
        <v>1.32</v>
      </c>
      <c r="BM172" s="72">
        <v>732.82</v>
      </c>
      <c r="BN172" s="74">
        <v>0.78</v>
      </c>
      <c r="BO172" s="74">
        <v>51.24</v>
      </c>
      <c r="BP172" s="74">
        <v>10.651</v>
      </c>
      <c r="BQ172" s="74">
        <v>0.21199999999999999</v>
      </c>
      <c r="BR172" s="74">
        <v>9.8000000000000004E-2</v>
      </c>
      <c r="BS172" s="74">
        <v>0.20799999999999999</v>
      </c>
      <c r="BT172" s="74">
        <v>2.0699999999999998</v>
      </c>
      <c r="BU172" s="74">
        <v>1.0999999999999999E-2</v>
      </c>
      <c r="BV172" s="74">
        <f t="shared" si="53"/>
        <v>12.721</v>
      </c>
      <c r="BW172" s="74">
        <f t="shared" si="54"/>
        <v>3.0619999999999998</v>
      </c>
      <c r="BX172" s="73">
        <f t="shared" si="56"/>
        <v>13.739999999999998</v>
      </c>
      <c r="BY172" s="73">
        <f t="shared" si="55"/>
        <v>-3.2580000000000049</v>
      </c>
      <c r="BZ172" s="74">
        <v>0.43</v>
      </c>
      <c r="CA172" s="72">
        <v>37.29</v>
      </c>
      <c r="CB172" s="74">
        <v>0.14000000000000001</v>
      </c>
      <c r="CC172" s="74">
        <v>0.27</v>
      </c>
      <c r="CD172" s="74">
        <v>6.843</v>
      </c>
      <c r="CE172" s="74">
        <v>1.0999999999999999E-2</v>
      </c>
      <c r="CF172" s="74">
        <v>0.19</v>
      </c>
      <c r="CG172" s="74">
        <v>1E-3</v>
      </c>
      <c r="CH172" s="74">
        <v>0</v>
      </c>
      <c r="CI172" s="74">
        <v>0.01</v>
      </c>
      <c r="CJ172" s="74">
        <v>0</v>
      </c>
      <c r="CK172" s="74">
        <v>0</v>
      </c>
      <c r="CL172" s="74">
        <v>0</v>
      </c>
      <c r="CM172" s="74">
        <v>0</v>
      </c>
      <c r="CN172" s="74">
        <v>0</v>
      </c>
      <c r="CO172" s="74">
        <v>0</v>
      </c>
      <c r="CP172" s="74">
        <v>0</v>
      </c>
      <c r="CQ172" s="74">
        <v>0</v>
      </c>
      <c r="CR172" s="74">
        <v>0</v>
      </c>
      <c r="CS172" s="74">
        <v>0</v>
      </c>
      <c r="CT172" s="74">
        <v>0</v>
      </c>
      <c r="CU172" s="74">
        <v>0</v>
      </c>
      <c r="CV172" s="74">
        <v>0</v>
      </c>
      <c r="CW172" s="74">
        <v>0</v>
      </c>
      <c r="CX172" s="74">
        <v>0</v>
      </c>
      <c r="CY172" s="74">
        <v>0</v>
      </c>
      <c r="CZ172" s="74">
        <v>0</v>
      </c>
      <c r="DA172" s="74">
        <v>0</v>
      </c>
      <c r="DB172" s="74">
        <v>0</v>
      </c>
      <c r="DC172" s="74">
        <v>0</v>
      </c>
      <c r="DD172" s="74">
        <v>0</v>
      </c>
    </row>
    <row r="173" spans="1:108" s="75" customFormat="1" ht="16.5" customHeight="1" x14ac:dyDescent="0.25">
      <c r="A173" s="70">
        <v>162</v>
      </c>
      <c r="B173" s="71">
        <v>45372</v>
      </c>
      <c r="C173" s="72">
        <v>2</v>
      </c>
      <c r="D173" s="72">
        <v>12</v>
      </c>
      <c r="E173" s="72">
        <v>2076.9739800000002</v>
      </c>
      <c r="F173" s="74"/>
      <c r="G173" s="72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2">
        <v>1.19</v>
      </c>
      <c r="AB173" s="72">
        <v>605.08000000000004</v>
      </c>
      <c r="AC173" s="72">
        <v>1.69</v>
      </c>
      <c r="AD173" s="72">
        <v>3.72</v>
      </c>
      <c r="AE173" s="72">
        <v>8.0419999999999998</v>
      </c>
      <c r="AF173" s="72">
        <v>0.03</v>
      </c>
      <c r="AG173" s="72">
        <v>0.26700000000000002</v>
      </c>
      <c r="AH173" s="72">
        <v>1.7000000000000001E-2</v>
      </c>
      <c r="AI173" s="72">
        <v>0</v>
      </c>
      <c r="AJ173" s="72">
        <v>1.2E-2</v>
      </c>
      <c r="AK173" s="72">
        <f t="shared" si="49"/>
        <v>75.362572266806438</v>
      </c>
      <c r="AL173" s="72">
        <f t="shared" si="50"/>
        <v>2.9760059007687296</v>
      </c>
      <c r="AM173" s="72">
        <f t="shared" si="51"/>
        <v>358.03550295857991</v>
      </c>
      <c r="AN173" s="72"/>
      <c r="AO173" s="74">
        <v>19.5</v>
      </c>
      <c r="AP173" s="72">
        <v>13432.47</v>
      </c>
      <c r="AQ173" s="74">
        <v>50.44</v>
      </c>
      <c r="AR173" s="74">
        <v>10.06</v>
      </c>
      <c r="AS173" s="74">
        <v>7.6920000000000002</v>
      </c>
      <c r="AT173" s="74">
        <v>0.29099999999999998</v>
      </c>
      <c r="AU173" s="74">
        <v>0.22800000000000001</v>
      </c>
      <c r="AV173" s="74">
        <v>0.04</v>
      </c>
      <c r="AW173" s="74">
        <v>6.71</v>
      </c>
      <c r="AX173" s="74">
        <v>0.11899999999999999</v>
      </c>
      <c r="AY173" s="74">
        <f t="shared" si="52"/>
        <v>24.462</v>
      </c>
      <c r="AZ173" s="74"/>
      <c r="BA173" s="74"/>
      <c r="BB173" s="74">
        <v>0.53</v>
      </c>
      <c r="BC173" s="72">
        <v>143.76</v>
      </c>
      <c r="BD173" s="74">
        <v>0.16</v>
      </c>
      <c r="BE173" s="74">
        <v>3.12</v>
      </c>
      <c r="BF173" s="74">
        <v>7.3869999999999996</v>
      </c>
      <c r="BG173" s="74">
        <v>1.6E-2</v>
      </c>
      <c r="BH173" s="74">
        <v>0.215</v>
      </c>
      <c r="BI173" s="74">
        <v>1.2999999999999999E-2</v>
      </c>
      <c r="BJ173" s="74">
        <v>0</v>
      </c>
      <c r="BK173" s="74">
        <v>8.9999999999999993E-3</v>
      </c>
      <c r="BL173" s="74">
        <v>1.06</v>
      </c>
      <c r="BM173" s="72">
        <v>648.08000000000004</v>
      </c>
      <c r="BN173" s="74">
        <v>0.61</v>
      </c>
      <c r="BO173" s="74">
        <v>52</v>
      </c>
      <c r="BP173" s="74">
        <v>10.465999999999999</v>
      </c>
      <c r="BQ173" s="74">
        <v>0.20200000000000001</v>
      </c>
      <c r="BR173" s="74">
        <v>9.7000000000000003E-2</v>
      </c>
      <c r="BS173" s="74">
        <v>0.22800000000000001</v>
      </c>
      <c r="BT173" s="74">
        <v>1.66</v>
      </c>
      <c r="BU173" s="74">
        <v>1.4999999999999999E-2</v>
      </c>
      <c r="BV173" s="74">
        <f t="shared" si="53"/>
        <v>12.125999999999999</v>
      </c>
      <c r="BW173" s="74">
        <f t="shared" si="54"/>
        <v>2.472</v>
      </c>
      <c r="BX173" s="73">
        <f t="shared" si="56"/>
        <v>12.399999999999999</v>
      </c>
      <c r="BY173" s="73">
        <f t="shared" si="55"/>
        <v>-5.7860000000000049</v>
      </c>
      <c r="BZ173" s="74">
        <v>0.39</v>
      </c>
      <c r="CA173" s="72">
        <v>88.56</v>
      </c>
      <c r="CB173" s="74">
        <v>0.16</v>
      </c>
      <c r="CC173" s="74">
        <v>0.27</v>
      </c>
      <c r="CD173" s="74">
        <v>7.3929999999999998</v>
      </c>
      <c r="CE173" s="74">
        <v>8.9999999999999993E-3</v>
      </c>
      <c r="CF173" s="74">
        <v>0.20300000000000001</v>
      </c>
      <c r="CG173" s="74">
        <v>1E-3</v>
      </c>
      <c r="CH173" s="74">
        <v>0</v>
      </c>
      <c r="CI173" s="74">
        <v>8.9999999999999993E-3</v>
      </c>
      <c r="CJ173" s="74">
        <v>0</v>
      </c>
      <c r="CK173" s="74">
        <v>0</v>
      </c>
      <c r="CL173" s="74">
        <v>0</v>
      </c>
      <c r="CM173" s="74">
        <v>0</v>
      </c>
      <c r="CN173" s="74">
        <v>0</v>
      </c>
      <c r="CO173" s="74">
        <v>0</v>
      </c>
      <c r="CP173" s="74">
        <v>0</v>
      </c>
      <c r="CQ173" s="74">
        <v>0</v>
      </c>
      <c r="CR173" s="74">
        <v>0</v>
      </c>
      <c r="CS173" s="74">
        <v>0</v>
      </c>
      <c r="CT173" s="74">
        <v>0</v>
      </c>
      <c r="CU173" s="74">
        <v>0</v>
      </c>
      <c r="CV173" s="74">
        <v>0</v>
      </c>
      <c r="CW173" s="74">
        <v>0</v>
      </c>
      <c r="CX173" s="74">
        <v>0</v>
      </c>
      <c r="CY173" s="74">
        <v>0</v>
      </c>
      <c r="CZ173" s="74">
        <v>0</v>
      </c>
      <c r="DA173" s="74">
        <v>0</v>
      </c>
      <c r="DB173" s="74">
        <v>0</v>
      </c>
      <c r="DC173" s="74">
        <v>0</v>
      </c>
      <c r="DD173" s="74">
        <v>0</v>
      </c>
    </row>
    <row r="174" spans="1:108" s="75" customFormat="1" ht="16.5" customHeight="1" x14ac:dyDescent="0.25">
      <c r="A174" s="70">
        <v>163</v>
      </c>
      <c r="B174" s="71">
        <v>45373</v>
      </c>
      <c r="C174" s="72">
        <v>1</v>
      </c>
      <c r="D174" s="72">
        <v>12</v>
      </c>
      <c r="E174" s="72">
        <v>2053.6601599999999</v>
      </c>
      <c r="F174" s="74"/>
      <c r="G174" s="72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2">
        <v>1.31</v>
      </c>
      <c r="AB174" s="72">
        <v>619.13</v>
      </c>
      <c r="AC174" s="72">
        <v>1.84</v>
      </c>
      <c r="AD174" s="72">
        <v>3.06</v>
      </c>
      <c r="AE174" s="72">
        <v>7.1959999999999997</v>
      </c>
      <c r="AF174" s="72">
        <v>3.2000000000000001E-2</v>
      </c>
      <c r="AG174" s="72">
        <v>0.28699999999999998</v>
      </c>
      <c r="AH174" s="72">
        <v>2.4E-2</v>
      </c>
      <c r="AI174" s="72">
        <v>0</v>
      </c>
      <c r="AJ174" s="72">
        <v>1.2E-2</v>
      </c>
      <c r="AK174" s="72">
        <f t="shared" si="49"/>
        <v>77.900367808230939</v>
      </c>
      <c r="AL174" s="72">
        <f t="shared" si="50"/>
        <v>2.9433465038967817</v>
      </c>
      <c r="AM174" s="72">
        <f t="shared" si="51"/>
        <v>336.48369565217388</v>
      </c>
      <c r="AN174" s="72"/>
      <c r="AO174" s="74">
        <v>20.99</v>
      </c>
      <c r="AP174" s="72">
        <v>15327.17</v>
      </c>
      <c r="AQ174" s="74">
        <v>49.17</v>
      </c>
      <c r="AR174" s="74">
        <v>8.49</v>
      </c>
      <c r="AS174" s="74">
        <v>7.3470000000000004</v>
      </c>
      <c r="AT174" s="74">
        <v>0.29199999999999998</v>
      </c>
      <c r="AU174" s="74">
        <v>0.28499999999999998</v>
      </c>
      <c r="AV174" s="74">
        <v>3.7999999999999999E-2</v>
      </c>
      <c r="AW174" s="74">
        <v>5.53</v>
      </c>
      <c r="AX174" s="74">
        <v>0.156</v>
      </c>
      <c r="AY174" s="74">
        <f t="shared" si="52"/>
        <v>21.367000000000001</v>
      </c>
      <c r="AZ174" s="74"/>
      <c r="BA174" s="74"/>
      <c r="BB174" s="74">
        <v>0.53</v>
      </c>
      <c r="BC174" s="72">
        <v>101.93</v>
      </c>
      <c r="BD174" s="74">
        <v>0.16</v>
      </c>
      <c r="BE174" s="74">
        <v>3.08</v>
      </c>
      <c r="BF174" s="74">
        <v>6.9740000000000002</v>
      </c>
      <c r="BG174" s="74">
        <v>1.2E-2</v>
      </c>
      <c r="BH174" s="74">
        <v>0.247</v>
      </c>
      <c r="BI174" s="74">
        <v>1.9E-2</v>
      </c>
      <c r="BJ174" s="74">
        <v>0</v>
      </c>
      <c r="BK174" s="74">
        <v>1.2E-2</v>
      </c>
      <c r="BL174" s="74">
        <v>0.99</v>
      </c>
      <c r="BM174" s="72">
        <v>910.52</v>
      </c>
      <c r="BN174" s="74">
        <v>0.75</v>
      </c>
      <c r="BO174" s="74">
        <v>51.2</v>
      </c>
      <c r="BP174" s="74">
        <v>10.324</v>
      </c>
      <c r="BQ174" s="74">
        <v>0.311</v>
      </c>
      <c r="BR174" s="74">
        <v>0.154</v>
      </c>
      <c r="BS174" s="74">
        <v>0.375</v>
      </c>
      <c r="BT174" s="74">
        <v>1.99</v>
      </c>
      <c r="BU174" s="74">
        <v>1.6E-2</v>
      </c>
      <c r="BV174" s="74">
        <f t="shared" si="53"/>
        <v>12.314</v>
      </c>
      <c r="BW174" s="74">
        <f t="shared" si="54"/>
        <v>3.0510000000000002</v>
      </c>
      <c r="BX174" s="73">
        <f t="shared" si="56"/>
        <v>11.389999999999999</v>
      </c>
      <c r="BY174" s="73">
        <f t="shared" si="55"/>
        <v>-7.7350000000000048</v>
      </c>
      <c r="BZ174" s="74">
        <v>0.37</v>
      </c>
      <c r="CA174" s="72">
        <v>94.13</v>
      </c>
      <c r="CB174" s="74">
        <v>0.16</v>
      </c>
      <c r="CC174" s="74">
        <v>0.24</v>
      </c>
      <c r="CD174" s="74">
        <v>6.5670000000000002</v>
      </c>
      <c r="CE174" s="74">
        <v>8.0000000000000002E-3</v>
      </c>
      <c r="CF174" s="74">
        <v>0.28599999999999998</v>
      </c>
      <c r="CG174" s="74">
        <v>3.0000000000000001E-3</v>
      </c>
      <c r="CH174" s="74">
        <v>0</v>
      </c>
      <c r="CI174" s="74">
        <v>8.0000000000000002E-3</v>
      </c>
      <c r="CJ174" s="74">
        <v>0</v>
      </c>
      <c r="CK174" s="74">
        <v>0</v>
      </c>
      <c r="CL174" s="74">
        <v>0</v>
      </c>
      <c r="CM174" s="74">
        <v>0</v>
      </c>
      <c r="CN174" s="74">
        <v>0</v>
      </c>
      <c r="CO174" s="74">
        <v>0</v>
      </c>
      <c r="CP174" s="74">
        <v>0</v>
      </c>
      <c r="CQ174" s="74">
        <v>0</v>
      </c>
      <c r="CR174" s="74">
        <v>0</v>
      </c>
      <c r="CS174" s="74">
        <v>0</v>
      </c>
      <c r="CT174" s="74">
        <v>0</v>
      </c>
      <c r="CU174" s="74">
        <v>0</v>
      </c>
      <c r="CV174" s="74">
        <v>0</v>
      </c>
      <c r="CW174" s="74">
        <v>0</v>
      </c>
      <c r="CX174" s="74">
        <v>0</v>
      </c>
      <c r="CY174" s="74">
        <v>0</v>
      </c>
      <c r="CZ174" s="74">
        <v>0</v>
      </c>
      <c r="DA174" s="74">
        <v>0</v>
      </c>
      <c r="DB174" s="74">
        <v>0</v>
      </c>
      <c r="DC174" s="74">
        <v>0</v>
      </c>
      <c r="DD174" s="74">
        <v>0</v>
      </c>
    </row>
    <row r="175" spans="1:108" s="75" customFormat="1" ht="16.5" customHeight="1" x14ac:dyDescent="0.25">
      <c r="A175" s="70">
        <v>164</v>
      </c>
      <c r="B175" s="71">
        <v>45373</v>
      </c>
      <c r="C175" s="72">
        <v>2</v>
      </c>
      <c r="D175" s="72">
        <v>12</v>
      </c>
      <c r="E175" s="72">
        <v>2068.9123599999998</v>
      </c>
      <c r="F175" s="74"/>
      <c r="G175" s="72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2">
        <v>1.1100000000000001</v>
      </c>
      <c r="AB175" s="72">
        <v>673.66</v>
      </c>
      <c r="AC175" s="72">
        <v>1.78</v>
      </c>
      <c r="AD175" s="72">
        <v>3.24</v>
      </c>
      <c r="AE175" s="72">
        <v>7.1239999999999997</v>
      </c>
      <c r="AF175" s="72">
        <v>3.1E-2</v>
      </c>
      <c r="AG175" s="72">
        <v>0.30399999999999999</v>
      </c>
      <c r="AH175" s="72">
        <v>2.5000000000000001E-2</v>
      </c>
      <c r="AI175" s="72">
        <v>0</v>
      </c>
      <c r="AJ175" s="72">
        <v>7.0000000000000001E-3</v>
      </c>
      <c r="AK175" s="72">
        <f t="shared" si="49"/>
        <v>77.858475428763356</v>
      </c>
      <c r="AL175" s="72">
        <f t="shared" si="50"/>
        <v>2.9424462148483963</v>
      </c>
      <c r="AM175" s="72">
        <f t="shared" si="51"/>
        <v>378.46067415730334</v>
      </c>
      <c r="AN175" s="72"/>
      <c r="AO175" s="74">
        <v>17.309999999999999</v>
      </c>
      <c r="AP175" s="72">
        <v>15061.61</v>
      </c>
      <c r="AQ175" s="74">
        <v>49.61</v>
      </c>
      <c r="AR175" s="74">
        <v>9.75</v>
      </c>
      <c r="AS175" s="74">
        <v>7.2320000000000002</v>
      </c>
      <c r="AT175" s="74">
        <v>0.442</v>
      </c>
      <c r="AU175" s="74">
        <v>0.308</v>
      </c>
      <c r="AV175" s="74">
        <v>7.2999999999999995E-2</v>
      </c>
      <c r="AW175" s="74">
        <v>4.55</v>
      </c>
      <c r="AX175" s="74">
        <v>0.17699999999999999</v>
      </c>
      <c r="AY175" s="74">
        <f t="shared" si="52"/>
        <v>21.532</v>
      </c>
      <c r="AZ175" s="74"/>
      <c r="BA175" s="74"/>
      <c r="BB175" s="74">
        <v>0.59</v>
      </c>
      <c r="BC175" s="72">
        <v>140.97</v>
      </c>
      <c r="BD175" s="74">
        <v>0.17</v>
      </c>
      <c r="BE175" s="74">
        <v>2.93</v>
      </c>
      <c r="BF175" s="74">
        <v>7.141</v>
      </c>
      <c r="BG175" s="74">
        <v>1.7000000000000001E-2</v>
      </c>
      <c r="BH175" s="74">
        <v>0.29599999999999999</v>
      </c>
      <c r="BI175" s="74">
        <v>2.1999999999999999E-2</v>
      </c>
      <c r="BJ175" s="74">
        <v>0</v>
      </c>
      <c r="BK175" s="74">
        <v>8.9999999999999993E-3</v>
      </c>
      <c r="BL175" s="74">
        <v>0.98</v>
      </c>
      <c r="BM175" s="72">
        <v>816.55</v>
      </c>
      <c r="BN175" s="74">
        <v>0.64</v>
      </c>
      <c r="BO175" s="74">
        <v>51.42</v>
      </c>
      <c r="BP175" s="74">
        <v>10.528</v>
      </c>
      <c r="BQ175" s="74">
        <v>0.26600000000000001</v>
      </c>
      <c r="BR175" s="74">
        <v>0.128</v>
      </c>
      <c r="BS175" s="74">
        <v>0.35499999999999998</v>
      </c>
      <c r="BT175" s="74">
        <v>1.84</v>
      </c>
      <c r="BU175" s="74">
        <v>1.2E-2</v>
      </c>
      <c r="BV175" s="74">
        <f t="shared" si="53"/>
        <v>12.368</v>
      </c>
      <c r="BW175" s="74">
        <f t="shared" si="54"/>
        <v>2.746</v>
      </c>
      <c r="BX175" s="73">
        <f t="shared" si="56"/>
        <v>10.229999999999999</v>
      </c>
      <c r="BY175" s="73">
        <f t="shared" si="55"/>
        <v>-9.9890000000000043</v>
      </c>
      <c r="BZ175" s="74">
        <v>0.46</v>
      </c>
      <c r="CA175" s="72">
        <v>101.02</v>
      </c>
      <c r="CB175" s="74">
        <v>0.17</v>
      </c>
      <c r="CC175" s="74">
        <v>0.14000000000000001</v>
      </c>
      <c r="CD175" s="74">
        <v>7.4080000000000004</v>
      </c>
      <c r="CE175" s="74">
        <v>7.0000000000000001E-3</v>
      </c>
      <c r="CF175" s="74">
        <v>0.29499999999999998</v>
      </c>
      <c r="CG175" s="74">
        <v>3.0000000000000001E-3</v>
      </c>
      <c r="CH175" s="74">
        <v>0</v>
      </c>
      <c r="CI175" s="74">
        <v>0.01</v>
      </c>
      <c r="CJ175" s="74">
        <v>0</v>
      </c>
      <c r="CK175" s="74">
        <v>0</v>
      </c>
      <c r="CL175" s="74">
        <v>0</v>
      </c>
      <c r="CM175" s="74">
        <v>0</v>
      </c>
      <c r="CN175" s="74">
        <v>0</v>
      </c>
      <c r="CO175" s="74">
        <v>0</v>
      </c>
      <c r="CP175" s="74">
        <v>0</v>
      </c>
      <c r="CQ175" s="74">
        <v>0</v>
      </c>
      <c r="CR175" s="74">
        <v>0</v>
      </c>
      <c r="CS175" s="74">
        <v>0</v>
      </c>
      <c r="CT175" s="74">
        <v>0</v>
      </c>
      <c r="CU175" s="74">
        <v>0</v>
      </c>
      <c r="CV175" s="74">
        <v>0</v>
      </c>
      <c r="CW175" s="74">
        <v>0</v>
      </c>
      <c r="CX175" s="74">
        <v>0</v>
      </c>
      <c r="CY175" s="74">
        <v>0</v>
      </c>
      <c r="CZ175" s="74">
        <v>0</v>
      </c>
      <c r="DA175" s="74">
        <v>0</v>
      </c>
      <c r="DB175" s="74">
        <v>0</v>
      </c>
      <c r="DC175" s="74">
        <v>0</v>
      </c>
      <c r="DD175" s="74">
        <v>0</v>
      </c>
    </row>
    <row r="176" spans="1:108" s="75" customFormat="1" ht="16.5" customHeight="1" x14ac:dyDescent="0.25">
      <c r="A176" s="70">
        <v>165</v>
      </c>
      <c r="B176" s="71">
        <v>45374</v>
      </c>
      <c r="C176" s="72">
        <v>1</v>
      </c>
      <c r="D176" s="72">
        <v>12</v>
      </c>
      <c r="E176" s="72">
        <v>1992.2990399999999</v>
      </c>
      <c r="F176" s="74"/>
      <c r="G176" s="72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2">
        <v>1.25</v>
      </c>
      <c r="AB176" s="72">
        <v>773.96</v>
      </c>
      <c r="AC176" s="72">
        <v>2.12</v>
      </c>
      <c r="AD176" s="72">
        <v>4.22</v>
      </c>
      <c r="AE176" s="72">
        <v>10.051</v>
      </c>
      <c r="AF176" s="72">
        <v>4.9000000000000002E-2</v>
      </c>
      <c r="AG176" s="72">
        <v>0.38200000000000001</v>
      </c>
      <c r="AH176" s="72">
        <v>3.1E-2</v>
      </c>
      <c r="AI176" s="72">
        <v>0</v>
      </c>
      <c r="AJ176" s="72">
        <v>1.4E-2</v>
      </c>
      <c r="AK176" s="72">
        <f t="shared" si="49"/>
        <v>69.748168070500924</v>
      </c>
      <c r="AL176" s="72">
        <f t="shared" si="50"/>
        <v>3.0651247486118152</v>
      </c>
      <c r="AM176" s="72">
        <f t="shared" si="51"/>
        <v>365.07547169811323</v>
      </c>
      <c r="AN176" s="72"/>
      <c r="AO176" s="74">
        <v>18.989999999999998</v>
      </c>
      <c r="AP176" s="72">
        <v>15286.92</v>
      </c>
      <c r="AQ176" s="74">
        <v>47.71</v>
      </c>
      <c r="AR176" s="74">
        <v>5.63</v>
      </c>
      <c r="AS176" s="74">
        <v>8.1739999999999995</v>
      </c>
      <c r="AT176" s="74">
        <v>0.44600000000000001</v>
      </c>
      <c r="AU176" s="74">
        <v>0.35499999999999998</v>
      </c>
      <c r="AV176" s="74">
        <v>8.1000000000000003E-2</v>
      </c>
      <c r="AW176" s="74">
        <v>5.35</v>
      </c>
      <c r="AX176" s="74">
        <v>0.221</v>
      </c>
      <c r="AY176" s="74">
        <f t="shared" si="52"/>
        <v>19.154</v>
      </c>
      <c r="AZ176" s="74"/>
      <c r="BA176" s="74"/>
      <c r="BB176" s="74">
        <v>0.45</v>
      </c>
      <c r="BC176" s="72">
        <v>149.86000000000001</v>
      </c>
      <c r="BD176" s="74">
        <v>0.16</v>
      </c>
      <c r="BE176" s="74">
        <v>2.72</v>
      </c>
      <c r="BF176" s="74">
        <v>7.6989999999999998</v>
      </c>
      <c r="BG176" s="74">
        <v>1.7000000000000001E-2</v>
      </c>
      <c r="BH176" s="74">
        <v>0.314</v>
      </c>
      <c r="BI176" s="74">
        <v>2.1999999999999999E-2</v>
      </c>
      <c r="BJ176" s="74">
        <v>0</v>
      </c>
      <c r="BK176" s="74">
        <v>8.9999999999999993E-3</v>
      </c>
      <c r="BL176" s="74">
        <v>0.7</v>
      </c>
      <c r="BM176" s="72">
        <v>850.24</v>
      </c>
      <c r="BN176" s="74">
        <v>0.65</v>
      </c>
      <c r="BO176" s="74">
        <v>51.62</v>
      </c>
      <c r="BP176" s="74">
        <v>11.292999999999999</v>
      </c>
      <c r="BQ176" s="74">
        <v>0.26800000000000002</v>
      </c>
      <c r="BR176" s="74">
        <v>0.14299999999999999</v>
      </c>
      <c r="BS176" s="74">
        <v>0.35</v>
      </c>
      <c r="BT176" s="74">
        <v>1.93</v>
      </c>
      <c r="BU176" s="74">
        <v>1.2999999999999999E-2</v>
      </c>
      <c r="BV176" s="74">
        <f t="shared" si="53"/>
        <v>13.222999999999999</v>
      </c>
      <c r="BW176" s="74">
        <f t="shared" si="54"/>
        <v>2.8479999999999999</v>
      </c>
      <c r="BX176" s="73">
        <f t="shared" si="56"/>
        <v>9.1599999999999984</v>
      </c>
      <c r="BY176" s="73">
        <f t="shared" si="55"/>
        <v>-12.141000000000005</v>
      </c>
      <c r="BZ176" s="74">
        <v>0.3</v>
      </c>
      <c r="CA176" s="72">
        <v>99.64</v>
      </c>
      <c r="CB176" s="74">
        <v>0.14000000000000001</v>
      </c>
      <c r="CC176" s="74">
        <v>0.27</v>
      </c>
      <c r="CD176" s="74">
        <v>7.8979999999999997</v>
      </c>
      <c r="CE176" s="74">
        <v>8.9999999999999993E-3</v>
      </c>
      <c r="CF176" s="74">
        <v>0.33100000000000002</v>
      </c>
      <c r="CG176" s="74">
        <v>3.0000000000000001E-3</v>
      </c>
      <c r="CH176" s="74">
        <v>0</v>
      </c>
      <c r="CI176" s="74">
        <v>1.2E-2</v>
      </c>
      <c r="CJ176" s="74">
        <v>0</v>
      </c>
      <c r="CK176" s="74">
        <v>0</v>
      </c>
      <c r="CL176" s="74">
        <v>0</v>
      </c>
      <c r="CM176" s="74">
        <v>0</v>
      </c>
      <c r="CN176" s="74">
        <v>0</v>
      </c>
      <c r="CO176" s="74">
        <v>0</v>
      </c>
      <c r="CP176" s="74">
        <v>0</v>
      </c>
      <c r="CQ176" s="74">
        <v>0</v>
      </c>
      <c r="CR176" s="74">
        <v>0</v>
      </c>
      <c r="CS176" s="74">
        <v>0</v>
      </c>
      <c r="CT176" s="74">
        <v>0</v>
      </c>
      <c r="CU176" s="74">
        <v>0</v>
      </c>
      <c r="CV176" s="74">
        <v>0</v>
      </c>
      <c r="CW176" s="74">
        <v>0</v>
      </c>
      <c r="CX176" s="74">
        <v>0</v>
      </c>
      <c r="CY176" s="74">
        <v>0</v>
      </c>
      <c r="CZ176" s="74">
        <v>0</v>
      </c>
      <c r="DA176" s="74">
        <v>0</v>
      </c>
      <c r="DB176" s="74">
        <v>0</v>
      </c>
      <c r="DC176" s="74">
        <v>0</v>
      </c>
      <c r="DD176" s="74">
        <v>0</v>
      </c>
    </row>
    <row r="177" spans="1:108" s="75" customFormat="1" ht="16.5" customHeight="1" x14ac:dyDescent="0.25">
      <c r="A177" s="70">
        <v>166</v>
      </c>
      <c r="B177" s="71">
        <v>45374</v>
      </c>
      <c r="C177" s="72">
        <v>2</v>
      </c>
      <c r="D177" s="72">
        <v>12</v>
      </c>
      <c r="E177" s="72">
        <v>2082.8308199999997</v>
      </c>
      <c r="F177" s="74"/>
      <c r="G177" s="72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2">
        <v>1.1499999999999999</v>
      </c>
      <c r="AB177" s="72">
        <v>458.26</v>
      </c>
      <c r="AC177" s="72">
        <v>1.3</v>
      </c>
      <c r="AD177" s="72">
        <v>2.5099999999999998</v>
      </c>
      <c r="AE177" s="72">
        <v>6.7930000000000001</v>
      </c>
      <c r="AF177" s="72">
        <v>2.9000000000000001E-2</v>
      </c>
      <c r="AG177" s="72">
        <v>0.224</v>
      </c>
      <c r="AH177" s="72">
        <v>1.6E-2</v>
      </c>
      <c r="AI177" s="72">
        <v>0</v>
      </c>
      <c r="AJ177" s="72">
        <v>1.0999999999999999E-2</v>
      </c>
      <c r="AK177" s="72">
        <f t="shared" si="49"/>
        <v>80.213415166328033</v>
      </c>
      <c r="AL177" s="72">
        <f t="shared" si="50"/>
        <v>2.908470923579543</v>
      </c>
      <c r="AM177" s="72">
        <f t="shared" si="51"/>
        <v>352.50769230769231</v>
      </c>
      <c r="AN177" s="72"/>
      <c r="AO177" s="74">
        <v>19.38</v>
      </c>
      <c r="AP177" s="72">
        <v>14416.36</v>
      </c>
      <c r="AQ177" s="74">
        <v>45.09</v>
      </c>
      <c r="AR177" s="74">
        <v>11.89</v>
      </c>
      <c r="AS177" s="74">
        <v>8.9269999999999996</v>
      </c>
      <c r="AT177" s="74">
        <v>0.45100000000000001</v>
      </c>
      <c r="AU177" s="74">
        <v>0.36299999999999999</v>
      </c>
      <c r="AV177" s="74">
        <v>8.1000000000000003E-2</v>
      </c>
      <c r="AW177" s="74">
        <v>6.38</v>
      </c>
      <c r="AX177" s="74">
        <v>0.17</v>
      </c>
      <c r="AY177" s="74">
        <f t="shared" si="52"/>
        <v>27.196999999999999</v>
      </c>
      <c r="AZ177" s="74"/>
      <c r="BA177" s="74"/>
      <c r="BB177" s="74">
        <v>0.45</v>
      </c>
      <c r="BC177" s="72">
        <v>167.36</v>
      </c>
      <c r="BD177" s="74">
        <v>0.2</v>
      </c>
      <c r="BE177" s="74">
        <v>2.54</v>
      </c>
      <c r="BF177" s="74">
        <v>7.3520000000000003</v>
      </c>
      <c r="BG177" s="74">
        <v>1.4999999999999999E-2</v>
      </c>
      <c r="BH177" s="74">
        <v>0.26800000000000002</v>
      </c>
      <c r="BI177" s="74">
        <v>1.7999999999999999E-2</v>
      </c>
      <c r="BJ177" s="74">
        <v>0</v>
      </c>
      <c r="BK177" s="74">
        <v>1.0999999999999999E-2</v>
      </c>
      <c r="BL177" s="74">
        <v>0.8</v>
      </c>
      <c r="BM177" s="72">
        <v>887.21</v>
      </c>
      <c r="BN177" s="74">
        <v>0.6</v>
      </c>
      <c r="BO177" s="74">
        <v>51.75</v>
      </c>
      <c r="BP177" s="74">
        <v>10.87</v>
      </c>
      <c r="BQ177" s="74">
        <v>0.26900000000000002</v>
      </c>
      <c r="BR177" s="74">
        <v>0.13700000000000001</v>
      </c>
      <c r="BS177" s="74">
        <v>0.34</v>
      </c>
      <c r="BT177" s="74">
        <v>1.81</v>
      </c>
      <c r="BU177" s="74">
        <v>1.6E-2</v>
      </c>
      <c r="BV177" s="74">
        <f t="shared" si="53"/>
        <v>12.68</v>
      </c>
      <c r="BW177" s="74">
        <f t="shared" si="54"/>
        <v>2.6790000000000003</v>
      </c>
      <c r="BX177" s="73">
        <f t="shared" si="56"/>
        <v>7.9699999999999989</v>
      </c>
      <c r="BY177" s="73">
        <f t="shared" si="55"/>
        <v>-14.462000000000005</v>
      </c>
      <c r="BZ177" s="74">
        <v>0.35</v>
      </c>
      <c r="CA177" s="72">
        <v>113.58</v>
      </c>
      <c r="CB177" s="74">
        <v>0.13</v>
      </c>
      <c r="CC177" s="74">
        <v>0.36</v>
      </c>
      <c r="CD177" s="74">
        <v>8.4320000000000004</v>
      </c>
      <c r="CE177" s="74">
        <v>8.9999999999999993E-3</v>
      </c>
      <c r="CF177" s="74">
        <v>0.32300000000000001</v>
      </c>
      <c r="CG177" s="74">
        <v>3.0000000000000001E-3</v>
      </c>
      <c r="CH177" s="74">
        <v>0</v>
      </c>
      <c r="CI177" s="74">
        <v>1.0999999999999999E-2</v>
      </c>
      <c r="CJ177" s="74">
        <v>0</v>
      </c>
      <c r="CK177" s="74">
        <v>0</v>
      </c>
      <c r="CL177" s="74">
        <v>0</v>
      </c>
      <c r="CM177" s="74">
        <v>0</v>
      </c>
      <c r="CN177" s="74">
        <v>0</v>
      </c>
      <c r="CO177" s="74">
        <v>0</v>
      </c>
      <c r="CP177" s="74">
        <v>0</v>
      </c>
      <c r="CQ177" s="74">
        <v>0</v>
      </c>
      <c r="CR177" s="74">
        <v>0</v>
      </c>
      <c r="CS177" s="74">
        <v>0</v>
      </c>
      <c r="CT177" s="74">
        <v>0</v>
      </c>
      <c r="CU177" s="74">
        <v>0</v>
      </c>
      <c r="CV177" s="74">
        <v>0</v>
      </c>
      <c r="CW177" s="74">
        <v>0</v>
      </c>
      <c r="CX177" s="74">
        <v>0</v>
      </c>
      <c r="CY177" s="74">
        <v>0</v>
      </c>
      <c r="CZ177" s="74">
        <v>0</v>
      </c>
      <c r="DA177" s="74">
        <v>0</v>
      </c>
      <c r="DB177" s="74">
        <v>0</v>
      </c>
      <c r="DC177" s="74">
        <v>0</v>
      </c>
      <c r="DD177" s="74">
        <v>0</v>
      </c>
    </row>
    <row r="178" spans="1:108" s="75" customFormat="1" ht="16.5" customHeight="1" x14ac:dyDescent="0.25">
      <c r="A178" s="70">
        <v>167</v>
      </c>
      <c r="B178" s="71">
        <v>45375</v>
      </c>
      <c r="C178" s="72">
        <v>1</v>
      </c>
      <c r="D178" s="72">
        <v>11.6</v>
      </c>
      <c r="E178" s="72">
        <v>1966.5309600000001</v>
      </c>
      <c r="F178" s="74"/>
      <c r="G178" s="72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2">
        <v>1.1000000000000001</v>
      </c>
      <c r="AB178" s="72">
        <v>521.58000000000004</v>
      </c>
      <c r="AC178" s="72">
        <v>1.61</v>
      </c>
      <c r="AD178" s="72">
        <v>2.76</v>
      </c>
      <c r="AE178" s="72">
        <v>7.1589999999999998</v>
      </c>
      <c r="AF178" s="72">
        <v>0.03</v>
      </c>
      <c r="AG178" s="72">
        <v>0.26600000000000001</v>
      </c>
      <c r="AH178" s="72">
        <v>1.9E-2</v>
      </c>
      <c r="AI178" s="72">
        <v>0</v>
      </c>
      <c r="AJ178" s="72">
        <v>1.4999999999999999E-2</v>
      </c>
      <c r="AK178" s="72">
        <f t="shared" si="49"/>
        <v>78.689108783790289</v>
      </c>
      <c r="AL178" s="72">
        <f t="shared" si="50"/>
        <v>2.9317987111051771</v>
      </c>
      <c r="AM178" s="72">
        <f t="shared" si="51"/>
        <v>323.96273291925468</v>
      </c>
      <c r="AN178" s="72"/>
      <c r="AO178" s="74">
        <v>27.99</v>
      </c>
      <c r="AP178" s="72">
        <v>13544.72</v>
      </c>
      <c r="AQ178" s="74">
        <v>43.45</v>
      </c>
      <c r="AR178" s="74">
        <v>12.31</v>
      </c>
      <c r="AS178" s="74">
        <v>9.0950000000000006</v>
      </c>
      <c r="AT178" s="74">
        <v>0.50900000000000001</v>
      </c>
      <c r="AU178" s="74">
        <v>0.308</v>
      </c>
      <c r="AV178" s="74">
        <v>7.2999999999999995E-2</v>
      </c>
      <c r="AW178" s="74">
        <v>6.76</v>
      </c>
      <c r="AX178" s="74">
        <v>0.14199999999999999</v>
      </c>
      <c r="AY178" s="74">
        <f t="shared" si="52"/>
        <v>28.164999999999999</v>
      </c>
      <c r="AZ178" s="74"/>
      <c r="BA178" s="74"/>
      <c r="BB178" s="74">
        <v>0.76</v>
      </c>
      <c r="BC178" s="72">
        <v>124.86</v>
      </c>
      <c r="BD178" s="74">
        <v>0.12</v>
      </c>
      <c r="BE178" s="74">
        <v>2.4900000000000002</v>
      </c>
      <c r="BF178" s="74">
        <v>7.0890000000000004</v>
      </c>
      <c r="BG178" s="74">
        <v>0.01</v>
      </c>
      <c r="BH178" s="74">
        <v>0.23499999999999999</v>
      </c>
      <c r="BI178" s="74">
        <v>1.4999999999999999E-2</v>
      </c>
      <c r="BJ178" s="74">
        <v>0</v>
      </c>
      <c r="BK178" s="74">
        <v>8.0000000000000002E-3</v>
      </c>
      <c r="BL178" s="74">
        <v>1.49</v>
      </c>
      <c r="BM178" s="72">
        <v>1046.46</v>
      </c>
      <c r="BN178" s="74">
        <v>0.68</v>
      </c>
      <c r="BO178" s="74">
        <v>50.7</v>
      </c>
      <c r="BP178" s="74">
        <v>11.957000000000001</v>
      </c>
      <c r="BQ178" s="74">
        <v>0.24099999999999999</v>
      </c>
      <c r="BR178" s="74">
        <v>0.14099999999999999</v>
      </c>
      <c r="BS178" s="74">
        <v>0.27300000000000002</v>
      </c>
      <c r="BT178" s="74">
        <v>2.2799999999999998</v>
      </c>
      <c r="BU178" s="74">
        <v>1.2999999999999999E-2</v>
      </c>
      <c r="BV178" s="74">
        <f t="shared" si="53"/>
        <v>14.237</v>
      </c>
      <c r="BW178" s="74">
        <f t="shared" si="54"/>
        <v>3.2010000000000001</v>
      </c>
      <c r="BX178" s="73">
        <f t="shared" si="56"/>
        <v>7.2499999999999982</v>
      </c>
      <c r="BY178" s="73">
        <f t="shared" si="55"/>
        <v>-16.261000000000003</v>
      </c>
      <c r="BZ178" s="74">
        <v>0.67</v>
      </c>
      <c r="CA178" s="72">
        <v>80.930000000000007</v>
      </c>
      <c r="CB178" s="74">
        <v>0.19</v>
      </c>
      <c r="CC178" s="74">
        <v>0.28999999999999998</v>
      </c>
      <c r="CD178" s="74">
        <v>7.8849999999999998</v>
      </c>
      <c r="CE178" s="74">
        <v>7.0000000000000001E-3</v>
      </c>
      <c r="CF178" s="74">
        <v>0.27900000000000003</v>
      </c>
      <c r="CG178" s="74">
        <v>3.0000000000000001E-3</v>
      </c>
      <c r="CH178" s="74">
        <v>0</v>
      </c>
      <c r="CI178" s="74">
        <v>1.0999999999999999E-2</v>
      </c>
      <c r="CJ178" s="74">
        <v>0</v>
      </c>
      <c r="CK178" s="74">
        <v>0</v>
      </c>
      <c r="CL178" s="74">
        <v>0</v>
      </c>
      <c r="CM178" s="74">
        <v>0</v>
      </c>
      <c r="CN178" s="74">
        <v>0</v>
      </c>
      <c r="CO178" s="74">
        <v>0</v>
      </c>
      <c r="CP178" s="74">
        <v>0</v>
      </c>
      <c r="CQ178" s="74">
        <v>0</v>
      </c>
      <c r="CR178" s="74">
        <v>0</v>
      </c>
      <c r="CS178" s="74">
        <v>0</v>
      </c>
      <c r="CT178" s="74">
        <v>0</v>
      </c>
      <c r="CU178" s="74">
        <v>0</v>
      </c>
      <c r="CV178" s="74">
        <v>0</v>
      </c>
      <c r="CW178" s="74">
        <v>0</v>
      </c>
      <c r="CX178" s="74">
        <v>0</v>
      </c>
      <c r="CY178" s="74">
        <v>0</v>
      </c>
      <c r="CZ178" s="74">
        <v>0</v>
      </c>
      <c r="DA178" s="74">
        <v>0</v>
      </c>
      <c r="DB178" s="74">
        <v>0</v>
      </c>
      <c r="DC178" s="74">
        <v>0</v>
      </c>
      <c r="DD178" s="74">
        <v>0</v>
      </c>
    </row>
    <row r="179" spans="1:108" s="75" customFormat="1" ht="16.5" customHeight="1" x14ac:dyDescent="0.25">
      <c r="A179" s="70">
        <v>168</v>
      </c>
      <c r="B179" s="71">
        <v>45375</v>
      </c>
      <c r="C179" s="72">
        <v>2</v>
      </c>
      <c r="D179" s="72">
        <v>12</v>
      </c>
      <c r="E179" s="72">
        <v>2071.7365199999999</v>
      </c>
      <c r="F179" s="74"/>
      <c r="G179" s="72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2">
        <v>1.3</v>
      </c>
      <c r="AB179" s="72">
        <v>498.19</v>
      </c>
      <c r="AC179" s="72">
        <v>1.26</v>
      </c>
      <c r="AD179" s="72">
        <v>2.44</v>
      </c>
      <c r="AE179" s="72">
        <v>6.4649999999999999</v>
      </c>
      <c r="AF179" s="72">
        <v>2.5000000000000001E-2</v>
      </c>
      <c r="AG179" s="72">
        <v>0.19800000000000001</v>
      </c>
      <c r="AH179" s="72">
        <v>1.7000000000000001E-2</v>
      </c>
      <c r="AI179" s="72">
        <v>0</v>
      </c>
      <c r="AJ179" s="72">
        <v>1.2E-2</v>
      </c>
      <c r="AK179" s="72">
        <f t="shared" si="49"/>
        <v>81.072884484528203</v>
      </c>
      <c r="AL179" s="72">
        <f t="shared" si="50"/>
        <v>2.8959916333261755</v>
      </c>
      <c r="AM179" s="72">
        <f t="shared" si="51"/>
        <v>395.38888888888886</v>
      </c>
      <c r="AN179" s="72"/>
      <c r="AO179" s="74">
        <v>24.01</v>
      </c>
      <c r="AP179" s="72">
        <v>14667.83</v>
      </c>
      <c r="AQ179" s="74">
        <v>43.91</v>
      </c>
      <c r="AR179" s="74">
        <v>10.5</v>
      </c>
      <c r="AS179" s="74">
        <v>7.7409999999999997</v>
      </c>
      <c r="AT179" s="74">
        <v>0.44600000000000001</v>
      </c>
      <c r="AU179" s="74">
        <v>0.33500000000000002</v>
      </c>
      <c r="AV179" s="74">
        <v>7.6999999999999999E-2</v>
      </c>
      <c r="AW179" s="74">
        <v>7.4</v>
      </c>
      <c r="AX179" s="74">
        <v>0.18</v>
      </c>
      <c r="AY179" s="74">
        <f t="shared" si="52"/>
        <v>25.640999999999998</v>
      </c>
      <c r="AZ179" s="74"/>
      <c r="BA179" s="74"/>
      <c r="BB179" s="74">
        <v>0.63</v>
      </c>
      <c r="BC179" s="72">
        <v>132.85</v>
      </c>
      <c r="BD179" s="74">
        <v>0.13</v>
      </c>
      <c r="BE179" s="74">
        <v>2.2400000000000002</v>
      </c>
      <c r="BF179" s="74">
        <v>6.4720000000000004</v>
      </c>
      <c r="BG179" s="74">
        <v>1.2999999999999999E-2</v>
      </c>
      <c r="BH179" s="74">
        <v>0.22500000000000001</v>
      </c>
      <c r="BI179" s="74">
        <v>1.7000000000000001E-2</v>
      </c>
      <c r="BJ179" s="74">
        <v>0</v>
      </c>
      <c r="BK179" s="74">
        <v>8.9999999999999993E-3</v>
      </c>
      <c r="BL179" s="74">
        <v>1.2</v>
      </c>
      <c r="BM179" s="72">
        <v>966.3</v>
      </c>
      <c r="BN179" s="74">
        <v>0.63</v>
      </c>
      <c r="BO179" s="74">
        <v>52.48</v>
      </c>
      <c r="BP179" s="74">
        <v>10.464</v>
      </c>
      <c r="BQ179" s="74">
        <v>0.27800000000000002</v>
      </c>
      <c r="BR179" s="74">
        <v>0.14399999999999999</v>
      </c>
      <c r="BS179" s="74">
        <v>0.317</v>
      </c>
      <c r="BT179" s="74">
        <v>1.81</v>
      </c>
      <c r="BU179" s="74">
        <v>1.2999999999999999E-2</v>
      </c>
      <c r="BV179" s="74">
        <f t="shared" si="53"/>
        <v>12.274000000000001</v>
      </c>
      <c r="BW179" s="74">
        <f t="shared" si="54"/>
        <v>2.718</v>
      </c>
      <c r="BX179" s="73">
        <f t="shared" si="56"/>
        <v>6.0599999999999987</v>
      </c>
      <c r="BY179" s="73">
        <f t="shared" si="55"/>
        <v>-18.543000000000003</v>
      </c>
      <c r="BZ179" s="74">
        <v>0.56000000000000005</v>
      </c>
      <c r="CA179" s="72">
        <v>75.89</v>
      </c>
      <c r="CB179" s="74">
        <v>0.13</v>
      </c>
      <c r="CC179" s="74">
        <v>0.24</v>
      </c>
      <c r="CD179" s="74">
        <v>6.375</v>
      </c>
      <c r="CE179" s="74">
        <v>5.0000000000000001E-3</v>
      </c>
      <c r="CF179" s="74">
        <v>0.24099999999999999</v>
      </c>
      <c r="CG179" s="74">
        <v>3.0000000000000001E-3</v>
      </c>
      <c r="CH179" s="74">
        <v>0</v>
      </c>
      <c r="CI179" s="74">
        <v>7.0000000000000001E-3</v>
      </c>
      <c r="CJ179" s="74">
        <v>0</v>
      </c>
      <c r="CK179" s="74">
        <v>0</v>
      </c>
      <c r="CL179" s="74">
        <v>0</v>
      </c>
      <c r="CM179" s="74">
        <v>0</v>
      </c>
      <c r="CN179" s="74">
        <v>0</v>
      </c>
      <c r="CO179" s="74">
        <v>0</v>
      </c>
      <c r="CP179" s="74">
        <v>0</v>
      </c>
      <c r="CQ179" s="74">
        <v>0</v>
      </c>
      <c r="CR179" s="74">
        <v>0</v>
      </c>
      <c r="CS179" s="74">
        <v>0</v>
      </c>
      <c r="CT179" s="74">
        <v>0</v>
      </c>
      <c r="CU179" s="74">
        <v>0</v>
      </c>
      <c r="CV179" s="74">
        <v>0</v>
      </c>
      <c r="CW179" s="74">
        <v>0</v>
      </c>
      <c r="CX179" s="74">
        <v>0</v>
      </c>
      <c r="CY179" s="74">
        <v>0</v>
      </c>
      <c r="CZ179" s="74">
        <v>0</v>
      </c>
      <c r="DA179" s="74">
        <v>0</v>
      </c>
      <c r="DB179" s="74">
        <v>0</v>
      </c>
      <c r="DC179" s="74">
        <v>0</v>
      </c>
      <c r="DD179" s="74">
        <v>0</v>
      </c>
    </row>
    <row r="180" spans="1:108" s="75" customFormat="1" ht="16.5" customHeight="1" x14ac:dyDescent="0.25">
      <c r="A180" s="70">
        <v>169</v>
      </c>
      <c r="B180" s="71">
        <v>45376</v>
      </c>
      <c r="C180" s="72">
        <v>1</v>
      </c>
      <c r="D180" s="72">
        <v>12</v>
      </c>
      <c r="E180" s="72">
        <v>2051.7580800000001</v>
      </c>
      <c r="F180" s="74"/>
      <c r="G180" s="72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2">
        <v>1.95</v>
      </c>
      <c r="AB180" s="72">
        <v>751.86</v>
      </c>
      <c r="AC180" s="72">
        <v>2.7</v>
      </c>
      <c r="AD180" s="72">
        <v>3.41</v>
      </c>
      <c r="AE180" s="72">
        <v>9.4160000000000004</v>
      </c>
      <c r="AF180" s="72">
        <v>0.03</v>
      </c>
      <c r="AG180" s="72">
        <v>0.318</v>
      </c>
      <c r="AH180" s="72">
        <v>2.4E-2</v>
      </c>
      <c r="AI180" s="72">
        <v>0</v>
      </c>
      <c r="AJ180" s="72">
        <v>8.0000000000000002E-3</v>
      </c>
      <c r="AK180" s="72">
        <f t="shared" si="49"/>
        <v>71.617929204140069</v>
      </c>
      <c r="AL180" s="72">
        <f t="shared" si="50"/>
        <v>3.0451313861896376</v>
      </c>
      <c r="AM180" s="72">
        <f t="shared" si="51"/>
        <v>278.46666666666664</v>
      </c>
      <c r="AN180" s="72"/>
      <c r="AO180" s="74">
        <v>26.09</v>
      </c>
      <c r="AP180" s="72">
        <v>14724.71</v>
      </c>
      <c r="AQ180" s="74">
        <v>47.53</v>
      </c>
      <c r="AR180" s="74">
        <v>10.85</v>
      </c>
      <c r="AS180" s="74">
        <v>8.3360000000000003</v>
      </c>
      <c r="AT180" s="74">
        <v>0.46400000000000002</v>
      </c>
      <c r="AU180" s="74">
        <v>0.33100000000000002</v>
      </c>
      <c r="AV180" s="74">
        <v>6.3E-2</v>
      </c>
      <c r="AW180" s="74">
        <v>5.7</v>
      </c>
      <c r="AX180" s="74">
        <v>0.17299999999999999</v>
      </c>
      <c r="AY180" s="74">
        <f t="shared" si="52"/>
        <v>24.886000000000003</v>
      </c>
      <c r="AZ180" s="74"/>
      <c r="BA180" s="74"/>
      <c r="BB180" s="74">
        <v>0.67</v>
      </c>
      <c r="BC180" s="72">
        <v>112.36</v>
      </c>
      <c r="BD180" s="74">
        <v>0.12</v>
      </c>
      <c r="BE180" s="74">
        <v>2.2999999999999998</v>
      </c>
      <c r="BF180" s="74">
        <v>6.8920000000000003</v>
      </c>
      <c r="BG180" s="74">
        <v>1.2E-2</v>
      </c>
      <c r="BH180" s="74">
        <v>0.21</v>
      </c>
      <c r="BI180" s="74">
        <v>1.4E-2</v>
      </c>
      <c r="BJ180" s="74">
        <v>0</v>
      </c>
      <c r="BK180" s="74">
        <v>7.0000000000000001E-3</v>
      </c>
      <c r="BL180" s="74">
        <v>1.3</v>
      </c>
      <c r="BM180" s="72">
        <v>937.88</v>
      </c>
      <c r="BN180" s="74">
        <v>0.53</v>
      </c>
      <c r="BO180" s="74">
        <v>52.24</v>
      </c>
      <c r="BP180" s="74">
        <v>12.247</v>
      </c>
      <c r="BQ180" s="74">
        <v>0.26700000000000002</v>
      </c>
      <c r="BR180" s="74">
        <v>0.129</v>
      </c>
      <c r="BS180" s="74">
        <v>0.29699999999999999</v>
      </c>
      <c r="BT180" s="74">
        <v>1.79</v>
      </c>
      <c r="BU180" s="74">
        <v>8.9999999999999993E-3</v>
      </c>
      <c r="BV180" s="74">
        <f t="shared" si="53"/>
        <v>14.036999999999999</v>
      </c>
      <c r="BW180" s="74">
        <f t="shared" si="54"/>
        <v>2.5870000000000002</v>
      </c>
      <c r="BX180" s="73">
        <f t="shared" si="56"/>
        <v>4.8499999999999988</v>
      </c>
      <c r="BY180" s="73">
        <f t="shared" si="55"/>
        <v>-20.956000000000003</v>
      </c>
      <c r="BZ180" s="74">
        <v>0.59</v>
      </c>
      <c r="CA180" s="72">
        <v>73.510000000000005</v>
      </c>
      <c r="CB180" s="74">
        <v>0.11</v>
      </c>
      <c r="CC180" s="74">
        <v>0.22</v>
      </c>
      <c r="CD180" s="74">
        <v>7.3730000000000002</v>
      </c>
      <c r="CE180" s="74">
        <v>8.9999999999999993E-3</v>
      </c>
      <c r="CF180" s="74">
        <v>0.24099999999999999</v>
      </c>
      <c r="CG180" s="74">
        <v>2E-3</v>
      </c>
      <c r="CH180" s="74">
        <v>0</v>
      </c>
      <c r="CI180" s="74">
        <v>5.0000000000000001E-3</v>
      </c>
      <c r="CJ180" s="74">
        <v>0</v>
      </c>
      <c r="CK180" s="74">
        <v>0</v>
      </c>
      <c r="CL180" s="74">
        <v>0</v>
      </c>
      <c r="CM180" s="74">
        <v>0</v>
      </c>
      <c r="CN180" s="74">
        <v>0</v>
      </c>
      <c r="CO180" s="74">
        <v>0</v>
      </c>
      <c r="CP180" s="74">
        <v>0</v>
      </c>
      <c r="CQ180" s="74">
        <v>0</v>
      </c>
      <c r="CR180" s="74">
        <v>0</v>
      </c>
      <c r="CS180" s="74">
        <v>0</v>
      </c>
      <c r="CT180" s="74">
        <v>0</v>
      </c>
      <c r="CU180" s="74">
        <v>0</v>
      </c>
      <c r="CV180" s="74">
        <v>0</v>
      </c>
      <c r="CW180" s="74">
        <v>0</v>
      </c>
      <c r="CX180" s="74">
        <v>0</v>
      </c>
      <c r="CY180" s="74">
        <v>0</v>
      </c>
      <c r="CZ180" s="74">
        <v>0</v>
      </c>
      <c r="DA180" s="74">
        <v>0</v>
      </c>
      <c r="DB180" s="74">
        <v>0</v>
      </c>
      <c r="DC180" s="74">
        <v>0</v>
      </c>
      <c r="DD180" s="74">
        <v>0</v>
      </c>
    </row>
    <row r="181" spans="1:108" s="75" customFormat="1" ht="16.5" customHeight="1" x14ac:dyDescent="0.25">
      <c r="A181" s="70">
        <v>170</v>
      </c>
      <c r="B181" s="71">
        <v>45376</v>
      </c>
      <c r="C181" s="72">
        <v>2</v>
      </c>
      <c r="D181" s="72">
        <v>12</v>
      </c>
      <c r="E181" s="72">
        <v>2109.3705500000001</v>
      </c>
      <c r="F181" s="74"/>
      <c r="G181" s="72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2">
        <v>1.28</v>
      </c>
      <c r="AB181" s="72">
        <v>807.08</v>
      </c>
      <c r="AC181" s="72">
        <v>2.27</v>
      </c>
      <c r="AD181" s="72">
        <v>3.63</v>
      </c>
      <c r="AE181" s="72">
        <v>8.5879999999999992</v>
      </c>
      <c r="AF181" s="72">
        <v>0.03</v>
      </c>
      <c r="AG181" s="72">
        <v>0.32300000000000001</v>
      </c>
      <c r="AH181" s="72">
        <v>2.7E-2</v>
      </c>
      <c r="AI181" s="72">
        <v>0</v>
      </c>
      <c r="AJ181" s="72">
        <v>1.2999999999999999E-2</v>
      </c>
      <c r="AK181" s="72">
        <f t="shared" si="49"/>
        <v>73.578030143775266</v>
      </c>
      <c r="AL181" s="72">
        <f t="shared" si="50"/>
        <v>3.0091746765586143</v>
      </c>
      <c r="AM181" s="72">
        <f t="shared" si="51"/>
        <v>355.54185022026434</v>
      </c>
      <c r="AN181" s="72"/>
      <c r="AO181" s="74">
        <v>22.53</v>
      </c>
      <c r="AP181" s="72">
        <v>16600.900000000001</v>
      </c>
      <c r="AQ181" s="74">
        <v>50.42</v>
      </c>
      <c r="AR181" s="74">
        <v>9.19</v>
      </c>
      <c r="AS181" s="74">
        <v>6.8920000000000003</v>
      </c>
      <c r="AT181" s="74">
        <v>0.30499999999999999</v>
      </c>
      <c r="AU181" s="74">
        <v>0.32300000000000001</v>
      </c>
      <c r="AV181" s="74">
        <v>5.1999999999999998E-2</v>
      </c>
      <c r="AW181" s="74">
        <v>3.89</v>
      </c>
      <c r="AX181" s="74">
        <v>0.19500000000000001</v>
      </c>
      <c r="AY181" s="74">
        <f t="shared" si="52"/>
        <v>19.972000000000001</v>
      </c>
      <c r="AZ181" s="74"/>
      <c r="BA181" s="74"/>
      <c r="BB181" s="74">
        <v>0.55000000000000004</v>
      </c>
      <c r="BC181" s="72">
        <v>149.61000000000001</v>
      </c>
      <c r="BD181" s="74">
        <v>0.22</v>
      </c>
      <c r="BE181" s="74">
        <v>3.43</v>
      </c>
      <c r="BF181" s="74">
        <v>7.6139999999999999</v>
      </c>
      <c r="BG181" s="74">
        <v>1.4999999999999999E-2</v>
      </c>
      <c r="BH181" s="74">
        <v>0.31</v>
      </c>
      <c r="BI181" s="74">
        <v>2.1000000000000001E-2</v>
      </c>
      <c r="BJ181" s="74">
        <v>0</v>
      </c>
      <c r="BK181" s="74">
        <v>6.0000000000000001E-3</v>
      </c>
      <c r="BL181" s="74">
        <v>0.86</v>
      </c>
      <c r="BM181" s="72">
        <v>813.8</v>
      </c>
      <c r="BN181" s="74">
        <v>0.75</v>
      </c>
      <c r="BO181" s="74">
        <v>52.07</v>
      </c>
      <c r="BP181" s="74">
        <v>10.853999999999999</v>
      </c>
      <c r="BQ181" s="74">
        <v>0.19500000000000001</v>
      </c>
      <c r="BR181" s="74">
        <v>0.11899999999999999</v>
      </c>
      <c r="BS181" s="74">
        <v>0.254</v>
      </c>
      <c r="BT181" s="74">
        <v>1.83</v>
      </c>
      <c r="BU181" s="74">
        <v>7.0000000000000001E-3</v>
      </c>
      <c r="BV181" s="74">
        <f t="shared" si="53"/>
        <v>12.683999999999999</v>
      </c>
      <c r="BW181" s="74">
        <f t="shared" si="54"/>
        <v>2.7749999999999999</v>
      </c>
      <c r="BX181" s="73">
        <f t="shared" si="56"/>
        <v>3.6799999999999988</v>
      </c>
      <c r="BY181" s="73">
        <f t="shared" si="55"/>
        <v>-23.181000000000004</v>
      </c>
      <c r="BZ181" s="74">
        <v>0.53</v>
      </c>
      <c r="CA181" s="72">
        <v>90.89</v>
      </c>
      <c r="CB181" s="74">
        <v>0.2</v>
      </c>
      <c r="CC181" s="74">
        <v>0.28000000000000003</v>
      </c>
      <c r="CD181" s="74">
        <v>7.2279999999999998</v>
      </c>
      <c r="CE181" s="74">
        <v>0.01</v>
      </c>
      <c r="CF181" s="74">
        <v>0.30599999999999999</v>
      </c>
      <c r="CG181" s="74">
        <v>3.0000000000000001E-3</v>
      </c>
      <c r="CH181" s="74">
        <v>0</v>
      </c>
      <c r="CI181" s="74">
        <v>6.0000000000000001E-3</v>
      </c>
      <c r="CJ181" s="74">
        <v>0</v>
      </c>
      <c r="CK181" s="74">
        <v>0</v>
      </c>
      <c r="CL181" s="74">
        <v>0</v>
      </c>
      <c r="CM181" s="74">
        <v>0</v>
      </c>
      <c r="CN181" s="74">
        <v>0</v>
      </c>
      <c r="CO181" s="74">
        <v>0</v>
      </c>
      <c r="CP181" s="74">
        <v>0</v>
      </c>
      <c r="CQ181" s="74">
        <v>0</v>
      </c>
      <c r="CR181" s="74">
        <v>0</v>
      </c>
      <c r="CS181" s="74">
        <v>0</v>
      </c>
      <c r="CT181" s="74">
        <v>0</v>
      </c>
      <c r="CU181" s="74">
        <v>0</v>
      </c>
      <c r="CV181" s="74">
        <v>0</v>
      </c>
      <c r="CW181" s="74">
        <v>0</v>
      </c>
      <c r="CX181" s="74">
        <v>0</v>
      </c>
      <c r="CY181" s="74">
        <v>0</v>
      </c>
      <c r="CZ181" s="74">
        <v>0</v>
      </c>
      <c r="DA181" s="74">
        <v>0</v>
      </c>
      <c r="DB181" s="74">
        <v>0</v>
      </c>
      <c r="DC181" s="74">
        <v>0</v>
      </c>
      <c r="DD181" s="74">
        <v>0</v>
      </c>
    </row>
    <row r="182" spans="1:108" s="75" customFormat="1" ht="16.5" customHeight="1" x14ac:dyDescent="0.25">
      <c r="A182" s="70">
        <v>171</v>
      </c>
      <c r="B182" s="71">
        <v>45377</v>
      </c>
      <c r="C182" s="72">
        <v>1</v>
      </c>
      <c r="D182" s="72">
        <v>12</v>
      </c>
      <c r="E182" s="72">
        <v>2070.2040499999998</v>
      </c>
      <c r="F182" s="74"/>
      <c r="G182" s="72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2">
        <v>1.34</v>
      </c>
      <c r="AB182" s="72">
        <v>884.25</v>
      </c>
      <c r="AC182" s="72">
        <v>2.89</v>
      </c>
      <c r="AD182" s="72">
        <v>4.37</v>
      </c>
      <c r="AE182" s="72">
        <v>7.8289999999999997</v>
      </c>
      <c r="AF182" s="72">
        <v>3.5000000000000003E-2</v>
      </c>
      <c r="AG182" s="72">
        <v>0.30499999999999999</v>
      </c>
      <c r="AH182" s="72">
        <v>2.7E-2</v>
      </c>
      <c r="AI182" s="72">
        <v>0</v>
      </c>
      <c r="AJ182" s="72">
        <v>1.7000000000000001E-2</v>
      </c>
      <c r="AK182" s="72">
        <f t="shared" si="49"/>
        <v>73.465505972896239</v>
      </c>
      <c r="AL182" s="72">
        <f t="shared" si="50"/>
        <v>3.0101083623480309</v>
      </c>
      <c r="AM182" s="72">
        <f t="shared" si="51"/>
        <v>305.96885813148788</v>
      </c>
      <c r="AN182" s="72"/>
      <c r="AO182" s="74">
        <v>21.95</v>
      </c>
      <c r="AP182" s="72">
        <v>16925.48</v>
      </c>
      <c r="AQ182" s="74">
        <v>47.35</v>
      </c>
      <c r="AR182" s="74">
        <v>11.42</v>
      </c>
      <c r="AS182" s="74">
        <v>7.8689999999999998</v>
      </c>
      <c r="AT182" s="74">
        <v>0.38600000000000001</v>
      </c>
      <c r="AU182" s="74">
        <v>0.36399999999999999</v>
      </c>
      <c r="AV182" s="74">
        <v>7.3999999999999996E-2</v>
      </c>
      <c r="AW182" s="74">
        <v>4.7300000000000004</v>
      </c>
      <c r="AX182" s="74">
        <v>0.185</v>
      </c>
      <c r="AY182" s="74">
        <f t="shared" si="52"/>
        <v>24.018999999999998</v>
      </c>
      <c r="AZ182" s="74"/>
      <c r="BA182" s="74"/>
      <c r="BB182" s="74">
        <v>0.5</v>
      </c>
      <c r="BC182" s="72">
        <v>124.54</v>
      </c>
      <c r="BD182" s="74">
        <v>0.21</v>
      </c>
      <c r="BE182" s="74">
        <v>3.57</v>
      </c>
      <c r="BF182" s="74">
        <v>7.4530000000000003</v>
      </c>
      <c r="BG182" s="74">
        <v>1.7999999999999999E-2</v>
      </c>
      <c r="BH182" s="74">
        <v>0.26800000000000002</v>
      </c>
      <c r="BI182" s="74">
        <v>2.1000000000000001E-2</v>
      </c>
      <c r="BJ182" s="74">
        <v>0</v>
      </c>
      <c r="BK182" s="74">
        <v>0.01</v>
      </c>
      <c r="BL182" s="74">
        <v>0.95</v>
      </c>
      <c r="BM182" s="72">
        <v>831.72</v>
      </c>
      <c r="BN182" s="74">
        <v>0.67</v>
      </c>
      <c r="BO182" s="74">
        <v>51.28</v>
      </c>
      <c r="BP182" s="74">
        <v>11.172000000000001</v>
      </c>
      <c r="BQ182" s="74">
        <v>0.248</v>
      </c>
      <c r="BR182" s="74">
        <v>0.13900000000000001</v>
      </c>
      <c r="BS182" s="74">
        <v>0.312</v>
      </c>
      <c r="BT182" s="74">
        <v>1.8</v>
      </c>
      <c r="BU182" s="74">
        <v>2.1999999999999999E-2</v>
      </c>
      <c r="BV182" s="74">
        <f t="shared" si="53"/>
        <v>12.972000000000001</v>
      </c>
      <c r="BW182" s="74">
        <f t="shared" si="54"/>
        <v>2.718</v>
      </c>
      <c r="BX182" s="73">
        <f t="shared" si="56"/>
        <v>2.4799999999999986</v>
      </c>
      <c r="BY182" s="73">
        <f t="shared" si="55"/>
        <v>-25.463000000000005</v>
      </c>
      <c r="BZ182" s="74">
        <v>0.45</v>
      </c>
      <c r="CA182" s="72">
        <v>82.45</v>
      </c>
      <c r="CB182" s="74">
        <v>0.14000000000000001</v>
      </c>
      <c r="CC182" s="74">
        <v>0.34</v>
      </c>
      <c r="CD182" s="74">
        <v>7.2119999999999997</v>
      </c>
      <c r="CE182" s="74">
        <v>1.2999999999999999E-2</v>
      </c>
      <c r="CF182" s="74">
        <v>0.28299999999999997</v>
      </c>
      <c r="CG182" s="74">
        <v>4.0000000000000001E-3</v>
      </c>
      <c r="CH182" s="74">
        <v>0</v>
      </c>
      <c r="CI182" s="74">
        <v>1.2E-2</v>
      </c>
      <c r="CJ182" s="74">
        <v>0</v>
      </c>
      <c r="CK182" s="74">
        <v>0</v>
      </c>
      <c r="CL182" s="74">
        <v>0</v>
      </c>
      <c r="CM182" s="74">
        <v>0</v>
      </c>
      <c r="CN182" s="74">
        <v>0</v>
      </c>
      <c r="CO182" s="74">
        <v>0</v>
      </c>
      <c r="CP182" s="74">
        <v>0</v>
      </c>
      <c r="CQ182" s="74">
        <v>0</v>
      </c>
      <c r="CR182" s="74">
        <v>0</v>
      </c>
      <c r="CS182" s="74">
        <v>0</v>
      </c>
      <c r="CT182" s="74">
        <v>0</v>
      </c>
      <c r="CU182" s="74">
        <v>0</v>
      </c>
      <c r="CV182" s="74">
        <v>0</v>
      </c>
      <c r="CW182" s="74">
        <v>0</v>
      </c>
      <c r="CX182" s="74">
        <v>0</v>
      </c>
      <c r="CY182" s="74">
        <v>0</v>
      </c>
      <c r="CZ182" s="74">
        <v>0</v>
      </c>
      <c r="DA182" s="74">
        <v>0</v>
      </c>
      <c r="DB182" s="74">
        <v>0</v>
      </c>
      <c r="DC182" s="74">
        <v>0</v>
      </c>
      <c r="DD182" s="74">
        <v>0</v>
      </c>
    </row>
    <row r="183" spans="1:108" s="75" customFormat="1" ht="16.5" customHeight="1" x14ac:dyDescent="0.25">
      <c r="A183" s="70">
        <v>172</v>
      </c>
      <c r="B183" s="71">
        <v>45377</v>
      </c>
      <c r="C183" s="72">
        <v>2</v>
      </c>
      <c r="D183" s="72">
        <v>7</v>
      </c>
      <c r="E183" s="72">
        <v>1206.5316</v>
      </c>
      <c r="F183" s="74"/>
      <c r="G183" s="72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2">
        <v>1.33</v>
      </c>
      <c r="AB183" s="72">
        <v>969.23</v>
      </c>
      <c r="AC183" s="72">
        <v>2.75</v>
      </c>
      <c r="AD183" s="72">
        <v>4.28</v>
      </c>
      <c r="AE183" s="72">
        <v>7.2649999999999997</v>
      </c>
      <c r="AF183" s="72">
        <v>3.2000000000000001E-2</v>
      </c>
      <c r="AG183" s="72">
        <v>0.33400000000000002</v>
      </c>
      <c r="AH183" s="72">
        <v>2.7E-2</v>
      </c>
      <c r="AI183" s="72">
        <v>0</v>
      </c>
      <c r="AJ183" s="72">
        <v>1.7999999999999999E-2</v>
      </c>
      <c r="AK183" s="72">
        <f t="shared" si="49"/>
        <v>74.934991542815027</v>
      </c>
      <c r="AL183" s="72">
        <f t="shared" si="50"/>
        <v>2.9870922701430271</v>
      </c>
      <c r="AM183" s="72">
        <f t="shared" si="51"/>
        <v>352.44727272727272</v>
      </c>
      <c r="AN183" s="72"/>
      <c r="AO183" s="74">
        <v>18.89</v>
      </c>
      <c r="AP183" s="72">
        <v>18900.099999999999</v>
      </c>
      <c r="AQ183" s="74">
        <v>48.09</v>
      </c>
      <c r="AR183" s="74">
        <v>12.93</v>
      </c>
      <c r="AS183" s="74">
        <v>6.51</v>
      </c>
      <c r="AT183" s="74">
        <v>0.28599999999999998</v>
      </c>
      <c r="AU183" s="74">
        <v>0.31900000000000001</v>
      </c>
      <c r="AV183" s="74">
        <v>7.0000000000000007E-2</v>
      </c>
      <c r="AW183" s="74">
        <v>4.5999999999999996</v>
      </c>
      <c r="AX183" s="74">
        <v>0.218</v>
      </c>
      <c r="AY183" s="74">
        <f t="shared" si="52"/>
        <v>24.04</v>
      </c>
      <c r="AZ183" s="74"/>
      <c r="BA183" s="74"/>
      <c r="BB183" s="74">
        <v>0.6</v>
      </c>
      <c r="BC183" s="72">
        <v>193.49</v>
      </c>
      <c r="BD183" s="74">
        <v>0.19</v>
      </c>
      <c r="BE183" s="74">
        <v>3.44</v>
      </c>
      <c r="BF183" s="74">
        <v>7.0869999999999997</v>
      </c>
      <c r="BG183" s="74">
        <v>1.9E-2</v>
      </c>
      <c r="BH183" s="74">
        <v>0.30499999999999999</v>
      </c>
      <c r="BI183" s="74">
        <v>2.3E-2</v>
      </c>
      <c r="BJ183" s="74">
        <v>0</v>
      </c>
      <c r="BK183" s="74">
        <v>1.0999999999999999E-2</v>
      </c>
      <c r="BL183" s="74">
        <v>1.05</v>
      </c>
      <c r="BM183" s="72">
        <v>1046.2</v>
      </c>
      <c r="BN183" s="74">
        <v>0.81</v>
      </c>
      <c r="BO183" s="74">
        <v>51.74</v>
      </c>
      <c r="BP183" s="74">
        <v>9.9149999999999991</v>
      </c>
      <c r="BQ183" s="74">
        <v>0.251</v>
      </c>
      <c r="BR183" s="74">
        <v>0.13</v>
      </c>
      <c r="BS183" s="74">
        <v>0.315</v>
      </c>
      <c r="BT183" s="74">
        <v>1.76</v>
      </c>
      <c r="BU183" s="74">
        <v>1.7999999999999999E-2</v>
      </c>
      <c r="BV183" s="74">
        <f t="shared" si="53"/>
        <v>11.674999999999999</v>
      </c>
      <c r="BW183" s="74">
        <f t="shared" si="54"/>
        <v>2.8210000000000002</v>
      </c>
      <c r="BX183" s="73">
        <f t="shared" si="56"/>
        <v>1.2399999999999984</v>
      </c>
      <c r="BY183" s="73">
        <f t="shared" si="55"/>
        <v>-27.642000000000003</v>
      </c>
      <c r="BZ183" s="74">
        <v>0.5</v>
      </c>
      <c r="CA183" s="72">
        <v>116.24</v>
      </c>
      <c r="CB183" s="74">
        <v>0.19</v>
      </c>
      <c r="CC183" s="74">
        <v>0.48</v>
      </c>
      <c r="CD183" s="74">
        <v>7.306</v>
      </c>
      <c r="CE183" s="74">
        <v>1.2E-2</v>
      </c>
      <c r="CF183" s="74">
        <v>0.32700000000000001</v>
      </c>
      <c r="CG183" s="74">
        <v>5.0000000000000001E-3</v>
      </c>
      <c r="CH183" s="74">
        <v>0</v>
      </c>
      <c r="CI183" s="74">
        <v>0.01</v>
      </c>
      <c r="CJ183" s="74">
        <v>0</v>
      </c>
      <c r="CK183" s="74">
        <v>0</v>
      </c>
      <c r="CL183" s="74">
        <v>0</v>
      </c>
      <c r="CM183" s="74">
        <v>0</v>
      </c>
      <c r="CN183" s="74">
        <v>0</v>
      </c>
      <c r="CO183" s="74">
        <v>0</v>
      </c>
      <c r="CP183" s="74">
        <v>0</v>
      </c>
      <c r="CQ183" s="74">
        <v>0</v>
      </c>
      <c r="CR183" s="74">
        <v>0</v>
      </c>
      <c r="CS183" s="74">
        <v>0</v>
      </c>
      <c r="CT183" s="74">
        <v>0</v>
      </c>
      <c r="CU183" s="74">
        <v>0</v>
      </c>
      <c r="CV183" s="74">
        <v>0</v>
      </c>
      <c r="CW183" s="74">
        <v>0</v>
      </c>
      <c r="CX183" s="74">
        <v>0</v>
      </c>
      <c r="CY183" s="74">
        <v>0</v>
      </c>
      <c r="CZ183" s="74">
        <v>0</v>
      </c>
      <c r="DA183" s="74">
        <v>0</v>
      </c>
      <c r="DB183" s="74">
        <v>0</v>
      </c>
      <c r="DC183" s="74">
        <v>0</v>
      </c>
      <c r="DD183" s="74">
        <v>0</v>
      </c>
    </row>
    <row r="184" spans="1:108" s="75" customFormat="1" ht="16.5" customHeight="1" x14ac:dyDescent="0.25">
      <c r="A184" s="70">
        <v>173</v>
      </c>
      <c r="B184" s="71">
        <v>45378</v>
      </c>
      <c r="C184" s="72">
        <v>1</v>
      </c>
      <c r="D184" s="72">
        <v>10.6</v>
      </c>
      <c r="E184" s="72">
        <v>1812.09465</v>
      </c>
      <c r="F184" s="74"/>
      <c r="G184" s="72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2">
        <v>2.33</v>
      </c>
      <c r="AB184" s="72">
        <v>870</v>
      </c>
      <c r="AC184" s="72">
        <v>3.2</v>
      </c>
      <c r="AD184" s="72">
        <v>2.9</v>
      </c>
      <c r="AE184" s="72">
        <v>11</v>
      </c>
      <c r="AF184" s="72">
        <v>2.5000000000000001E-2</v>
      </c>
      <c r="AG184" s="72">
        <v>0.34799999999999998</v>
      </c>
      <c r="AH184" s="72">
        <v>3.2000000000000001E-2</v>
      </c>
      <c r="AI184" s="72">
        <v>0</v>
      </c>
      <c r="AJ184" s="72">
        <v>1.7999999999999999E-2</v>
      </c>
      <c r="AK184" s="72">
        <f t="shared" si="49"/>
        <v>68.308403773369918</v>
      </c>
      <c r="AL184" s="72">
        <f t="shared" si="50"/>
        <v>3.1075437594479629</v>
      </c>
      <c r="AM184" s="72">
        <f t="shared" si="51"/>
        <v>271.875</v>
      </c>
      <c r="AN184" s="72"/>
      <c r="AO184" s="74">
        <v>23.89</v>
      </c>
      <c r="AP184" s="72">
        <v>20515.39</v>
      </c>
      <c r="AQ184" s="74">
        <v>45.04</v>
      </c>
      <c r="AR184" s="74">
        <v>14.77</v>
      </c>
      <c r="AS184" s="74">
        <v>7.2839999999999998</v>
      </c>
      <c r="AT184" s="74">
        <v>0.26600000000000001</v>
      </c>
      <c r="AU184" s="74">
        <v>0.22800000000000001</v>
      </c>
      <c r="AV184" s="74">
        <v>8.6999999999999994E-2</v>
      </c>
      <c r="AW184" s="74">
        <v>6</v>
      </c>
      <c r="AX184" s="74">
        <v>0.182</v>
      </c>
      <c r="AY184" s="74">
        <f t="shared" si="52"/>
        <v>28.053999999999998</v>
      </c>
      <c r="AZ184" s="74"/>
      <c r="BA184" s="74"/>
      <c r="BB184" s="74">
        <v>0.8</v>
      </c>
      <c r="BC184" s="72">
        <v>322.25</v>
      </c>
      <c r="BD184" s="74">
        <v>0.34</v>
      </c>
      <c r="BE184" s="74">
        <v>2.83</v>
      </c>
      <c r="BF184" s="74">
        <v>8.4440000000000008</v>
      </c>
      <c r="BG184" s="74">
        <v>1.2E-2</v>
      </c>
      <c r="BH184" s="74">
        <v>0.26900000000000002</v>
      </c>
      <c r="BI184" s="74">
        <v>2.1000000000000001E-2</v>
      </c>
      <c r="BJ184" s="74">
        <v>0</v>
      </c>
      <c r="BK184" s="74">
        <v>8.0000000000000002E-3</v>
      </c>
      <c r="BL184" s="74">
        <v>2.4500000000000002</v>
      </c>
      <c r="BM184" s="72">
        <v>2314.2800000000002</v>
      </c>
      <c r="BN184" s="74">
        <v>2.1</v>
      </c>
      <c r="BO184" s="74">
        <v>51.19</v>
      </c>
      <c r="BP184" s="74">
        <v>11.795999999999999</v>
      </c>
      <c r="BQ184" s="74">
        <v>0.20100000000000001</v>
      </c>
      <c r="BR184" s="74">
        <v>9.6000000000000002E-2</v>
      </c>
      <c r="BS184" s="74">
        <v>0.26400000000000001</v>
      </c>
      <c r="BT184" s="74">
        <v>2.57</v>
      </c>
      <c r="BU184" s="74">
        <v>8.0000000000000002E-3</v>
      </c>
      <c r="BV184" s="74">
        <f t="shared" si="53"/>
        <v>14.366</v>
      </c>
      <c r="BW184" s="74">
        <f t="shared" si="54"/>
        <v>4.8709999999999996</v>
      </c>
      <c r="BX184" s="73">
        <f t="shared" si="56"/>
        <v>0.80999999999999828</v>
      </c>
      <c r="BY184" s="73">
        <f t="shared" si="55"/>
        <v>-27.771000000000004</v>
      </c>
      <c r="BZ184" s="74">
        <v>0.66</v>
      </c>
      <c r="CA184" s="72">
        <v>261.51</v>
      </c>
      <c r="CB184" s="74">
        <v>0.22</v>
      </c>
      <c r="CC184" s="74">
        <v>0.82</v>
      </c>
      <c r="CD184" s="74">
        <v>10.096</v>
      </c>
      <c r="CE184" s="74">
        <v>1.0999999999999999E-2</v>
      </c>
      <c r="CF184" s="74">
        <v>0.32</v>
      </c>
      <c r="CG184" s="74">
        <v>8.9999999999999993E-3</v>
      </c>
      <c r="CH184" s="74">
        <v>0</v>
      </c>
      <c r="CI184" s="74">
        <v>8.0000000000000002E-3</v>
      </c>
      <c r="CJ184" s="74">
        <v>0</v>
      </c>
      <c r="CK184" s="74">
        <v>0</v>
      </c>
      <c r="CL184" s="74">
        <v>0</v>
      </c>
      <c r="CM184" s="74">
        <v>0</v>
      </c>
      <c r="CN184" s="74">
        <v>0</v>
      </c>
      <c r="CO184" s="74">
        <v>0</v>
      </c>
      <c r="CP184" s="74">
        <v>0</v>
      </c>
      <c r="CQ184" s="74">
        <v>0</v>
      </c>
      <c r="CR184" s="74">
        <v>0</v>
      </c>
      <c r="CS184" s="74">
        <v>0</v>
      </c>
      <c r="CT184" s="74">
        <v>0</v>
      </c>
      <c r="CU184" s="74">
        <v>0</v>
      </c>
      <c r="CV184" s="74">
        <v>0</v>
      </c>
      <c r="CW184" s="74">
        <v>0</v>
      </c>
      <c r="CX184" s="74">
        <v>0</v>
      </c>
      <c r="CY184" s="74">
        <v>0</v>
      </c>
      <c r="CZ184" s="74">
        <v>0</v>
      </c>
      <c r="DA184" s="74">
        <v>0</v>
      </c>
      <c r="DB184" s="74">
        <v>0</v>
      </c>
      <c r="DC184" s="74">
        <v>0</v>
      </c>
      <c r="DD184" s="74">
        <v>0</v>
      </c>
    </row>
    <row r="185" spans="1:108" s="75" customFormat="1" ht="16.5" customHeight="1" x14ac:dyDescent="0.25">
      <c r="A185" s="70">
        <v>174</v>
      </c>
      <c r="B185" s="71">
        <v>45378</v>
      </c>
      <c r="C185" s="72">
        <v>2</v>
      </c>
      <c r="D185" s="72">
        <v>12</v>
      </c>
      <c r="E185" s="72">
        <v>2006.23542</v>
      </c>
      <c r="F185" s="74"/>
      <c r="G185" s="72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2">
        <v>1.32</v>
      </c>
      <c r="AB185" s="72">
        <v>848</v>
      </c>
      <c r="AC185" s="72">
        <v>2.54</v>
      </c>
      <c r="AD185" s="72">
        <v>3.22</v>
      </c>
      <c r="AE185" s="72">
        <v>10.786</v>
      </c>
      <c r="AF185" s="72">
        <v>2.3E-2</v>
      </c>
      <c r="AG185" s="72">
        <v>0.32600000000000001</v>
      </c>
      <c r="AH185" s="72">
        <v>2.5999999999999999E-2</v>
      </c>
      <c r="AI185" s="72">
        <v>0</v>
      </c>
      <c r="AJ185" s="72">
        <v>1.6E-2</v>
      </c>
      <c r="AK185" s="72">
        <f t="shared" si="49"/>
        <v>69.107622333851978</v>
      </c>
      <c r="AL185" s="72">
        <f t="shared" si="50"/>
        <v>3.0863640498223623</v>
      </c>
      <c r="AM185" s="72">
        <f t="shared" si="51"/>
        <v>333.85826771653541</v>
      </c>
      <c r="AN185" s="72"/>
      <c r="AO185" s="74">
        <v>15.59</v>
      </c>
      <c r="AP185" s="72">
        <v>17851.46</v>
      </c>
      <c r="AQ185" s="74">
        <v>51.4</v>
      </c>
      <c r="AR185" s="74">
        <v>10.32</v>
      </c>
      <c r="AS185" s="74">
        <v>8.4550000000000001</v>
      </c>
      <c r="AT185" s="74">
        <v>0.22900000000000001</v>
      </c>
      <c r="AU185" s="74">
        <v>0.25700000000000001</v>
      </c>
      <c r="AV185" s="74">
        <v>0.05</v>
      </c>
      <c r="AW185" s="74">
        <v>4.3099999999999996</v>
      </c>
      <c r="AX185" s="74">
        <v>0.151</v>
      </c>
      <c r="AY185" s="74">
        <f t="shared" si="52"/>
        <v>23.085000000000001</v>
      </c>
      <c r="AZ185" s="74"/>
      <c r="BA185" s="74"/>
      <c r="BB185" s="74">
        <v>0.63</v>
      </c>
      <c r="BC185" s="72">
        <v>220.19</v>
      </c>
      <c r="BD185" s="74">
        <v>0.17</v>
      </c>
      <c r="BE185" s="74">
        <v>3.29</v>
      </c>
      <c r="BF185" s="74">
        <v>8.282</v>
      </c>
      <c r="BG185" s="74">
        <v>0.01</v>
      </c>
      <c r="BH185" s="74">
        <v>0.29899999999999999</v>
      </c>
      <c r="BI185" s="74">
        <v>2.1999999999999999E-2</v>
      </c>
      <c r="BJ185" s="74">
        <v>0</v>
      </c>
      <c r="BK185" s="74">
        <v>5.0000000000000001E-3</v>
      </c>
      <c r="BL185" s="74">
        <v>0.69</v>
      </c>
      <c r="BM185" s="72">
        <v>1078.49</v>
      </c>
      <c r="BN185" s="74">
        <v>0.69</v>
      </c>
      <c r="BO185" s="74">
        <v>52.72</v>
      </c>
      <c r="BP185" s="74">
        <v>12.302</v>
      </c>
      <c r="BQ185" s="74">
        <v>0.182</v>
      </c>
      <c r="BR185" s="74">
        <v>7.2999999999999995E-2</v>
      </c>
      <c r="BS185" s="74">
        <v>0.29199999999999998</v>
      </c>
      <c r="BT185" s="74">
        <v>2.35</v>
      </c>
      <c r="BU185" s="74">
        <v>6.0000000000000001E-3</v>
      </c>
      <c r="BV185" s="74">
        <f t="shared" si="53"/>
        <v>14.651999999999999</v>
      </c>
      <c r="BW185" s="74">
        <f t="shared" si="54"/>
        <v>3.222</v>
      </c>
      <c r="BX185" s="73">
        <f t="shared" si="56"/>
        <v>0.15999999999999837</v>
      </c>
      <c r="BY185" s="73">
        <f t="shared" si="55"/>
        <v>-29.549000000000003</v>
      </c>
      <c r="BZ185" s="74">
        <v>0.46</v>
      </c>
      <c r="CA185" s="72">
        <v>140.41999999999999</v>
      </c>
      <c r="CB185" s="74">
        <v>0.18</v>
      </c>
      <c r="CC185" s="74">
        <v>0.54</v>
      </c>
      <c r="CD185" s="74">
        <v>9.8249999999999993</v>
      </c>
      <c r="CE185" s="74">
        <v>3.0000000000000001E-3</v>
      </c>
      <c r="CF185" s="74">
        <v>0.33800000000000002</v>
      </c>
      <c r="CG185" s="74">
        <v>5.0000000000000001E-3</v>
      </c>
      <c r="CH185" s="74">
        <v>0</v>
      </c>
      <c r="CI185" s="74">
        <v>5.0000000000000001E-3</v>
      </c>
      <c r="CJ185" s="74">
        <v>0</v>
      </c>
      <c r="CK185" s="74">
        <v>0</v>
      </c>
      <c r="CL185" s="74">
        <v>0</v>
      </c>
      <c r="CM185" s="74">
        <v>0</v>
      </c>
      <c r="CN185" s="74">
        <v>0</v>
      </c>
      <c r="CO185" s="74">
        <v>0</v>
      </c>
      <c r="CP185" s="74">
        <v>0</v>
      </c>
      <c r="CQ185" s="74">
        <v>0</v>
      </c>
      <c r="CR185" s="74">
        <v>0</v>
      </c>
      <c r="CS185" s="74">
        <v>0</v>
      </c>
      <c r="CT185" s="74">
        <v>0</v>
      </c>
      <c r="CU185" s="74">
        <v>0</v>
      </c>
      <c r="CV185" s="74">
        <v>0</v>
      </c>
      <c r="CW185" s="74">
        <v>0</v>
      </c>
      <c r="CX185" s="74">
        <v>0</v>
      </c>
      <c r="CY185" s="74">
        <v>0</v>
      </c>
      <c r="CZ185" s="74">
        <v>0</v>
      </c>
      <c r="DA185" s="74">
        <v>0</v>
      </c>
      <c r="DB185" s="74">
        <v>0</v>
      </c>
      <c r="DC185" s="74">
        <v>0</v>
      </c>
      <c r="DD185" s="74">
        <v>0</v>
      </c>
    </row>
    <row r="186" spans="1:108" s="75" customFormat="1" ht="16.5" customHeight="1" x14ac:dyDescent="0.25">
      <c r="A186" s="70">
        <v>175</v>
      </c>
      <c r="B186" s="71">
        <v>45379</v>
      </c>
      <c r="C186" s="72">
        <v>1</v>
      </c>
      <c r="D186" s="72">
        <v>12</v>
      </c>
      <c r="E186" s="72">
        <v>2026.4966800000002</v>
      </c>
      <c r="F186" s="74"/>
      <c r="G186" s="72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2">
        <v>1.5</v>
      </c>
      <c r="AB186" s="72">
        <v>642.30999999999995</v>
      </c>
      <c r="AC186" s="72">
        <v>0.95</v>
      </c>
      <c r="AD186" s="72">
        <v>2.64</v>
      </c>
      <c r="AE186" s="72">
        <v>5.08</v>
      </c>
      <c r="AF186" s="72">
        <v>1.6E-2</v>
      </c>
      <c r="AG186" s="72">
        <v>0.21</v>
      </c>
      <c r="AH186" s="72">
        <v>1.7000000000000001E-2</v>
      </c>
      <c r="AI186" s="72">
        <v>0</v>
      </c>
      <c r="AJ186" s="72">
        <v>1.016</v>
      </c>
      <c r="AK186" s="72">
        <f t="shared" si="49"/>
        <v>84.108698112961989</v>
      </c>
      <c r="AL186" s="72">
        <f t="shared" si="50"/>
        <v>2.8493474399939696</v>
      </c>
      <c r="AM186" s="72">
        <f t="shared" si="51"/>
        <v>676.11578947368423</v>
      </c>
      <c r="AN186" s="72"/>
      <c r="AO186" s="74">
        <v>20.98</v>
      </c>
      <c r="AP186" s="72">
        <v>19235.330000000002</v>
      </c>
      <c r="AQ186" s="74">
        <v>46.08</v>
      </c>
      <c r="AR186" s="74">
        <v>12.24</v>
      </c>
      <c r="AS186" s="74">
        <v>6.726</v>
      </c>
      <c r="AT186" s="74">
        <v>0.25900000000000001</v>
      </c>
      <c r="AU186" s="74">
        <v>0.29499999999999998</v>
      </c>
      <c r="AV186" s="74">
        <v>6.6000000000000003E-2</v>
      </c>
      <c r="AW186" s="74">
        <v>8.24</v>
      </c>
      <c r="AX186" s="74">
        <v>0.16400000000000001</v>
      </c>
      <c r="AY186" s="74">
        <f t="shared" si="52"/>
        <v>27.206</v>
      </c>
      <c r="AZ186" s="74"/>
      <c r="BA186" s="74"/>
      <c r="BB186" s="74">
        <v>0.7</v>
      </c>
      <c r="BC186" s="72">
        <v>219.91</v>
      </c>
      <c r="BD186" s="74">
        <v>0.14000000000000001</v>
      </c>
      <c r="BE186" s="74">
        <v>3.15</v>
      </c>
      <c r="BF186" s="74">
        <v>7.5380000000000003</v>
      </c>
      <c r="BG186" s="74">
        <v>0.01</v>
      </c>
      <c r="BH186" s="74">
        <v>0.29899999999999999</v>
      </c>
      <c r="BI186" s="74">
        <v>2.1999999999999999E-2</v>
      </c>
      <c r="BJ186" s="74">
        <v>0</v>
      </c>
      <c r="BK186" s="74">
        <v>8.0000000000000002E-3</v>
      </c>
      <c r="BL186" s="74">
        <v>0.99</v>
      </c>
      <c r="BM186" s="72">
        <v>1466.91</v>
      </c>
      <c r="BN186" s="74">
        <v>0.89</v>
      </c>
      <c r="BO186" s="74">
        <v>51.1</v>
      </c>
      <c r="BP186" s="74">
        <v>9.5419999999999998</v>
      </c>
      <c r="BQ186" s="74">
        <v>0.182</v>
      </c>
      <c r="BR186" s="74">
        <v>0.112</v>
      </c>
      <c r="BS186" s="74">
        <v>0.27900000000000003</v>
      </c>
      <c r="BT186" s="74">
        <v>2.5499999999999998</v>
      </c>
      <c r="BU186" s="74">
        <v>1.7000000000000001E-2</v>
      </c>
      <c r="BV186" s="74">
        <f t="shared" si="53"/>
        <v>12.091999999999999</v>
      </c>
      <c r="BW186" s="74">
        <f t="shared" si="54"/>
        <v>3.6219999999999999</v>
      </c>
      <c r="BX186" s="73">
        <f t="shared" si="56"/>
        <v>-0.29000000000000181</v>
      </c>
      <c r="BY186" s="73">
        <f t="shared" si="55"/>
        <v>-30.927000000000003</v>
      </c>
      <c r="BZ186" s="74">
        <v>0.49</v>
      </c>
      <c r="CA186" s="72">
        <v>130.41999999999999</v>
      </c>
      <c r="CB186" s="74">
        <v>0.16</v>
      </c>
      <c r="CC186" s="74">
        <v>0.39</v>
      </c>
      <c r="CD186" s="74">
        <v>6.62</v>
      </c>
      <c r="CE186" s="74">
        <v>6.0000000000000001E-3</v>
      </c>
      <c r="CF186" s="74">
        <v>0.34100000000000003</v>
      </c>
      <c r="CG186" s="74">
        <v>6.0000000000000001E-3</v>
      </c>
      <c r="CH186" s="74">
        <v>0</v>
      </c>
      <c r="CI186" s="74">
        <v>1.4E-2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0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0</v>
      </c>
      <c r="CZ186" s="74">
        <v>0</v>
      </c>
      <c r="DA186" s="74">
        <v>0</v>
      </c>
      <c r="DB186" s="74">
        <v>0</v>
      </c>
      <c r="DC186" s="74">
        <v>0</v>
      </c>
      <c r="DD186" s="74">
        <v>0</v>
      </c>
    </row>
    <row r="187" spans="1:108" s="75" customFormat="1" ht="16.5" customHeight="1" x14ac:dyDescent="0.25">
      <c r="A187" s="70">
        <v>176</v>
      </c>
      <c r="B187" s="71">
        <v>45379</v>
      </c>
      <c r="C187" s="72">
        <v>2</v>
      </c>
      <c r="D187" s="72">
        <v>12</v>
      </c>
      <c r="E187" s="72">
        <v>2014.3265400000003</v>
      </c>
      <c r="F187" s="74"/>
      <c r="G187" s="72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2">
        <v>1.5</v>
      </c>
      <c r="AB187" s="72">
        <v>966.43</v>
      </c>
      <c r="AC187" s="72">
        <v>1.75</v>
      </c>
      <c r="AD187" s="72">
        <v>3.47</v>
      </c>
      <c r="AE187" s="72">
        <v>7.27</v>
      </c>
      <c r="AF187" s="72">
        <v>1.7999999999999999E-2</v>
      </c>
      <c r="AG187" s="72">
        <v>0.26</v>
      </c>
      <c r="AH187" s="72">
        <v>2.3E-2</v>
      </c>
      <c r="AI187" s="72">
        <v>0</v>
      </c>
      <c r="AJ187" s="72">
        <v>2.016</v>
      </c>
      <c r="AK187" s="72">
        <f t="shared" si="49"/>
        <v>77.251758864754208</v>
      </c>
      <c r="AL187" s="72">
        <f t="shared" si="50"/>
        <v>2.9496890543998071</v>
      </c>
      <c r="AM187" s="72">
        <f t="shared" si="51"/>
        <v>552.24571428571426</v>
      </c>
      <c r="AN187" s="72"/>
      <c r="AO187" s="74">
        <v>24.26</v>
      </c>
      <c r="AP187" s="72">
        <v>15445.48</v>
      </c>
      <c r="AQ187" s="74">
        <v>51.07</v>
      </c>
      <c r="AR187" s="74">
        <v>11.94</v>
      </c>
      <c r="AS187" s="74">
        <v>8.2270000000000003</v>
      </c>
      <c r="AT187" s="74">
        <v>0.29199999999999998</v>
      </c>
      <c r="AU187" s="74">
        <v>0.317</v>
      </c>
      <c r="AV187" s="74">
        <v>7.1999999999999995E-2</v>
      </c>
      <c r="AW187" s="74">
        <v>4.2</v>
      </c>
      <c r="AX187" s="74">
        <v>0.15</v>
      </c>
      <c r="AY187" s="74">
        <f t="shared" si="52"/>
        <v>24.367000000000001</v>
      </c>
      <c r="AZ187" s="74"/>
      <c r="BA187" s="74"/>
      <c r="BB187" s="74">
        <v>0.73</v>
      </c>
      <c r="BC187" s="72">
        <v>165.36</v>
      </c>
      <c r="BD187" s="74">
        <v>0.14000000000000001</v>
      </c>
      <c r="BE187" s="74">
        <v>2.75</v>
      </c>
      <c r="BF187" s="74">
        <v>7.95</v>
      </c>
      <c r="BG187" s="74">
        <v>8.0000000000000002E-3</v>
      </c>
      <c r="BH187" s="74">
        <v>0.26</v>
      </c>
      <c r="BI187" s="74">
        <v>1.9E-2</v>
      </c>
      <c r="BJ187" s="74">
        <v>0</v>
      </c>
      <c r="BK187" s="74">
        <v>8.9999999999999993E-3</v>
      </c>
      <c r="BL187" s="74">
        <v>0.87</v>
      </c>
      <c r="BM187" s="72">
        <v>1309.28</v>
      </c>
      <c r="BN187" s="74">
        <v>0.63</v>
      </c>
      <c r="BO187" s="74">
        <v>52.08</v>
      </c>
      <c r="BP187" s="74">
        <v>10.512</v>
      </c>
      <c r="BQ187" s="74">
        <v>0.20100000000000001</v>
      </c>
      <c r="BR187" s="74">
        <v>0.11899999999999999</v>
      </c>
      <c r="BS187" s="74">
        <v>0.30099999999999999</v>
      </c>
      <c r="BT187" s="74">
        <v>1.84</v>
      </c>
      <c r="BU187" s="74">
        <v>1.2E-2</v>
      </c>
      <c r="BV187" s="74">
        <f t="shared" si="53"/>
        <v>12.352</v>
      </c>
      <c r="BW187" s="74">
        <f t="shared" si="54"/>
        <v>2.6710000000000003</v>
      </c>
      <c r="BX187" s="73">
        <f t="shared" si="56"/>
        <v>-1.4500000000000017</v>
      </c>
      <c r="BY187" s="73">
        <f t="shared" si="55"/>
        <v>-33.256</v>
      </c>
      <c r="BZ187" s="74">
        <v>0.53</v>
      </c>
      <c r="CA187" s="72">
        <v>107.34</v>
      </c>
      <c r="CB187" s="74">
        <v>0.12</v>
      </c>
      <c r="CC187" s="74">
        <v>0.35</v>
      </c>
      <c r="CD187" s="74">
        <v>7.3490000000000002</v>
      </c>
      <c r="CE187" s="74">
        <v>2E-3</v>
      </c>
      <c r="CF187" s="74">
        <v>0.28799999999999998</v>
      </c>
      <c r="CG187" s="74">
        <v>5.0000000000000001E-3</v>
      </c>
      <c r="CH187" s="74">
        <v>0</v>
      </c>
      <c r="CI187" s="74">
        <v>1.0999999999999999E-2</v>
      </c>
      <c r="CJ187" s="74">
        <v>0</v>
      </c>
      <c r="CK187" s="74">
        <v>0</v>
      </c>
      <c r="CL187" s="74">
        <v>0</v>
      </c>
      <c r="CM187" s="74">
        <v>0</v>
      </c>
      <c r="CN187" s="74">
        <v>0</v>
      </c>
      <c r="CO187" s="74">
        <v>0</v>
      </c>
      <c r="CP187" s="74">
        <v>0</v>
      </c>
      <c r="CQ187" s="74">
        <v>0</v>
      </c>
      <c r="CR187" s="74">
        <v>0</v>
      </c>
      <c r="CS187" s="74">
        <v>0</v>
      </c>
      <c r="CT187" s="74">
        <v>0</v>
      </c>
      <c r="CU187" s="74">
        <v>0</v>
      </c>
      <c r="CV187" s="74">
        <v>0</v>
      </c>
      <c r="CW187" s="74">
        <v>0</v>
      </c>
      <c r="CX187" s="74">
        <v>0</v>
      </c>
      <c r="CY187" s="74">
        <v>0</v>
      </c>
      <c r="CZ187" s="74">
        <v>0</v>
      </c>
      <c r="DA187" s="74">
        <v>0</v>
      </c>
      <c r="DB187" s="74">
        <v>0</v>
      </c>
      <c r="DC187" s="74">
        <v>0</v>
      </c>
      <c r="DD187" s="74">
        <v>0</v>
      </c>
    </row>
    <row r="188" spans="1:108" s="75" customFormat="1" ht="16.5" customHeight="1" x14ac:dyDescent="0.25">
      <c r="A188" s="70">
        <v>177</v>
      </c>
      <c r="B188" s="71">
        <v>45380</v>
      </c>
      <c r="C188" s="72">
        <v>1</v>
      </c>
      <c r="D188" s="72">
        <v>11.5</v>
      </c>
      <c r="E188" s="72">
        <v>1891.06</v>
      </c>
      <c r="F188" s="74"/>
      <c r="G188" s="72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2">
        <v>1.34</v>
      </c>
      <c r="AB188" s="72">
        <v>576.48</v>
      </c>
      <c r="AC188" s="72">
        <v>1.01</v>
      </c>
      <c r="AD188" s="72">
        <v>2.57</v>
      </c>
      <c r="AE188" s="72">
        <v>6.3230000000000004</v>
      </c>
      <c r="AF188" s="72">
        <v>2.1999999999999999E-2</v>
      </c>
      <c r="AG188" s="72">
        <v>0.19</v>
      </c>
      <c r="AH188" s="72">
        <v>1.7999999999999999E-2</v>
      </c>
      <c r="AI188" s="72">
        <v>0</v>
      </c>
      <c r="AJ188" s="72">
        <v>1.2E-2</v>
      </c>
      <c r="AK188" s="72">
        <f t="shared" si="49"/>
        <v>81.48198323790217</v>
      </c>
      <c r="AL188" s="72">
        <f t="shared" si="50"/>
        <v>2.8874560251306032</v>
      </c>
      <c r="AM188" s="72">
        <f t="shared" si="51"/>
        <v>570.77227722772284</v>
      </c>
      <c r="AN188" s="72"/>
      <c r="AO188" s="74">
        <v>24.98</v>
      </c>
      <c r="AP188" s="72">
        <v>13925.15</v>
      </c>
      <c r="AQ188" s="74">
        <v>41.46</v>
      </c>
      <c r="AR188" s="74">
        <v>10.71</v>
      </c>
      <c r="AS188" s="74">
        <v>8.8109999999999999</v>
      </c>
      <c r="AT188" s="74">
        <v>0.38700000000000001</v>
      </c>
      <c r="AU188" s="74">
        <v>0.307</v>
      </c>
      <c r="AV188" s="74">
        <v>6.5000000000000002E-2</v>
      </c>
      <c r="AW188" s="74">
        <v>10.039999999999999</v>
      </c>
      <c r="AX188" s="74">
        <v>0.11899999999999999</v>
      </c>
      <c r="AY188" s="74">
        <f t="shared" si="52"/>
        <v>29.561</v>
      </c>
      <c r="AZ188" s="74"/>
      <c r="BA188" s="74"/>
      <c r="BB188" s="74">
        <v>0.85</v>
      </c>
      <c r="BC188" s="72">
        <v>130.01</v>
      </c>
      <c r="BD188" s="74">
        <v>7.0000000000000007E-2</v>
      </c>
      <c r="BE188" s="74">
        <v>2.2999999999999998</v>
      </c>
      <c r="BF188" s="74">
        <v>5.86</v>
      </c>
      <c r="BG188" s="74">
        <v>1.4E-2</v>
      </c>
      <c r="BH188" s="74">
        <v>0.191</v>
      </c>
      <c r="BI188" s="74">
        <v>1.6E-2</v>
      </c>
      <c r="BJ188" s="74">
        <v>0</v>
      </c>
      <c r="BK188" s="74">
        <v>8.9999999999999993E-3</v>
      </c>
      <c r="BL188" s="74">
        <v>1.39</v>
      </c>
      <c r="BM188" s="72">
        <v>1499.61</v>
      </c>
      <c r="BN188" s="74">
        <v>0.55000000000000004</v>
      </c>
      <c r="BO188" s="74">
        <v>51.44</v>
      </c>
      <c r="BP188" s="74">
        <v>10.132999999999999</v>
      </c>
      <c r="BQ188" s="74">
        <v>0.27</v>
      </c>
      <c r="BR188" s="74">
        <v>0.128</v>
      </c>
      <c r="BS188" s="74">
        <v>0.30499999999999999</v>
      </c>
      <c r="BT188" s="74">
        <v>2.06</v>
      </c>
      <c r="BU188" s="74">
        <v>1.7000000000000001E-2</v>
      </c>
      <c r="BV188" s="74">
        <f t="shared" si="53"/>
        <v>12.193</v>
      </c>
      <c r="BW188" s="74">
        <f t="shared" si="54"/>
        <v>2.8800000000000003</v>
      </c>
      <c r="BX188" s="73">
        <f t="shared" si="56"/>
        <v>-2.3900000000000015</v>
      </c>
      <c r="BY188" s="73">
        <f t="shared" si="55"/>
        <v>-35.376000000000005</v>
      </c>
      <c r="BZ188" s="74">
        <v>0.55000000000000004</v>
      </c>
      <c r="CA188" s="72">
        <v>64.959999999999994</v>
      </c>
      <c r="CB188" s="74">
        <v>0.05</v>
      </c>
      <c r="CC188" s="74">
        <v>0.2</v>
      </c>
      <c r="CD188" s="74">
        <v>5.4889999999999999</v>
      </c>
      <c r="CE188" s="74">
        <v>7.0000000000000001E-3</v>
      </c>
      <c r="CF188" s="74">
        <v>0.17599999999999999</v>
      </c>
      <c r="CG188" s="74">
        <v>4.0000000000000001E-3</v>
      </c>
      <c r="CH188" s="74">
        <v>0</v>
      </c>
      <c r="CI188" s="74">
        <v>8.9999999999999993E-3</v>
      </c>
      <c r="CJ188" s="74">
        <v>0</v>
      </c>
      <c r="CK188" s="74">
        <v>0</v>
      </c>
      <c r="CL188" s="74">
        <v>0</v>
      </c>
      <c r="CM188" s="74">
        <v>0</v>
      </c>
      <c r="CN188" s="74">
        <v>0</v>
      </c>
      <c r="CO188" s="74">
        <v>0</v>
      </c>
      <c r="CP188" s="74">
        <v>0</v>
      </c>
      <c r="CQ188" s="74">
        <v>0</v>
      </c>
      <c r="CR188" s="74">
        <v>0</v>
      </c>
      <c r="CS188" s="74">
        <v>0</v>
      </c>
      <c r="CT188" s="74">
        <v>0</v>
      </c>
      <c r="CU188" s="74">
        <v>0</v>
      </c>
      <c r="CV188" s="74">
        <v>0</v>
      </c>
      <c r="CW188" s="74">
        <v>0</v>
      </c>
      <c r="CX188" s="74">
        <v>0</v>
      </c>
      <c r="CY188" s="74">
        <v>0</v>
      </c>
      <c r="CZ188" s="74">
        <v>0</v>
      </c>
      <c r="DA188" s="74">
        <v>0</v>
      </c>
      <c r="DB188" s="74">
        <v>0</v>
      </c>
      <c r="DC188" s="74">
        <v>0</v>
      </c>
      <c r="DD188" s="74">
        <v>0</v>
      </c>
    </row>
    <row r="189" spans="1:108" s="75" customFormat="1" ht="16.5" customHeight="1" x14ac:dyDescent="0.25">
      <c r="A189" s="70">
        <v>178</v>
      </c>
      <c r="B189" s="71">
        <v>45380</v>
      </c>
      <c r="C189" s="72">
        <v>2</v>
      </c>
      <c r="D189" s="72">
        <v>8.6</v>
      </c>
      <c r="E189" s="72">
        <v>1357.24</v>
      </c>
      <c r="F189" s="74"/>
      <c r="G189" s="72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2">
        <v>1.1499999999999999</v>
      </c>
      <c r="AB189" s="72">
        <v>396.94</v>
      </c>
      <c r="AC189" s="72">
        <v>0.88</v>
      </c>
      <c r="AD189" s="72">
        <v>1.81</v>
      </c>
      <c r="AE189" s="72">
        <v>6.367</v>
      </c>
      <c r="AF189" s="72">
        <v>2.1999999999999999E-2</v>
      </c>
      <c r="AG189" s="72">
        <v>0.17799999999999999</v>
      </c>
      <c r="AH189" s="72">
        <v>1.4999999999999999E-2</v>
      </c>
      <c r="AI189" s="72">
        <v>0</v>
      </c>
      <c r="AJ189" s="72">
        <v>7.0000000000000001E-3</v>
      </c>
      <c r="AK189" s="72">
        <f t="shared" si="49"/>
        <v>82.62159034830978</v>
      </c>
      <c r="AL189" s="72">
        <f t="shared" si="50"/>
        <v>2.8750598853023299</v>
      </c>
      <c r="AM189" s="72">
        <f t="shared" si="51"/>
        <v>451.06818181818181</v>
      </c>
      <c r="AN189" s="72"/>
      <c r="AO189" s="74">
        <v>20.399999999999999</v>
      </c>
      <c r="AP189" s="72">
        <v>12221.74</v>
      </c>
      <c r="AQ189" s="74">
        <v>42.15</v>
      </c>
      <c r="AR189" s="74">
        <v>11.94</v>
      </c>
      <c r="AS189" s="74">
        <v>8.1449999999999996</v>
      </c>
      <c r="AT189" s="74">
        <v>0.35399999999999998</v>
      </c>
      <c r="AU189" s="74">
        <v>0.30199999999999999</v>
      </c>
      <c r="AV189" s="74">
        <v>7.8E-2</v>
      </c>
      <c r="AW189" s="74">
        <v>8.6300000000000008</v>
      </c>
      <c r="AX189" s="74">
        <v>0.14000000000000001</v>
      </c>
      <c r="AY189" s="74">
        <f t="shared" si="52"/>
        <v>28.715</v>
      </c>
      <c r="AZ189" s="74"/>
      <c r="BA189" s="74"/>
      <c r="BB189" s="74">
        <v>0.85</v>
      </c>
      <c r="BC189" s="72">
        <v>126.28</v>
      </c>
      <c r="BD189" s="74">
        <v>0.11</v>
      </c>
      <c r="BE189" s="74">
        <v>2.35</v>
      </c>
      <c r="BF189" s="74">
        <v>7.43</v>
      </c>
      <c r="BG189" s="74">
        <v>1.2999999999999999E-2</v>
      </c>
      <c r="BH189" s="74">
        <v>0.27700000000000002</v>
      </c>
      <c r="BI189" s="74">
        <v>1.7000000000000001E-2</v>
      </c>
      <c r="BJ189" s="74">
        <v>0</v>
      </c>
      <c r="BK189" s="74">
        <v>8.9999999999999993E-3</v>
      </c>
      <c r="BL189" s="74">
        <v>1.2</v>
      </c>
      <c r="BM189" s="72">
        <v>1052.95</v>
      </c>
      <c r="BN189" s="74">
        <v>0.66</v>
      </c>
      <c r="BO189" s="74">
        <v>48.69</v>
      </c>
      <c r="BP189" s="74">
        <v>11.792</v>
      </c>
      <c r="BQ189" s="74">
        <v>0.26</v>
      </c>
      <c r="BR189" s="74">
        <v>0.18099999999999999</v>
      </c>
      <c r="BS189" s="74">
        <v>0.30299999999999999</v>
      </c>
      <c r="BT189" s="74">
        <v>3.59</v>
      </c>
      <c r="BU189" s="74">
        <v>1.4999999999999999E-2</v>
      </c>
      <c r="BV189" s="74">
        <f t="shared" si="53"/>
        <v>15.382</v>
      </c>
      <c r="BW189" s="74">
        <f t="shared" si="54"/>
        <v>4.51</v>
      </c>
      <c r="BX189" s="73">
        <f t="shared" si="56"/>
        <v>-1.8000000000000016</v>
      </c>
      <c r="BY189" s="73">
        <f t="shared" si="55"/>
        <v>-35.866000000000007</v>
      </c>
      <c r="BZ189" s="74">
        <v>0.65</v>
      </c>
      <c r="CA189" s="72">
        <v>70.61</v>
      </c>
      <c r="CB189" s="74">
        <v>0.12</v>
      </c>
      <c r="CC189" s="74">
        <v>0.28000000000000003</v>
      </c>
      <c r="CD189" s="74">
        <v>5.633</v>
      </c>
      <c r="CE189" s="74">
        <v>8.9999999999999993E-3</v>
      </c>
      <c r="CF189" s="74">
        <v>0.23100000000000001</v>
      </c>
      <c r="CG189" s="74">
        <v>5.0000000000000001E-3</v>
      </c>
      <c r="CH189" s="74">
        <v>0</v>
      </c>
      <c r="CI189" s="74">
        <v>8.0000000000000002E-3</v>
      </c>
      <c r="CJ189" s="74">
        <v>0</v>
      </c>
      <c r="CK189" s="74">
        <v>0</v>
      </c>
      <c r="CL189" s="74">
        <v>0</v>
      </c>
      <c r="CM189" s="74">
        <v>0</v>
      </c>
      <c r="CN189" s="74">
        <v>0</v>
      </c>
      <c r="CO189" s="74">
        <v>0</v>
      </c>
      <c r="CP189" s="74">
        <v>0</v>
      </c>
      <c r="CQ189" s="74">
        <v>0</v>
      </c>
      <c r="CR189" s="74">
        <v>0</v>
      </c>
      <c r="CS189" s="74">
        <v>0</v>
      </c>
      <c r="CT189" s="74">
        <v>0</v>
      </c>
      <c r="CU189" s="74">
        <v>0</v>
      </c>
      <c r="CV189" s="74">
        <v>0</v>
      </c>
      <c r="CW189" s="74">
        <v>0</v>
      </c>
      <c r="CX189" s="74">
        <v>0</v>
      </c>
      <c r="CY189" s="74">
        <v>0</v>
      </c>
      <c r="CZ189" s="74">
        <v>0</v>
      </c>
      <c r="DA189" s="74">
        <v>0</v>
      </c>
      <c r="DB189" s="74">
        <v>0</v>
      </c>
      <c r="DC189" s="74">
        <v>0</v>
      </c>
      <c r="DD189" s="74">
        <v>0</v>
      </c>
    </row>
    <row r="190" spans="1:108" s="75" customFormat="1" ht="16.5" customHeight="1" x14ac:dyDescent="0.25">
      <c r="A190" s="70">
        <v>179</v>
      </c>
      <c r="B190" s="71">
        <v>45381</v>
      </c>
      <c r="C190" s="72">
        <v>1</v>
      </c>
      <c r="D190" s="72">
        <v>12</v>
      </c>
      <c r="E190" s="72">
        <v>2057.67</v>
      </c>
      <c r="F190" s="74"/>
      <c r="G190" s="72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2">
        <v>0.9</v>
      </c>
      <c r="AB190" s="72">
        <v>238.26</v>
      </c>
      <c r="AC190" s="72">
        <v>0.5</v>
      </c>
      <c r="AD190" s="72">
        <v>1.64</v>
      </c>
      <c r="AE190" s="72">
        <v>4.4470000000000001</v>
      </c>
      <c r="AF190" s="72">
        <v>3.5999999999999997E-2</v>
      </c>
      <c r="AG190" s="72">
        <v>0.38300000000000001</v>
      </c>
      <c r="AH190" s="72">
        <v>2.5999999999999999E-2</v>
      </c>
      <c r="AI190" s="72">
        <v>0</v>
      </c>
      <c r="AJ190" s="72">
        <v>8.9999999999999993E-3</v>
      </c>
      <c r="AK190" s="72">
        <f t="shared" si="49"/>
        <v>87.314593164463076</v>
      </c>
      <c r="AL190" s="72">
        <f t="shared" si="50"/>
        <v>2.8090947139112177</v>
      </c>
      <c r="AM190" s="72">
        <f t="shared" si="51"/>
        <v>476.52</v>
      </c>
      <c r="AN190" s="72"/>
      <c r="AO190" s="74">
        <v>24.38</v>
      </c>
      <c r="AP190" s="72">
        <v>11054.11</v>
      </c>
      <c r="AQ190" s="74">
        <v>36.869999999999997</v>
      </c>
      <c r="AR190" s="74">
        <v>13.15</v>
      </c>
      <c r="AS190" s="74">
        <v>7.944</v>
      </c>
      <c r="AT190" s="74">
        <v>0.86</v>
      </c>
      <c r="AU190" s="74">
        <v>0.503</v>
      </c>
      <c r="AV190" s="74">
        <v>0.14799999999999999</v>
      </c>
      <c r="AW190" s="74">
        <v>11.74</v>
      </c>
      <c r="AX190" s="74">
        <v>0.26200000000000001</v>
      </c>
      <c r="AY190" s="74">
        <f t="shared" si="52"/>
        <v>32.834000000000003</v>
      </c>
      <c r="AZ190" s="74"/>
      <c r="BA190" s="74"/>
      <c r="BB190" s="74">
        <v>0.55000000000000004</v>
      </c>
      <c r="BC190" s="72">
        <v>71.53</v>
      </c>
      <c r="BD190" s="74">
        <v>7.0000000000000007E-2</v>
      </c>
      <c r="BE190" s="74">
        <v>1.64</v>
      </c>
      <c r="BF190" s="74">
        <v>5.032</v>
      </c>
      <c r="BG190" s="74">
        <v>1.7999999999999999E-2</v>
      </c>
      <c r="BH190" s="74">
        <v>0.34899999999999998</v>
      </c>
      <c r="BI190" s="74">
        <v>2.3E-2</v>
      </c>
      <c r="BJ190" s="74">
        <v>0</v>
      </c>
      <c r="BK190" s="74">
        <v>1.2999999999999999E-2</v>
      </c>
      <c r="BL190" s="74">
        <v>1.5</v>
      </c>
      <c r="BM190" s="72">
        <v>1097.7</v>
      </c>
      <c r="BN190" s="74">
        <v>0.75</v>
      </c>
      <c r="BO190" s="74">
        <v>49.43</v>
      </c>
      <c r="BP190" s="74">
        <v>10.727</v>
      </c>
      <c r="BQ190" s="74">
        <v>0.55800000000000005</v>
      </c>
      <c r="BR190" s="74">
        <v>0.33</v>
      </c>
      <c r="BS190" s="74">
        <v>0.58899999999999997</v>
      </c>
      <c r="BT190" s="74">
        <v>3.21</v>
      </c>
      <c r="BU190" s="74">
        <v>1.7999999999999999E-2</v>
      </c>
      <c r="BV190" s="74">
        <f t="shared" si="53"/>
        <v>13.937000000000001</v>
      </c>
      <c r="BW190" s="74">
        <f t="shared" si="54"/>
        <v>4.5179999999999998</v>
      </c>
      <c r="BX190" s="73">
        <f t="shared" si="56"/>
        <v>-1.5900000000000016</v>
      </c>
      <c r="BY190" s="73">
        <f t="shared" si="55"/>
        <v>-36.348000000000006</v>
      </c>
      <c r="BZ190" s="74">
        <v>0.3</v>
      </c>
      <c r="CA190" s="72">
        <v>39.79</v>
      </c>
      <c r="CB190" s="74">
        <v>7.0000000000000007E-2</v>
      </c>
      <c r="CC190" s="74">
        <v>0.17</v>
      </c>
      <c r="CD190" s="74">
        <v>5.0819999999999999</v>
      </c>
      <c r="CE190" s="74">
        <v>7.0000000000000001E-3</v>
      </c>
      <c r="CF190" s="74">
        <v>0.32100000000000001</v>
      </c>
      <c r="CG190" s="74">
        <v>5.0000000000000001E-3</v>
      </c>
      <c r="CH190" s="74">
        <v>0</v>
      </c>
      <c r="CI190" s="74">
        <v>0.01</v>
      </c>
      <c r="CJ190" s="74">
        <v>0</v>
      </c>
      <c r="CK190" s="74">
        <v>0</v>
      </c>
      <c r="CL190" s="74">
        <v>0</v>
      </c>
      <c r="CM190" s="74">
        <v>0</v>
      </c>
      <c r="CN190" s="74">
        <v>0</v>
      </c>
      <c r="CO190" s="74">
        <v>0</v>
      </c>
      <c r="CP190" s="74">
        <v>0</v>
      </c>
      <c r="CQ190" s="74">
        <v>0</v>
      </c>
      <c r="CR190" s="74">
        <v>0</v>
      </c>
      <c r="CS190" s="74">
        <v>0</v>
      </c>
      <c r="CT190" s="74">
        <v>0</v>
      </c>
      <c r="CU190" s="74">
        <v>0</v>
      </c>
      <c r="CV190" s="74">
        <v>0</v>
      </c>
      <c r="CW190" s="74">
        <v>0</v>
      </c>
      <c r="CX190" s="74">
        <v>0</v>
      </c>
      <c r="CY190" s="74">
        <v>0</v>
      </c>
      <c r="CZ190" s="74">
        <v>0</v>
      </c>
      <c r="DA190" s="74">
        <v>0</v>
      </c>
      <c r="DB190" s="74">
        <v>0</v>
      </c>
      <c r="DC190" s="74">
        <v>0</v>
      </c>
      <c r="DD190" s="74">
        <v>0</v>
      </c>
    </row>
    <row r="191" spans="1:108" s="75" customFormat="1" ht="16.5" customHeight="1" x14ac:dyDescent="0.25">
      <c r="A191" s="70">
        <v>180</v>
      </c>
      <c r="B191" s="71">
        <v>45381</v>
      </c>
      <c r="C191" s="72">
        <v>2</v>
      </c>
      <c r="D191" s="72">
        <v>11.8</v>
      </c>
      <c r="E191" s="72">
        <v>1998.65</v>
      </c>
      <c r="F191" s="74"/>
      <c r="G191" s="72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2">
        <v>1.2</v>
      </c>
      <c r="AB191" s="72">
        <v>350.95</v>
      </c>
      <c r="AC191" s="72">
        <v>0.66</v>
      </c>
      <c r="AD191" s="72">
        <v>2.41</v>
      </c>
      <c r="AE191" s="72">
        <v>5.1210000000000004</v>
      </c>
      <c r="AF191" s="72">
        <v>3.5999999999999997E-2</v>
      </c>
      <c r="AG191" s="72">
        <v>0.439</v>
      </c>
      <c r="AH191" s="72">
        <v>3.3000000000000002E-2</v>
      </c>
      <c r="AI191" s="72">
        <v>0</v>
      </c>
      <c r="AJ191" s="72">
        <v>1.6E-2</v>
      </c>
      <c r="AK191" s="72">
        <f t="shared" si="49"/>
        <v>84.570098988001149</v>
      </c>
      <c r="AL191" s="72">
        <f t="shared" si="50"/>
        <v>2.8436296338978475</v>
      </c>
      <c r="AM191" s="72">
        <f t="shared" si="51"/>
        <v>531.74242424242425</v>
      </c>
      <c r="AN191" s="72"/>
      <c r="AO191" s="74">
        <v>27.57</v>
      </c>
      <c r="AP191" s="72">
        <v>9449.93</v>
      </c>
      <c r="AQ191" s="74">
        <v>31.88</v>
      </c>
      <c r="AR191" s="74">
        <v>16.100000000000001</v>
      </c>
      <c r="AS191" s="74">
        <v>8.0429999999999993</v>
      </c>
      <c r="AT191" s="74">
        <v>0.59899999999999998</v>
      </c>
      <c r="AU191" s="74">
        <v>0.44700000000000001</v>
      </c>
      <c r="AV191" s="74">
        <v>0.14799999999999999</v>
      </c>
      <c r="AW191" s="74">
        <v>13.32</v>
      </c>
      <c r="AX191" s="74">
        <v>0.13</v>
      </c>
      <c r="AY191" s="74">
        <f t="shared" si="52"/>
        <v>37.463000000000001</v>
      </c>
      <c r="AZ191" s="74"/>
      <c r="BA191" s="74"/>
      <c r="BB191" s="74">
        <v>0.55000000000000004</v>
      </c>
      <c r="BC191" s="72">
        <v>84.47</v>
      </c>
      <c r="BD191" s="74">
        <v>0.12</v>
      </c>
      <c r="BE191" s="74">
        <v>2.2000000000000002</v>
      </c>
      <c r="BF191" s="74">
        <v>4.9630000000000001</v>
      </c>
      <c r="BG191" s="74">
        <v>0.02</v>
      </c>
      <c r="BH191" s="74">
        <v>0.35699999999999998</v>
      </c>
      <c r="BI191" s="74">
        <v>2.8000000000000001E-2</v>
      </c>
      <c r="BJ191" s="74">
        <v>0</v>
      </c>
      <c r="BK191" s="74">
        <v>6.0000000000000001E-3</v>
      </c>
      <c r="BL191" s="74">
        <v>1.5</v>
      </c>
      <c r="BM191" s="72">
        <v>952.69</v>
      </c>
      <c r="BN191" s="74">
        <v>0.95</v>
      </c>
      <c r="BO191" s="74">
        <v>51.93</v>
      </c>
      <c r="BP191" s="74">
        <v>9.3070000000000004</v>
      </c>
      <c r="BQ191" s="74">
        <v>0.47699999999999998</v>
      </c>
      <c r="BR191" s="74">
        <v>0.20599999999999999</v>
      </c>
      <c r="BS191" s="74">
        <v>0.56599999999999995</v>
      </c>
      <c r="BT191" s="74">
        <v>1.9</v>
      </c>
      <c r="BU191" s="74">
        <v>2.1999999999999999E-2</v>
      </c>
      <c r="BV191" s="74">
        <f t="shared" si="53"/>
        <v>11.207000000000001</v>
      </c>
      <c r="BW191" s="74">
        <f t="shared" si="54"/>
        <v>3.3269999999999995</v>
      </c>
      <c r="BX191" s="73">
        <f t="shared" si="56"/>
        <v>-2.6900000000000017</v>
      </c>
      <c r="BY191" s="73">
        <f t="shared" si="55"/>
        <v>-38.021000000000008</v>
      </c>
      <c r="BZ191" s="74">
        <v>0.3</v>
      </c>
      <c r="CA191" s="72">
        <v>45.43</v>
      </c>
      <c r="CB191" s="74">
        <v>0.11</v>
      </c>
      <c r="CC191" s="74">
        <v>0.18</v>
      </c>
      <c r="CD191" s="74">
        <v>5.28</v>
      </c>
      <c r="CE191" s="74">
        <v>4.0000000000000001E-3</v>
      </c>
      <c r="CF191" s="74">
        <v>0.38700000000000001</v>
      </c>
      <c r="CG191" s="74">
        <v>6.0000000000000001E-3</v>
      </c>
      <c r="CH191" s="74">
        <v>0</v>
      </c>
      <c r="CI191" s="74">
        <v>2.1999999999999999E-2</v>
      </c>
      <c r="CJ191" s="74">
        <v>0</v>
      </c>
      <c r="CK191" s="74">
        <v>0</v>
      </c>
      <c r="CL191" s="74">
        <v>0</v>
      </c>
      <c r="CM191" s="74">
        <v>0</v>
      </c>
      <c r="CN191" s="74">
        <v>0</v>
      </c>
      <c r="CO191" s="74">
        <v>0</v>
      </c>
      <c r="CP191" s="74">
        <v>0</v>
      </c>
      <c r="CQ191" s="74">
        <v>0</v>
      </c>
      <c r="CR191" s="74">
        <v>0</v>
      </c>
      <c r="CS191" s="74">
        <v>0</v>
      </c>
      <c r="CT191" s="74">
        <v>0</v>
      </c>
      <c r="CU191" s="74">
        <v>0</v>
      </c>
      <c r="CV191" s="74">
        <v>0</v>
      </c>
      <c r="CW191" s="74">
        <v>0</v>
      </c>
      <c r="CX191" s="74">
        <v>0</v>
      </c>
      <c r="CY191" s="74">
        <v>0</v>
      </c>
      <c r="CZ191" s="74">
        <v>0</v>
      </c>
      <c r="DA191" s="74">
        <v>0</v>
      </c>
      <c r="DB191" s="74">
        <v>0</v>
      </c>
      <c r="DC191" s="74">
        <v>0</v>
      </c>
      <c r="DD191" s="74">
        <v>0</v>
      </c>
    </row>
    <row r="192" spans="1:108" s="75" customFormat="1" ht="16.5" customHeight="1" x14ac:dyDescent="0.25">
      <c r="A192" s="70">
        <v>181</v>
      </c>
      <c r="B192" s="71">
        <v>45382</v>
      </c>
      <c r="C192" s="72">
        <v>1</v>
      </c>
      <c r="D192" s="72">
        <v>9.6999999999999993</v>
      </c>
      <c r="E192" s="72">
        <v>1576.98</v>
      </c>
      <c r="F192" s="74"/>
      <c r="G192" s="72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2">
        <v>1.25</v>
      </c>
      <c r="AB192" s="72">
        <v>423.07</v>
      </c>
      <c r="AC192" s="72">
        <v>0.78</v>
      </c>
      <c r="AD192" s="72">
        <v>1.88</v>
      </c>
      <c r="AE192" s="72">
        <v>5.2309999999999999</v>
      </c>
      <c r="AF192" s="72">
        <v>2.7E-2</v>
      </c>
      <c r="AG192" s="72">
        <v>0.17399999999999999</v>
      </c>
      <c r="AH192" s="72">
        <v>1.4E-2</v>
      </c>
      <c r="AI192" s="72">
        <v>0</v>
      </c>
      <c r="AJ192" s="72">
        <v>1.4999999999999999E-2</v>
      </c>
      <c r="AK192" s="72">
        <f t="shared" si="49"/>
        <v>85.0740009360496</v>
      </c>
      <c r="AL192" s="72">
        <f t="shared" si="50"/>
        <v>2.8391790068043465</v>
      </c>
      <c r="AM192" s="72">
        <f t="shared" si="51"/>
        <v>542.39743589743591</v>
      </c>
      <c r="AN192" s="72"/>
      <c r="AO192" s="74">
        <v>26.8</v>
      </c>
      <c r="AP192" s="72">
        <v>14317.8</v>
      </c>
      <c r="AQ192" s="74">
        <v>51.55</v>
      </c>
      <c r="AR192" s="74">
        <v>7.55</v>
      </c>
      <c r="AS192" s="74">
        <v>6.5439999999999996</v>
      </c>
      <c r="AT192" s="74">
        <v>0.32200000000000001</v>
      </c>
      <c r="AU192" s="74">
        <v>0.21299999999999999</v>
      </c>
      <c r="AV192" s="74">
        <v>4.2000000000000003E-2</v>
      </c>
      <c r="AW192" s="74">
        <v>6.53</v>
      </c>
      <c r="AX192" s="74">
        <v>0.16</v>
      </c>
      <c r="AY192" s="74">
        <f t="shared" si="52"/>
        <v>20.623999999999999</v>
      </c>
      <c r="AZ192" s="74"/>
      <c r="BA192" s="74"/>
      <c r="BB192" s="74">
        <v>0.75</v>
      </c>
      <c r="BC192" s="72">
        <v>156.08000000000001</v>
      </c>
      <c r="BD192" s="74">
        <v>0.16</v>
      </c>
      <c r="BE192" s="74">
        <v>2.37</v>
      </c>
      <c r="BF192" s="74">
        <v>6.5590000000000002</v>
      </c>
      <c r="BG192" s="74">
        <v>2.1999999999999999E-2</v>
      </c>
      <c r="BH192" s="74">
        <v>0.216</v>
      </c>
      <c r="BI192" s="74">
        <v>1.6E-2</v>
      </c>
      <c r="BJ192" s="74">
        <v>0</v>
      </c>
      <c r="BK192" s="74">
        <v>1.9E-2</v>
      </c>
      <c r="BL192" s="74">
        <v>1.8</v>
      </c>
      <c r="BM192" s="72">
        <v>1557.43</v>
      </c>
      <c r="BN192" s="74">
        <v>1.18</v>
      </c>
      <c r="BO192" s="74">
        <v>50.23</v>
      </c>
      <c r="BP192" s="74">
        <v>10.601000000000001</v>
      </c>
      <c r="BQ192" s="74">
        <v>0.22</v>
      </c>
      <c r="BR192" s="74">
        <v>0.106</v>
      </c>
      <c r="BS192" s="74">
        <v>0.23799999999999999</v>
      </c>
      <c r="BT192" s="74">
        <v>2.4700000000000002</v>
      </c>
      <c r="BU192" s="74">
        <v>2.5999999999999999E-2</v>
      </c>
      <c r="BV192" s="74">
        <f t="shared" si="53"/>
        <v>13.071000000000002</v>
      </c>
      <c r="BW192" s="74">
        <f t="shared" si="54"/>
        <v>3.8700000000000006</v>
      </c>
      <c r="BX192" s="73">
        <f t="shared" si="56"/>
        <v>-3.2200000000000015</v>
      </c>
      <c r="BY192" s="73">
        <f t="shared" si="55"/>
        <v>-39.15100000000001</v>
      </c>
      <c r="BZ192" s="74">
        <v>0.55000000000000004</v>
      </c>
      <c r="CA192" s="72">
        <v>77.739999999999995</v>
      </c>
      <c r="CB192" s="74">
        <v>0.12</v>
      </c>
      <c r="CC192" s="74">
        <v>0.45</v>
      </c>
      <c r="CD192" s="74">
        <v>6.3730000000000002</v>
      </c>
      <c r="CE192" s="74">
        <v>1.4999999999999999E-2</v>
      </c>
      <c r="CF192" s="74">
        <v>0.214</v>
      </c>
      <c r="CG192" s="74">
        <v>4.0000000000000001E-3</v>
      </c>
      <c r="CH192" s="74">
        <v>0</v>
      </c>
      <c r="CI192" s="74">
        <v>1.7000000000000001E-2</v>
      </c>
      <c r="CJ192" s="74">
        <v>0</v>
      </c>
      <c r="CK192" s="74">
        <v>0</v>
      </c>
      <c r="CL192" s="74">
        <v>0</v>
      </c>
      <c r="CM192" s="74">
        <v>0</v>
      </c>
      <c r="CN192" s="74">
        <v>0</v>
      </c>
      <c r="CO192" s="74">
        <v>0</v>
      </c>
      <c r="CP192" s="74">
        <v>0</v>
      </c>
      <c r="CQ192" s="74">
        <v>0</v>
      </c>
      <c r="CR192" s="74">
        <v>0</v>
      </c>
      <c r="CS192" s="74">
        <v>0</v>
      </c>
      <c r="CT192" s="74">
        <v>0</v>
      </c>
      <c r="CU192" s="74">
        <v>0</v>
      </c>
      <c r="CV192" s="74">
        <v>0</v>
      </c>
      <c r="CW192" s="74">
        <v>0</v>
      </c>
      <c r="CX192" s="74">
        <v>0</v>
      </c>
      <c r="CY192" s="74">
        <v>0</v>
      </c>
      <c r="CZ192" s="74">
        <v>0</v>
      </c>
      <c r="DA192" s="74">
        <v>0</v>
      </c>
      <c r="DB192" s="74">
        <v>0</v>
      </c>
      <c r="DC192" s="74">
        <v>0</v>
      </c>
      <c r="DD192" s="74">
        <v>0</v>
      </c>
    </row>
    <row r="193" spans="1:161" s="75" customFormat="1" ht="16.5" customHeight="1" x14ac:dyDescent="0.25">
      <c r="A193" s="70">
        <v>182</v>
      </c>
      <c r="B193" s="71">
        <v>45382</v>
      </c>
      <c r="C193" s="72">
        <v>2</v>
      </c>
      <c r="D193" s="72">
        <v>12</v>
      </c>
      <c r="E193" s="72">
        <v>1962.52</v>
      </c>
      <c r="F193" s="74"/>
      <c r="G193" s="72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2">
        <v>1.45</v>
      </c>
      <c r="AB193" s="72">
        <v>440.42</v>
      </c>
      <c r="AC193" s="72">
        <v>0.95</v>
      </c>
      <c r="AD193" s="72">
        <v>1.42</v>
      </c>
      <c r="AE193" s="72">
        <v>5.7569999999999997</v>
      </c>
      <c r="AF193" s="72">
        <v>2.5999999999999999E-2</v>
      </c>
      <c r="AG193" s="72">
        <v>0.17100000000000001</v>
      </c>
      <c r="AH193" s="72">
        <v>1.0999999999999999E-2</v>
      </c>
      <c r="AI193" s="72">
        <v>0</v>
      </c>
      <c r="AJ193" s="72">
        <v>1.9E-2</v>
      </c>
      <c r="AK193" s="72">
        <f>100-(AB193/10000*1.6734)-(AC193*1.1547)-(AD193*(100/(67.1-$AQ$1)))-(AF193*2.8879)-(AG193*2.1733)-((AE193-(AD193*($AQ$1/(67.1-$AQ$1)))-(AF193*0.8788)-(AG193*0.7453))*2.1483)</f>
        <v>84.381287001297892</v>
      </c>
      <c r="AL193" s="72">
        <f>100/((AB193/10000*1.6734/5.8)+(AC193*1.1547/7.58)+(AD193*(100/(67.1-$AQ$1))/4)+(AF193*2.8879/4.2)+(AG193*2.1733/6)+((AE193-(AD193*($AQ$1/(67.1-$AQ$1)))-(AF193*0.8788)-(AG193*0.7453))*2.1483/4.9)+(AK193/2.65))</f>
        <v>2.8530308240595619</v>
      </c>
      <c r="AM193" s="72">
        <f>IF(AB193=0,0,(AB193/AC193))</f>
        <v>463.6</v>
      </c>
      <c r="AN193" s="72"/>
      <c r="AO193" s="74">
        <v>29.75</v>
      </c>
      <c r="AP193" s="72">
        <v>14311.67</v>
      </c>
      <c r="AQ193" s="74">
        <v>40.299999999999997</v>
      </c>
      <c r="AR193" s="74">
        <v>10.48</v>
      </c>
      <c r="AS193" s="74">
        <v>8.3759999999999994</v>
      </c>
      <c r="AT193" s="74">
        <v>0.39200000000000002</v>
      </c>
      <c r="AU193" s="74">
        <v>0.23699999999999999</v>
      </c>
      <c r="AV193" s="74">
        <v>5.6000000000000001E-2</v>
      </c>
      <c r="AW193" s="74">
        <v>10.11</v>
      </c>
      <c r="AX193" s="74">
        <v>0.13600000000000001</v>
      </c>
      <c r="AY193" s="74">
        <f>+AR193+AW193+AS193</f>
        <v>28.966000000000001</v>
      </c>
      <c r="AZ193" s="74"/>
      <c r="BA193" s="74"/>
      <c r="BB193" s="74">
        <v>0.65</v>
      </c>
      <c r="BC193" s="72">
        <v>87.63</v>
      </c>
      <c r="BD193" s="74">
        <v>0.08</v>
      </c>
      <c r="BE193" s="74">
        <v>1.27</v>
      </c>
      <c r="BF193" s="74">
        <v>5.032</v>
      </c>
      <c r="BG193" s="74">
        <v>2.1999999999999999E-2</v>
      </c>
      <c r="BH193" s="74">
        <v>0.13100000000000001</v>
      </c>
      <c r="BI193" s="74">
        <v>0.01</v>
      </c>
      <c r="BJ193" s="74">
        <v>0</v>
      </c>
      <c r="BK193" s="74">
        <v>0.02</v>
      </c>
      <c r="BL193" s="74">
        <v>3</v>
      </c>
      <c r="BM193" s="72">
        <v>1020.29</v>
      </c>
      <c r="BN193" s="74">
        <v>0.92</v>
      </c>
      <c r="BO193" s="74">
        <v>11.72</v>
      </c>
      <c r="BP193" s="74">
        <v>28.59</v>
      </c>
      <c r="BQ193" s="74">
        <v>0.11</v>
      </c>
      <c r="BR193" s="74">
        <v>0.42299999999999999</v>
      </c>
      <c r="BS193" s="74">
        <v>6.6000000000000003E-2</v>
      </c>
      <c r="BT193" s="74">
        <v>11.83</v>
      </c>
      <c r="BU193" s="74">
        <v>2.5999999999999999E-2</v>
      </c>
      <c r="BV193" s="74">
        <f>BT193+BP193</f>
        <v>40.42</v>
      </c>
      <c r="BW193" s="74">
        <f>BT193+BN193+BQ193</f>
        <v>12.86</v>
      </c>
      <c r="BX193" s="73">
        <f>BX192+BT193-BX$2</f>
        <v>5.6099999999999994</v>
      </c>
      <c r="BY193" s="73">
        <f>BY192+BW193-BY$2</f>
        <v>-31.291000000000011</v>
      </c>
      <c r="BZ193" s="74">
        <v>0.4</v>
      </c>
      <c r="CA193" s="72">
        <v>59.04</v>
      </c>
      <c r="CB193" s="74">
        <v>0.06</v>
      </c>
      <c r="CC193" s="74">
        <v>0.18</v>
      </c>
      <c r="CD193" s="74">
        <v>5.2089999999999996</v>
      </c>
      <c r="CE193" s="74">
        <v>1.7000000000000001E-2</v>
      </c>
      <c r="CF193" s="74">
        <v>0.16800000000000001</v>
      </c>
      <c r="CG193" s="74">
        <v>3.0000000000000001E-3</v>
      </c>
      <c r="CH193" s="74">
        <v>0</v>
      </c>
      <c r="CI193" s="74">
        <v>2.1000000000000001E-2</v>
      </c>
      <c r="CJ193" s="74">
        <v>0</v>
      </c>
      <c r="CK193" s="74">
        <v>0</v>
      </c>
      <c r="CL193" s="74">
        <v>0</v>
      </c>
      <c r="CM193" s="74">
        <v>0</v>
      </c>
      <c r="CN193" s="74">
        <v>0</v>
      </c>
      <c r="CO193" s="74">
        <v>0</v>
      </c>
      <c r="CP193" s="74">
        <v>0</v>
      </c>
      <c r="CQ193" s="74">
        <v>0</v>
      </c>
      <c r="CR193" s="74">
        <v>0</v>
      </c>
      <c r="CS193" s="74">
        <v>0</v>
      </c>
      <c r="CT193" s="74">
        <v>0</v>
      </c>
      <c r="CU193" s="74">
        <v>0</v>
      </c>
      <c r="CV193" s="74">
        <v>0</v>
      </c>
      <c r="CW193" s="74">
        <v>0</v>
      </c>
      <c r="CX193" s="74">
        <v>0</v>
      </c>
      <c r="CY193" s="74">
        <v>0</v>
      </c>
      <c r="CZ193" s="74">
        <v>0</v>
      </c>
      <c r="DA193" s="74">
        <v>0</v>
      </c>
      <c r="DB193" s="74">
        <v>0</v>
      </c>
      <c r="DC193" s="74">
        <v>0</v>
      </c>
      <c r="DD193" s="74">
        <v>0</v>
      </c>
    </row>
    <row r="194" spans="1:161" s="75" customFormat="1" ht="16.5" customHeight="1" x14ac:dyDescent="0.25">
      <c r="A194"/>
      <c r="B194" s="76" t="s">
        <v>54</v>
      </c>
      <c r="C194" s="2"/>
      <c r="D194" s="2"/>
      <c r="E194" s="76">
        <f>AVERAGE(E132:E141,E150:E193,E156:E193)</f>
        <v>1957.5079002173918</v>
      </c>
      <c r="F194" s="76" t="e">
        <f t="shared" ref="F194:BQ194" si="57">AVERAGE(F132:F141,F150:F169,F132:F169)</f>
        <v>#DIV/0!</v>
      </c>
      <c r="G194" s="76" t="e">
        <f t="shared" si="57"/>
        <v>#DIV/0!</v>
      </c>
      <c r="H194" s="76" t="e">
        <f t="shared" si="57"/>
        <v>#DIV/0!</v>
      </c>
      <c r="I194" s="76" t="e">
        <f t="shared" si="57"/>
        <v>#DIV/0!</v>
      </c>
      <c r="J194" s="76" t="e">
        <f t="shared" si="57"/>
        <v>#DIV/0!</v>
      </c>
      <c r="K194" s="76" t="e">
        <f t="shared" si="57"/>
        <v>#DIV/0!</v>
      </c>
      <c r="L194" s="76" t="e">
        <f t="shared" si="57"/>
        <v>#DIV/0!</v>
      </c>
      <c r="M194" s="76" t="e">
        <f t="shared" si="57"/>
        <v>#DIV/0!</v>
      </c>
      <c r="N194" s="76" t="e">
        <f t="shared" si="57"/>
        <v>#DIV/0!</v>
      </c>
      <c r="O194" s="76" t="e">
        <f t="shared" si="57"/>
        <v>#DIV/0!</v>
      </c>
      <c r="P194" s="76" t="e">
        <f t="shared" si="57"/>
        <v>#DIV/0!</v>
      </c>
      <c r="Q194" s="76" t="e">
        <f t="shared" si="57"/>
        <v>#DIV/0!</v>
      </c>
      <c r="R194" s="76" t="e">
        <f t="shared" si="57"/>
        <v>#DIV/0!</v>
      </c>
      <c r="S194" s="76" t="e">
        <f t="shared" si="57"/>
        <v>#DIV/0!</v>
      </c>
      <c r="T194" s="76" t="e">
        <f t="shared" si="57"/>
        <v>#DIV/0!</v>
      </c>
      <c r="U194" s="76" t="e">
        <f t="shared" si="57"/>
        <v>#DIV/0!</v>
      </c>
      <c r="V194" s="76" t="e">
        <f t="shared" si="57"/>
        <v>#DIV/0!</v>
      </c>
      <c r="W194" s="76" t="e">
        <f t="shared" si="57"/>
        <v>#DIV/0!</v>
      </c>
      <c r="X194" s="76" t="e">
        <f t="shared" si="57"/>
        <v>#DIV/0!</v>
      </c>
      <c r="Y194" s="76" t="e">
        <f t="shared" si="57"/>
        <v>#DIV/0!</v>
      </c>
      <c r="Z194" s="76">
        <v>0</v>
      </c>
      <c r="AA194" s="76">
        <f>AVERAGE(AA132:AA141,AA150:AA193,AA156:AA193)</f>
        <v>1.3206521739130439</v>
      </c>
      <c r="AB194" s="76">
        <f t="shared" si="57"/>
        <v>459.56323529411787</v>
      </c>
      <c r="AC194" s="76">
        <f t="shared" si="57"/>
        <v>1.1949999999999996</v>
      </c>
      <c r="AD194" s="76">
        <f t="shared" si="57"/>
        <v>1.9114705882352945</v>
      </c>
      <c r="AE194" s="76">
        <f t="shared" si="57"/>
        <v>5.971000000000001</v>
      </c>
      <c r="AF194" s="76">
        <f t="shared" si="57"/>
        <v>2.9735294117647054E-2</v>
      </c>
      <c r="AG194" s="76">
        <f t="shared" si="57"/>
        <v>0.20114705882352951</v>
      </c>
      <c r="AH194" s="76">
        <f t="shared" si="57"/>
        <v>1.2647058823529419E-2</v>
      </c>
      <c r="AI194" s="76">
        <f t="shared" si="57"/>
        <v>0</v>
      </c>
      <c r="AJ194" s="76">
        <f t="shared" si="57"/>
        <v>7.4117647058823581E-3</v>
      </c>
      <c r="AK194" s="76">
        <f t="shared" si="57"/>
        <v>68.231441821548387</v>
      </c>
      <c r="AL194" s="76">
        <f t="shared" si="57"/>
        <v>2.4861800311769988</v>
      </c>
      <c r="AM194" s="76">
        <f t="shared" si="57"/>
        <v>335.54541881215795</v>
      </c>
      <c r="AN194" s="76">
        <f t="shared" si="57"/>
        <v>0</v>
      </c>
      <c r="AO194" s="76">
        <f t="shared" si="57"/>
        <v>24.263823529411763</v>
      </c>
      <c r="AP194" s="76">
        <f t="shared" si="57"/>
        <v>12422.852352941172</v>
      </c>
      <c r="AQ194" s="76">
        <f t="shared" si="57"/>
        <v>38.851176470588229</v>
      </c>
      <c r="AR194" s="76">
        <f t="shared" si="57"/>
        <v>7.9241176470588242</v>
      </c>
      <c r="AS194" s="76">
        <f t="shared" si="57"/>
        <v>6.0264411764705894</v>
      </c>
      <c r="AT194" s="76">
        <f t="shared" si="57"/>
        <v>0.55723529411764694</v>
      </c>
      <c r="AU194" s="76">
        <f t="shared" si="57"/>
        <v>0.21829411764705875</v>
      </c>
      <c r="AV194" s="76">
        <f t="shared" si="57"/>
        <v>5.573529411764705E-2</v>
      </c>
      <c r="AW194" s="76">
        <f t="shared" si="57"/>
        <v>5.3579411764705878</v>
      </c>
      <c r="AX194" s="76">
        <f t="shared" si="57"/>
        <v>0.14338235294117646</v>
      </c>
      <c r="AY194" s="76">
        <f t="shared" si="57"/>
        <v>19.308499999999995</v>
      </c>
      <c r="AZ194" s="76">
        <f t="shared" si="57"/>
        <v>0</v>
      </c>
      <c r="BA194" s="76">
        <f t="shared" si="57"/>
        <v>0</v>
      </c>
      <c r="BB194" s="76">
        <f t="shared" si="57"/>
        <v>0.49794117647058822</v>
      </c>
      <c r="BC194" s="76">
        <f t="shared" si="57"/>
        <v>106.11176470588234</v>
      </c>
      <c r="BD194" s="76">
        <f t="shared" si="57"/>
        <v>0.10676470588235294</v>
      </c>
      <c r="BE194" s="76">
        <f t="shared" si="57"/>
        <v>1.645294117647059</v>
      </c>
      <c r="BF194" s="76">
        <f t="shared" si="57"/>
        <v>5.2905588235294108</v>
      </c>
      <c r="BG194" s="76">
        <f t="shared" si="57"/>
        <v>1.4823529411764716E-2</v>
      </c>
      <c r="BH194" s="76">
        <f t="shared" si="57"/>
        <v>0.17244117647058821</v>
      </c>
      <c r="BI194" s="76">
        <f t="shared" si="57"/>
        <v>1.0470588235294124E-2</v>
      </c>
      <c r="BJ194" s="76">
        <f t="shared" si="57"/>
        <v>0</v>
      </c>
      <c r="BK194" s="76">
        <f t="shared" si="57"/>
        <v>5.558823529411768E-3</v>
      </c>
      <c r="BL194" s="76">
        <f t="shared" si="57"/>
        <v>1.6570588235294124</v>
      </c>
      <c r="BM194" s="76">
        <f t="shared" si="57"/>
        <v>1074.7302941176472</v>
      </c>
      <c r="BN194" s="76">
        <f t="shared" si="57"/>
        <v>0.69882352941176462</v>
      </c>
      <c r="BO194" s="76">
        <f t="shared" si="57"/>
        <v>42.027941176470591</v>
      </c>
      <c r="BP194" s="76">
        <f t="shared" si="57"/>
        <v>9.3294411764705885</v>
      </c>
      <c r="BQ194" s="76">
        <f t="shared" si="57"/>
        <v>0.30276470588235288</v>
      </c>
      <c r="BR194" s="76">
        <f t="shared" ref="BR194:DD194" si="58">AVERAGE(BR132:BR141,BR150:BR169,BR132:BR169)</f>
        <v>0.13182352941176473</v>
      </c>
      <c r="BS194" s="76">
        <f t="shared" si="58"/>
        <v>0.27223529411764708</v>
      </c>
      <c r="BT194" s="76">
        <f t="shared" si="58"/>
        <v>2.8808823529411751</v>
      </c>
      <c r="BU194" s="76">
        <f t="shared" si="58"/>
        <v>1.0235294117647065E-2</v>
      </c>
      <c r="BV194" s="76">
        <f t="shared" si="58"/>
        <v>12.210323529411767</v>
      </c>
      <c r="BW194" s="76">
        <f t="shared" si="58"/>
        <v>3.8824705882352939</v>
      </c>
      <c r="BX194" s="76">
        <f t="shared" si="58"/>
        <v>0.13529411764705981</v>
      </c>
      <c r="BY194" s="76">
        <f t="shared" si="58"/>
        <v>-16.983088235294112</v>
      </c>
      <c r="BZ194" s="76">
        <f t="shared" si="58"/>
        <v>0.38121212121212134</v>
      </c>
      <c r="CA194" s="76">
        <f t="shared" si="58"/>
        <v>58.196363636363621</v>
      </c>
      <c r="CB194" s="76">
        <f t="shared" si="58"/>
        <v>9.090909090909087E-2</v>
      </c>
      <c r="CC194" s="76">
        <f t="shared" si="58"/>
        <v>0.15757575757575756</v>
      </c>
      <c r="CD194" s="76">
        <f t="shared" si="58"/>
        <v>5.1563333333333334</v>
      </c>
      <c r="CE194" s="76">
        <f t="shared" si="58"/>
        <v>8.3030303030303086E-3</v>
      </c>
      <c r="CF194" s="76">
        <f t="shared" si="58"/>
        <v>0.17069696969696968</v>
      </c>
      <c r="CG194" s="76">
        <f t="shared" si="58"/>
        <v>2.2424242424242437E-3</v>
      </c>
      <c r="CH194" s="76">
        <f t="shared" si="58"/>
        <v>0</v>
      </c>
      <c r="CI194" s="76">
        <f t="shared" si="58"/>
        <v>5.1515151515151543E-3</v>
      </c>
      <c r="CJ194" s="76">
        <f t="shared" si="58"/>
        <v>0</v>
      </c>
      <c r="CK194" s="76">
        <f t="shared" si="58"/>
        <v>0</v>
      </c>
      <c r="CL194" s="76">
        <f t="shared" si="58"/>
        <v>0</v>
      </c>
      <c r="CM194" s="76">
        <f t="shared" si="58"/>
        <v>0</v>
      </c>
      <c r="CN194" s="76">
        <f t="shared" si="58"/>
        <v>0</v>
      </c>
      <c r="CO194" s="76">
        <f t="shared" si="58"/>
        <v>0</v>
      </c>
      <c r="CP194" s="76">
        <f t="shared" si="58"/>
        <v>0</v>
      </c>
      <c r="CQ194" s="76">
        <f t="shared" si="58"/>
        <v>0</v>
      </c>
      <c r="CR194" s="76">
        <f t="shared" si="58"/>
        <v>0</v>
      </c>
      <c r="CS194" s="76">
        <f t="shared" si="58"/>
        <v>0</v>
      </c>
      <c r="CT194" s="76">
        <f t="shared" si="58"/>
        <v>0</v>
      </c>
      <c r="CU194" s="76">
        <f t="shared" si="58"/>
        <v>0</v>
      </c>
      <c r="CV194" s="76">
        <f t="shared" si="58"/>
        <v>0</v>
      </c>
      <c r="CW194" s="76">
        <f t="shared" si="58"/>
        <v>0</v>
      </c>
      <c r="CX194" s="76">
        <f t="shared" si="58"/>
        <v>0</v>
      </c>
      <c r="CY194" s="76">
        <f t="shared" si="58"/>
        <v>0</v>
      </c>
      <c r="CZ194" s="76">
        <f t="shared" si="58"/>
        <v>0</v>
      </c>
      <c r="DA194" s="76">
        <f t="shared" si="58"/>
        <v>0</v>
      </c>
      <c r="DB194" s="76">
        <f t="shared" si="58"/>
        <v>0</v>
      </c>
      <c r="DC194" s="76">
        <f t="shared" si="58"/>
        <v>0</v>
      </c>
      <c r="DD194" s="76">
        <f t="shared" si="58"/>
        <v>0</v>
      </c>
    </row>
    <row r="195" spans="1:161" s="75" customFormat="1" ht="16.5" customHeight="1" x14ac:dyDescent="0.25">
      <c r="A195" s="76"/>
      <c r="B195" s="76" t="s">
        <v>55</v>
      </c>
      <c r="C195" s="76"/>
      <c r="D195" s="76"/>
      <c r="E195" s="76">
        <f>STDEV(E132:E193)</f>
        <v>699.80277582501844</v>
      </c>
      <c r="F195" s="76" t="e">
        <f t="shared" ref="F195:BQ195" si="59">STDEV(F132:F169)</f>
        <v>#DIV/0!</v>
      </c>
      <c r="G195" s="76" t="e">
        <f t="shared" si="59"/>
        <v>#DIV/0!</v>
      </c>
      <c r="H195" s="76" t="e">
        <f t="shared" si="59"/>
        <v>#DIV/0!</v>
      </c>
      <c r="I195" s="76" t="e">
        <f t="shared" si="59"/>
        <v>#DIV/0!</v>
      </c>
      <c r="J195" s="76" t="e">
        <f t="shared" si="59"/>
        <v>#DIV/0!</v>
      </c>
      <c r="K195" s="76" t="e">
        <f t="shared" si="59"/>
        <v>#DIV/0!</v>
      </c>
      <c r="L195" s="76" t="e">
        <f t="shared" si="59"/>
        <v>#DIV/0!</v>
      </c>
      <c r="M195" s="76" t="e">
        <f t="shared" si="59"/>
        <v>#DIV/0!</v>
      </c>
      <c r="N195" s="76" t="e">
        <f t="shared" si="59"/>
        <v>#DIV/0!</v>
      </c>
      <c r="O195" s="76" t="e">
        <f t="shared" si="59"/>
        <v>#DIV/0!</v>
      </c>
      <c r="P195" s="76" t="e">
        <f t="shared" si="59"/>
        <v>#DIV/0!</v>
      </c>
      <c r="Q195" s="76" t="e">
        <f t="shared" si="59"/>
        <v>#DIV/0!</v>
      </c>
      <c r="R195" s="76" t="e">
        <f t="shared" si="59"/>
        <v>#DIV/0!</v>
      </c>
      <c r="S195" s="76" t="e">
        <f t="shared" si="59"/>
        <v>#DIV/0!</v>
      </c>
      <c r="T195" s="76" t="e">
        <f t="shared" si="59"/>
        <v>#DIV/0!</v>
      </c>
      <c r="U195" s="76" t="e">
        <f t="shared" si="59"/>
        <v>#DIV/0!</v>
      </c>
      <c r="V195" s="76" t="e">
        <f t="shared" si="59"/>
        <v>#DIV/0!</v>
      </c>
      <c r="W195" s="76" t="e">
        <f t="shared" si="59"/>
        <v>#DIV/0!</v>
      </c>
      <c r="X195" s="76" t="e">
        <f t="shared" si="59"/>
        <v>#DIV/0!</v>
      </c>
      <c r="Y195" s="76" t="e">
        <f t="shared" si="59"/>
        <v>#DIV/0!</v>
      </c>
      <c r="Z195" s="76">
        <v>0</v>
      </c>
      <c r="AA195" s="76">
        <f>STDEV(AA132:AA193)</f>
        <v>0.55769765913603808</v>
      </c>
      <c r="AB195" s="76">
        <f>STDEV(AB132:AB169)</f>
        <v>269.44168932287278</v>
      </c>
      <c r="AC195" s="76">
        <f t="shared" si="59"/>
        <v>0.71923901819326219</v>
      </c>
      <c r="AD195" s="76">
        <f t="shared" si="59"/>
        <v>1.0440707412144203</v>
      </c>
      <c r="AE195" s="76">
        <f t="shared" si="59"/>
        <v>3.0928242209105443</v>
      </c>
      <c r="AF195" s="76">
        <f t="shared" si="59"/>
        <v>1.6364991430595693E-2</v>
      </c>
      <c r="AG195" s="76">
        <f t="shared" si="59"/>
        <v>0.11090207193300188</v>
      </c>
      <c r="AH195" s="76">
        <f t="shared" si="59"/>
        <v>9.9215987790707959E-3</v>
      </c>
      <c r="AI195" s="76">
        <f t="shared" si="59"/>
        <v>0</v>
      </c>
      <c r="AJ195" s="76">
        <f t="shared" si="59"/>
        <v>5.2987558592334644E-3</v>
      </c>
      <c r="AK195" s="76">
        <f t="shared" si="59"/>
        <v>34.548518529161889</v>
      </c>
      <c r="AL195" s="76">
        <f t="shared" si="59"/>
        <v>1.2563603399074363</v>
      </c>
      <c r="AM195" s="76">
        <f t="shared" si="59"/>
        <v>179.40088023074154</v>
      </c>
      <c r="AN195" s="76">
        <f t="shared" si="59"/>
        <v>0</v>
      </c>
      <c r="AO195" s="76">
        <f t="shared" si="59"/>
        <v>13.655772858440075</v>
      </c>
      <c r="AP195" s="76">
        <f t="shared" si="59"/>
        <v>6903.0650673597356</v>
      </c>
      <c r="AQ195" s="76">
        <f t="shared" si="59"/>
        <v>21.234570808931942</v>
      </c>
      <c r="AR195" s="76">
        <f t="shared" si="59"/>
        <v>4.5341270502830113</v>
      </c>
      <c r="AS195" s="76">
        <f t="shared" si="59"/>
        <v>3.3079141413543098</v>
      </c>
      <c r="AT195" s="76">
        <f t="shared" si="59"/>
        <v>0.34569371161117551</v>
      </c>
      <c r="AU195" s="76">
        <f t="shared" si="59"/>
        <v>0.12272956542920285</v>
      </c>
      <c r="AV195" s="76">
        <f t="shared" si="59"/>
        <v>3.3557672061635922E-2</v>
      </c>
      <c r="AW195" s="76">
        <f t="shared" si="59"/>
        <v>3.2137218799204388</v>
      </c>
      <c r="AX195" s="76">
        <f t="shared" si="59"/>
        <v>8.5951560177886285E-2</v>
      </c>
      <c r="AY195" s="76">
        <f t="shared" si="59"/>
        <v>10.606836162478771</v>
      </c>
      <c r="AZ195" s="76">
        <f t="shared" si="59"/>
        <v>0</v>
      </c>
      <c r="BA195" s="76">
        <f t="shared" si="59"/>
        <v>0</v>
      </c>
      <c r="BB195" s="76">
        <f t="shared" si="59"/>
        <v>0.2629633349061779</v>
      </c>
      <c r="BC195" s="76">
        <f t="shared" si="59"/>
        <v>60.418064783679057</v>
      </c>
      <c r="BD195" s="76">
        <f t="shared" si="59"/>
        <v>6.2932712604729504E-2</v>
      </c>
      <c r="BE195" s="76">
        <f t="shared" si="59"/>
        <v>0.89029954842036019</v>
      </c>
      <c r="BF195" s="76">
        <f t="shared" si="59"/>
        <v>2.7152392983618232</v>
      </c>
      <c r="BG195" s="76">
        <f t="shared" si="59"/>
        <v>9.8163796115012785E-3</v>
      </c>
      <c r="BH195" s="76">
        <f t="shared" si="59"/>
        <v>9.3134575080316889E-2</v>
      </c>
      <c r="BI195" s="76">
        <f t="shared" si="59"/>
        <v>8.2835592710079342E-3</v>
      </c>
      <c r="BJ195" s="76">
        <f t="shared" si="59"/>
        <v>0</v>
      </c>
      <c r="BK195" s="76">
        <f t="shared" si="59"/>
        <v>4.3835493585293239E-3</v>
      </c>
      <c r="BL195" s="76">
        <f t="shared" si="59"/>
        <v>1.1462764258158777</v>
      </c>
      <c r="BM195" s="76">
        <f t="shared" si="59"/>
        <v>614.58743428452954</v>
      </c>
      <c r="BN195" s="76">
        <f t="shared" si="59"/>
        <v>0.3960803688722459</v>
      </c>
      <c r="BO195" s="76">
        <f t="shared" si="59"/>
        <v>21.628259859214179</v>
      </c>
      <c r="BP195" s="76">
        <f t="shared" si="59"/>
        <v>5.1728920320364962</v>
      </c>
      <c r="BQ195" s="76">
        <f t="shared" si="59"/>
        <v>0.1641520042889853</v>
      </c>
      <c r="BR195" s="76">
        <f t="shared" ref="BR195:DD195" si="60">STDEV(BR132:BR169)</f>
        <v>8.6724150247384182E-2</v>
      </c>
      <c r="BS195" s="76">
        <f t="shared" si="60"/>
        <v>0.14761264715078462</v>
      </c>
      <c r="BT195" s="76">
        <f t="shared" si="60"/>
        <v>3.8065600802274515</v>
      </c>
      <c r="BU195" s="76">
        <f t="shared" si="60"/>
        <v>6.9885091623996948E-3</v>
      </c>
      <c r="BV195" s="76">
        <f t="shared" si="60"/>
        <v>8.3413321591025227</v>
      </c>
      <c r="BW195" s="76">
        <f t="shared" si="60"/>
        <v>4.0209444309319871</v>
      </c>
      <c r="BX195" s="76">
        <f t="shared" si="60"/>
        <v>8.1675841773716868</v>
      </c>
      <c r="BY195" s="76">
        <f t="shared" si="60"/>
        <v>24.011030140490412</v>
      </c>
      <c r="BZ195" s="76">
        <f t="shared" si="60"/>
        <v>0.19990275413588232</v>
      </c>
      <c r="CA195" s="76">
        <f t="shared" si="60"/>
        <v>32.263502308819952</v>
      </c>
      <c r="CB195" s="76">
        <f t="shared" si="60"/>
        <v>5.5064799392462449E-2</v>
      </c>
      <c r="CC195" s="76">
        <f t="shared" si="60"/>
        <v>0.10931468199514513</v>
      </c>
      <c r="CD195" s="76">
        <f t="shared" si="60"/>
        <v>2.6906714236803806</v>
      </c>
      <c r="CE195" s="76">
        <f t="shared" si="60"/>
        <v>5.9088420536019008E-3</v>
      </c>
      <c r="CF195" s="76">
        <f t="shared" si="60"/>
        <v>9.3295351023095052E-2</v>
      </c>
      <c r="CG195" s="76">
        <f t="shared" si="60"/>
        <v>2E-3</v>
      </c>
      <c r="CH195" s="76">
        <f t="shared" si="60"/>
        <v>0</v>
      </c>
      <c r="CI195" s="76">
        <f t="shared" si="60"/>
        <v>4.3745441632970878E-3</v>
      </c>
      <c r="CJ195" s="76">
        <f t="shared" si="60"/>
        <v>0</v>
      </c>
      <c r="CK195" s="76">
        <f t="shared" si="60"/>
        <v>0</v>
      </c>
      <c r="CL195" s="76">
        <f t="shared" si="60"/>
        <v>0</v>
      </c>
      <c r="CM195" s="76">
        <f t="shared" si="60"/>
        <v>0</v>
      </c>
      <c r="CN195" s="76">
        <f t="shared" si="60"/>
        <v>0</v>
      </c>
      <c r="CO195" s="76">
        <f t="shared" si="60"/>
        <v>0</v>
      </c>
      <c r="CP195" s="76">
        <f t="shared" si="60"/>
        <v>0</v>
      </c>
      <c r="CQ195" s="76">
        <f t="shared" si="60"/>
        <v>0</v>
      </c>
      <c r="CR195" s="76">
        <f t="shared" si="60"/>
        <v>0</v>
      </c>
      <c r="CS195" s="76">
        <f t="shared" si="60"/>
        <v>0</v>
      </c>
      <c r="CT195" s="76">
        <f t="shared" si="60"/>
        <v>0</v>
      </c>
      <c r="CU195" s="76">
        <f t="shared" si="60"/>
        <v>0</v>
      </c>
      <c r="CV195" s="76">
        <f t="shared" si="60"/>
        <v>0</v>
      </c>
      <c r="CW195" s="76">
        <f t="shared" si="60"/>
        <v>0</v>
      </c>
      <c r="CX195" s="76">
        <f t="shared" si="60"/>
        <v>0</v>
      </c>
      <c r="CY195" s="76">
        <f t="shared" si="60"/>
        <v>0</v>
      </c>
      <c r="CZ195" s="76">
        <f t="shared" si="60"/>
        <v>0</v>
      </c>
      <c r="DA195" s="76">
        <f t="shared" si="60"/>
        <v>0</v>
      </c>
      <c r="DB195" s="76">
        <f t="shared" si="60"/>
        <v>0</v>
      </c>
      <c r="DC195" s="76">
        <f t="shared" si="60"/>
        <v>0</v>
      </c>
      <c r="DD195" s="76">
        <f t="shared" si="60"/>
        <v>0</v>
      </c>
    </row>
    <row r="196" spans="1:161" s="75" customFormat="1" ht="16.5" customHeight="1" x14ac:dyDescent="0.25">
      <c r="A196" s="76"/>
      <c r="B196" s="76" t="s">
        <v>56</v>
      </c>
      <c r="C196" s="76"/>
      <c r="D196" s="76"/>
      <c r="E196" s="76">
        <f>E195/E194*100</f>
        <v>35.74967823870859</v>
      </c>
      <c r="F196" s="76" t="e">
        <f t="shared" ref="F196:BQ196" si="61">F195/F194*100</f>
        <v>#DIV/0!</v>
      </c>
      <c r="G196" s="76" t="e">
        <f t="shared" si="61"/>
        <v>#DIV/0!</v>
      </c>
      <c r="H196" s="76" t="e">
        <f t="shared" si="61"/>
        <v>#DIV/0!</v>
      </c>
      <c r="I196" s="76" t="e">
        <f t="shared" si="61"/>
        <v>#DIV/0!</v>
      </c>
      <c r="J196" s="76" t="e">
        <f t="shared" si="61"/>
        <v>#DIV/0!</v>
      </c>
      <c r="K196" s="76" t="e">
        <f t="shared" si="61"/>
        <v>#DIV/0!</v>
      </c>
      <c r="L196" s="76" t="e">
        <f t="shared" si="61"/>
        <v>#DIV/0!</v>
      </c>
      <c r="M196" s="76" t="e">
        <f t="shared" si="61"/>
        <v>#DIV/0!</v>
      </c>
      <c r="N196" s="76" t="e">
        <f t="shared" si="61"/>
        <v>#DIV/0!</v>
      </c>
      <c r="O196" s="76" t="e">
        <f t="shared" si="61"/>
        <v>#DIV/0!</v>
      </c>
      <c r="P196" s="76" t="e">
        <f t="shared" si="61"/>
        <v>#DIV/0!</v>
      </c>
      <c r="Q196" s="76" t="e">
        <f t="shared" si="61"/>
        <v>#DIV/0!</v>
      </c>
      <c r="R196" s="76" t="e">
        <f t="shared" si="61"/>
        <v>#DIV/0!</v>
      </c>
      <c r="S196" s="76" t="e">
        <f t="shared" si="61"/>
        <v>#DIV/0!</v>
      </c>
      <c r="T196" s="76" t="e">
        <f t="shared" si="61"/>
        <v>#DIV/0!</v>
      </c>
      <c r="U196" s="76" t="e">
        <f t="shared" si="61"/>
        <v>#DIV/0!</v>
      </c>
      <c r="V196" s="76" t="e">
        <f t="shared" si="61"/>
        <v>#DIV/0!</v>
      </c>
      <c r="W196" s="76" t="e">
        <f t="shared" si="61"/>
        <v>#DIV/0!</v>
      </c>
      <c r="X196" s="76" t="e">
        <f t="shared" si="61"/>
        <v>#DIV/0!</v>
      </c>
      <c r="Y196" s="76" t="e">
        <f t="shared" si="61"/>
        <v>#DIV/0!</v>
      </c>
      <c r="Z196" s="76">
        <v>0</v>
      </c>
      <c r="AA196" s="76">
        <f>AA195/AA194*100</f>
        <v>42.228958551864601</v>
      </c>
      <c r="AB196" s="76">
        <f t="shared" si="61"/>
        <v>58.629948749149094</v>
      </c>
      <c r="AC196" s="76">
        <f t="shared" si="61"/>
        <v>60.187365539185144</v>
      </c>
      <c r="AD196" s="76">
        <f t="shared" si="61"/>
        <v>54.621334361117533</v>
      </c>
      <c r="AE196" s="76">
        <f t="shared" si="61"/>
        <v>51.797424567250772</v>
      </c>
      <c r="AF196" s="76">
        <f t="shared" si="61"/>
        <v>55.035579489639332</v>
      </c>
      <c r="AG196" s="76">
        <f t="shared" si="61"/>
        <v>55.134821548794591</v>
      </c>
      <c r="AH196" s="76">
        <f t="shared" si="61"/>
        <v>78.44985081125742</v>
      </c>
      <c r="AI196" s="76">
        <v>0</v>
      </c>
      <c r="AJ196" s="76">
        <f t="shared" si="61"/>
        <v>71.491150481721306</v>
      </c>
      <c r="AK196" s="76">
        <f t="shared" si="61"/>
        <v>50.634308182318101</v>
      </c>
      <c r="AL196" s="76">
        <f t="shared" si="61"/>
        <v>50.533763611344526</v>
      </c>
      <c r="AM196" s="76">
        <f t="shared" si="61"/>
        <v>53.465453608583502</v>
      </c>
      <c r="AN196" s="76">
        <v>0</v>
      </c>
      <c r="AO196" s="76">
        <f t="shared" si="61"/>
        <v>56.280383188111394</v>
      </c>
      <c r="AP196" s="76">
        <f t="shared" si="61"/>
        <v>55.567472519508776</v>
      </c>
      <c r="AQ196" s="76">
        <f t="shared" si="61"/>
        <v>54.656184800497073</v>
      </c>
      <c r="AR196" s="76">
        <f t="shared" si="61"/>
        <v>57.219330305702023</v>
      </c>
      <c r="AS196" s="76">
        <f t="shared" si="61"/>
        <v>54.890009617443965</v>
      </c>
      <c r="AT196" s="76">
        <f t="shared" si="61"/>
        <v>62.037296499419249</v>
      </c>
      <c r="AU196" s="76">
        <f t="shared" si="61"/>
        <v>56.222112969454308</v>
      </c>
      <c r="AV196" s="76">
        <f t="shared" si="61"/>
        <v>60.209015836180555</v>
      </c>
      <c r="AW196" s="76">
        <f t="shared" si="61"/>
        <v>59.980536815773689</v>
      </c>
      <c r="AX196" s="76">
        <f t="shared" si="61"/>
        <v>59.945703508679671</v>
      </c>
      <c r="AY196" s="76">
        <f t="shared" si="61"/>
        <v>54.93350681036214</v>
      </c>
      <c r="AZ196" s="76">
        <v>0</v>
      </c>
      <c r="BA196" s="76">
        <v>0</v>
      </c>
      <c r="BB196" s="76">
        <f t="shared" si="61"/>
        <v>52.810120418251913</v>
      </c>
      <c r="BC196" s="76">
        <f t="shared" si="61"/>
        <v>56.938139659767394</v>
      </c>
      <c r="BD196" s="76">
        <f t="shared" si="61"/>
        <v>58.945240456220475</v>
      </c>
      <c r="BE196" s="76">
        <f t="shared" si="61"/>
        <v>54.111878166414449</v>
      </c>
      <c r="BF196" s="76">
        <f t="shared" si="61"/>
        <v>51.322353439980219</v>
      </c>
      <c r="BG196" s="76">
        <f t="shared" si="61"/>
        <v>66.221608490286357</v>
      </c>
      <c r="BH196" s="76">
        <f t="shared" si="61"/>
        <v>54.009475571051937</v>
      </c>
      <c r="BI196" s="76">
        <f t="shared" si="61"/>
        <v>79.11264472310944</v>
      </c>
      <c r="BJ196" s="76">
        <v>0</v>
      </c>
      <c r="BK196" s="76">
        <f t="shared" si="61"/>
        <v>78.857501687829057</v>
      </c>
      <c r="BL196" s="76">
        <f t="shared" si="61"/>
        <v>69.175361160347578</v>
      </c>
      <c r="BM196" s="76">
        <f t="shared" si="61"/>
        <v>57.185271286049066</v>
      </c>
      <c r="BN196" s="76">
        <f t="shared" si="61"/>
        <v>56.678167262863475</v>
      </c>
      <c r="BO196" s="76">
        <f t="shared" si="61"/>
        <v>51.461621135328883</v>
      </c>
      <c r="BP196" s="76">
        <f t="shared" si="61"/>
        <v>55.446965516893343</v>
      </c>
      <c r="BQ196" s="76">
        <f t="shared" si="61"/>
        <v>54.217681618666226</v>
      </c>
      <c r="BR196" s="76">
        <f t="shared" ref="BR196:CI196" si="62">BR195/BR194*100</f>
        <v>65.788065783379338</v>
      </c>
      <c r="BS196" s="76">
        <f t="shared" si="62"/>
        <v>54.222450336286485</v>
      </c>
      <c r="BT196" s="76">
        <f t="shared" si="62"/>
        <v>132.13174346884472</v>
      </c>
      <c r="BU196" s="76">
        <f t="shared" si="62"/>
        <v>68.278537793560204</v>
      </c>
      <c r="BV196" s="76">
        <f t="shared" si="62"/>
        <v>68.313768582873635</v>
      </c>
      <c r="BW196" s="76">
        <f t="shared" si="62"/>
        <v>103.56664241362957</v>
      </c>
      <c r="BX196" s="76">
        <f t="shared" si="62"/>
        <v>6036.9100441442461</v>
      </c>
      <c r="BY196" s="76">
        <f t="shared" si="62"/>
        <v>-141.3820019529245</v>
      </c>
      <c r="BZ196" s="76">
        <f t="shared" si="62"/>
        <v>52.438719288426981</v>
      </c>
      <c r="CA196" s="76">
        <f t="shared" si="62"/>
        <v>55.439034834575665</v>
      </c>
      <c r="CB196" s="76">
        <f t="shared" si="62"/>
        <v>60.571279331708716</v>
      </c>
      <c r="CC196" s="76">
        <f t="shared" si="62"/>
        <v>69.372778958457488</v>
      </c>
      <c r="CD196" s="76">
        <f t="shared" si="62"/>
        <v>52.181875176424732</v>
      </c>
      <c r="CE196" s="76">
        <f t="shared" si="62"/>
        <v>71.164886047030137</v>
      </c>
      <c r="CF196" s="76">
        <f t="shared" si="62"/>
        <v>54.655540276267303</v>
      </c>
      <c r="CG196" s="76">
        <f t="shared" si="62"/>
        <v>89.18918918918915</v>
      </c>
      <c r="CH196" s="76">
        <v>0</v>
      </c>
      <c r="CI196" s="76">
        <f t="shared" si="62"/>
        <v>84.917621993414016</v>
      </c>
      <c r="CJ196" s="76">
        <v>0</v>
      </c>
      <c r="CK196" s="76">
        <v>0</v>
      </c>
      <c r="CL196" s="76">
        <v>0</v>
      </c>
      <c r="CM196" s="76">
        <v>0</v>
      </c>
      <c r="CN196" s="76">
        <v>0</v>
      </c>
      <c r="CO196" s="76">
        <v>0</v>
      </c>
      <c r="CP196" s="76">
        <v>0</v>
      </c>
      <c r="CQ196" s="76">
        <v>0</v>
      </c>
      <c r="CR196" s="76">
        <v>0</v>
      </c>
      <c r="CS196" s="76">
        <v>0</v>
      </c>
      <c r="CT196" s="76">
        <v>0</v>
      </c>
      <c r="CU196" s="76">
        <v>0</v>
      </c>
      <c r="CV196" s="76">
        <v>0</v>
      </c>
      <c r="CW196" s="76">
        <v>0</v>
      </c>
      <c r="CX196" s="76">
        <v>0</v>
      </c>
      <c r="CY196" s="76">
        <v>0</v>
      </c>
      <c r="CZ196" s="76">
        <v>0</v>
      </c>
      <c r="DA196" s="76">
        <v>0</v>
      </c>
      <c r="DB196" s="76">
        <v>0</v>
      </c>
      <c r="DC196" s="76">
        <v>0</v>
      </c>
      <c r="DD196" s="76">
        <v>0</v>
      </c>
    </row>
    <row r="197" spans="1:161" ht="16.5" customHeight="1" x14ac:dyDescent="0.25">
      <c r="A197" s="70">
        <v>183</v>
      </c>
      <c r="B197" s="71">
        <v>45383</v>
      </c>
      <c r="C197" s="72">
        <v>1</v>
      </c>
      <c r="D197" s="72">
        <v>10.1</v>
      </c>
      <c r="E197" s="72">
        <v>1695.9585999999999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74"/>
      <c r="AA197" s="72">
        <v>1.06</v>
      </c>
      <c r="AB197" s="72">
        <v>484.28</v>
      </c>
      <c r="AC197" s="72">
        <v>1.39</v>
      </c>
      <c r="AD197" s="72">
        <v>2.1800000000000002</v>
      </c>
      <c r="AE197" s="72">
        <v>7.0339999999999998</v>
      </c>
      <c r="AF197" s="72">
        <v>2.7E-2</v>
      </c>
      <c r="AG197" s="72">
        <v>0.23799999999999999</v>
      </c>
      <c r="AH197" s="72">
        <v>1.9E-2</v>
      </c>
      <c r="AI197" s="72">
        <v>0</v>
      </c>
      <c r="AJ197" s="72">
        <v>7.0000000000000001E-3</v>
      </c>
      <c r="AK197" s="72">
        <f>100-(AB197/10000*1.6734)-(AC197*1.1547)-(AD197*(100/(67.1-$AQ$1)))-(AF197*2.8879)-(AG197*2.1733)-((AE197-(AD197*($AQ$1/(67.1-$AQ$1)))-(AF197*0.8788)-(AG197*0.7453))*2.1483)</f>
        <v>80.036053847580291</v>
      </c>
      <c r="AL197" s="72">
        <f>100/((AB197/10000*1.6734/5.8)+(AC197*1.1547/7.58)+(AD197*(100/(67.1-$AQ$1))/4)+(AF197*2.8879/4.2)+(AG197*2.1733/6)+((AE197-(AD197*($AQ$1/(67.1-$AQ$1)))-(AF197*0.8788)-(AG197*0.7453))*2.1483/4.9)+(AK197/2.65))</f>
        <v>2.9140773968349767</v>
      </c>
      <c r="AM197" s="72">
        <f>IF(AB197=0,0,(AB197/AC197))</f>
        <v>348.40287769784175</v>
      </c>
      <c r="AN197" s="72">
        <v>51.610126582278482</v>
      </c>
      <c r="AO197" s="74">
        <v>22.36</v>
      </c>
      <c r="AP197" s="72">
        <v>13544.8</v>
      </c>
      <c r="AQ197" s="74">
        <v>52.9</v>
      </c>
      <c r="AR197" s="74">
        <v>7.64</v>
      </c>
      <c r="AS197" s="74">
        <v>6.9729999999999999</v>
      </c>
      <c r="AT197" s="74">
        <v>0.54900000000000004</v>
      </c>
      <c r="AU197" s="74">
        <v>0.222</v>
      </c>
      <c r="AV197" s="74">
        <v>5.2999999999999999E-2</v>
      </c>
      <c r="AW197" s="74">
        <v>6.02</v>
      </c>
      <c r="AX197" s="74">
        <v>0.14799999999999999</v>
      </c>
      <c r="AY197" s="74">
        <f>+AR197+AW197+AS197</f>
        <v>20.632999999999999</v>
      </c>
      <c r="AZ197" s="74"/>
      <c r="BA197" s="74"/>
      <c r="BB197" s="74">
        <v>0.56000000000000005</v>
      </c>
      <c r="BC197" s="72">
        <v>97.93</v>
      </c>
      <c r="BD197" s="74">
        <v>0.12</v>
      </c>
      <c r="BE197" s="74">
        <v>1.65</v>
      </c>
      <c r="BF197" s="74">
        <v>6.0030000000000001</v>
      </c>
      <c r="BG197" s="74">
        <v>1.4E-2</v>
      </c>
      <c r="BH197" s="74">
        <v>0.17199999999999999</v>
      </c>
      <c r="BI197" s="74">
        <v>1.2E-2</v>
      </c>
      <c r="BJ197" s="74">
        <v>0</v>
      </c>
      <c r="BK197" s="74">
        <v>1E-3</v>
      </c>
      <c r="BL197" s="74">
        <v>1.89</v>
      </c>
      <c r="BM197" s="72">
        <v>1174.26</v>
      </c>
      <c r="BN197" s="74">
        <v>0.81</v>
      </c>
      <c r="BO197" s="74">
        <v>47.87</v>
      </c>
      <c r="BP197" s="74">
        <v>11.403</v>
      </c>
      <c r="BQ197" s="74">
        <v>0.33200000000000002</v>
      </c>
      <c r="BR197" s="74">
        <v>0.123</v>
      </c>
      <c r="BS197" s="74">
        <v>0.30499999999999999</v>
      </c>
      <c r="BT197" s="74">
        <v>3.49</v>
      </c>
      <c r="BU197" s="74">
        <v>5.0000000000000001E-3</v>
      </c>
      <c r="BV197" s="74">
        <f>BT197+BP197</f>
        <v>14.893000000000001</v>
      </c>
      <c r="BW197" s="74">
        <f>BT197+BN197+BQ197</f>
        <v>4.6320000000000006</v>
      </c>
      <c r="BX197" s="73">
        <f>BX193+BT197-BX2</f>
        <v>6.1</v>
      </c>
      <c r="BY197" s="73">
        <f>BY193+BW197-BY$2</f>
        <v>-31.65900000000001</v>
      </c>
      <c r="BZ197" s="74">
        <v>0.4</v>
      </c>
      <c r="CA197" s="72">
        <v>51.94</v>
      </c>
      <c r="CB197" s="74">
        <v>0.11</v>
      </c>
      <c r="CC197" s="74">
        <v>0.18</v>
      </c>
      <c r="CD197" s="74">
        <v>6.1260000000000003</v>
      </c>
      <c r="CE197" s="74">
        <v>8.9999999999999993E-3</v>
      </c>
      <c r="CF197" s="74">
        <v>0.19</v>
      </c>
      <c r="CG197" s="74">
        <v>4.0000000000000001E-3</v>
      </c>
      <c r="CH197" s="74">
        <v>0</v>
      </c>
      <c r="CI197" s="74">
        <v>5.0000000000000001E-3</v>
      </c>
      <c r="CJ197" s="74">
        <v>3.1</v>
      </c>
      <c r="CK197" s="74">
        <v>479.37</v>
      </c>
      <c r="CL197" s="74">
        <v>0.4</v>
      </c>
      <c r="CM197" s="74">
        <v>2.0299999999999998</v>
      </c>
      <c r="CN197" s="74">
        <v>34.58</v>
      </c>
      <c r="CO197" s="74">
        <v>3.7999999999999999E-2</v>
      </c>
      <c r="CP197" s="74">
        <v>0.39600000000000002</v>
      </c>
      <c r="CQ197" s="74">
        <v>1.6E-2</v>
      </c>
      <c r="CR197" s="74">
        <v>24.32</v>
      </c>
      <c r="CS197" s="74">
        <v>7.0000000000000001E-3</v>
      </c>
      <c r="CT197" s="74">
        <v>0.27</v>
      </c>
      <c r="CU197" s="74">
        <v>19.239999999999998</v>
      </c>
      <c r="CV197" s="74">
        <v>7.0000000000000007E-2</v>
      </c>
      <c r="CW197" s="74">
        <v>7.0000000000000007E-2</v>
      </c>
      <c r="CX197" s="74">
        <v>3.5550000000000002</v>
      </c>
      <c r="CY197" s="74">
        <v>7.0000000000000001E-3</v>
      </c>
      <c r="CZ197" s="74">
        <v>0.159</v>
      </c>
      <c r="DA197" s="74">
        <v>3.0000000000000001E-3</v>
      </c>
      <c r="DB197" s="74">
        <v>0</v>
      </c>
      <c r="DC197" s="74">
        <v>4.0000000000000001E-3</v>
      </c>
      <c r="DD197" s="74"/>
    </row>
    <row r="198" spans="1:161" ht="16.5" customHeight="1" x14ac:dyDescent="0.25">
      <c r="A198" s="70">
        <v>184</v>
      </c>
      <c r="B198" s="71">
        <v>45383</v>
      </c>
      <c r="C198" s="72">
        <v>2</v>
      </c>
      <c r="D198" s="72">
        <v>12</v>
      </c>
      <c r="E198" s="72">
        <v>2040.9832400000003</v>
      </c>
      <c r="F198" s="74"/>
      <c r="G198" s="72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2">
        <v>1.0900000000000001</v>
      </c>
      <c r="AB198" s="72">
        <v>641.41999999999996</v>
      </c>
      <c r="AC198" s="72">
        <v>1.68</v>
      </c>
      <c r="AD198" s="72">
        <v>2.86</v>
      </c>
      <c r="AE198" s="72">
        <v>7.7549999999999999</v>
      </c>
      <c r="AF198" s="72">
        <v>3.4000000000000002E-2</v>
      </c>
      <c r="AG198" s="72">
        <v>0.26</v>
      </c>
      <c r="AH198" s="72">
        <v>2.5999999999999999E-2</v>
      </c>
      <c r="AI198" s="72">
        <v>0</v>
      </c>
      <c r="AJ198" s="72">
        <v>8.0000000000000002E-3</v>
      </c>
      <c r="AK198" s="72">
        <f t="shared" ref="AK198:AK245" si="63">100-(AB198/10000*1.6734)-(AC198*1.1547)-(AD198*(100/(67.1-$AQ$1)))-(AF198*2.8879)-(AG198*2.1733)-((AE198-(AD198*($AQ$1/(67.1-$AQ$1)))-(AF198*0.8788)-(AG198*0.7453))*2.1483)</f>
        <v>77.169494328267163</v>
      </c>
      <c r="AL198" s="72">
        <f t="shared" ref="AL198:AL245" si="64">100/((AB198/10000*1.6734/5.8)+(AC198*1.1547/7.58)+(AD198*(100/(67.1-$AQ$1))/4)+(AF198*2.8879/4.2)+(AG198*2.1733/6)+((AE198-(AD198*($AQ$1/(67.1-$AQ$1)))-(AF198*0.8788)-(AG198*0.7453))*2.1483/4.9)+(AK198/2.65))</f>
        <v>2.9543959341152313</v>
      </c>
      <c r="AM198" s="72">
        <f t="shared" ref="AM198:AM200" si="65">IF(AB198=0,0,(AB198/AC198))</f>
        <v>381.79761904761904</v>
      </c>
      <c r="AN198" s="72">
        <v>50.249999999999993</v>
      </c>
      <c r="AO198" s="74">
        <v>24.49</v>
      </c>
      <c r="AP198" s="72">
        <v>14817.1</v>
      </c>
      <c r="AQ198" s="74">
        <v>46.14</v>
      </c>
      <c r="AR198" s="74">
        <v>9.83</v>
      </c>
      <c r="AS198" s="74">
        <v>8.1920000000000002</v>
      </c>
      <c r="AT198" s="74">
        <v>0.42599999999999999</v>
      </c>
      <c r="AU198" s="74">
        <v>0.25700000000000001</v>
      </c>
      <c r="AV198" s="74">
        <v>6.2E-2</v>
      </c>
      <c r="AW198" s="74">
        <v>8.49</v>
      </c>
      <c r="AX198" s="74">
        <v>0.15</v>
      </c>
      <c r="AY198" s="74">
        <f t="shared" ref="AY198:AY245" si="66">+AR198+AW198+AS198</f>
        <v>26.512</v>
      </c>
      <c r="AZ198" s="74"/>
      <c r="BA198" s="74"/>
      <c r="BB198" s="74">
        <v>0.6</v>
      </c>
      <c r="BC198" s="72">
        <v>108.43</v>
      </c>
      <c r="BD198" s="74">
        <v>0.08</v>
      </c>
      <c r="BE198" s="74">
        <v>1.87</v>
      </c>
      <c r="BF198" s="74">
        <v>5.6609999999999996</v>
      </c>
      <c r="BG198" s="74">
        <v>1.4999999999999999E-2</v>
      </c>
      <c r="BH198" s="74">
        <v>0.18099999999999999</v>
      </c>
      <c r="BI198" s="74">
        <v>1.6E-2</v>
      </c>
      <c r="BJ198" s="74">
        <v>0</v>
      </c>
      <c r="BK198" s="74">
        <v>2E-3</v>
      </c>
      <c r="BL198" s="74">
        <v>1.38</v>
      </c>
      <c r="BM198" s="72">
        <v>1238.23</v>
      </c>
      <c r="BN198" s="74">
        <v>0.89</v>
      </c>
      <c r="BO198" s="74">
        <v>47.07</v>
      </c>
      <c r="BP198" s="74">
        <v>11.087999999999999</v>
      </c>
      <c r="BQ198" s="74">
        <v>0.33600000000000002</v>
      </c>
      <c r="BR198" s="74">
        <v>0.112</v>
      </c>
      <c r="BS198" s="74">
        <v>0.38</v>
      </c>
      <c r="BT198" s="74">
        <v>2.72</v>
      </c>
      <c r="BU198" s="74">
        <v>7.0000000000000001E-3</v>
      </c>
      <c r="BV198" s="74">
        <f t="shared" ref="BV198:BV245" si="67">BT198+BP198</f>
        <v>13.808</v>
      </c>
      <c r="BW198" s="74">
        <f t="shared" ref="BW198:BW245" si="68">BT198+BN198+BQ198</f>
        <v>3.9460000000000002</v>
      </c>
      <c r="BX198" s="73">
        <f>BX197+BT198-BX2</f>
        <v>5.82</v>
      </c>
      <c r="BY198" s="73">
        <f t="shared" ref="BY198:BY246" si="69">BY197+BW198-BY$2</f>
        <v>-32.713000000000008</v>
      </c>
      <c r="BZ198" s="74">
        <v>0.47</v>
      </c>
      <c r="CA198" s="72">
        <v>76.88</v>
      </c>
      <c r="CB198" s="74">
        <v>0.12</v>
      </c>
      <c r="CC198" s="74">
        <v>0.32</v>
      </c>
      <c r="CD198" s="74">
        <v>6.9029999999999996</v>
      </c>
      <c r="CE198" s="74">
        <v>8.9999999999999993E-3</v>
      </c>
      <c r="CF198" s="74">
        <v>0.22500000000000001</v>
      </c>
      <c r="CG198" s="74">
        <v>5.0000000000000001E-3</v>
      </c>
      <c r="CH198" s="74">
        <v>0</v>
      </c>
      <c r="CI198" s="74">
        <v>1E-3</v>
      </c>
      <c r="CJ198" s="74">
        <v>2.46</v>
      </c>
      <c r="CK198" s="74">
        <v>612.27</v>
      </c>
      <c r="CL198" s="74">
        <v>0.57999999999999996</v>
      </c>
      <c r="CM198" s="74">
        <v>2.61</v>
      </c>
      <c r="CN198" s="74">
        <v>32.01</v>
      </c>
      <c r="CO198" s="74">
        <v>5.7000000000000002E-2</v>
      </c>
      <c r="CP198" s="74">
        <v>0.66200000000000003</v>
      </c>
      <c r="CQ198" s="74">
        <v>3.2000000000000001E-2</v>
      </c>
      <c r="CR198" s="74">
        <v>27.41</v>
      </c>
      <c r="CS198" s="74">
        <v>8.9999999999999993E-3</v>
      </c>
      <c r="CT198" s="74">
        <v>0.39</v>
      </c>
      <c r="CU198" s="74">
        <v>46.48</v>
      </c>
      <c r="CV198" s="74">
        <v>0.11</v>
      </c>
      <c r="CW198" s="74">
        <v>0.11</v>
      </c>
      <c r="CX198" s="74">
        <v>5.4169999999999998</v>
      </c>
      <c r="CY198" s="74">
        <v>7.0000000000000001E-3</v>
      </c>
      <c r="CZ198" s="74">
        <v>0.20899999999999999</v>
      </c>
      <c r="DA198" s="74">
        <v>3.0000000000000001E-3</v>
      </c>
      <c r="DB198" s="74">
        <v>0</v>
      </c>
      <c r="DC198" s="74">
        <v>3.0000000000000001E-3</v>
      </c>
      <c r="DD198" s="74"/>
    </row>
    <row r="199" spans="1:161" ht="16.5" customHeight="1" x14ac:dyDescent="0.25">
      <c r="A199" s="70">
        <v>185</v>
      </c>
      <c r="B199" s="71">
        <v>45384</v>
      </c>
      <c r="C199" s="72">
        <v>1</v>
      </c>
      <c r="D199" s="72">
        <v>12</v>
      </c>
      <c r="E199" s="72">
        <v>1900.0524400000002</v>
      </c>
      <c r="F199" s="74"/>
      <c r="G199" s="72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2">
        <v>1.24</v>
      </c>
      <c r="AB199" s="72">
        <v>481.95</v>
      </c>
      <c r="AC199" s="72">
        <v>1.51</v>
      </c>
      <c r="AD199" s="72">
        <v>2.38</v>
      </c>
      <c r="AE199" s="72">
        <v>6.899</v>
      </c>
      <c r="AF199" s="72">
        <v>0.04</v>
      </c>
      <c r="AG199" s="72">
        <v>0.26100000000000001</v>
      </c>
      <c r="AH199" s="72">
        <v>2.5999999999999999E-2</v>
      </c>
      <c r="AI199" s="72">
        <v>0</v>
      </c>
      <c r="AJ199" s="72">
        <v>1.6E-2</v>
      </c>
      <c r="AK199" s="72">
        <f t="shared" si="63"/>
        <v>79.886185099784086</v>
      </c>
      <c r="AL199" s="72">
        <f t="shared" si="64"/>
        <v>2.9158210089168377</v>
      </c>
      <c r="AM199" s="72">
        <f t="shared" si="65"/>
        <v>319.17218543046357</v>
      </c>
      <c r="AN199" s="72">
        <v>47.789473684210492</v>
      </c>
      <c r="AO199" s="74">
        <v>22.11</v>
      </c>
      <c r="AP199" s="72">
        <v>15323.75</v>
      </c>
      <c r="AQ199" s="74">
        <v>48.35</v>
      </c>
      <c r="AR199" s="74">
        <v>9.18</v>
      </c>
      <c r="AS199" s="74">
        <v>7.0359999999999996</v>
      </c>
      <c r="AT199" s="74">
        <v>0.56599999999999995</v>
      </c>
      <c r="AU199" s="74">
        <v>0.34499999999999997</v>
      </c>
      <c r="AV199" s="74">
        <v>8.2000000000000003E-2</v>
      </c>
      <c r="AW199" s="74">
        <v>8.14</v>
      </c>
      <c r="AX199" s="74">
        <v>0.19500000000000001</v>
      </c>
      <c r="AY199" s="74">
        <f t="shared" si="66"/>
        <v>24.356000000000002</v>
      </c>
      <c r="AZ199" s="74"/>
      <c r="BA199" s="74"/>
      <c r="BB199" s="74">
        <v>0.56000000000000005</v>
      </c>
      <c r="BC199" s="72">
        <v>106.92</v>
      </c>
      <c r="BD199" s="74">
        <v>0.06</v>
      </c>
      <c r="BE199" s="74">
        <v>1.9</v>
      </c>
      <c r="BF199" s="74">
        <v>5.1959999999999997</v>
      </c>
      <c r="BG199" s="74">
        <v>1.9E-2</v>
      </c>
      <c r="BH199" s="74">
        <v>0.19800000000000001</v>
      </c>
      <c r="BI199" s="74">
        <v>1.7000000000000001E-2</v>
      </c>
      <c r="BJ199" s="74">
        <v>0</v>
      </c>
      <c r="BK199" s="74">
        <v>1.6E-2</v>
      </c>
      <c r="BL199" s="74">
        <v>0.98</v>
      </c>
      <c r="BM199" s="72">
        <v>1091.28</v>
      </c>
      <c r="BN199" s="74">
        <v>0.48</v>
      </c>
      <c r="BO199" s="74">
        <v>49.9</v>
      </c>
      <c r="BP199" s="74">
        <v>9.4009999999999998</v>
      </c>
      <c r="BQ199" s="74">
        <v>0.35799999999999998</v>
      </c>
      <c r="BR199" s="74">
        <v>0.114</v>
      </c>
      <c r="BS199" s="74">
        <v>0.41199999999999998</v>
      </c>
      <c r="BT199" s="74">
        <v>3.49</v>
      </c>
      <c r="BU199" s="74">
        <v>1.4E-2</v>
      </c>
      <c r="BV199" s="74">
        <f t="shared" si="67"/>
        <v>12.891</v>
      </c>
      <c r="BW199" s="74">
        <f t="shared" si="68"/>
        <v>4.3280000000000003</v>
      </c>
      <c r="BX199" s="73">
        <f>BX198+BT199-BX2</f>
        <v>6.3100000000000005</v>
      </c>
      <c r="BY199" s="73">
        <f t="shared" si="69"/>
        <v>-33.385000000000005</v>
      </c>
      <c r="BZ199" s="74">
        <v>0.43</v>
      </c>
      <c r="CA199" s="72">
        <v>58.51</v>
      </c>
      <c r="CB199" s="74">
        <v>0.05</v>
      </c>
      <c r="CC199" s="74">
        <v>0.16</v>
      </c>
      <c r="CD199" s="74">
        <v>5.67</v>
      </c>
      <c r="CE199" s="74">
        <v>0.01</v>
      </c>
      <c r="CF199" s="74">
        <v>0.20100000000000001</v>
      </c>
      <c r="CG199" s="74">
        <v>3.0000000000000001E-3</v>
      </c>
      <c r="CH199" s="74">
        <v>0</v>
      </c>
      <c r="CI199" s="74">
        <v>1.4E-2</v>
      </c>
      <c r="CJ199" s="74">
        <v>2.38</v>
      </c>
      <c r="CK199" s="74">
        <v>467.6</v>
      </c>
      <c r="CL199" s="74">
        <v>0.28999999999999998</v>
      </c>
      <c r="CM199" s="74">
        <v>1.49</v>
      </c>
      <c r="CN199" s="74">
        <v>28.49</v>
      </c>
      <c r="CO199" s="74">
        <v>3.9E-2</v>
      </c>
      <c r="CP199" s="74">
        <v>0.71199999999999997</v>
      </c>
      <c r="CQ199" s="74">
        <v>2.1999999999999999E-2</v>
      </c>
      <c r="CR199" s="74">
        <v>30.35</v>
      </c>
      <c r="CS199" s="74">
        <v>1.7000000000000001E-2</v>
      </c>
      <c r="CT199" s="74">
        <v>0.33</v>
      </c>
      <c r="CU199" s="74">
        <v>27.62</v>
      </c>
      <c r="CV199" s="74">
        <v>0.04</v>
      </c>
      <c r="CW199" s="74">
        <v>0.09</v>
      </c>
      <c r="CX199" s="74">
        <v>3.95</v>
      </c>
      <c r="CY199" s="74">
        <v>8.9999999999999993E-3</v>
      </c>
      <c r="CZ199" s="74">
        <v>0.16700000000000001</v>
      </c>
      <c r="DA199" s="74">
        <v>3.0000000000000001E-3</v>
      </c>
      <c r="DB199" s="74">
        <v>0</v>
      </c>
      <c r="DC199" s="74">
        <v>1.4E-2</v>
      </c>
      <c r="DD199" s="74"/>
    </row>
    <row r="200" spans="1:161" ht="16.5" customHeight="1" x14ac:dyDescent="0.25">
      <c r="A200" s="70">
        <v>186</v>
      </c>
      <c r="B200" s="71">
        <v>45384</v>
      </c>
      <c r="C200" s="72">
        <v>2</v>
      </c>
      <c r="D200" s="72">
        <v>11</v>
      </c>
      <c r="E200" s="72">
        <v>1732.90551</v>
      </c>
      <c r="F200" s="74"/>
      <c r="G200" s="72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2">
        <v>2.11</v>
      </c>
      <c r="AB200" s="72">
        <v>756.88</v>
      </c>
      <c r="AC200" s="72">
        <v>1.86</v>
      </c>
      <c r="AD200" s="72">
        <v>2.5499999999999998</v>
      </c>
      <c r="AE200" s="72">
        <v>8.2390000000000008</v>
      </c>
      <c r="AF200" s="72">
        <v>4.2000000000000003E-2</v>
      </c>
      <c r="AG200" s="72">
        <v>0.34599999999999997</v>
      </c>
      <c r="AH200" s="72">
        <v>2.7E-2</v>
      </c>
      <c r="AI200" s="72">
        <v>0</v>
      </c>
      <c r="AJ200" s="72">
        <v>0.02</v>
      </c>
      <c r="AK200" s="72">
        <f t="shared" si="63"/>
        <v>76.272454542370795</v>
      </c>
      <c r="AL200" s="72">
        <f t="shared" si="64"/>
        <v>2.9721416513064245</v>
      </c>
      <c r="AM200" s="72">
        <f t="shared" si="65"/>
        <v>406.92473118279565</v>
      </c>
      <c r="AN200" s="72">
        <v>47.391304347826086</v>
      </c>
      <c r="AO200" s="74">
        <v>24.23</v>
      </c>
      <c r="AP200" s="72">
        <v>13527.19</v>
      </c>
      <c r="AQ200" s="74">
        <v>46.6</v>
      </c>
      <c r="AR200" s="74">
        <v>9.3000000000000007</v>
      </c>
      <c r="AS200" s="74">
        <v>7.0179999999999998</v>
      </c>
      <c r="AT200" s="74">
        <v>0.69299999999999995</v>
      </c>
      <c r="AU200" s="74">
        <v>0.42699999999999999</v>
      </c>
      <c r="AV200" s="74">
        <v>0.106</v>
      </c>
      <c r="AW200" s="74">
        <v>8.74</v>
      </c>
      <c r="AX200" s="74">
        <v>0.21199999999999999</v>
      </c>
      <c r="AY200" s="74">
        <f t="shared" si="66"/>
        <v>25.058</v>
      </c>
      <c r="AZ200" s="74"/>
      <c r="BA200" s="74"/>
      <c r="BB200" s="74">
        <v>0.79</v>
      </c>
      <c r="BC200" s="72">
        <v>113.75</v>
      </c>
      <c r="BD200" s="74">
        <v>0.08</v>
      </c>
      <c r="BE200" s="74">
        <v>2.15</v>
      </c>
      <c r="BF200" s="74">
        <v>6.31</v>
      </c>
      <c r="BG200" s="74">
        <v>2.1000000000000001E-2</v>
      </c>
      <c r="BH200" s="74">
        <v>0.25</v>
      </c>
      <c r="BI200" s="74">
        <v>1.9E-2</v>
      </c>
      <c r="BJ200" s="74">
        <v>0</v>
      </c>
      <c r="BK200" s="74">
        <v>1.6E-2</v>
      </c>
      <c r="BL200" s="74">
        <v>1.18</v>
      </c>
      <c r="BM200" s="72">
        <v>945.7</v>
      </c>
      <c r="BN200" s="74">
        <v>0.45</v>
      </c>
      <c r="BO200" s="74">
        <v>52.61</v>
      </c>
      <c r="BP200" s="74">
        <v>9.3559999999999999</v>
      </c>
      <c r="BQ200" s="74">
        <v>0.36499999999999999</v>
      </c>
      <c r="BR200" s="74">
        <v>0.11600000000000001</v>
      </c>
      <c r="BS200" s="74">
        <v>0.442</v>
      </c>
      <c r="BT200" s="74">
        <v>1.48</v>
      </c>
      <c r="BU200" s="74">
        <v>1.4999999999999999E-2</v>
      </c>
      <c r="BV200" s="74">
        <f t="shared" si="67"/>
        <v>10.836</v>
      </c>
      <c r="BW200" s="74">
        <f t="shared" si="68"/>
        <v>2.2949999999999999</v>
      </c>
      <c r="BX200" s="73">
        <f>BX199+BT200-BX2</f>
        <v>4.7900000000000009</v>
      </c>
      <c r="BY200" s="73">
        <f t="shared" si="69"/>
        <v>-36.090000000000003</v>
      </c>
      <c r="BZ200" s="74">
        <v>0.56999999999999995</v>
      </c>
      <c r="CA200" s="72">
        <v>66.3</v>
      </c>
      <c r="CB200" s="74">
        <v>0.08</v>
      </c>
      <c r="CC200" s="74">
        <v>0.2</v>
      </c>
      <c r="CD200" s="74">
        <v>5.883</v>
      </c>
      <c r="CE200" s="74">
        <v>1.2999999999999999E-2</v>
      </c>
      <c r="CF200" s="74">
        <v>0.26800000000000002</v>
      </c>
      <c r="CG200" s="74">
        <v>5.0000000000000001E-3</v>
      </c>
      <c r="CH200" s="74">
        <v>0</v>
      </c>
      <c r="CI200" s="74">
        <v>1.2999999999999999E-2</v>
      </c>
      <c r="CJ200" s="74">
        <v>2.93</v>
      </c>
      <c r="CK200" s="74">
        <v>518.49</v>
      </c>
      <c r="CL200" s="74">
        <v>0.3</v>
      </c>
      <c r="CM200" s="74">
        <v>1.6</v>
      </c>
      <c r="CN200" s="74">
        <v>32.119999999999997</v>
      </c>
      <c r="CO200" s="74">
        <v>4.3999999999999997E-2</v>
      </c>
      <c r="CP200" s="74">
        <v>0.69099999999999995</v>
      </c>
      <c r="CQ200" s="74">
        <v>2.1999999999999999E-2</v>
      </c>
      <c r="CR200" s="74">
        <v>21.06</v>
      </c>
      <c r="CS200" s="74">
        <v>1.0999999999999999E-2</v>
      </c>
      <c r="CT200" s="74">
        <v>0.37</v>
      </c>
      <c r="CU200" s="74">
        <v>33.61</v>
      </c>
      <c r="CV200" s="74">
        <v>7.0000000000000007E-2</v>
      </c>
      <c r="CW200" s="74">
        <v>0.11</v>
      </c>
      <c r="CX200" s="74">
        <v>4.3470000000000004</v>
      </c>
      <c r="CY200" s="74">
        <v>8.9999999999999993E-3</v>
      </c>
      <c r="CZ200" s="74">
        <v>0.23499999999999999</v>
      </c>
      <c r="DA200" s="74">
        <v>3.0000000000000001E-3</v>
      </c>
      <c r="DB200" s="74">
        <v>0</v>
      </c>
      <c r="DC200" s="74">
        <v>1.2E-2</v>
      </c>
      <c r="DD200" s="74"/>
    </row>
    <row r="201" spans="1:161" s="83" customFormat="1" ht="16.5" customHeight="1" x14ac:dyDescent="0.25">
      <c r="A201" s="70">
        <v>187</v>
      </c>
      <c r="B201" s="71">
        <v>45385</v>
      </c>
      <c r="C201" s="72">
        <v>1</v>
      </c>
      <c r="D201" s="72">
        <v>0</v>
      </c>
      <c r="E201" s="72">
        <v>0</v>
      </c>
      <c r="F201" s="74"/>
      <c r="G201" s="72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2">
        <v>0</v>
      </c>
      <c r="AB201" s="72">
        <v>0</v>
      </c>
      <c r="AC201" s="72">
        <v>0</v>
      </c>
      <c r="AD201" s="72">
        <v>0</v>
      </c>
      <c r="AE201" s="72">
        <v>0</v>
      </c>
      <c r="AF201" s="72">
        <v>0</v>
      </c>
      <c r="AG201" s="72">
        <v>0</v>
      </c>
      <c r="AH201" s="72">
        <v>0</v>
      </c>
      <c r="AI201" s="72">
        <v>0</v>
      </c>
      <c r="AJ201" s="72">
        <v>0</v>
      </c>
      <c r="AK201" s="72">
        <v>0</v>
      </c>
      <c r="AL201" s="72">
        <v>0</v>
      </c>
      <c r="AM201" s="72">
        <v>0</v>
      </c>
      <c r="AN201" s="72">
        <v>0</v>
      </c>
      <c r="AO201" s="74">
        <v>0</v>
      </c>
      <c r="AP201" s="74">
        <v>0</v>
      </c>
      <c r="AQ201" s="74">
        <v>0</v>
      </c>
      <c r="AR201" s="74">
        <v>0</v>
      </c>
      <c r="AS201" s="74">
        <v>0</v>
      </c>
      <c r="AT201" s="74">
        <v>0</v>
      </c>
      <c r="AU201" s="74">
        <v>0</v>
      </c>
      <c r="AV201" s="74">
        <v>0</v>
      </c>
      <c r="AW201" s="74">
        <v>0</v>
      </c>
      <c r="AX201" s="74">
        <v>0</v>
      </c>
      <c r="AY201" s="74">
        <f t="shared" si="66"/>
        <v>0</v>
      </c>
      <c r="AZ201" s="74"/>
      <c r="BA201" s="74"/>
      <c r="BB201" s="74">
        <v>0</v>
      </c>
      <c r="BC201" s="74">
        <v>0</v>
      </c>
      <c r="BD201" s="74">
        <v>0</v>
      </c>
      <c r="BE201" s="74">
        <v>0</v>
      </c>
      <c r="BF201" s="74">
        <v>0</v>
      </c>
      <c r="BG201" s="74">
        <v>0</v>
      </c>
      <c r="BH201" s="74">
        <v>0</v>
      </c>
      <c r="BI201" s="74">
        <v>0</v>
      </c>
      <c r="BJ201" s="74">
        <v>0</v>
      </c>
      <c r="BK201" s="74">
        <v>0</v>
      </c>
      <c r="BL201" s="74">
        <v>0</v>
      </c>
      <c r="BM201" s="74">
        <v>0</v>
      </c>
      <c r="BN201" s="74">
        <v>0</v>
      </c>
      <c r="BO201" s="74">
        <v>0</v>
      </c>
      <c r="BP201" s="74">
        <v>0</v>
      </c>
      <c r="BQ201" s="74">
        <v>0</v>
      </c>
      <c r="BR201" s="74">
        <v>0</v>
      </c>
      <c r="BS201" s="74">
        <v>0</v>
      </c>
      <c r="BT201" s="74">
        <v>0</v>
      </c>
      <c r="BU201" s="74">
        <v>0</v>
      </c>
      <c r="BV201" s="74">
        <f t="shared" si="67"/>
        <v>0</v>
      </c>
      <c r="BW201" s="74">
        <f t="shared" si="68"/>
        <v>0</v>
      </c>
      <c r="BX201" s="73">
        <f>BX200+BT201-BX2</f>
        <v>1.7900000000000009</v>
      </c>
      <c r="BY201" s="73">
        <f t="shared" si="69"/>
        <v>-41.09</v>
      </c>
      <c r="BZ201" s="74">
        <v>0</v>
      </c>
      <c r="CA201" s="74">
        <v>0</v>
      </c>
      <c r="CB201" s="74">
        <v>0</v>
      </c>
      <c r="CC201" s="74">
        <v>0</v>
      </c>
      <c r="CD201" s="74">
        <v>0</v>
      </c>
      <c r="CE201" s="74">
        <v>0</v>
      </c>
      <c r="CF201" s="74">
        <v>0</v>
      </c>
      <c r="CG201" s="74">
        <v>0</v>
      </c>
      <c r="CH201" s="74">
        <v>0</v>
      </c>
      <c r="CI201" s="74">
        <v>0</v>
      </c>
      <c r="CJ201" s="74">
        <v>0</v>
      </c>
      <c r="CK201" s="74">
        <v>0</v>
      </c>
      <c r="CL201" s="74">
        <v>0</v>
      </c>
      <c r="CM201" s="74">
        <v>0</v>
      </c>
      <c r="CN201" s="74">
        <v>0</v>
      </c>
      <c r="CO201" s="74">
        <v>0</v>
      </c>
      <c r="CP201" s="74">
        <v>0</v>
      </c>
      <c r="CQ201" s="74">
        <v>0</v>
      </c>
      <c r="CR201" s="74">
        <v>0</v>
      </c>
      <c r="CS201" s="74">
        <v>0</v>
      </c>
      <c r="CT201" s="74">
        <v>0</v>
      </c>
      <c r="CU201" s="74">
        <v>0</v>
      </c>
      <c r="CV201" s="74">
        <v>0</v>
      </c>
      <c r="CW201" s="74">
        <v>0</v>
      </c>
      <c r="CX201" s="74">
        <v>0</v>
      </c>
      <c r="CY201" s="74">
        <v>0</v>
      </c>
      <c r="CZ201" s="74">
        <v>0</v>
      </c>
      <c r="DA201" s="74">
        <v>0</v>
      </c>
      <c r="DB201" s="74">
        <v>0</v>
      </c>
      <c r="DC201" s="74">
        <v>0</v>
      </c>
      <c r="DD201" s="74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</row>
    <row r="202" spans="1:161" ht="16.5" customHeight="1" x14ac:dyDescent="0.25">
      <c r="A202" s="70">
        <v>188</v>
      </c>
      <c r="B202" s="71">
        <v>45385</v>
      </c>
      <c r="C202" s="72">
        <v>2</v>
      </c>
      <c r="D202" s="72">
        <v>0</v>
      </c>
      <c r="E202" s="72">
        <v>0</v>
      </c>
      <c r="F202" s="74"/>
      <c r="G202" s="72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2">
        <v>0</v>
      </c>
      <c r="AB202" s="72">
        <v>0</v>
      </c>
      <c r="AC202" s="72">
        <v>0</v>
      </c>
      <c r="AD202" s="72">
        <v>0</v>
      </c>
      <c r="AE202" s="72">
        <v>0</v>
      </c>
      <c r="AF202" s="72">
        <v>0</v>
      </c>
      <c r="AG202" s="72">
        <v>0</v>
      </c>
      <c r="AH202" s="72">
        <v>0</v>
      </c>
      <c r="AI202" s="72">
        <v>0</v>
      </c>
      <c r="AJ202" s="72">
        <v>0</v>
      </c>
      <c r="AK202" s="72">
        <v>0</v>
      </c>
      <c r="AL202" s="72">
        <v>0</v>
      </c>
      <c r="AM202" s="72">
        <v>0</v>
      </c>
      <c r="AN202" s="72">
        <v>0</v>
      </c>
      <c r="AO202" s="74">
        <v>0</v>
      </c>
      <c r="AP202" s="74">
        <v>0</v>
      </c>
      <c r="AQ202" s="74">
        <v>0</v>
      </c>
      <c r="AR202" s="74">
        <v>0</v>
      </c>
      <c r="AS202" s="74">
        <v>0</v>
      </c>
      <c r="AT202" s="74">
        <v>0</v>
      </c>
      <c r="AU202" s="74">
        <v>0</v>
      </c>
      <c r="AV202" s="74">
        <v>0</v>
      </c>
      <c r="AW202" s="74">
        <v>0</v>
      </c>
      <c r="AX202" s="74">
        <v>0</v>
      </c>
      <c r="AY202" s="74">
        <f t="shared" si="66"/>
        <v>0</v>
      </c>
      <c r="AZ202" s="74"/>
      <c r="BA202" s="74"/>
      <c r="BB202" s="74">
        <v>0</v>
      </c>
      <c r="BC202" s="74">
        <v>0</v>
      </c>
      <c r="BD202" s="74">
        <v>0</v>
      </c>
      <c r="BE202" s="74">
        <v>0</v>
      </c>
      <c r="BF202" s="74">
        <v>0</v>
      </c>
      <c r="BG202" s="74">
        <v>0</v>
      </c>
      <c r="BH202" s="74">
        <v>0</v>
      </c>
      <c r="BI202" s="74">
        <v>0</v>
      </c>
      <c r="BJ202" s="74">
        <v>0</v>
      </c>
      <c r="BK202" s="74">
        <v>0</v>
      </c>
      <c r="BL202" s="74">
        <v>0</v>
      </c>
      <c r="BM202" s="74">
        <v>0</v>
      </c>
      <c r="BN202" s="74">
        <v>0</v>
      </c>
      <c r="BO202" s="74">
        <v>0</v>
      </c>
      <c r="BP202" s="74">
        <v>0</v>
      </c>
      <c r="BQ202" s="74">
        <v>0</v>
      </c>
      <c r="BR202" s="74">
        <v>0</v>
      </c>
      <c r="BS202" s="74">
        <v>0</v>
      </c>
      <c r="BT202" s="74">
        <v>0</v>
      </c>
      <c r="BU202" s="74">
        <v>0</v>
      </c>
      <c r="BV202" s="74">
        <f t="shared" si="67"/>
        <v>0</v>
      </c>
      <c r="BW202" s="74">
        <f t="shared" si="68"/>
        <v>0</v>
      </c>
      <c r="BX202" s="73">
        <f>BX201+BT202-BX2</f>
        <v>-1.2099999999999991</v>
      </c>
      <c r="BY202" s="73">
        <f t="shared" si="69"/>
        <v>-46.09</v>
      </c>
      <c r="BZ202" s="74">
        <v>0</v>
      </c>
      <c r="CA202" s="74">
        <v>0</v>
      </c>
      <c r="CB202" s="74">
        <v>0</v>
      </c>
      <c r="CC202" s="74">
        <v>0</v>
      </c>
      <c r="CD202" s="74">
        <v>0</v>
      </c>
      <c r="CE202" s="74">
        <v>0</v>
      </c>
      <c r="CF202" s="74">
        <v>0</v>
      </c>
      <c r="CG202" s="74">
        <v>0</v>
      </c>
      <c r="CH202" s="74">
        <v>0</v>
      </c>
      <c r="CI202" s="74">
        <v>0</v>
      </c>
      <c r="CJ202" s="74">
        <v>0</v>
      </c>
      <c r="CK202" s="74">
        <v>0</v>
      </c>
      <c r="CL202" s="74">
        <v>0</v>
      </c>
      <c r="CM202" s="74">
        <v>0</v>
      </c>
      <c r="CN202" s="74">
        <v>0</v>
      </c>
      <c r="CO202" s="74">
        <v>0</v>
      </c>
      <c r="CP202" s="74">
        <v>0</v>
      </c>
      <c r="CQ202" s="74">
        <v>0</v>
      </c>
      <c r="CR202" s="74">
        <v>0</v>
      </c>
      <c r="CS202" s="74">
        <v>0</v>
      </c>
      <c r="CT202" s="74">
        <v>0</v>
      </c>
      <c r="CU202" s="74">
        <v>0</v>
      </c>
      <c r="CV202" s="74">
        <v>0</v>
      </c>
      <c r="CW202" s="74">
        <v>0</v>
      </c>
      <c r="CX202" s="74">
        <v>0</v>
      </c>
      <c r="CY202" s="74">
        <v>0</v>
      </c>
      <c r="CZ202" s="74">
        <v>0</v>
      </c>
      <c r="DA202" s="74">
        <v>0</v>
      </c>
      <c r="DB202" s="74">
        <v>0</v>
      </c>
      <c r="DC202" s="74">
        <v>0</v>
      </c>
      <c r="DD202" s="74"/>
    </row>
    <row r="203" spans="1:161" ht="16.5" customHeight="1" x14ac:dyDescent="0.25">
      <c r="A203" s="70">
        <v>189</v>
      </c>
      <c r="B203" s="71">
        <v>45386</v>
      </c>
      <c r="C203" s="72">
        <v>1</v>
      </c>
      <c r="D203" s="72">
        <v>0</v>
      </c>
      <c r="E203" s="72">
        <v>0</v>
      </c>
      <c r="F203" s="74"/>
      <c r="G203" s="72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2">
        <v>0</v>
      </c>
      <c r="AB203" s="72">
        <v>0</v>
      </c>
      <c r="AC203" s="72">
        <v>0</v>
      </c>
      <c r="AD203" s="72">
        <v>0</v>
      </c>
      <c r="AE203" s="72">
        <v>0</v>
      </c>
      <c r="AF203" s="72">
        <v>0</v>
      </c>
      <c r="AG203" s="72">
        <v>0</v>
      </c>
      <c r="AH203" s="72">
        <v>0</v>
      </c>
      <c r="AI203" s="72">
        <v>0</v>
      </c>
      <c r="AJ203" s="72">
        <v>0</v>
      </c>
      <c r="AK203" s="72">
        <v>0</v>
      </c>
      <c r="AL203" s="72">
        <v>0</v>
      </c>
      <c r="AM203" s="72">
        <v>0</v>
      </c>
      <c r="AN203" s="72">
        <v>0</v>
      </c>
      <c r="AO203" s="74">
        <v>0</v>
      </c>
      <c r="AP203" s="74">
        <v>0</v>
      </c>
      <c r="AQ203" s="74">
        <v>0</v>
      </c>
      <c r="AR203" s="74">
        <v>0</v>
      </c>
      <c r="AS203" s="74">
        <v>0</v>
      </c>
      <c r="AT203" s="74">
        <v>0</v>
      </c>
      <c r="AU203" s="74">
        <v>0</v>
      </c>
      <c r="AV203" s="74">
        <v>0</v>
      </c>
      <c r="AW203" s="74">
        <v>0</v>
      </c>
      <c r="AX203" s="74">
        <v>0</v>
      </c>
      <c r="AY203" s="74">
        <f t="shared" si="66"/>
        <v>0</v>
      </c>
      <c r="AZ203" s="74"/>
      <c r="BA203" s="74"/>
      <c r="BB203" s="74">
        <v>0</v>
      </c>
      <c r="BC203" s="74">
        <v>0</v>
      </c>
      <c r="BD203" s="74">
        <v>0</v>
      </c>
      <c r="BE203" s="74">
        <v>0</v>
      </c>
      <c r="BF203" s="74">
        <v>0</v>
      </c>
      <c r="BG203" s="74">
        <v>0</v>
      </c>
      <c r="BH203" s="74">
        <v>0</v>
      </c>
      <c r="BI203" s="74">
        <v>0</v>
      </c>
      <c r="BJ203" s="74">
        <v>0</v>
      </c>
      <c r="BK203" s="74">
        <v>0</v>
      </c>
      <c r="BL203" s="74">
        <v>0</v>
      </c>
      <c r="BM203" s="74">
        <v>0</v>
      </c>
      <c r="BN203" s="74">
        <v>0</v>
      </c>
      <c r="BO203" s="74">
        <v>0</v>
      </c>
      <c r="BP203" s="74">
        <v>0</v>
      </c>
      <c r="BQ203" s="74">
        <v>0</v>
      </c>
      <c r="BR203" s="74">
        <v>0</v>
      </c>
      <c r="BS203" s="74">
        <v>0</v>
      </c>
      <c r="BT203" s="74">
        <v>0</v>
      </c>
      <c r="BU203" s="74">
        <v>0</v>
      </c>
      <c r="BV203" s="74">
        <f t="shared" si="67"/>
        <v>0</v>
      </c>
      <c r="BW203" s="74">
        <f t="shared" si="68"/>
        <v>0</v>
      </c>
      <c r="BX203" s="73">
        <f>BX202+BT203-BX2</f>
        <v>-4.2099999999999991</v>
      </c>
      <c r="BY203" s="73">
        <f t="shared" si="69"/>
        <v>-51.09</v>
      </c>
      <c r="BZ203" s="74">
        <v>0</v>
      </c>
      <c r="CA203" s="74">
        <v>0</v>
      </c>
      <c r="CB203" s="74">
        <v>0</v>
      </c>
      <c r="CC203" s="74">
        <v>0</v>
      </c>
      <c r="CD203" s="74">
        <v>0</v>
      </c>
      <c r="CE203" s="74">
        <v>0</v>
      </c>
      <c r="CF203" s="74">
        <v>0</v>
      </c>
      <c r="CG203" s="74">
        <v>0</v>
      </c>
      <c r="CH203" s="74">
        <v>0</v>
      </c>
      <c r="CI203" s="74">
        <v>0</v>
      </c>
      <c r="CJ203" s="74">
        <v>0</v>
      </c>
      <c r="CK203" s="74">
        <v>0</v>
      </c>
      <c r="CL203" s="74">
        <v>0</v>
      </c>
      <c r="CM203" s="74">
        <v>0</v>
      </c>
      <c r="CN203" s="74">
        <v>0</v>
      </c>
      <c r="CO203" s="74">
        <v>0</v>
      </c>
      <c r="CP203" s="74">
        <v>0</v>
      </c>
      <c r="CQ203" s="74">
        <v>0</v>
      </c>
      <c r="CR203" s="74">
        <v>0</v>
      </c>
      <c r="CS203" s="74">
        <v>0</v>
      </c>
      <c r="CT203" s="74">
        <v>0</v>
      </c>
      <c r="CU203" s="74">
        <v>0</v>
      </c>
      <c r="CV203" s="74">
        <v>0</v>
      </c>
      <c r="CW203" s="74">
        <v>0</v>
      </c>
      <c r="CX203" s="74">
        <v>0</v>
      </c>
      <c r="CY203" s="74">
        <v>0</v>
      </c>
      <c r="CZ203" s="74">
        <v>0</v>
      </c>
      <c r="DA203" s="74">
        <v>0</v>
      </c>
      <c r="DB203" s="74">
        <v>0</v>
      </c>
      <c r="DC203" s="74">
        <v>0</v>
      </c>
      <c r="DD203" s="74"/>
    </row>
    <row r="204" spans="1:161" s="83" customFormat="1" ht="16.5" customHeight="1" x14ac:dyDescent="0.25">
      <c r="A204" s="70">
        <v>190</v>
      </c>
      <c r="B204" s="71">
        <v>45386</v>
      </c>
      <c r="C204" s="72">
        <v>2</v>
      </c>
      <c r="D204" s="72">
        <v>0</v>
      </c>
      <c r="E204" s="72">
        <v>0</v>
      </c>
      <c r="F204" s="74"/>
      <c r="G204" s="72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2">
        <v>0</v>
      </c>
      <c r="AB204" s="72">
        <v>0</v>
      </c>
      <c r="AC204" s="72">
        <v>0</v>
      </c>
      <c r="AD204" s="72">
        <v>0</v>
      </c>
      <c r="AE204" s="72">
        <v>0</v>
      </c>
      <c r="AF204" s="72">
        <v>0</v>
      </c>
      <c r="AG204" s="72">
        <v>0</v>
      </c>
      <c r="AH204" s="72">
        <v>0</v>
      </c>
      <c r="AI204" s="72">
        <v>0</v>
      </c>
      <c r="AJ204" s="72">
        <v>0</v>
      </c>
      <c r="AK204" s="72">
        <v>0</v>
      </c>
      <c r="AL204" s="72">
        <v>0</v>
      </c>
      <c r="AM204" s="72">
        <v>0</v>
      </c>
      <c r="AN204" s="72">
        <v>0</v>
      </c>
      <c r="AO204" s="74">
        <v>0</v>
      </c>
      <c r="AP204" s="74">
        <v>0</v>
      </c>
      <c r="AQ204" s="74">
        <v>0</v>
      </c>
      <c r="AR204" s="74">
        <v>0</v>
      </c>
      <c r="AS204" s="74">
        <v>0</v>
      </c>
      <c r="AT204" s="74">
        <v>0</v>
      </c>
      <c r="AU204" s="74">
        <v>0</v>
      </c>
      <c r="AV204" s="74">
        <v>0</v>
      </c>
      <c r="AW204" s="74">
        <v>0</v>
      </c>
      <c r="AX204" s="74">
        <v>0</v>
      </c>
      <c r="AY204" s="74">
        <f t="shared" si="66"/>
        <v>0</v>
      </c>
      <c r="AZ204" s="74"/>
      <c r="BA204" s="74"/>
      <c r="BB204" s="74">
        <v>0</v>
      </c>
      <c r="BC204" s="74">
        <v>0</v>
      </c>
      <c r="BD204" s="74">
        <v>0</v>
      </c>
      <c r="BE204" s="74">
        <v>0</v>
      </c>
      <c r="BF204" s="74">
        <v>0</v>
      </c>
      <c r="BG204" s="74">
        <v>0</v>
      </c>
      <c r="BH204" s="74">
        <v>0</v>
      </c>
      <c r="BI204" s="74">
        <v>0</v>
      </c>
      <c r="BJ204" s="74">
        <v>0</v>
      </c>
      <c r="BK204" s="74">
        <v>0</v>
      </c>
      <c r="BL204" s="74">
        <v>0</v>
      </c>
      <c r="BM204" s="74">
        <v>0</v>
      </c>
      <c r="BN204" s="74">
        <v>0</v>
      </c>
      <c r="BO204" s="74">
        <v>0</v>
      </c>
      <c r="BP204" s="74">
        <v>0</v>
      </c>
      <c r="BQ204" s="74">
        <v>0</v>
      </c>
      <c r="BR204" s="74">
        <v>0</v>
      </c>
      <c r="BS204" s="74">
        <v>0</v>
      </c>
      <c r="BT204" s="74">
        <v>0</v>
      </c>
      <c r="BU204" s="74">
        <v>0</v>
      </c>
      <c r="BV204" s="74">
        <f t="shared" si="67"/>
        <v>0</v>
      </c>
      <c r="BW204" s="74">
        <f t="shared" si="68"/>
        <v>0</v>
      </c>
      <c r="BX204" s="73">
        <f t="shared" ref="BX204" si="70">BX203+BT204-BX3</f>
        <v>-4.2099999999999991</v>
      </c>
      <c r="BY204" s="73">
        <f t="shared" si="69"/>
        <v>-56.09</v>
      </c>
      <c r="BZ204" s="74">
        <v>0</v>
      </c>
      <c r="CA204" s="74">
        <v>0</v>
      </c>
      <c r="CB204" s="74">
        <v>0</v>
      </c>
      <c r="CC204" s="74">
        <v>0</v>
      </c>
      <c r="CD204" s="74">
        <v>0</v>
      </c>
      <c r="CE204" s="74">
        <v>0</v>
      </c>
      <c r="CF204" s="74">
        <v>0</v>
      </c>
      <c r="CG204" s="74">
        <v>0</v>
      </c>
      <c r="CH204" s="74">
        <v>0</v>
      </c>
      <c r="CI204" s="74">
        <v>0</v>
      </c>
      <c r="CJ204" s="74">
        <v>0</v>
      </c>
      <c r="CK204" s="74">
        <v>0</v>
      </c>
      <c r="CL204" s="74">
        <v>0</v>
      </c>
      <c r="CM204" s="74">
        <v>0</v>
      </c>
      <c r="CN204" s="74">
        <v>0</v>
      </c>
      <c r="CO204" s="74">
        <v>0</v>
      </c>
      <c r="CP204" s="74">
        <v>0</v>
      </c>
      <c r="CQ204" s="74">
        <v>0</v>
      </c>
      <c r="CR204" s="74">
        <v>0</v>
      </c>
      <c r="CS204" s="74">
        <v>0</v>
      </c>
      <c r="CT204" s="74">
        <v>0</v>
      </c>
      <c r="CU204" s="74">
        <v>0</v>
      </c>
      <c r="CV204" s="74">
        <v>0</v>
      </c>
      <c r="CW204" s="74">
        <v>0</v>
      </c>
      <c r="CX204" s="74">
        <v>0</v>
      </c>
      <c r="CY204" s="74">
        <v>0</v>
      </c>
      <c r="CZ204" s="74">
        <v>0</v>
      </c>
      <c r="DA204" s="74">
        <v>0</v>
      </c>
      <c r="DB204" s="74">
        <v>0</v>
      </c>
      <c r="DC204" s="74">
        <v>0</v>
      </c>
      <c r="DD204" s="7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</row>
    <row r="205" spans="1:161" ht="16.5" customHeight="1" x14ac:dyDescent="0.25">
      <c r="A205" s="70">
        <v>191</v>
      </c>
      <c r="B205" s="71">
        <v>45387</v>
      </c>
      <c r="C205" s="72">
        <v>1</v>
      </c>
      <c r="D205" s="72">
        <v>10.6</v>
      </c>
      <c r="E205" s="72">
        <v>1651.0831000000001</v>
      </c>
      <c r="F205" s="74"/>
      <c r="G205" s="72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2">
        <v>1.1399999999999999</v>
      </c>
      <c r="AB205" s="72">
        <v>471.95</v>
      </c>
      <c r="AC205" s="72">
        <v>1.21</v>
      </c>
      <c r="AD205" s="72">
        <v>2.38</v>
      </c>
      <c r="AE205" s="72">
        <v>6.55</v>
      </c>
      <c r="AF205" s="72">
        <v>0.04</v>
      </c>
      <c r="AG205" s="72">
        <v>0.27900000000000003</v>
      </c>
      <c r="AH205" s="72">
        <v>2.3E-2</v>
      </c>
      <c r="AI205" s="72">
        <v>0</v>
      </c>
      <c r="AJ205" s="72">
        <v>1.6E-2</v>
      </c>
      <c r="AK205" s="72">
        <f t="shared" si="63"/>
        <v>80.973726103604079</v>
      </c>
      <c r="AL205" s="72">
        <f t="shared" si="64"/>
        <v>2.8979049216942574</v>
      </c>
      <c r="AM205" s="72">
        <f>IF(AB205=0,0,(AB205/AC205))</f>
        <v>390.04132231404958</v>
      </c>
      <c r="AN205" s="72">
        <v>47.170454545454568</v>
      </c>
      <c r="AO205" s="74">
        <v>28.390007628888998</v>
      </c>
      <c r="AP205" s="72">
        <v>14943.3225038659</v>
      </c>
      <c r="AQ205" s="74">
        <v>44.751378297905497</v>
      </c>
      <c r="AR205" s="74">
        <v>9.9800148302326903</v>
      </c>
      <c r="AS205" s="74">
        <v>7.55</v>
      </c>
      <c r="AT205" s="74">
        <v>0.56999999999999995</v>
      </c>
      <c r="AU205" s="74">
        <v>0.27100000000000002</v>
      </c>
      <c r="AV205" s="74">
        <v>5.2999999999999999E-2</v>
      </c>
      <c r="AW205" s="74">
        <v>7.8088879353525567</v>
      </c>
      <c r="AX205" s="74">
        <v>0.23599999999999999</v>
      </c>
      <c r="AY205" s="74">
        <f t="shared" si="66"/>
        <v>25.338902765585249</v>
      </c>
      <c r="AZ205" s="74"/>
      <c r="BA205" s="74"/>
      <c r="BB205" s="74">
        <v>0.56000000000000005</v>
      </c>
      <c r="BC205" s="72">
        <v>106.92</v>
      </c>
      <c r="BD205" s="74">
        <v>0.06</v>
      </c>
      <c r="BE205" s="74">
        <v>2.2799999999999998</v>
      </c>
      <c r="BF205" s="74">
        <v>6.4</v>
      </c>
      <c r="BG205" s="74">
        <v>1.9E-2</v>
      </c>
      <c r="BH205" s="74">
        <v>0.39800000000000002</v>
      </c>
      <c r="BI205" s="74">
        <v>2.3E-2</v>
      </c>
      <c r="BJ205" s="74">
        <v>0</v>
      </c>
      <c r="BK205" s="74">
        <v>1.4E-2</v>
      </c>
      <c r="BL205" s="74">
        <v>2.9689247630384599</v>
      </c>
      <c r="BM205" s="72">
        <v>1047.29644090078</v>
      </c>
      <c r="BN205" s="74">
        <v>0.68</v>
      </c>
      <c r="BO205" s="74">
        <v>51.130491455009</v>
      </c>
      <c r="BP205" s="74">
        <v>10.15</v>
      </c>
      <c r="BQ205" s="74">
        <v>0.38</v>
      </c>
      <c r="BR205" s="74">
        <v>0.13100000000000001</v>
      </c>
      <c r="BS205" s="74">
        <v>0.373</v>
      </c>
      <c r="BT205" s="74">
        <v>2.8779612827857131</v>
      </c>
      <c r="BU205" s="74">
        <v>3.5000000000000003E-2</v>
      </c>
      <c r="BV205" s="74">
        <f t="shared" si="67"/>
        <v>13.027961282785714</v>
      </c>
      <c r="BW205" s="74">
        <f t="shared" si="68"/>
        <v>3.9379612827857131</v>
      </c>
      <c r="BX205" s="73">
        <f>BX204+BT205-BX2</f>
        <v>-4.332038717214286</v>
      </c>
      <c r="BY205" s="73">
        <f t="shared" si="69"/>
        <v>-57.152038717214289</v>
      </c>
      <c r="BZ205" s="74">
        <v>0.42</v>
      </c>
      <c r="CA205" s="72">
        <v>60.943944959544702</v>
      </c>
      <c r="CB205" s="74">
        <v>0.12</v>
      </c>
      <c r="CC205" s="74">
        <v>0.2</v>
      </c>
      <c r="CD205" s="74">
        <v>6.27</v>
      </c>
      <c r="CE205" s="74">
        <v>1.0206426397772679E-2</v>
      </c>
      <c r="CF205" s="74">
        <v>0.26700000000000002</v>
      </c>
      <c r="CG205" s="74">
        <v>1.4999999999999999E-2</v>
      </c>
      <c r="CH205" s="74">
        <v>0</v>
      </c>
      <c r="CI205" s="74">
        <v>1.0999999999999999E-2</v>
      </c>
      <c r="CJ205" s="74">
        <v>0</v>
      </c>
      <c r="CK205" s="74">
        <v>0</v>
      </c>
      <c r="CL205" s="74">
        <v>0</v>
      </c>
      <c r="CM205" s="74">
        <v>0</v>
      </c>
      <c r="CN205" s="74">
        <v>0</v>
      </c>
      <c r="CO205" s="74">
        <v>0</v>
      </c>
      <c r="CP205" s="74">
        <v>0</v>
      </c>
      <c r="CQ205" s="74">
        <v>0</v>
      </c>
      <c r="CR205" s="74">
        <v>0</v>
      </c>
      <c r="CS205" s="74">
        <v>0</v>
      </c>
      <c r="CT205" s="74">
        <v>0.34300000000000003</v>
      </c>
      <c r="CU205" s="74">
        <v>40.680146307707616</v>
      </c>
      <c r="CV205" s="74">
        <v>8.8098061513997877E-2</v>
      </c>
      <c r="CW205" s="74">
        <v>0.13212921468985878</v>
      </c>
      <c r="CX205" s="74">
        <v>5.4749999999999996</v>
      </c>
      <c r="CY205" s="74">
        <v>8.5341697965362409E-3</v>
      </c>
      <c r="CZ205" s="74">
        <v>0.25</v>
      </c>
      <c r="DA205" s="74">
        <v>1.9E-2</v>
      </c>
      <c r="DB205" s="74">
        <v>0</v>
      </c>
      <c r="DC205" s="74">
        <v>1.0999999999999999E-2</v>
      </c>
      <c r="DD205" s="74"/>
    </row>
    <row r="206" spans="1:161" ht="16.5" customHeight="1" x14ac:dyDescent="0.25">
      <c r="A206" s="70">
        <v>192</v>
      </c>
      <c r="B206" s="71">
        <v>45387</v>
      </c>
      <c r="C206" s="72">
        <v>2</v>
      </c>
      <c r="D206" s="72">
        <v>11.9</v>
      </c>
      <c r="E206" s="72">
        <v>2074.5648000000001</v>
      </c>
      <c r="F206" s="74"/>
      <c r="G206" s="72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2">
        <v>1.28</v>
      </c>
      <c r="AB206" s="72">
        <v>503.22</v>
      </c>
      <c r="AC206" s="72">
        <v>1.21</v>
      </c>
      <c r="AD206" s="72">
        <v>2.33</v>
      </c>
      <c r="AE206" s="72">
        <v>6.49</v>
      </c>
      <c r="AF206" s="72">
        <v>3.9E-2</v>
      </c>
      <c r="AG206" s="72">
        <v>0.40899999999999997</v>
      </c>
      <c r="AH206" s="72">
        <v>3.5999999999999997E-2</v>
      </c>
      <c r="AI206" s="72">
        <v>0</v>
      </c>
      <c r="AJ206" s="72">
        <v>0.02</v>
      </c>
      <c r="AK206" s="72">
        <f t="shared" si="63"/>
        <v>81.09289787753562</v>
      </c>
      <c r="AL206" s="72">
        <f t="shared" si="64"/>
        <v>2.8974172462001428</v>
      </c>
      <c r="AM206" s="72">
        <f t="shared" ref="AM206:AM245" si="71">IF(AB206=0,0,(AB206/AC206))</f>
        <v>415.88429752066116</v>
      </c>
      <c r="AN206" s="72">
        <v>51.791044776119406</v>
      </c>
      <c r="AO206" s="74">
        <v>30.890007628888998</v>
      </c>
      <c r="AP206" s="72">
        <v>15909.3225038659</v>
      </c>
      <c r="AQ206" s="74">
        <v>45.751378297905497</v>
      </c>
      <c r="AR206" s="74">
        <v>8.9800148302326903</v>
      </c>
      <c r="AS206" s="74">
        <v>7.3307445946059762</v>
      </c>
      <c r="AT206" s="74">
        <v>0.550467359807155</v>
      </c>
      <c r="AU206" s="74">
        <v>0.27</v>
      </c>
      <c r="AV206" s="74">
        <v>7.5999999999999998E-2</v>
      </c>
      <c r="AW206" s="74">
        <v>3.46</v>
      </c>
      <c r="AX206" s="74">
        <v>0.254</v>
      </c>
      <c r="AY206" s="74">
        <f t="shared" si="66"/>
        <v>19.770759424838666</v>
      </c>
      <c r="AZ206" s="74"/>
      <c r="BA206" s="74"/>
      <c r="BB206" s="74">
        <v>0.79</v>
      </c>
      <c r="BC206" s="72">
        <v>103.75</v>
      </c>
      <c r="BD206" s="74">
        <v>0.08</v>
      </c>
      <c r="BE206" s="74">
        <v>2.15</v>
      </c>
      <c r="BF206" s="74">
        <v>6.31</v>
      </c>
      <c r="BG206" s="74">
        <v>2.1000000000000001E-2</v>
      </c>
      <c r="BH206" s="74">
        <v>0.36099999999999999</v>
      </c>
      <c r="BI206" s="74">
        <v>3.3000000000000002E-2</v>
      </c>
      <c r="BJ206" s="74">
        <v>0</v>
      </c>
      <c r="BK206" s="74">
        <v>1.7000000000000001E-2</v>
      </c>
      <c r="BL206" s="74">
        <v>1.8689247630384589</v>
      </c>
      <c r="BM206" s="72">
        <v>1339.29644090078</v>
      </c>
      <c r="BN206" s="74">
        <v>0.67055511671593682</v>
      </c>
      <c r="BO206" s="74">
        <v>49.130491455009562</v>
      </c>
      <c r="BP206" s="74">
        <v>10.353807804647937</v>
      </c>
      <c r="BQ206" s="74">
        <v>0.34684739268227599</v>
      </c>
      <c r="BR206" s="74">
        <v>0.2</v>
      </c>
      <c r="BS206" s="74">
        <v>0.182</v>
      </c>
      <c r="BT206" s="74">
        <v>2.0499999999999998</v>
      </c>
      <c r="BU206" s="74">
        <v>0.114</v>
      </c>
      <c r="BV206" s="74">
        <f t="shared" si="67"/>
        <v>12.403807804647936</v>
      </c>
      <c r="BW206" s="74">
        <f t="shared" si="68"/>
        <v>3.0674025093982125</v>
      </c>
      <c r="BX206" s="73">
        <f>BX205+BT206-BX2</f>
        <v>-5.2820387172142862</v>
      </c>
      <c r="BY206" s="73">
        <f t="shared" si="69"/>
        <v>-59.084636207816075</v>
      </c>
      <c r="BZ206" s="74">
        <v>0.41</v>
      </c>
      <c r="CA206" s="72">
        <v>63.943944959544666</v>
      </c>
      <c r="CB206" s="74">
        <v>0.13</v>
      </c>
      <c r="CC206" s="74">
        <v>0.21836737481700177</v>
      </c>
      <c r="CD206" s="74">
        <v>6.1661753761493632</v>
      </c>
      <c r="CE206" s="74">
        <v>1.0206426397772679E-2</v>
      </c>
      <c r="CF206" s="74">
        <v>0.33</v>
      </c>
      <c r="CG206" s="74">
        <v>8.9999999999999993E-3</v>
      </c>
      <c r="CH206" s="74">
        <v>0</v>
      </c>
      <c r="CI206" s="74">
        <v>1.4999999999999999E-2</v>
      </c>
      <c r="CJ206" s="74">
        <v>2.7126440219717409</v>
      </c>
      <c r="CK206" s="74">
        <v>716.04650713991305</v>
      </c>
      <c r="CL206" s="74">
        <v>0.49</v>
      </c>
      <c r="CM206" s="74">
        <v>1.9072038055148177</v>
      </c>
      <c r="CN206" s="74">
        <v>31.701802896820769</v>
      </c>
      <c r="CO206" s="74">
        <v>4.4086868146549212E-2</v>
      </c>
      <c r="CP206" s="74">
        <v>0.377</v>
      </c>
      <c r="CQ206" s="74">
        <v>0.23100000000000001</v>
      </c>
      <c r="CR206" s="74">
        <v>25.896373757097123</v>
      </c>
      <c r="CS206" s="74">
        <v>2.4E-2</v>
      </c>
      <c r="CT206" s="74">
        <v>0.32500000000000001</v>
      </c>
      <c r="CU206" s="74">
        <v>39.874316926047854</v>
      </c>
      <c r="CV206" s="74">
        <v>0.12</v>
      </c>
      <c r="CW206" s="74">
        <v>0.16</v>
      </c>
      <c r="CX206" s="74">
        <v>5.23</v>
      </c>
      <c r="CY206" s="74">
        <v>8.4860491588709206E-3</v>
      </c>
      <c r="CZ206" s="74">
        <v>0.30599999999999999</v>
      </c>
      <c r="DA206" s="74">
        <v>5.0000000000000001E-3</v>
      </c>
      <c r="DB206" s="74">
        <v>0</v>
      </c>
      <c r="DC206" s="74">
        <v>1.2999999999999999E-2</v>
      </c>
      <c r="DD206" s="74"/>
    </row>
    <row r="207" spans="1:161" ht="16.5" customHeight="1" x14ac:dyDescent="0.25">
      <c r="A207" s="70">
        <v>193</v>
      </c>
      <c r="B207" s="71">
        <v>45388</v>
      </c>
      <c r="C207" s="72">
        <v>1</v>
      </c>
      <c r="D207" s="72">
        <v>12</v>
      </c>
      <c r="E207" s="72">
        <v>2116.6922400000003</v>
      </c>
      <c r="F207" s="74"/>
      <c r="G207" s="72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2">
        <v>1.36</v>
      </c>
      <c r="AB207" s="72">
        <v>652.04999999999995</v>
      </c>
      <c r="AC207" s="72">
        <v>1.62</v>
      </c>
      <c r="AD207" s="72">
        <v>3.27</v>
      </c>
      <c r="AE207" s="72">
        <v>7.7750000000000004</v>
      </c>
      <c r="AF207" s="72">
        <v>4.4999999999999998E-2</v>
      </c>
      <c r="AG207" s="72">
        <v>0.439</v>
      </c>
      <c r="AH207" s="72">
        <v>0.03</v>
      </c>
      <c r="AI207" s="72">
        <v>0</v>
      </c>
      <c r="AJ207" s="72">
        <v>1.2E-2</v>
      </c>
      <c r="AK207" s="72">
        <f t="shared" si="63"/>
        <v>76.515724159530421</v>
      </c>
      <c r="AL207" s="72">
        <f t="shared" si="64"/>
        <v>2.9621811513623753</v>
      </c>
      <c r="AM207" s="72">
        <f t="shared" si="71"/>
        <v>402.49999999999994</v>
      </c>
      <c r="AN207" s="72">
        <v>53.194690265486685</v>
      </c>
      <c r="AO207" s="74">
        <v>24.58</v>
      </c>
      <c r="AP207" s="72">
        <v>14555.01</v>
      </c>
      <c r="AQ207" s="74">
        <v>44.84</v>
      </c>
      <c r="AR207" s="74">
        <v>8.8699999999999992</v>
      </c>
      <c r="AS207" s="74">
        <v>6.54</v>
      </c>
      <c r="AT207" s="74">
        <v>0.434</v>
      </c>
      <c r="AU207" s="74">
        <v>0.35399999999999998</v>
      </c>
      <c r="AV207" s="74">
        <v>0.06</v>
      </c>
      <c r="AW207" s="74">
        <v>3.54</v>
      </c>
      <c r="AX207" s="74">
        <v>0.193</v>
      </c>
      <c r="AY207" s="74">
        <f t="shared" si="66"/>
        <v>18.95</v>
      </c>
      <c r="AZ207" s="74"/>
      <c r="BA207" s="74"/>
      <c r="BB207" s="74">
        <v>0.8</v>
      </c>
      <c r="BC207" s="72">
        <v>131.04</v>
      </c>
      <c r="BD207" s="74">
        <v>0.23</v>
      </c>
      <c r="BE207" s="74">
        <v>3.49</v>
      </c>
      <c r="BF207" s="74">
        <v>8.173</v>
      </c>
      <c r="BG207" s="74">
        <v>2.4E-2</v>
      </c>
      <c r="BH207" s="74">
        <v>0.4</v>
      </c>
      <c r="BI207" s="74">
        <v>2.5000000000000001E-2</v>
      </c>
      <c r="BJ207" s="74">
        <v>0</v>
      </c>
      <c r="BK207" s="74">
        <v>8.0000000000000002E-3</v>
      </c>
      <c r="BL207" s="74">
        <v>1.8</v>
      </c>
      <c r="BM207" s="72">
        <v>1664.68</v>
      </c>
      <c r="BN207" s="74">
        <v>2.13</v>
      </c>
      <c r="BO207" s="74">
        <v>51.66</v>
      </c>
      <c r="BP207" s="74">
        <v>9.7349999999999994</v>
      </c>
      <c r="BQ207" s="74">
        <v>0.27600000000000002</v>
      </c>
      <c r="BR207" s="74">
        <v>3.08</v>
      </c>
      <c r="BS207" s="74">
        <v>0.29599999999999999</v>
      </c>
      <c r="BT207" s="74">
        <v>3.08</v>
      </c>
      <c r="BU207" s="74">
        <v>2.5000000000000001E-2</v>
      </c>
      <c r="BV207" s="74">
        <f t="shared" si="67"/>
        <v>12.815</v>
      </c>
      <c r="BW207" s="74">
        <f t="shared" si="68"/>
        <v>5.4859999999999998</v>
      </c>
      <c r="BX207" s="73">
        <f>BX206+BT207-BX2</f>
        <v>-5.2020387172142861</v>
      </c>
      <c r="BY207" s="73">
        <f t="shared" si="69"/>
        <v>-58.598636207816078</v>
      </c>
      <c r="BZ207" s="74">
        <v>0.45</v>
      </c>
      <c r="CA207" s="72">
        <v>85.03</v>
      </c>
      <c r="CB207" s="74">
        <v>0.13</v>
      </c>
      <c r="CC207" s="74">
        <v>0.48</v>
      </c>
      <c r="CD207" s="74">
        <v>7.6840000000000002</v>
      </c>
      <c r="CE207" s="74">
        <v>1.7000000000000001E-2</v>
      </c>
      <c r="CF207" s="74">
        <v>0.36899999999999999</v>
      </c>
      <c r="CG207" s="74">
        <v>1.4E-2</v>
      </c>
      <c r="CH207" s="74">
        <v>0</v>
      </c>
      <c r="CI207" s="74">
        <v>7.0000000000000001E-3</v>
      </c>
      <c r="CJ207" s="74">
        <v>2.4</v>
      </c>
      <c r="CK207" s="74">
        <v>1074.3900000000001</v>
      </c>
      <c r="CL207" s="74">
        <v>1.45</v>
      </c>
      <c r="CM207" s="74">
        <v>23.48</v>
      </c>
      <c r="CN207" s="74">
        <v>19.45</v>
      </c>
      <c r="CO207" s="74">
        <v>0.183</v>
      </c>
      <c r="CP207" s="74">
        <v>0.44700000000000001</v>
      </c>
      <c r="CQ207" s="74">
        <v>0.19800000000000001</v>
      </c>
      <c r="CR207" s="74">
        <v>8.3000000000000007</v>
      </c>
      <c r="CS207" s="74">
        <v>1.7000000000000001E-2</v>
      </c>
      <c r="CT207" s="74">
        <v>0.41</v>
      </c>
      <c r="CU207" s="74">
        <v>65</v>
      </c>
      <c r="CV207" s="74">
        <v>0.1</v>
      </c>
      <c r="CW207" s="74">
        <v>0.01</v>
      </c>
      <c r="CX207" s="74">
        <v>7.44</v>
      </c>
      <c r="CY207" s="74">
        <v>0.02</v>
      </c>
      <c r="CZ207" s="74">
        <v>0.35599999999999998</v>
      </c>
      <c r="DA207" s="74">
        <v>5.0000000000000001E-3</v>
      </c>
      <c r="DB207" s="74">
        <v>0</v>
      </c>
      <c r="DC207" s="74">
        <v>8.0000000000000002E-3</v>
      </c>
      <c r="DD207" s="74"/>
    </row>
    <row r="208" spans="1:161" ht="16.5" customHeight="1" x14ac:dyDescent="0.25">
      <c r="A208" s="70">
        <v>194</v>
      </c>
      <c r="B208" s="71">
        <v>45388</v>
      </c>
      <c r="C208" s="72">
        <v>2</v>
      </c>
      <c r="D208" s="72">
        <v>12</v>
      </c>
      <c r="E208" s="72">
        <v>1880.1484800000001</v>
      </c>
      <c r="F208" s="74"/>
      <c r="G208" s="72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2">
        <v>1.45</v>
      </c>
      <c r="AB208" s="72">
        <v>657.03</v>
      </c>
      <c r="AC208" s="72">
        <v>2.37</v>
      </c>
      <c r="AD208" s="72">
        <v>3.88</v>
      </c>
      <c r="AE208" s="72">
        <v>6.78</v>
      </c>
      <c r="AF208" s="72">
        <v>4.5999999999999999E-2</v>
      </c>
      <c r="AG208" s="72">
        <v>0.379</v>
      </c>
      <c r="AH208" s="72">
        <v>2.1999999999999999E-2</v>
      </c>
      <c r="AI208" s="72">
        <v>0</v>
      </c>
      <c r="AJ208" s="72">
        <v>1.0999999999999999E-2</v>
      </c>
      <c r="AK208" s="72">
        <f t="shared" si="63"/>
        <v>76.979310279497483</v>
      </c>
      <c r="AL208" s="72">
        <f t="shared" si="64"/>
        <v>2.9559053955445913</v>
      </c>
      <c r="AM208" s="72">
        <f t="shared" si="71"/>
        <v>277.22784810126581</v>
      </c>
      <c r="AN208" s="72">
        <v>54.374999999999993</v>
      </c>
      <c r="AO208" s="74">
        <v>23.17</v>
      </c>
      <c r="AP208" s="72">
        <v>12418.44</v>
      </c>
      <c r="AQ208" s="74">
        <v>50.22</v>
      </c>
      <c r="AR208" s="74">
        <v>11.79</v>
      </c>
      <c r="AS208" s="74">
        <v>6.8239999999999998</v>
      </c>
      <c r="AT208" s="74">
        <v>0.47099999999999997</v>
      </c>
      <c r="AU208" s="74">
        <v>0.313</v>
      </c>
      <c r="AV208" s="74">
        <v>7.0999999999999994E-2</v>
      </c>
      <c r="AW208" s="74">
        <v>4.22</v>
      </c>
      <c r="AX208" s="74">
        <v>0.16600000000000001</v>
      </c>
      <c r="AY208" s="74">
        <f t="shared" si="66"/>
        <v>22.833999999999996</v>
      </c>
      <c r="AZ208" s="74"/>
      <c r="BA208" s="74"/>
      <c r="BB208" s="74">
        <v>0.85</v>
      </c>
      <c r="BC208" s="72">
        <v>131.05000000000001</v>
      </c>
      <c r="BD208" s="74">
        <v>0.22</v>
      </c>
      <c r="BE208" s="74">
        <v>3.12</v>
      </c>
      <c r="BF208" s="74">
        <v>7.9950000000000001</v>
      </c>
      <c r="BG208" s="74">
        <v>2.5000000000000001E-2</v>
      </c>
      <c r="BH208" s="74">
        <v>0.40699999999999997</v>
      </c>
      <c r="BI208" s="74">
        <v>2.3E-2</v>
      </c>
      <c r="BJ208" s="74">
        <v>0</v>
      </c>
      <c r="BK208" s="74">
        <v>0.01</v>
      </c>
      <c r="BL208" s="74">
        <v>1.3</v>
      </c>
      <c r="BM208" s="72">
        <v>1154.25</v>
      </c>
      <c r="BN208" s="74">
        <v>2.16</v>
      </c>
      <c r="BO208" s="74">
        <v>51.44</v>
      </c>
      <c r="BP208" s="74">
        <v>10.037000000000001</v>
      </c>
      <c r="BQ208" s="74">
        <v>0.23799999999999999</v>
      </c>
      <c r="BR208" s="74">
        <v>0.11600000000000001</v>
      </c>
      <c r="BS208" s="74">
        <v>0.25900000000000001</v>
      </c>
      <c r="BT208" s="74">
        <v>1.61</v>
      </c>
      <c r="BU208" s="74">
        <v>1.7999999999999999E-2</v>
      </c>
      <c r="BV208" s="74">
        <f t="shared" si="67"/>
        <v>11.647</v>
      </c>
      <c r="BW208" s="74">
        <f t="shared" si="68"/>
        <v>4.0080000000000009</v>
      </c>
      <c r="BX208" s="73">
        <f>BX207+BT208-BX2</f>
        <v>-6.5920387172142858</v>
      </c>
      <c r="BY208" s="73">
        <f t="shared" si="69"/>
        <v>-59.590636207816075</v>
      </c>
      <c r="BZ208" s="74">
        <v>0.45</v>
      </c>
      <c r="CA208" s="72">
        <v>92.98</v>
      </c>
      <c r="CB208" s="74">
        <v>0.15</v>
      </c>
      <c r="CC208" s="74">
        <v>0.22</v>
      </c>
      <c r="CD208" s="74">
        <v>6.5119999999999996</v>
      </c>
      <c r="CE208" s="74">
        <v>1.0999999999999999E-2</v>
      </c>
      <c r="CF208" s="74">
        <v>0.32100000000000001</v>
      </c>
      <c r="CG208" s="74">
        <v>3.0000000000000001E-3</v>
      </c>
      <c r="CH208" s="74">
        <v>0</v>
      </c>
      <c r="CI208" s="74">
        <v>1.0999999999999999E-2</v>
      </c>
      <c r="CJ208" s="74">
        <v>2.6</v>
      </c>
      <c r="CK208" s="74">
        <v>857.43</v>
      </c>
      <c r="CL208" s="74">
        <v>0.68</v>
      </c>
      <c r="CM208" s="74">
        <v>3.75</v>
      </c>
      <c r="CN208" s="74">
        <v>38.56</v>
      </c>
      <c r="CO208" s="74">
        <v>5.6000000000000001E-2</v>
      </c>
      <c r="CP208" s="74">
        <v>0.53800000000000003</v>
      </c>
      <c r="CQ208" s="74">
        <v>2.5999999999999999E-2</v>
      </c>
      <c r="CR208" s="74">
        <v>4.2300000000000004</v>
      </c>
      <c r="CS208" s="74">
        <v>2.1000000000000001E-2</v>
      </c>
      <c r="CT208" s="74">
        <v>0.35499999999999998</v>
      </c>
      <c r="CU208" s="74">
        <v>59.88</v>
      </c>
      <c r="CV208" s="74">
        <v>0.13</v>
      </c>
      <c r="CW208" s="74">
        <v>7.0000000000000007E-2</v>
      </c>
      <c r="CX208" s="74">
        <v>5.12</v>
      </c>
      <c r="CY208" s="74">
        <v>8.9999999999999993E-3</v>
      </c>
      <c r="CZ208" s="74">
        <v>0.308</v>
      </c>
      <c r="DA208" s="74">
        <v>3.0000000000000001E-3</v>
      </c>
      <c r="DB208" s="74">
        <v>0</v>
      </c>
      <c r="DC208" s="74">
        <v>1.4999999999999999E-2</v>
      </c>
      <c r="DD208" s="74"/>
    </row>
    <row r="209" spans="1:108" ht="16.5" customHeight="1" x14ac:dyDescent="0.25">
      <c r="A209" s="70">
        <v>195</v>
      </c>
      <c r="B209" s="71">
        <v>45389</v>
      </c>
      <c r="C209" s="72">
        <v>1</v>
      </c>
      <c r="D209" s="72">
        <v>12</v>
      </c>
      <c r="E209" s="72">
        <v>2029.67525</v>
      </c>
      <c r="F209" s="74"/>
      <c r="G209" s="72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2">
        <v>2.12</v>
      </c>
      <c r="AB209" s="72">
        <v>897.22</v>
      </c>
      <c r="AC209" s="72">
        <v>3.28</v>
      </c>
      <c r="AD209" s="72">
        <v>4.3099999999999996</v>
      </c>
      <c r="AE209" s="72">
        <v>9.2349999999999994</v>
      </c>
      <c r="AF209" s="72">
        <v>4.5999999999999999E-2</v>
      </c>
      <c r="AG209" s="72">
        <v>0.40200000000000002</v>
      </c>
      <c r="AH209" s="72">
        <v>3.2000000000000001E-2</v>
      </c>
      <c r="AI209" s="72">
        <v>0</v>
      </c>
      <c r="AJ209" s="72">
        <v>2.1000000000000001E-2</v>
      </c>
      <c r="AK209" s="72">
        <f t="shared" si="63"/>
        <v>70.008659034252119</v>
      </c>
      <c r="AL209" s="72">
        <f t="shared" si="64"/>
        <v>3.0695348577770867</v>
      </c>
      <c r="AM209" s="72">
        <f t="shared" si="71"/>
        <v>273.54268292682929</v>
      </c>
      <c r="AN209" s="72">
        <v>50.317647058823503</v>
      </c>
      <c r="AO209" s="74">
        <v>26.59</v>
      </c>
      <c r="AP209" s="72">
        <v>13005.34</v>
      </c>
      <c r="AQ209" s="74">
        <v>50.05</v>
      </c>
      <c r="AR209" s="74">
        <v>12.81</v>
      </c>
      <c r="AS209" s="74">
        <v>7.37</v>
      </c>
      <c r="AT209" s="74">
        <v>0.41</v>
      </c>
      <c r="AU209" s="74">
        <v>0.26100000000000001</v>
      </c>
      <c r="AV209" s="74">
        <v>8.1000000000000003E-2</v>
      </c>
      <c r="AW209" s="74">
        <v>4.5199999999999996</v>
      </c>
      <c r="AX209" s="74">
        <v>0.13600000000000001</v>
      </c>
      <c r="AY209" s="74">
        <f t="shared" si="66"/>
        <v>24.7</v>
      </c>
      <c r="AZ209" s="74"/>
      <c r="BA209" s="74"/>
      <c r="BB209" s="74">
        <v>0.85</v>
      </c>
      <c r="BC209" s="72">
        <v>133.29</v>
      </c>
      <c r="BD209" s="74">
        <v>0.25</v>
      </c>
      <c r="BE209" s="74">
        <v>3.61</v>
      </c>
      <c r="BF209" s="74">
        <v>8.5020000000000007</v>
      </c>
      <c r="BG209" s="74">
        <v>1.7999999999999999E-2</v>
      </c>
      <c r="BH209" s="74">
        <v>0.28999999999999998</v>
      </c>
      <c r="BI209" s="74">
        <v>2.3E-2</v>
      </c>
      <c r="BJ209" s="74">
        <v>0</v>
      </c>
      <c r="BK209" s="74">
        <v>8.0000000000000002E-3</v>
      </c>
      <c r="BL209" s="74">
        <v>1.1499999999999999</v>
      </c>
      <c r="BM209" s="72">
        <v>1053.9000000000001</v>
      </c>
      <c r="BN209" s="74">
        <v>0.94</v>
      </c>
      <c r="BO209" s="74">
        <v>50.11</v>
      </c>
      <c r="BP209" s="74">
        <v>10.568</v>
      </c>
      <c r="BQ209" s="74">
        <v>0.28799999999999998</v>
      </c>
      <c r="BR209" s="74">
        <v>0.112</v>
      </c>
      <c r="BS209" s="74">
        <v>0.32800000000000001</v>
      </c>
      <c r="BT209" s="74">
        <v>2.2599999999999998</v>
      </c>
      <c r="BU209" s="74">
        <v>1.7000000000000001E-2</v>
      </c>
      <c r="BV209" s="74">
        <f t="shared" si="67"/>
        <v>12.827999999999999</v>
      </c>
      <c r="BW209" s="74">
        <f t="shared" si="68"/>
        <v>3.4879999999999995</v>
      </c>
      <c r="BX209" s="73">
        <f>BX208+BT209-BX2</f>
        <v>-7.332038717214286</v>
      </c>
      <c r="BY209" s="73">
        <f t="shared" si="69"/>
        <v>-61.102636207816076</v>
      </c>
      <c r="BZ209" s="74">
        <v>0.56000000000000005</v>
      </c>
      <c r="CA209" s="72">
        <v>115.8</v>
      </c>
      <c r="CB209" s="74">
        <v>0.2</v>
      </c>
      <c r="CC209" s="74">
        <v>0.35</v>
      </c>
      <c r="CD209" s="74">
        <v>7.4329999999999998</v>
      </c>
      <c r="CE209" s="74">
        <v>1.0999999999999999E-2</v>
      </c>
      <c r="CF209" s="74">
        <v>0.30099999999999999</v>
      </c>
      <c r="CG209" s="74">
        <v>4.0000000000000001E-3</v>
      </c>
      <c r="CH209" s="74">
        <v>0</v>
      </c>
      <c r="CI209" s="74">
        <v>1.2E-2</v>
      </c>
      <c r="CJ209" s="74">
        <v>4.96</v>
      </c>
      <c r="CK209" s="74">
        <v>999.74</v>
      </c>
      <c r="CL209" s="74">
        <v>0.67</v>
      </c>
      <c r="CM209" s="74">
        <v>3.62</v>
      </c>
      <c r="CN209" s="74">
        <v>42.36</v>
      </c>
      <c r="CO209" s="74">
        <v>5.3999999999999999E-2</v>
      </c>
      <c r="CP209" s="74">
        <v>0.41199999999999998</v>
      </c>
      <c r="CQ209" s="74">
        <v>2.5999999999999999E-2</v>
      </c>
      <c r="CR209" s="74">
        <v>4.9000000000000004</v>
      </c>
      <c r="CS209" s="74">
        <v>1.7000000000000001E-2</v>
      </c>
      <c r="CT209" s="74">
        <v>0.6</v>
      </c>
      <c r="CU209" s="74">
        <v>60.64</v>
      </c>
      <c r="CV209" s="74">
        <v>0.18</v>
      </c>
      <c r="CW209" s="74">
        <v>0.11</v>
      </c>
      <c r="CX209" s="74">
        <v>5.734</v>
      </c>
      <c r="CY209" s="74">
        <v>7.0000000000000001E-3</v>
      </c>
      <c r="CZ209" s="74">
        <v>0.27900000000000003</v>
      </c>
      <c r="DA209" s="74">
        <v>3.0000000000000001E-3</v>
      </c>
      <c r="DB209" s="74">
        <v>0</v>
      </c>
      <c r="DC209" s="74">
        <v>1.2999999999999999E-2</v>
      </c>
      <c r="DD209" s="74"/>
    </row>
    <row r="210" spans="1:108" ht="16.5" customHeight="1" x14ac:dyDescent="0.25">
      <c r="A210" s="70">
        <v>196</v>
      </c>
      <c r="B210" s="71">
        <v>45389</v>
      </c>
      <c r="C210" s="72">
        <v>2</v>
      </c>
      <c r="D210" s="72">
        <v>12</v>
      </c>
      <c r="E210" s="72">
        <v>2028.2625</v>
      </c>
      <c r="F210" s="74"/>
      <c r="G210" s="72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2">
        <v>1.84</v>
      </c>
      <c r="AB210" s="72">
        <v>807.94</v>
      </c>
      <c r="AC210" s="72">
        <v>2.41</v>
      </c>
      <c r="AD210" s="72">
        <v>3.99</v>
      </c>
      <c r="AE210" s="72">
        <v>8.6470000000000002</v>
      </c>
      <c r="AF210" s="72">
        <v>3.4000000000000002E-2</v>
      </c>
      <c r="AG210" s="72">
        <v>0.34699999999999998</v>
      </c>
      <c r="AH210" s="72">
        <v>2.5999999999999999E-2</v>
      </c>
      <c r="AI210" s="72">
        <v>0</v>
      </c>
      <c r="AJ210" s="72">
        <v>1.6E-2</v>
      </c>
      <c r="AK210" s="72">
        <f t="shared" si="63"/>
        <v>72.775746549180056</v>
      </c>
      <c r="AL210" s="72">
        <f t="shared" si="64"/>
        <v>3.0203899594631638</v>
      </c>
      <c r="AM210" s="72">
        <f t="shared" si="71"/>
        <v>335.24481327800828</v>
      </c>
      <c r="AN210" s="72">
        <v>50.15652173913044</v>
      </c>
      <c r="AO210" s="74">
        <v>21.22</v>
      </c>
      <c r="AP210" s="72">
        <v>13141.56</v>
      </c>
      <c r="AQ210" s="74">
        <v>56.52</v>
      </c>
      <c r="AR210" s="74">
        <v>9.69</v>
      </c>
      <c r="AS210" s="74">
        <v>5.19</v>
      </c>
      <c r="AT210" s="74">
        <v>0.371</v>
      </c>
      <c r="AU210" s="74">
        <v>0.188</v>
      </c>
      <c r="AV210" s="74">
        <v>5.6000000000000001E-2</v>
      </c>
      <c r="AW210" s="74">
        <v>3.71</v>
      </c>
      <c r="AX210" s="74">
        <v>0.13200000000000001</v>
      </c>
      <c r="AY210" s="74">
        <f t="shared" si="66"/>
        <v>18.59</v>
      </c>
      <c r="AZ210" s="74"/>
      <c r="BA210" s="74"/>
      <c r="BB210" s="74">
        <v>0.98</v>
      </c>
      <c r="BC210" s="72">
        <v>253.95</v>
      </c>
      <c r="BD210" s="74">
        <v>0.34</v>
      </c>
      <c r="BE210" s="74">
        <v>3.63</v>
      </c>
      <c r="BF210" s="74">
        <v>8.4779999999999998</v>
      </c>
      <c r="BG210" s="74">
        <v>2.1999999999999999E-2</v>
      </c>
      <c r="BH210" s="74">
        <v>0.31</v>
      </c>
      <c r="BI210" s="74">
        <v>2.5999999999999999E-2</v>
      </c>
      <c r="BJ210" s="74">
        <v>0</v>
      </c>
      <c r="BK210" s="74">
        <v>1.4999999999999999E-2</v>
      </c>
      <c r="BL210" s="74">
        <v>2.85</v>
      </c>
      <c r="BM210" s="72">
        <v>1830.38</v>
      </c>
      <c r="BN210" s="74">
        <v>1.99</v>
      </c>
      <c r="BO210" s="74">
        <v>47.1</v>
      </c>
      <c r="BP210" s="74">
        <v>11.01</v>
      </c>
      <c r="BQ210" s="74">
        <v>0.248</v>
      </c>
      <c r="BR210" s="74">
        <v>0.17399999999999999</v>
      </c>
      <c r="BS210" s="74">
        <v>0.248</v>
      </c>
      <c r="BT210" s="74">
        <v>3.77</v>
      </c>
      <c r="BU210" s="74">
        <v>1.2999999999999999E-2</v>
      </c>
      <c r="BV210" s="74">
        <f t="shared" si="67"/>
        <v>14.78</v>
      </c>
      <c r="BW210" s="74">
        <f t="shared" si="68"/>
        <v>6.008</v>
      </c>
      <c r="BX210" s="73">
        <f>BX209+BT210-BX2</f>
        <v>-6.5620387172142856</v>
      </c>
      <c r="BY210" s="73">
        <f t="shared" si="69"/>
        <v>-60.094636207816073</v>
      </c>
      <c r="BZ210" s="74">
        <v>0.93</v>
      </c>
      <c r="CA210" s="72">
        <v>140.43</v>
      </c>
      <c r="CB210" s="74">
        <v>0.25</v>
      </c>
      <c r="CC210" s="74">
        <v>0.61</v>
      </c>
      <c r="CD210" s="74">
        <v>7.6379999999999999</v>
      </c>
      <c r="CE210" s="74">
        <v>1.2E-2</v>
      </c>
      <c r="CF210" s="74">
        <v>0.26200000000000001</v>
      </c>
      <c r="CG210" s="74">
        <v>6.0000000000000001E-3</v>
      </c>
      <c r="CH210" s="74">
        <v>0</v>
      </c>
      <c r="CI210" s="74">
        <v>1.0999999999999999E-2</v>
      </c>
      <c r="CJ210" s="74">
        <v>3.53</v>
      </c>
      <c r="CK210" s="74">
        <v>942.12</v>
      </c>
      <c r="CL210" s="74">
        <v>0.77</v>
      </c>
      <c r="CM210" s="74">
        <v>5.89</v>
      </c>
      <c r="CN210" s="74">
        <v>36.869999999999997</v>
      </c>
      <c r="CO210" s="74">
        <v>6.5000000000000002E-2</v>
      </c>
      <c r="CP210" s="74">
        <v>0.441</v>
      </c>
      <c r="CQ210" s="74">
        <v>3.5999999999999997E-2</v>
      </c>
      <c r="CR210" s="74">
        <v>8.7799999999999994</v>
      </c>
      <c r="CS210" s="74">
        <v>1.7000000000000001E-2</v>
      </c>
      <c r="CT210" s="74">
        <v>0.73</v>
      </c>
      <c r="CU210" s="74">
        <v>81.180000000000007</v>
      </c>
      <c r="CV210" s="74">
        <v>0.21</v>
      </c>
      <c r="CW210" s="74">
        <v>0.14000000000000001</v>
      </c>
      <c r="CX210" s="74">
        <v>6.4809999999999999</v>
      </c>
      <c r="CY210" s="74">
        <v>7.0000000000000001E-3</v>
      </c>
      <c r="CZ210" s="74">
        <v>0.28000000000000003</v>
      </c>
      <c r="DA210" s="74">
        <v>3.0000000000000001E-3</v>
      </c>
      <c r="DB210" s="74">
        <v>0</v>
      </c>
      <c r="DC210" s="74">
        <v>1.4999999999999999E-2</v>
      </c>
      <c r="DD210" s="74"/>
    </row>
    <row r="211" spans="1:108" ht="16.5" customHeight="1" x14ac:dyDescent="0.25">
      <c r="A211" s="70">
        <v>197</v>
      </c>
      <c r="B211" s="71">
        <v>45390</v>
      </c>
      <c r="C211" s="72">
        <v>1</v>
      </c>
      <c r="D211" s="72">
        <v>12</v>
      </c>
      <c r="E211" s="72">
        <v>2127.4802999999997</v>
      </c>
      <c r="F211" s="74"/>
      <c r="G211" s="72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2">
        <v>1.64</v>
      </c>
      <c r="AB211" s="72">
        <v>587.05999999999995</v>
      </c>
      <c r="AC211" s="72">
        <v>2.08</v>
      </c>
      <c r="AD211" s="72">
        <v>3.44</v>
      </c>
      <c r="AE211" s="72">
        <v>7.2069999999999999</v>
      </c>
      <c r="AF211" s="72">
        <v>4.2000000000000003E-2</v>
      </c>
      <c r="AG211" s="72">
        <v>0.34599999999999997</v>
      </c>
      <c r="AH211" s="72">
        <v>2.9000000000000001E-2</v>
      </c>
      <c r="AI211" s="72">
        <v>0</v>
      </c>
      <c r="AJ211" s="72">
        <v>1.2999999999999999E-2</v>
      </c>
      <c r="AK211" s="72">
        <f t="shared" si="63"/>
        <v>77.037661702497147</v>
      </c>
      <c r="AL211" s="72">
        <f t="shared" si="64"/>
        <v>2.9557591194177504</v>
      </c>
      <c r="AM211" s="72">
        <f t="shared" si="71"/>
        <v>282.24038461538458</v>
      </c>
      <c r="AN211" s="72">
        <v>49.661290322580633</v>
      </c>
      <c r="AO211" s="74">
        <v>24.23</v>
      </c>
      <c r="AP211" s="72">
        <v>13015.52</v>
      </c>
      <c r="AQ211" s="74">
        <v>46.09</v>
      </c>
      <c r="AR211" s="74">
        <v>13.48</v>
      </c>
      <c r="AS211" s="74">
        <v>6.58</v>
      </c>
      <c r="AT211" s="74">
        <v>0.45700000000000002</v>
      </c>
      <c r="AU211" s="74">
        <v>0.35099999999999998</v>
      </c>
      <c r="AV211" s="74">
        <v>0.10299999999999999</v>
      </c>
      <c r="AW211" s="74">
        <v>6.57</v>
      </c>
      <c r="AX211" s="74">
        <v>0.182</v>
      </c>
      <c r="AY211" s="74">
        <f t="shared" si="66"/>
        <v>26.630000000000003</v>
      </c>
      <c r="AZ211" s="74"/>
      <c r="BA211" s="74"/>
      <c r="BB211" s="74">
        <v>0.8</v>
      </c>
      <c r="BC211" s="72">
        <v>174.9</v>
      </c>
      <c r="BD211" s="74">
        <v>0.21</v>
      </c>
      <c r="BE211" s="74">
        <v>3.14</v>
      </c>
      <c r="BF211" s="74">
        <v>7.4240000000000004</v>
      </c>
      <c r="BG211" s="74">
        <v>2.3E-2</v>
      </c>
      <c r="BH211" s="74">
        <v>0.39100000000000001</v>
      </c>
      <c r="BI211" s="74">
        <v>2.9000000000000001E-2</v>
      </c>
      <c r="BJ211" s="74">
        <v>0</v>
      </c>
      <c r="BK211" s="74">
        <v>1.4E-2</v>
      </c>
      <c r="BL211" s="74">
        <v>1.46</v>
      </c>
      <c r="BM211" s="72">
        <v>1239.08</v>
      </c>
      <c r="BN211" s="74">
        <v>0.98</v>
      </c>
      <c r="BO211" s="74">
        <v>50.76</v>
      </c>
      <c r="BP211" s="74">
        <v>9.5030000000000001</v>
      </c>
      <c r="BQ211" s="74">
        <v>0.376</v>
      </c>
      <c r="BR211" s="74">
        <v>0.17100000000000001</v>
      </c>
      <c r="BS211" s="74">
        <v>0.41599999999999998</v>
      </c>
      <c r="BT211" s="74">
        <v>3.14</v>
      </c>
      <c r="BU211" s="74">
        <v>1.7000000000000001E-2</v>
      </c>
      <c r="BV211" s="74">
        <f t="shared" si="67"/>
        <v>12.643000000000001</v>
      </c>
      <c r="BW211" s="74">
        <f t="shared" si="68"/>
        <v>4.4960000000000004</v>
      </c>
      <c r="BX211" s="73">
        <f>BX210+BT211-BX2</f>
        <v>-6.422038717214285</v>
      </c>
      <c r="BY211" s="73">
        <f t="shared" si="69"/>
        <v>-60.598636207816071</v>
      </c>
      <c r="BZ211" s="74">
        <v>0.76</v>
      </c>
      <c r="CA211" s="72">
        <v>115.61</v>
      </c>
      <c r="CB211" s="74">
        <v>0.19</v>
      </c>
      <c r="CC211" s="74">
        <v>0.28000000000000003</v>
      </c>
      <c r="CD211" s="74">
        <v>7.47</v>
      </c>
      <c r="CE211" s="74">
        <v>1.4E-2</v>
      </c>
      <c r="CF211" s="74">
        <v>0.379</v>
      </c>
      <c r="CG211" s="74">
        <v>5.0000000000000001E-3</v>
      </c>
      <c r="CH211" s="74">
        <v>0</v>
      </c>
      <c r="CI211" s="74">
        <v>1.2E-2</v>
      </c>
      <c r="CJ211" s="74">
        <v>3.26</v>
      </c>
      <c r="CK211" s="74">
        <v>955.7</v>
      </c>
      <c r="CL211" s="74">
        <v>0.63</v>
      </c>
      <c r="CM211" s="74">
        <v>3.2</v>
      </c>
      <c r="CN211" s="74">
        <v>35.68</v>
      </c>
      <c r="CO211" s="74">
        <v>7.1999999999999995E-2</v>
      </c>
      <c r="CP211" s="74">
        <v>0.59799999999999998</v>
      </c>
      <c r="CQ211" s="74">
        <v>0.03</v>
      </c>
      <c r="CR211" s="74">
        <v>9.1300000000000008</v>
      </c>
      <c r="CS211" s="74">
        <v>1.7000000000000001E-2</v>
      </c>
      <c r="CT211" s="74">
        <v>0.6</v>
      </c>
      <c r="CU211" s="74">
        <v>66.790000000000006</v>
      </c>
      <c r="CV211" s="74">
        <v>0.15</v>
      </c>
      <c r="CW211" s="74">
        <v>0.12</v>
      </c>
      <c r="CX211" s="74">
        <v>5.2030000000000003</v>
      </c>
      <c r="CY211" s="74">
        <v>1.0999999999999999E-2</v>
      </c>
      <c r="CZ211" s="74">
        <v>0.435</v>
      </c>
      <c r="DA211" s="74">
        <v>6.0000000000000001E-3</v>
      </c>
      <c r="DB211" s="74">
        <v>0</v>
      </c>
      <c r="DC211" s="74">
        <v>1.6E-2</v>
      </c>
      <c r="DD211" s="74"/>
    </row>
    <row r="212" spans="1:108" ht="16.5" customHeight="1" x14ac:dyDescent="0.25">
      <c r="A212" s="70">
        <v>198</v>
      </c>
      <c r="B212" s="71">
        <v>45390</v>
      </c>
      <c r="C212" s="72">
        <v>2</v>
      </c>
      <c r="D212" s="72">
        <v>11.4</v>
      </c>
      <c r="E212" s="72">
        <v>2022.4359999999999</v>
      </c>
      <c r="F212" s="74"/>
      <c r="G212" s="72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2">
        <v>1.25</v>
      </c>
      <c r="AB212" s="72">
        <v>578.72</v>
      </c>
      <c r="AC212" s="72">
        <v>1.79</v>
      </c>
      <c r="AD212" s="72">
        <v>3.02</v>
      </c>
      <c r="AE212" s="72">
        <v>6.86</v>
      </c>
      <c r="AF212" s="72">
        <v>4.5999999999999999E-2</v>
      </c>
      <c r="AG212" s="72">
        <v>0.33600000000000002</v>
      </c>
      <c r="AH212" s="72">
        <v>2.7E-2</v>
      </c>
      <c r="AI212" s="72">
        <v>0</v>
      </c>
      <c r="AJ212" s="72">
        <v>1.9E-2</v>
      </c>
      <c r="AK212" s="72">
        <f t="shared" si="63"/>
        <v>78.699768860158187</v>
      </c>
      <c r="AL212" s="72">
        <f t="shared" si="64"/>
        <v>2.9315183255165946</v>
      </c>
      <c r="AM212" s="72">
        <f t="shared" si="71"/>
        <v>323.3072625698324</v>
      </c>
      <c r="AN212" s="72">
        <v>52.1</v>
      </c>
      <c r="AO212" s="74">
        <v>21.97</v>
      </c>
      <c r="AP212" s="72">
        <v>12500.54</v>
      </c>
      <c r="AQ212" s="74">
        <v>54.3</v>
      </c>
      <c r="AR212" s="74">
        <v>8.91</v>
      </c>
      <c r="AS212" s="74">
        <v>5.8150000000000004</v>
      </c>
      <c r="AT212" s="74">
        <v>0.47799999999999998</v>
      </c>
      <c r="AU212" s="74">
        <v>0.29899999999999999</v>
      </c>
      <c r="AV212" s="74">
        <v>6.2E-2</v>
      </c>
      <c r="AW212" s="74">
        <v>3.43</v>
      </c>
      <c r="AX212" s="74">
        <v>0.188</v>
      </c>
      <c r="AY212" s="74">
        <f t="shared" si="66"/>
        <v>18.155000000000001</v>
      </c>
      <c r="AZ212" s="74"/>
      <c r="BA212" s="74"/>
      <c r="BB212" s="74">
        <v>0.76</v>
      </c>
      <c r="BC212" s="72">
        <v>214.51</v>
      </c>
      <c r="BD212" s="74">
        <v>0.27</v>
      </c>
      <c r="BE212" s="74">
        <v>2.83</v>
      </c>
      <c r="BF212" s="74">
        <v>7.9039999999999999</v>
      </c>
      <c r="BG212" s="74">
        <v>2.7E-2</v>
      </c>
      <c r="BH212" s="74">
        <v>0.40300000000000002</v>
      </c>
      <c r="BI212" s="74">
        <v>2.9000000000000001E-2</v>
      </c>
      <c r="BJ212" s="74">
        <v>0</v>
      </c>
      <c r="BK212" s="74">
        <v>1.0999999999999999E-2</v>
      </c>
      <c r="BL212" s="74">
        <v>1.85</v>
      </c>
      <c r="BM212" s="72">
        <v>1478.52</v>
      </c>
      <c r="BN212" s="74">
        <v>1.28</v>
      </c>
      <c r="BO212" s="74">
        <v>51.2</v>
      </c>
      <c r="BP212" s="74">
        <v>9.5679999999999996</v>
      </c>
      <c r="BQ212" s="74">
        <v>0.40699999999999997</v>
      </c>
      <c r="BR212" s="74">
        <v>0.16700000000000001</v>
      </c>
      <c r="BS212" s="74">
        <v>0.41899999999999998</v>
      </c>
      <c r="BT212" s="74">
        <v>1.63</v>
      </c>
      <c r="BU212" s="74">
        <v>0.02</v>
      </c>
      <c r="BV212" s="74">
        <f t="shared" si="67"/>
        <v>11.198</v>
      </c>
      <c r="BW212" s="74">
        <f t="shared" si="68"/>
        <v>3.3170000000000002</v>
      </c>
      <c r="BX212" s="73">
        <f>BX211+BT212-BX2</f>
        <v>-7.7920387172142851</v>
      </c>
      <c r="BY212" s="73">
        <f t="shared" si="69"/>
        <v>-62.281636207816071</v>
      </c>
      <c r="BZ212" s="74">
        <v>0.7</v>
      </c>
      <c r="CA212" s="72">
        <v>128.02000000000001</v>
      </c>
      <c r="CB212" s="74">
        <v>0.18</v>
      </c>
      <c r="CC212" s="74">
        <v>0.41</v>
      </c>
      <c r="CD212" s="74">
        <v>7.8040000000000003</v>
      </c>
      <c r="CE212" s="74">
        <v>1.2999999999999999E-2</v>
      </c>
      <c r="CF212" s="74">
        <v>0.38800000000000001</v>
      </c>
      <c r="CG212" s="74">
        <v>7.0000000000000001E-3</v>
      </c>
      <c r="CH212" s="74">
        <v>0</v>
      </c>
      <c r="CI212" s="74">
        <v>1.2999999999999999E-2</v>
      </c>
      <c r="CJ212" s="74">
        <v>3.03</v>
      </c>
      <c r="CK212" s="74">
        <v>1111.6600000000001</v>
      </c>
      <c r="CL212" s="74">
        <v>0.8</v>
      </c>
      <c r="CM212" s="74">
        <v>4.5199999999999996</v>
      </c>
      <c r="CN212" s="74">
        <v>36.229999999999997</v>
      </c>
      <c r="CO212" s="74">
        <v>0.10100000000000001</v>
      </c>
      <c r="CP212" s="74">
        <v>0.69099999999999995</v>
      </c>
      <c r="CQ212" s="74">
        <v>4.2000000000000003E-2</v>
      </c>
      <c r="CR212" s="74">
        <v>10.72</v>
      </c>
      <c r="CS212" s="74">
        <v>2.5999999999999999E-2</v>
      </c>
      <c r="CT212" s="74">
        <v>0.6</v>
      </c>
      <c r="CU212" s="74">
        <v>92.64</v>
      </c>
      <c r="CV212" s="74">
        <v>0.15</v>
      </c>
      <c r="CW212" s="74">
        <v>0.12</v>
      </c>
      <c r="CX212" s="74">
        <v>7.7770000000000001</v>
      </c>
      <c r="CY212" s="74">
        <v>1.2999999999999999E-2</v>
      </c>
      <c r="CZ212" s="74">
        <v>0.41199999999999998</v>
      </c>
      <c r="DA212" s="74">
        <v>5.0000000000000001E-3</v>
      </c>
      <c r="DB212" s="74">
        <v>0</v>
      </c>
      <c r="DC212" s="74">
        <v>0.01</v>
      </c>
      <c r="DD212" s="74"/>
    </row>
    <row r="213" spans="1:108" ht="16.5" customHeight="1" x14ac:dyDescent="0.25">
      <c r="A213" s="70">
        <v>199</v>
      </c>
      <c r="B213" s="71">
        <v>45391</v>
      </c>
      <c r="C213" s="72">
        <v>1</v>
      </c>
      <c r="D213" s="72">
        <v>11.1</v>
      </c>
      <c r="E213" s="72">
        <v>1886.0032200000001</v>
      </c>
      <c r="F213" s="74"/>
      <c r="G213" s="72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2">
        <v>1.88</v>
      </c>
      <c r="AB213" s="72">
        <v>896.22</v>
      </c>
      <c r="AC213" s="72">
        <v>3.17</v>
      </c>
      <c r="AD213" s="72">
        <v>4.09</v>
      </c>
      <c r="AE213" s="72">
        <v>9.7370000000000001</v>
      </c>
      <c r="AF213" s="72">
        <v>3.3000000000000002E-2</v>
      </c>
      <c r="AG213" s="72">
        <v>0.47299999999999998</v>
      </c>
      <c r="AH213" s="72">
        <v>3.5000000000000003E-2</v>
      </c>
      <c r="AI213" s="72">
        <v>0</v>
      </c>
      <c r="AJ213" s="72">
        <v>1.4999999999999999E-2</v>
      </c>
      <c r="AK213" s="72">
        <f t="shared" si="63"/>
        <v>69.332883308536964</v>
      </c>
      <c r="AL213" s="72">
        <f t="shared" si="64"/>
        <v>3.0820801520258705</v>
      </c>
      <c r="AM213" s="72">
        <f t="shared" si="71"/>
        <v>282.71924290220824</v>
      </c>
      <c r="AN213" s="72">
        <v>47.681818181818201</v>
      </c>
      <c r="AO213" s="74">
        <v>24.74</v>
      </c>
      <c r="AP213" s="72">
        <v>13412.1</v>
      </c>
      <c r="AQ213" s="74">
        <v>54.71</v>
      </c>
      <c r="AR213" s="74">
        <v>8.7100000000000009</v>
      </c>
      <c r="AS213" s="74">
        <v>5.7560000000000002</v>
      </c>
      <c r="AT213" s="74">
        <v>0.58299999999999996</v>
      </c>
      <c r="AU213" s="74">
        <v>0.30199999999999999</v>
      </c>
      <c r="AV213" s="74">
        <v>7.1999999999999995E-2</v>
      </c>
      <c r="AW213" s="74">
        <v>5.0599999999999996</v>
      </c>
      <c r="AX213" s="74">
        <v>0.16900000000000001</v>
      </c>
      <c r="AY213" s="74">
        <f t="shared" si="66"/>
        <v>19.526</v>
      </c>
      <c r="AZ213" s="74"/>
      <c r="BA213" s="74"/>
      <c r="BB213" s="74">
        <v>0.99</v>
      </c>
      <c r="BC213" s="72">
        <v>274.55</v>
      </c>
      <c r="BD213" s="74">
        <v>0.4</v>
      </c>
      <c r="BE213" s="74">
        <v>3.44</v>
      </c>
      <c r="BF213" s="74">
        <v>8.6020000000000003</v>
      </c>
      <c r="BG213" s="74">
        <v>8.0000000000000002E-3</v>
      </c>
      <c r="BH213" s="74">
        <v>0.32700000000000001</v>
      </c>
      <c r="BI213" s="74">
        <v>2.5000000000000001E-2</v>
      </c>
      <c r="BJ213" s="74">
        <v>0</v>
      </c>
      <c r="BK213" s="74">
        <v>0.01</v>
      </c>
      <c r="BL213" s="74">
        <v>3.42</v>
      </c>
      <c r="BM213" s="72">
        <v>2134.39</v>
      </c>
      <c r="BN213" s="74">
        <v>2.2799999999999998</v>
      </c>
      <c r="BO213" s="74">
        <v>48.49</v>
      </c>
      <c r="BP213" s="74">
        <v>10.731999999999999</v>
      </c>
      <c r="BQ213" s="74">
        <v>0.39100000000000001</v>
      </c>
      <c r="BR213" s="74">
        <v>0.19600000000000001</v>
      </c>
      <c r="BS213" s="74">
        <v>0.33</v>
      </c>
      <c r="BT213" s="74">
        <v>3.56</v>
      </c>
      <c r="BU213" s="74">
        <v>1.7999999999999999E-2</v>
      </c>
      <c r="BV213" s="74">
        <f>BT213+BP213</f>
        <v>14.292</v>
      </c>
      <c r="BW213" s="74">
        <f t="shared" si="68"/>
        <v>6.2309999999999999</v>
      </c>
      <c r="BX213" s="73">
        <f>BX212+BT213-BX2</f>
        <v>-7.2320387172142855</v>
      </c>
      <c r="BY213" s="73">
        <f t="shared" si="69"/>
        <v>-61.050636207816069</v>
      </c>
      <c r="BZ213" s="74">
        <v>0.65</v>
      </c>
      <c r="CA213" s="72">
        <v>104.34</v>
      </c>
      <c r="CB213" s="74">
        <v>0.14000000000000001</v>
      </c>
      <c r="CC213" s="74">
        <v>0.16</v>
      </c>
      <c r="CD213" s="74">
        <v>6.6529999999999996</v>
      </c>
      <c r="CE213" s="74">
        <v>2E-3</v>
      </c>
      <c r="CF213" s="74">
        <v>0.26300000000000001</v>
      </c>
      <c r="CG213" s="74">
        <v>6.0000000000000001E-3</v>
      </c>
      <c r="CH213" s="74">
        <v>0</v>
      </c>
      <c r="CI213" s="74">
        <v>1.2E-2</v>
      </c>
      <c r="CJ213" s="74">
        <v>3.59</v>
      </c>
      <c r="CK213" s="74">
        <v>1193</v>
      </c>
      <c r="CL213" s="74">
        <v>0.76</v>
      </c>
      <c r="CM213" s="74">
        <v>3.94</v>
      </c>
      <c r="CN213" s="74">
        <v>34.229999999999997</v>
      </c>
      <c r="CO213" s="74">
        <v>9.2999999999999999E-2</v>
      </c>
      <c r="CP213" s="74">
        <v>0.59699999999999998</v>
      </c>
      <c r="CQ213" s="74">
        <v>3.4000000000000002E-2</v>
      </c>
      <c r="CR213" s="74">
        <v>20.28</v>
      </c>
      <c r="CS213" s="74">
        <v>1.2999999999999999E-2</v>
      </c>
      <c r="CT213" s="74">
        <v>0.49</v>
      </c>
      <c r="CU213" s="74">
        <v>67.510000000000005</v>
      </c>
      <c r="CV213" s="74">
        <v>0.16</v>
      </c>
      <c r="CW213" s="74">
        <v>0.1</v>
      </c>
      <c r="CX213" s="74">
        <v>6.1379999999999999</v>
      </c>
      <c r="CY213" s="74">
        <v>1E-3</v>
      </c>
      <c r="CZ213" s="74">
        <v>0.28299999999999997</v>
      </c>
      <c r="DA213" s="74">
        <v>7.0000000000000001E-3</v>
      </c>
      <c r="DB213" s="74">
        <v>0</v>
      </c>
      <c r="DC213" s="74">
        <v>8.9999999999999993E-3</v>
      </c>
      <c r="DD213" s="74"/>
    </row>
    <row r="214" spans="1:108" ht="16.5" customHeight="1" x14ac:dyDescent="0.25">
      <c r="A214" s="70">
        <v>200</v>
      </c>
      <c r="B214" s="71">
        <v>45391</v>
      </c>
      <c r="C214" s="72">
        <v>2</v>
      </c>
      <c r="D214" s="72">
        <v>12</v>
      </c>
      <c r="E214" s="72">
        <v>2120.6754499999997</v>
      </c>
      <c r="F214" s="74"/>
      <c r="G214" s="72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2">
        <v>1.71</v>
      </c>
      <c r="AB214" s="72">
        <v>546.6</v>
      </c>
      <c r="AC214" s="72">
        <v>2.04</v>
      </c>
      <c r="AD214" s="72">
        <v>2.87</v>
      </c>
      <c r="AE214" s="72">
        <v>6.9050000000000002</v>
      </c>
      <c r="AF214" s="72">
        <v>2.5000000000000001E-2</v>
      </c>
      <c r="AG214" s="72">
        <v>0.27300000000000002</v>
      </c>
      <c r="AH214" s="72">
        <v>2.1999999999999999E-2</v>
      </c>
      <c r="AI214" s="72">
        <v>0</v>
      </c>
      <c r="AJ214" s="72">
        <v>1.4E-2</v>
      </c>
      <c r="AK214" s="72">
        <f t="shared" si="63"/>
        <v>78.583508259962841</v>
      </c>
      <c r="AL214" s="72">
        <f t="shared" si="64"/>
        <v>2.9358012844522379</v>
      </c>
      <c r="AM214" s="72">
        <f t="shared" si="71"/>
        <v>267.94117647058823</v>
      </c>
      <c r="AN214" s="72">
        <v>53.924369747899135</v>
      </c>
      <c r="AO214" s="74">
        <v>24.87</v>
      </c>
      <c r="AP214" s="72">
        <v>12424.19</v>
      </c>
      <c r="AQ214" s="74">
        <v>47.09</v>
      </c>
      <c r="AR214" s="74">
        <v>12.25</v>
      </c>
      <c r="AS214" s="74">
        <v>6.976</v>
      </c>
      <c r="AT214" s="74">
        <v>0.52800000000000002</v>
      </c>
      <c r="AU214" s="74">
        <v>0.30199999999999999</v>
      </c>
      <c r="AV214" s="74">
        <v>8.5999999999999993E-2</v>
      </c>
      <c r="AW214" s="74">
        <v>6.88</v>
      </c>
      <c r="AX214" s="74">
        <v>0.15</v>
      </c>
      <c r="AY214" s="74">
        <f t="shared" si="66"/>
        <v>26.105999999999998</v>
      </c>
      <c r="AZ214" s="74"/>
      <c r="BA214" s="74"/>
      <c r="BB214" s="74">
        <v>0.73</v>
      </c>
      <c r="BC214" s="72">
        <v>166.53</v>
      </c>
      <c r="BD214" s="74">
        <v>0.18</v>
      </c>
      <c r="BE214" s="74">
        <v>3.02</v>
      </c>
      <c r="BF214" s="74">
        <v>7.548</v>
      </c>
      <c r="BG214" s="74">
        <v>8.9999999999999993E-3</v>
      </c>
      <c r="BH214" s="74">
        <v>0.29699999999999999</v>
      </c>
      <c r="BI214" s="74">
        <v>2.4E-2</v>
      </c>
      <c r="BJ214" s="74">
        <v>0</v>
      </c>
      <c r="BK214" s="74">
        <v>0.01</v>
      </c>
      <c r="BL214" s="74">
        <v>2.36</v>
      </c>
      <c r="BM214" s="72">
        <v>1943.88</v>
      </c>
      <c r="BN214" s="74">
        <v>1.33</v>
      </c>
      <c r="BO214" s="74">
        <v>50.57</v>
      </c>
      <c r="BP214" s="74">
        <v>10.391</v>
      </c>
      <c r="BQ214" s="74">
        <v>0.39</v>
      </c>
      <c r="BR214" s="74">
        <v>0.161</v>
      </c>
      <c r="BS214" s="74">
        <v>0.34300000000000003</v>
      </c>
      <c r="BT214" s="74">
        <v>1.97</v>
      </c>
      <c r="BU214" s="74">
        <v>1.6E-2</v>
      </c>
      <c r="BV214" s="74">
        <f t="shared" si="67"/>
        <v>12.361000000000001</v>
      </c>
      <c r="BW214" s="74">
        <f t="shared" si="68"/>
        <v>3.69</v>
      </c>
      <c r="BX214" s="73">
        <f>BX213+BT214-BX2</f>
        <v>-8.2620387172142848</v>
      </c>
      <c r="BY214" s="73">
        <f t="shared" si="69"/>
        <v>-62.360636207816071</v>
      </c>
      <c r="BZ214" s="74">
        <v>0.63</v>
      </c>
      <c r="CA214" s="72">
        <v>108.02</v>
      </c>
      <c r="CB214" s="74">
        <v>0.17</v>
      </c>
      <c r="CC214" s="74">
        <v>0.32</v>
      </c>
      <c r="CD214" s="74">
        <v>6.7270000000000003</v>
      </c>
      <c r="CE214" s="74">
        <v>5.0000000000000001E-3</v>
      </c>
      <c r="CF214" s="74">
        <v>0.29799999999999999</v>
      </c>
      <c r="CG214" s="74">
        <v>7.0000000000000001E-3</v>
      </c>
      <c r="CH214" s="74">
        <v>0</v>
      </c>
      <c r="CI214" s="74">
        <v>4.0000000000000001E-3</v>
      </c>
      <c r="CJ214" s="74">
        <v>3.34</v>
      </c>
      <c r="CK214" s="74">
        <v>1426.5</v>
      </c>
      <c r="CL214" s="74">
        <v>0.82</v>
      </c>
      <c r="CM214" s="74">
        <v>4.42</v>
      </c>
      <c r="CN214" s="74">
        <v>30.15</v>
      </c>
      <c r="CO214" s="74">
        <v>0.13100000000000001</v>
      </c>
      <c r="CP214" s="74">
        <v>0.627</v>
      </c>
      <c r="CQ214" s="74">
        <v>4.2999999999999997E-2</v>
      </c>
      <c r="CR214" s="74">
        <v>21.01</v>
      </c>
      <c r="CS214" s="74">
        <v>1.4E-2</v>
      </c>
      <c r="CT214" s="74">
        <v>0.53</v>
      </c>
      <c r="CU214" s="74">
        <v>78.69</v>
      </c>
      <c r="CV214" s="74">
        <v>0.17</v>
      </c>
      <c r="CW214" s="74">
        <v>0.13</v>
      </c>
      <c r="CX214" s="74">
        <v>6.8410000000000002</v>
      </c>
      <c r="CY214" s="74">
        <v>2E-3</v>
      </c>
      <c r="CZ214" s="74">
        <v>0.34300000000000003</v>
      </c>
      <c r="DA214" s="74">
        <v>7.0000000000000001E-3</v>
      </c>
      <c r="DB214" s="74">
        <v>0</v>
      </c>
      <c r="DC214" s="74">
        <v>1.0999999999999999E-2</v>
      </c>
      <c r="DD214" s="74"/>
    </row>
    <row r="215" spans="1:108" ht="16.5" customHeight="1" x14ac:dyDescent="0.25">
      <c r="A215" s="70">
        <v>201</v>
      </c>
      <c r="B215" s="71">
        <v>45392</v>
      </c>
      <c r="C215" s="72">
        <v>1</v>
      </c>
      <c r="D215" s="72">
        <v>12</v>
      </c>
      <c r="E215" s="72">
        <v>2110.0010400000001</v>
      </c>
      <c r="F215" s="74"/>
      <c r="G215" s="72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2">
        <v>1.75</v>
      </c>
      <c r="AB215" s="72">
        <v>681.49</v>
      </c>
      <c r="AC215" s="72">
        <v>2.68</v>
      </c>
      <c r="AD215" s="72">
        <v>3.39</v>
      </c>
      <c r="AE215" s="72">
        <v>7.1369999999999996</v>
      </c>
      <c r="AF215" s="72">
        <v>4.3999999999999997E-2</v>
      </c>
      <c r="AG215" s="72">
        <v>0.33500000000000002</v>
      </c>
      <c r="AH215" s="72">
        <v>4.2999999999999997E-2</v>
      </c>
      <c r="AI215" s="72">
        <v>0</v>
      </c>
      <c r="AJ215" s="72">
        <v>1.7999999999999999E-2</v>
      </c>
      <c r="AK215" s="72">
        <f t="shared" si="63"/>
        <v>76.552603613558702</v>
      </c>
      <c r="AL215" s="72">
        <f t="shared" si="64"/>
        <v>2.9678170096875238</v>
      </c>
      <c r="AM215" s="72">
        <f t="shared" si="71"/>
        <v>254.28731343283582</v>
      </c>
      <c r="AN215" s="72">
        <v>53.554621848739487</v>
      </c>
      <c r="AO215" s="74">
        <v>25.38</v>
      </c>
      <c r="AP215" s="72">
        <v>11218.48</v>
      </c>
      <c r="AQ215" s="74">
        <v>43.25</v>
      </c>
      <c r="AR215" s="74">
        <v>10.11</v>
      </c>
      <c r="AS215" s="74">
        <v>6.9340000000000002</v>
      </c>
      <c r="AT215" s="74">
        <v>0.55200000000000005</v>
      </c>
      <c r="AU215" s="74">
        <v>0.33100000000000002</v>
      </c>
      <c r="AV215" s="74">
        <v>9.1999999999999998E-2</v>
      </c>
      <c r="AW215" s="74">
        <v>11.97</v>
      </c>
      <c r="AX215" s="74">
        <v>0.155</v>
      </c>
      <c r="AY215" s="74">
        <f t="shared" si="66"/>
        <v>29.013999999999999</v>
      </c>
      <c r="AZ215" s="74"/>
      <c r="BA215" s="74"/>
      <c r="BB215" s="74">
        <v>0.6</v>
      </c>
      <c r="BC215" s="72">
        <v>125.99</v>
      </c>
      <c r="BD215" s="74">
        <v>0.21</v>
      </c>
      <c r="BE215" s="74">
        <v>3.09</v>
      </c>
      <c r="BF215" s="74">
        <v>6.5519999999999996</v>
      </c>
      <c r="BG215" s="74">
        <v>2.3E-2</v>
      </c>
      <c r="BH215" s="74">
        <v>0.247</v>
      </c>
      <c r="BI215" s="74">
        <v>3.6999999999999998E-2</v>
      </c>
      <c r="BJ215" s="74">
        <v>0</v>
      </c>
      <c r="BK215" s="74">
        <v>1.4E-2</v>
      </c>
      <c r="BL215" s="74">
        <v>1.2</v>
      </c>
      <c r="BM215" s="72">
        <v>1168.5999999999999</v>
      </c>
      <c r="BN215" s="74">
        <v>0.6</v>
      </c>
      <c r="BO215" s="74">
        <v>52.84</v>
      </c>
      <c r="BP215" s="74">
        <v>8.0540000000000003</v>
      </c>
      <c r="BQ215" s="74">
        <v>0.38900000000000001</v>
      </c>
      <c r="BR215" s="74">
        <v>0.11899999999999999</v>
      </c>
      <c r="BS215" s="74">
        <v>0.42</v>
      </c>
      <c r="BT215" s="74">
        <v>1.52</v>
      </c>
      <c r="BU215" s="74">
        <v>1.6E-2</v>
      </c>
      <c r="BV215" s="74">
        <f t="shared" si="67"/>
        <v>9.5739999999999998</v>
      </c>
      <c r="BW215" s="74">
        <f t="shared" si="68"/>
        <v>2.5090000000000003</v>
      </c>
      <c r="BX215" s="73">
        <f>BX214+BT215-BX2</f>
        <v>-9.7420387172142853</v>
      </c>
      <c r="BY215" s="73">
        <f t="shared" si="69"/>
        <v>-64.851636207816071</v>
      </c>
      <c r="BZ215" s="74">
        <v>0.53</v>
      </c>
      <c r="CA215" s="72">
        <v>80.290000000000006</v>
      </c>
      <c r="CB215" s="74">
        <v>0.13</v>
      </c>
      <c r="CC215" s="74">
        <v>0.2</v>
      </c>
      <c r="CD215" s="74">
        <v>5.7590000000000003</v>
      </c>
      <c r="CE215" s="74">
        <v>8.9999999999999993E-3</v>
      </c>
      <c r="CF215" s="74">
        <v>0.23200000000000001</v>
      </c>
      <c r="CG215" s="74">
        <v>0.02</v>
      </c>
      <c r="CH215" s="74">
        <v>0</v>
      </c>
      <c r="CI215" s="74">
        <v>1.6E-2</v>
      </c>
      <c r="CJ215" s="74">
        <v>3</v>
      </c>
      <c r="CK215" s="74">
        <v>891.76</v>
      </c>
      <c r="CL215" s="74">
        <v>0.53</v>
      </c>
      <c r="CM215" s="74">
        <v>1.72</v>
      </c>
      <c r="CN215" s="74">
        <v>27.88</v>
      </c>
      <c r="CO215" s="74">
        <v>6.6000000000000003E-2</v>
      </c>
      <c r="CP215" s="74">
        <v>0.58499999999999996</v>
      </c>
      <c r="CQ215" s="74">
        <v>0.04</v>
      </c>
      <c r="CR215" s="74">
        <v>23.24</v>
      </c>
      <c r="CS215" s="74">
        <v>1.2999999999999999E-2</v>
      </c>
      <c r="CT215" s="74">
        <v>0.47</v>
      </c>
      <c r="CU215" s="74">
        <v>53.96</v>
      </c>
      <c r="CV215" s="74">
        <v>0.13</v>
      </c>
      <c r="CW215" s="74">
        <v>0.09</v>
      </c>
      <c r="CX215" s="74">
        <v>5.2069999999999999</v>
      </c>
      <c r="CY215" s="74">
        <v>4.0000000000000001E-3</v>
      </c>
      <c r="CZ215" s="74">
        <v>0.25600000000000001</v>
      </c>
      <c r="DA215" s="74">
        <v>2.1000000000000001E-2</v>
      </c>
      <c r="DB215" s="74">
        <v>0</v>
      </c>
      <c r="DC215" s="74">
        <v>1.2E-2</v>
      </c>
      <c r="DD215" s="74"/>
    </row>
    <row r="216" spans="1:108" ht="16.5" customHeight="1" x14ac:dyDescent="0.25">
      <c r="A216" s="70">
        <v>202</v>
      </c>
      <c r="B216" s="71">
        <v>45392</v>
      </c>
      <c r="C216" s="72">
        <v>2</v>
      </c>
      <c r="D216" s="72">
        <v>10.9</v>
      </c>
      <c r="E216" s="72">
        <v>1849.7226000000001</v>
      </c>
      <c r="F216" s="74"/>
      <c r="G216" s="72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2">
        <v>1.8</v>
      </c>
      <c r="AB216" s="72">
        <v>536.27</v>
      </c>
      <c r="AC216" s="72">
        <v>2.4700000000000002</v>
      </c>
      <c r="AD216" s="72">
        <v>2.85</v>
      </c>
      <c r="AE216" s="72">
        <v>6.82</v>
      </c>
      <c r="AF216" s="72">
        <v>4.4999999999999998E-2</v>
      </c>
      <c r="AG216" s="72">
        <v>0.31</v>
      </c>
      <c r="AH216" s="72">
        <v>3.9E-2</v>
      </c>
      <c r="AI216" s="72">
        <v>0</v>
      </c>
      <c r="AJ216" s="72">
        <v>1.7999999999999999E-2</v>
      </c>
      <c r="AK216" s="72">
        <f t="shared" si="63"/>
        <v>78.257707091821459</v>
      </c>
      <c r="AL216" s="72">
        <f t="shared" si="64"/>
        <v>2.9440011238008386</v>
      </c>
      <c r="AM216" s="72">
        <f t="shared" si="71"/>
        <v>217.11336032388661</v>
      </c>
      <c r="AN216" s="72">
        <v>51.273972602739761</v>
      </c>
      <c r="AO216" s="74">
        <v>25.38</v>
      </c>
      <c r="AP216" s="72">
        <v>10548.95</v>
      </c>
      <c r="AQ216" s="74">
        <v>40.840000000000003</v>
      </c>
      <c r="AR216" s="74">
        <v>9.48</v>
      </c>
      <c r="AS216" s="74">
        <v>7.3959999999999999</v>
      </c>
      <c r="AT216" s="74">
        <v>0.58799999999999997</v>
      </c>
      <c r="AU216" s="74">
        <v>0.36599999999999999</v>
      </c>
      <c r="AV216" s="74">
        <v>8.6999999999999994E-2</v>
      </c>
      <c r="AW216" s="74">
        <v>12.82</v>
      </c>
      <c r="AX216" s="74">
        <v>0.13200000000000001</v>
      </c>
      <c r="AY216" s="74">
        <f t="shared" si="66"/>
        <v>29.696000000000002</v>
      </c>
      <c r="AZ216" s="74"/>
      <c r="BA216" s="74"/>
      <c r="BB216" s="74">
        <v>0.6</v>
      </c>
      <c r="BC216" s="72">
        <v>105.84</v>
      </c>
      <c r="BD216" s="74">
        <v>0.13</v>
      </c>
      <c r="BE216" s="74">
        <v>2.68</v>
      </c>
      <c r="BF216" s="74">
        <v>6.0940000000000003</v>
      </c>
      <c r="BG216" s="74">
        <v>0.02</v>
      </c>
      <c r="BH216" s="74">
        <v>0.25700000000000001</v>
      </c>
      <c r="BI216" s="74">
        <v>3.5999999999999997E-2</v>
      </c>
      <c r="BJ216" s="74">
        <v>0</v>
      </c>
      <c r="BK216" s="74">
        <v>8.9999999999999993E-3</v>
      </c>
      <c r="BL216" s="74">
        <v>1.1000000000000001</v>
      </c>
      <c r="BM216" s="72">
        <v>1016.03</v>
      </c>
      <c r="BN216" s="74">
        <v>0.49</v>
      </c>
      <c r="BO216" s="74">
        <v>53.54</v>
      </c>
      <c r="BP216" s="74">
        <v>6.9649999999999999</v>
      </c>
      <c r="BQ216" s="74">
        <v>0.42099999999999999</v>
      </c>
      <c r="BR216" s="74">
        <v>0.127</v>
      </c>
      <c r="BS216" s="74">
        <v>0.40300000000000002</v>
      </c>
      <c r="BT216" s="74">
        <v>1.46</v>
      </c>
      <c r="BU216" s="74">
        <v>1.4999999999999999E-2</v>
      </c>
      <c r="BV216" s="74">
        <f t="shared" si="67"/>
        <v>8.4250000000000007</v>
      </c>
      <c r="BW216" s="74">
        <f t="shared" si="68"/>
        <v>2.371</v>
      </c>
      <c r="BX216" s="73">
        <f>BX215+BT216-BX2</f>
        <v>-11.282038717214284</v>
      </c>
      <c r="BY216" s="73">
        <f t="shared" si="69"/>
        <v>-67.480636207816076</v>
      </c>
      <c r="BZ216" s="74">
        <v>0.53</v>
      </c>
      <c r="CA216" s="72">
        <v>79.989999999999995</v>
      </c>
      <c r="CB216" s="74">
        <v>0.12</v>
      </c>
      <c r="CC216" s="74">
        <v>0.24</v>
      </c>
      <c r="CD216" s="74">
        <v>5.7789999999999999</v>
      </c>
      <c r="CE216" s="74">
        <v>1.0999999999999999E-2</v>
      </c>
      <c r="CF216" s="74">
        <v>0.23799999999999999</v>
      </c>
      <c r="CG216" s="74">
        <v>2.1999999999999999E-2</v>
      </c>
      <c r="CH216" s="74">
        <v>0</v>
      </c>
      <c r="CI216" s="74">
        <v>1.7000000000000001E-2</v>
      </c>
      <c r="CJ216" s="74">
        <v>2.4</v>
      </c>
      <c r="CK216" s="74">
        <v>571.97</v>
      </c>
      <c r="CL216" s="74">
        <v>0.36</v>
      </c>
      <c r="CM216" s="74">
        <v>1.08</v>
      </c>
      <c r="CN216" s="74">
        <v>27.63</v>
      </c>
      <c r="CO216" s="74">
        <v>4.7E-2</v>
      </c>
      <c r="CP216" s="74">
        <v>0.60599999999999998</v>
      </c>
      <c r="CQ216" s="74">
        <v>3.5999999999999997E-2</v>
      </c>
      <c r="CR216" s="74">
        <v>21.88</v>
      </c>
      <c r="CS216" s="74">
        <v>0.01</v>
      </c>
      <c r="CT216" s="74">
        <v>0.37</v>
      </c>
      <c r="CU216" s="74">
        <v>35.76</v>
      </c>
      <c r="CV216" s="74">
        <v>0.11</v>
      </c>
      <c r="CW216" s="74">
        <v>0.11</v>
      </c>
      <c r="CX216" s="74">
        <v>4.2409999999999997</v>
      </c>
      <c r="CY216" s="74">
        <v>6.0000000000000001E-3</v>
      </c>
      <c r="CZ216" s="74">
        <v>0.22700000000000001</v>
      </c>
      <c r="DA216" s="74">
        <v>2.1999999999999999E-2</v>
      </c>
      <c r="DB216" s="74">
        <v>0</v>
      </c>
      <c r="DC216" s="74">
        <v>8.0000000000000002E-3</v>
      </c>
      <c r="DD216" s="74"/>
    </row>
    <row r="217" spans="1:108" ht="16.5" customHeight="1" x14ac:dyDescent="0.25">
      <c r="A217" s="70">
        <v>203</v>
      </c>
      <c r="B217" s="71">
        <v>45393</v>
      </c>
      <c r="C217" s="72">
        <v>1</v>
      </c>
      <c r="D217" s="72">
        <v>9.8000000000000007</v>
      </c>
      <c r="E217" s="72">
        <v>1695.6714299999999</v>
      </c>
      <c r="F217" s="74"/>
      <c r="G217" s="72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2">
        <v>1.59</v>
      </c>
      <c r="AB217" s="72">
        <v>596.42999999999995</v>
      </c>
      <c r="AC217" s="72">
        <v>2.56</v>
      </c>
      <c r="AD217" s="72">
        <v>3.26</v>
      </c>
      <c r="AE217" s="72">
        <v>7.4009999999999998</v>
      </c>
      <c r="AF217" s="72">
        <v>4.9000000000000002E-2</v>
      </c>
      <c r="AG217" s="72">
        <v>0.317</v>
      </c>
      <c r="AH217" s="72">
        <v>2.1000000000000001E-2</v>
      </c>
      <c r="AI217" s="72">
        <v>0</v>
      </c>
      <c r="AJ217" s="72">
        <v>3.3000000000000002E-2</v>
      </c>
      <c r="AK217" s="72">
        <f t="shared" si="63"/>
        <v>76.322660676324745</v>
      </c>
      <c r="AL217" s="72">
        <f t="shared" si="64"/>
        <v>2.9711552575380806</v>
      </c>
      <c r="AM217" s="72">
        <f t="shared" si="71"/>
        <v>232.98046874999997</v>
      </c>
      <c r="AN217" s="72">
        <v>49.550000000000011</v>
      </c>
      <c r="AO217" s="74">
        <v>23.84</v>
      </c>
      <c r="AP217" s="72">
        <v>10818.96</v>
      </c>
      <c r="AQ217" s="74">
        <v>40.49</v>
      </c>
      <c r="AR217" s="74">
        <v>9.99</v>
      </c>
      <c r="AS217" s="74">
        <v>6.4710000000000001</v>
      </c>
      <c r="AT217" s="74">
        <v>0.50900000000000001</v>
      </c>
      <c r="AU217" s="74">
        <v>0.317</v>
      </c>
      <c r="AV217" s="74">
        <v>6.6000000000000003E-2</v>
      </c>
      <c r="AW217" s="74">
        <v>13.51</v>
      </c>
      <c r="AX217" s="74">
        <v>0.13500000000000001</v>
      </c>
      <c r="AY217" s="74">
        <f t="shared" si="66"/>
        <v>29.971</v>
      </c>
      <c r="AZ217" s="74"/>
      <c r="BA217" s="74"/>
      <c r="BB217" s="74">
        <v>0.67</v>
      </c>
      <c r="BC217" s="72">
        <v>112.35</v>
      </c>
      <c r="BD217" s="74">
        <v>0.14000000000000001</v>
      </c>
      <c r="BE217" s="74">
        <v>2.62</v>
      </c>
      <c r="BF217" s="74">
        <v>6.1280000000000001</v>
      </c>
      <c r="BG217" s="74">
        <v>8.9999999999999993E-3</v>
      </c>
      <c r="BH217" s="74">
        <v>0.23400000000000001</v>
      </c>
      <c r="BI217" s="74">
        <v>1.4E-2</v>
      </c>
      <c r="BJ217" s="74">
        <v>0</v>
      </c>
      <c r="BK217" s="74">
        <v>3.5000000000000003E-2</v>
      </c>
      <c r="BL217" s="74">
        <v>1.35</v>
      </c>
      <c r="BM217" s="72">
        <v>1096.5</v>
      </c>
      <c r="BN217" s="74">
        <v>0.54</v>
      </c>
      <c r="BO217" s="74">
        <v>49.94</v>
      </c>
      <c r="BP217" s="74">
        <v>8.3089999999999993</v>
      </c>
      <c r="BQ217" s="74">
        <v>0.36399999999999999</v>
      </c>
      <c r="BR217" s="74">
        <v>0.158</v>
      </c>
      <c r="BS217" s="74">
        <v>0.30299999999999999</v>
      </c>
      <c r="BT217" s="74">
        <v>1.76</v>
      </c>
      <c r="BU217" s="74">
        <v>3.4000000000000002E-2</v>
      </c>
      <c r="BV217" s="74">
        <f t="shared" si="67"/>
        <v>10.068999999999999</v>
      </c>
      <c r="BW217" s="74">
        <f t="shared" si="68"/>
        <v>2.6639999999999997</v>
      </c>
      <c r="BX217" s="73">
        <f>BX216+BT217-BX2</f>
        <v>-12.522038717214285</v>
      </c>
      <c r="BY217" s="73">
        <f t="shared" si="69"/>
        <v>-69.816636207816074</v>
      </c>
      <c r="BZ217" s="74">
        <v>0.56000000000000005</v>
      </c>
      <c r="CA217" s="72">
        <v>69.39</v>
      </c>
      <c r="CB217" s="74">
        <v>0.11</v>
      </c>
      <c r="CC217" s="74">
        <v>0.16</v>
      </c>
      <c r="CD217" s="74">
        <v>6.12</v>
      </c>
      <c r="CE217" s="74">
        <v>2E-3</v>
      </c>
      <c r="CF217" s="74">
        <v>0.23</v>
      </c>
      <c r="CG217" s="74">
        <v>1E-3</v>
      </c>
      <c r="CH217" s="74">
        <v>0</v>
      </c>
      <c r="CI217" s="74">
        <v>0.02</v>
      </c>
      <c r="CJ217" s="74">
        <v>2.44</v>
      </c>
      <c r="CK217" s="74">
        <v>399.7</v>
      </c>
      <c r="CL217" s="74">
        <v>0.27</v>
      </c>
      <c r="CM217" s="74">
        <v>0.69</v>
      </c>
      <c r="CN217" s="74">
        <v>23.38</v>
      </c>
      <c r="CO217" s="74">
        <v>3.3000000000000002E-2</v>
      </c>
      <c r="CP217" s="74">
        <v>0.879</v>
      </c>
      <c r="CQ217" s="74">
        <v>2.1999999999999999E-2</v>
      </c>
      <c r="CR217" s="74">
        <v>27.38</v>
      </c>
      <c r="CS217" s="74">
        <v>3.2000000000000001E-2</v>
      </c>
      <c r="CT217" s="74">
        <v>0.26</v>
      </c>
      <c r="CU217" s="74">
        <v>24.11</v>
      </c>
      <c r="CV217" s="74">
        <v>0.08</v>
      </c>
      <c r="CW217" s="74">
        <v>0.14000000000000001</v>
      </c>
      <c r="CX217" s="74">
        <v>3.149</v>
      </c>
      <c r="CY217" s="74">
        <v>5.0000000000000001E-3</v>
      </c>
      <c r="CZ217" s="74">
        <v>0.16500000000000001</v>
      </c>
      <c r="DA217" s="74">
        <v>2E-3</v>
      </c>
      <c r="DB217" s="74">
        <v>0</v>
      </c>
      <c r="DC217" s="74">
        <v>2.7E-2</v>
      </c>
      <c r="DD217" s="74"/>
    </row>
    <row r="218" spans="1:108" ht="16.5" customHeight="1" x14ac:dyDescent="0.25">
      <c r="A218" s="70">
        <v>204</v>
      </c>
      <c r="B218" s="71">
        <v>45393</v>
      </c>
      <c r="C218" s="72">
        <v>2</v>
      </c>
      <c r="D218" s="72">
        <v>12</v>
      </c>
      <c r="E218" s="72">
        <v>2103.3924800000004</v>
      </c>
      <c r="F218" s="74"/>
      <c r="G218" s="72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2">
        <v>1.43</v>
      </c>
      <c r="AB218" s="72">
        <v>519.85</v>
      </c>
      <c r="AC218" s="72">
        <v>2.0299999999999998</v>
      </c>
      <c r="AD218" s="72">
        <v>3.01</v>
      </c>
      <c r="AE218" s="72">
        <v>6.9340000000000002</v>
      </c>
      <c r="AF218" s="72">
        <v>0.04</v>
      </c>
      <c r="AG218" s="72">
        <v>0.26</v>
      </c>
      <c r="AH218" s="72">
        <v>1.4E-2</v>
      </c>
      <c r="AI218" s="72">
        <v>0</v>
      </c>
      <c r="AJ218" s="72">
        <v>2.5999999999999999E-2</v>
      </c>
      <c r="AK218" s="72">
        <f t="shared" si="63"/>
        <v>78.336780659092511</v>
      </c>
      <c r="AL218" s="72">
        <f t="shared" si="64"/>
        <v>2.9382189528381075</v>
      </c>
      <c r="AM218" s="72">
        <f t="shared" si="71"/>
        <v>256.08374384236458</v>
      </c>
      <c r="AN218" s="72">
        <v>53.248387096774195</v>
      </c>
      <c r="AO218" s="74">
        <v>24.47</v>
      </c>
      <c r="AP218" s="72">
        <v>10651.32</v>
      </c>
      <c r="AQ218" s="74">
        <v>46.45</v>
      </c>
      <c r="AR218" s="74">
        <v>9.6999999999999993</v>
      </c>
      <c r="AS218" s="74">
        <v>6.49</v>
      </c>
      <c r="AT218" s="74">
        <v>0.54600000000000004</v>
      </c>
      <c r="AU218" s="74">
        <v>0.317</v>
      </c>
      <c r="AV218" s="74">
        <v>6.2E-2</v>
      </c>
      <c r="AW218" s="74">
        <v>8.6300000000000008</v>
      </c>
      <c r="AX218" s="74">
        <v>0.14799999999999999</v>
      </c>
      <c r="AY218" s="74">
        <f t="shared" si="66"/>
        <v>24.82</v>
      </c>
      <c r="AZ218" s="74"/>
      <c r="BA218" s="74"/>
      <c r="BB218" s="74">
        <v>0.72</v>
      </c>
      <c r="BC218" s="72">
        <v>117.51</v>
      </c>
      <c r="BD218" s="74">
        <v>0.14000000000000001</v>
      </c>
      <c r="BE218" s="74">
        <v>3.02</v>
      </c>
      <c r="BF218" s="74">
        <v>6.8310000000000004</v>
      </c>
      <c r="BG218" s="74">
        <v>0.01</v>
      </c>
      <c r="BH218" s="74">
        <v>0.28299999999999997</v>
      </c>
      <c r="BI218" s="74">
        <v>2.1000000000000001E-2</v>
      </c>
      <c r="BJ218" s="74">
        <v>0</v>
      </c>
      <c r="BK218" s="74">
        <v>2.3E-2</v>
      </c>
      <c r="BL218" s="74">
        <v>1.1100000000000001</v>
      </c>
      <c r="BM218" s="72">
        <v>908.09</v>
      </c>
      <c r="BN218" s="74">
        <v>0.51</v>
      </c>
      <c r="BO218" s="74">
        <v>53.15</v>
      </c>
      <c r="BP218" s="74">
        <v>7.5910000000000002</v>
      </c>
      <c r="BQ218" s="74">
        <v>0.33300000000000002</v>
      </c>
      <c r="BR218" s="74">
        <v>9.9000000000000005E-2</v>
      </c>
      <c r="BS218" s="74">
        <v>0.314</v>
      </c>
      <c r="BT218" s="74">
        <v>1.28</v>
      </c>
      <c r="BU218" s="74">
        <v>1.9E-2</v>
      </c>
      <c r="BV218" s="74">
        <f t="shared" si="67"/>
        <v>8.8710000000000004</v>
      </c>
      <c r="BW218" s="74">
        <f t="shared" si="68"/>
        <v>2.1230000000000002</v>
      </c>
      <c r="BX218" s="73">
        <f>BX217+BT218-BX2</f>
        <v>-14.242038717214285</v>
      </c>
      <c r="BY218" s="73">
        <f t="shared" si="69"/>
        <v>-72.69363620781607</v>
      </c>
      <c r="BZ218" s="74">
        <v>0.56999999999999995</v>
      </c>
      <c r="CA218" s="72">
        <v>71.510000000000005</v>
      </c>
      <c r="CB218" s="74">
        <v>0.11</v>
      </c>
      <c r="CC218" s="74">
        <v>0.18</v>
      </c>
      <c r="CD218" s="74">
        <v>5.7720000000000002</v>
      </c>
      <c r="CE218" s="74">
        <v>8.0000000000000002E-3</v>
      </c>
      <c r="CF218" s="74">
        <v>0.23200000000000001</v>
      </c>
      <c r="CG218" s="74">
        <v>3.0000000000000001E-3</v>
      </c>
      <c r="CH218" s="74">
        <v>0</v>
      </c>
      <c r="CI218" s="74">
        <v>2.8000000000000001E-2</v>
      </c>
      <c r="CJ218" s="74">
        <v>2.37</v>
      </c>
      <c r="CK218" s="74">
        <v>412.68</v>
      </c>
      <c r="CL218" s="74">
        <v>0.28999999999999998</v>
      </c>
      <c r="CM218" s="74">
        <v>0.61</v>
      </c>
      <c r="CN218" s="74">
        <v>25.87</v>
      </c>
      <c r="CO218" s="74">
        <v>2.7E-2</v>
      </c>
      <c r="CP218" s="74">
        <v>0.56499999999999995</v>
      </c>
      <c r="CQ218" s="74">
        <v>1.4999999999999999E-2</v>
      </c>
      <c r="CR218" s="74">
        <v>26.6</v>
      </c>
      <c r="CS218" s="74">
        <v>2.4E-2</v>
      </c>
      <c r="CT218" s="74">
        <v>0.26</v>
      </c>
      <c r="CU218" s="74">
        <v>23.57</v>
      </c>
      <c r="CV218" s="74">
        <v>0.09</v>
      </c>
      <c r="CW218" s="74">
        <v>0.1</v>
      </c>
      <c r="CX218" s="74">
        <v>3.47</v>
      </c>
      <c r="CY218" s="74">
        <v>1E-3</v>
      </c>
      <c r="CZ218" s="74">
        <v>0.217</v>
      </c>
      <c r="DA218" s="74">
        <v>3.0000000000000001E-3</v>
      </c>
      <c r="DB218" s="74">
        <v>0</v>
      </c>
      <c r="DC218" s="74">
        <v>2.5000000000000001E-2</v>
      </c>
      <c r="DD218" s="74"/>
    </row>
    <row r="219" spans="1:108" ht="16.5" customHeight="1" x14ac:dyDescent="0.25">
      <c r="A219" s="70">
        <v>205</v>
      </c>
      <c r="B219" s="71">
        <v>45394</v>
      </c>
      <c r="C219" s="72">
        <v>1</v>
      </c>
      <c r="D219" s="72">
        <v>12</v>
      </c>
      <c r="E219" s="72">
        <v>2115.3311900000003</v>
      </c>
      <c r="F219" s="74"/>
      <c r="G219" s="72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2">
        <v>1.23</v>
      </c>
      <c r="AB219" s="72">
        <v>391.5</v>
      </c>
      <c r="AC219" s="72">
        <v>1.45</v>
      </c>
      <c r="AD219" s="72">
        <v>2.1800000000000002</v>
      </c>
      <c r="AE219" s="72">
        <v>6.2240000000000002</v>
      </c>
      <c r="AF219" s="72">
        <v>4.2999999999999997E-2</v>
      </c>
      <c r="AG219" s="72">
        <v>0.19700000000000001</v>
      </c>
      <c r="AH219" s="72">
        <v>2.1000000000000001E-2</v>
      </c>
      <c r="AI219" s="72">
        <v>0</v>
      </c>
      <c r="AJ219" s="72">
        <v>2.1000000000000001E-2</v>
      </c>
      <c r="AK219" s="72">
        <f t="shared" si="63"/>
        <v>81.729880121830305</v>
      </c>
      <c r="AL219" s="72">
        <f t="shared" si="64"/>
        <v>2.8893318745744838</v>
      </c>
      <c r="AM219" s="72">
        <f t="shared" si="71"/>
        <v>270</v>
      </c>
      <c r="AN219" s="72">
        <v>54.408000000000001</v>
      </c>
      <c r="AO219" s="74">
        <v>26.93</v>
      </c>
      <c r="AP219" s="72">
        <v>10243.16</v>
      </c>
      <c r="AQ219" s="74">
        <v>41.47</v>
      </c>
      <c r="AR219" s="74">
        <v>11.99</v>
      </c>
      <c r="AS219" s="74">
        <v>7.5709999999999997</v>
      </c>
      <c r="AT219" s="74">
        <v>0.56000000000000005</v>
      </c>
      <c r="AU219" s="74">
        <v>0.22500000000000001</v>
      </c>
      <c r="AV219" s="74">
        <v>8.6999999999999994E-2</v>
      </c>
      <c r="AW219" s="74">
        <v>8.14</v>
      </c>
      <c r="AX219" s="74">
        <v>8.6999999999999994E-2</v>
      </c>
      <c r="AY219" s="74">
        <f t="shared" si="66"/>
        <v>27.701000000000001</v>
      </c>
      <c r="AZ219" s="74"/>
      <c r="BA219" s="74"/>
      <c r="BB219" s="74">
        <v>0.7</v>
      </c>
      <c r="BC219" s="72">
        <v>97.11</v>
      </c>
      <c r="BD219" s="74">
        <v>0.12</v>
      </c>
      <c r="BE219" s="74">
        <v>2.14</v>
      </c>
      <c r="BF219" s="74">
        <v>5.6840000000000002</v>
      </c>
      <c r="BG219" s="74">
        <v>0.02</v>
      </c>
      <c r="BH219" s="74">
        <v>0.156</v>
      </c>
      <c r="BI219" s="74">
        <v>1.7999999999999999E-2</v>
      </c>
      <c r="BJ219" s="74">
        <v>0</v>
      </c>
      <c r="BK219" s="74">
        <v>1.7999999999999999E-2</v>
      </c>
      <c r="BL219" s="74">
        <v>1.24</v>
      </c>
      <c r="BM219" s="72">
        <v>998.31</v>
      </c>
      <c r="BN219" s="74">
        <v>0.56000000000000005</v>
      </c>
      <c r="BO219" s="74">
        <v>51.39</v>
      </c>
      <c r="BP219" s="74">
        <v>8.7829999999999995</v>
      </c>
      <c r="BQ219" s="74">
        <v>0.38400000000000001</v>
      </c>
      <c r="BR219" s="74">
        <v>0.13500000000000001</v>
      </c>
      <c r="BS219" s="74">
        <v>0.34499999999999997</v>
      </c>
      <c r="BT219" s="74">
        <v>1.54</v>
      </c>
      <c r="BU219" s="74">
        <v>3.5000000000000003E-2</v>
      </c>
      <c r="BV219" s="74">
        <f t="shared" si="67"/>
        <v>10.323</v>
      </c>
      <c r="BW219" s="74">
        <f t="shared" si="68"/>
        <v>2.484</v>
      </c>
      <c r="BX219" s="73">
        <f>BX218+BT219-BX2</f>
        <v>-15.702038717214286</v>
      </c>
      <c r="BY219" s="73">
        <f t="shared" si="69"/>
        <v>-75.209636207816075</v>
      </c>
      <c r="BZ219" s="74">
        <v>0.69</v>
      </c>
      <c r="CA219" s="72">
        <v>64.489999999999995</v>
      </c>
      <c r="CB219" s="74">
        <v>0.11</v>
      </c>
      <c r="CC219" s="74">
        <v>0.11</v>
      </c>
      <c r="CD219" s="74">
        <v>5.3739999999999997</v>
      </c>
      <c r="CE219" s="74">
        <v>1.7999999999999999E-2</v>
      </c>
      <c r="CF219" s="74">
        <v>0.152</v>
      </c>
      <c r="CG219" s="74">
        <v>6.0000000000000001E-3</v>
      </c>
      <c r="CH219" s="74">
        <v>0</v>
      </c>
      <c r="CI219" s="74">
        <v>6.0000000000000001E-3</v>
      </c>
      <c r="CJ219" s="74">
        <v>2.74</v>
      </c>
      <c r="CK219" s="74">
        <v>442.6</v>
      </c>
      <c r="CL219" s="74">
        <v>0.34</v>
      </c>
      <c r="CM219" s="74">
        <v>0.45</v>
      </c>
      <c r="CN219" s="74">
        <v>27.98</v>
      </c>
      <c r="CO219" s="74">
        <v>4.2999999999999997E-2</v>
      </c>
      <c r="CP219" s="74">
        <v>0.60499999999999998</v>
      </c>
      <c r="CQ219" s="74">
        <v>2.1000000000000001E-2</v>
      </c>
      <c r="CR219" s="74">
        <v>20.84</v>
      </c>
      <c r="CS219" s="74">
        <v>2.1000000000000001E-2</v>
      </c>
      <c r="CT219" s="74">
        <v>0.45</v>
      </c>
      <c r="CU219" s="74">
        <v>38.57</v>
      </c>
      <c r="CV219" s="74">
        <v>0.08</v>
      </c>
      <c r="CW219" s="74">
        <v>7.0000000000000007E-2</v>
      </c>
      <c r="CX219" s="74">
        <v>3.9180000000000001</v>
      </c>
      <c r="CY219" s="74">
        <v>1.6E-2</v>
      </c>
      <c r="CZ219" s="74">
        <v>0.16900000000000001</v>
      </c>
      <c r="DA219" s="74">
        <v>5.0000000000000001E-3</v>
      </c>
      <c r="DB219" s="74">
        <v>0</v>
      </c>
      <c r="DC219" s="74">
        <v>5.0000000000000001E-3</v>
      </c>
      <c r="DD219" s="74"/>
    </row>
    <row r="220" spans="1:108" ht="16.5" customHeight="1" x14ac:dyDescent="0.25">
      <c r="A220" s="70">
        <v>206</v>
      </c>
      <c r="B220" s="71">
        <v>45394</v>
      </c>
      <c r="C220" s="72">
        <v>2</v>
      </c>
      <c r="D220" s="72">
        <v>12</v>
      </c>
      <c r="E220" s="72">
        <v>2093.8143600000003</v>
      </c>
      <c r="F220" s="74"/>
      <c r="G220" s="72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2">
        <v>1.51</v>
      </c>
      <c r="AB220" s="72">
        <v>549.91</v>
      </c>
      <c r="AC220" s="72">
        <v>2.15</v>
      </c>
      <c r="AD220" s="72">
        <v>3</v>
      </c>
      <c r="AE220" s="72">
        <v>6.8250000000000002</v>
      </c>
      <c r="AF220" s="72">
        <v>4.9000000000000002E-2</v>
      </c>
      <c r="AG220" s="72">
        <v>0.217</v>
      </c>
      <c r="AH220" s="72">
        <v>2.4E-2</v>
      </c>
      <c r="AI220" s="72">
        <v>0</v>
      </c>
      <c r="AJ220" s="72">
        <v>2.4E-2</v>
      </c>
      <c r="AK220" s="72">
        <f t="shared" si="63"/>
        <v>78.4567325260968</v>
      </c>
      <c r="AL220" s="72">
        <f t="shared" si="64"/>
        <v>2.936992989167019</v>
      </c>
      <c r="AM220" s="72">
        <f t="shared" si="71"/>
        <v>255.77209302325582</v>
      </c>
      <c r="AN220" s="72">
        <v>55.137142857142848</v>
      </c>
      <c r="AO220" s="74">
        <v>26.21</v>
      </c>
      <c r="AP220" s="72">
        <v>10065.780000000001</v>
      </c>
      <c r="AQ220" s="74">
        <v>43.35</v>
      </c>
      <c r="AR220" s="74">
        <v>9.73</v>
      </c>
      <c r="AS220" s="74">
        <v>7.7</v>
      </c>
      <c r="AT220" s="74">
        <v>0.66900000000000004</v>
      </c>
      <c r="AU220" s="74">
        <v>0.26100000000000001</v>
      </c>
      <c r="AV220" s="74">
        <v>6.4000000000000001E-2</v>
      </c>
      <c r="AW220" s="74">
        <v>10.74</v>
      </c>
      <c r="AX220" s="74">
        <v>6.4000000000000001E-2</v>
      </c>
      <c r="AY220" s="74">
        <f t="shared" si="66"/>
        <v>28.169999999999998</v>
      </c>
      <c r="AZ220" s="74"/>
      <c r="BA220" s="74"/>
      <c r="BB220" s="74">
        <v>0.72</v>
      </c>
      <c r="BC220" s="72">
        <v>117.76</v>
      </c>
      <c r="BD220" s="74">
        <v>0.16</v>
      </c>
      <c r="BE220" s="74">
        <v>2.2599999999999998</v>
      </c>
      <c r="BF220" s="74">
        <v>5.8959999999999999</v>
      </c>
      <c r="BG220" s="74">
        <v>2.5999999999999999E-2</v>
      </c>
      <c r="BH220" s="74">
        <v>0.193</v>
      </c>
      <c r="BI220" s="74">
        <v>2.1000000000000001E-2</v>
      </c>
      <c r="BJ220" s="74">
        <v>0</v>
      </c>
      <c r="BK220" s="74">
        <v>2.1000000000000001E-2</v>
      </c>
      <c r="BL220" s="74">
        <v>2.58</v>
      </c>
      <c r="BM220" s="72">
        <v>392.36</v>
      </c>
      <c r="BN220" s="74">
        <v>0.3</v>
      </c>
      <c r="BO220" s="74">
        <v>0.44</v>
      </c>
      <c r="BP220" s="74">
        <v>31.56</v>
      </c>
      <c r="BQ220" s="74">
        <v>4.2000000000000003E-2</v>
      </c>
      <c r="BR220" s="74">
        <v>0.57599999999999996</v>
      </c>
      <c r="BS220" s="74">
        <v>2.1000000000000001E-2</v>
      </c>
      <c r="BT220" s="74">
        <v>12.68</v>
      </c>
      <c r="BU220" s="74">
        <v>2.1000000000000001E-2</v>
      </c>
      <c r="BV220" s="74">
        <f t="shared" si="67"/>
        <v>44.239999999999995</v>
      </c>
      <c r="BW220" s="74">
        <f t="shared" si="68"/>
        <v>13.022</v>
      </c>
      <c r="BX220" s="73">
        <f>BX219+BT220-BX2</f>
        <v>-6.0220387172142864</v>
      </c>
      <c r="BY220" s="73">
        <f t="shared" si="69"/>
        <v>-67.18763620781607</v>
      </c>
      <c r="BZ220" s="74">
        <v>0.73</v>
      </c>
      <c r="CA220" s="72">
        <v>68.790000000000006</v>
      </c>
      <c r="CB220" s="74">
        <v>0.11</v>
      </c>
      <c r="CC220" s="74">
        <v>0.11</v>
      </c>
      <c r="CD220" s="74">
        <v>5.61</v>
      </c>
      <c r="CE220" s="74">
        <v>0.02</v>
      </c>
      <c r="CF220" s="74">
        <v>0.185</v>
      </c>
      <c r="CG220" s="74">
        <v>8.0000000000000002E-3</v>
      </c>
      <c r="CH220" s="74">
        <v>0</v>
      </c>
      <c r="CI220" s="74">
        <v>8.0000000000000002E-3</v>
      </c>
      <c r="CJ220" s="74">
        <v>2.58</v>
      </c>
      <c r="CK220" s="74">
        <v>392.36</v>
      </c>
      <c r="CL220" s="74">
        <v>0.3</v>
      </c>
      <c r="CM220" s="74">
        <v>0.44</v>
      </c>
      <c r="CN220" s="74">
        <v>31.56</v>
      </c>
      <c r="CO220" s="74">
        <v>4.2000000000000003E-2</v>
      </c>
      <c r="CP220" s="74">
        <v>0.57599999999999996</v>
      </c>
      <c r="CQ220" s="74">
        <v>2.1000000000000001E-2</v>
      </c>
      <c r="CR220" s="74">
        <v>12.68</v>
      </c>
      <c r="CS220" s="74">
        <v>2.1000000000000001E-2</v>
      </c>
      <c r="CT220" s="74">
        <v>0.43</v>
      </c>
      <c r="CU220" s="74">
        <v>25.44</v>
      </c>
      <c r="CV220" s="74">
        <v>0.12</v>
      </c>
      <c r="CW220" s="74">
        <v>7.0000000000000007E-2</v>
      </c>
      <c r="CX220" s="74">
        <v>3.3420000000000001</v>
      </c>
      <c r="CY220" s="74">
        <v>1.7999999999999999E-2</v>
      </c>
      <c r="CZ220" s="74">
        <v>0.18</v>
      </c>
      <c r="DA220" s="74">
        <v>6.0000000000000001E-3</v>
      </c>
      <c r="DB220" s="74">
        <v>0</v>
      </c>
      <c r="DC220" s="74">
        <v>6.0000000000000001E-3</v>
      </c>
      <c r="DD220" s="74"/>
    </row>
    <row r="221" spans="1:108" ht="16.5" customHeight="1" x14ac:dyDescent="0.25">
      <c r="A221" s="70">
        <v>207</v>
      </c>
      <c r="B221" s="71">
        <v>45395</v>
      </c>
      <c r="C221" s="72">
        <v>1</v>
      </c>
      <c r="D221" s="72">
        <v>12</v>
      </c>
      <c r="E221" s="72">
        <v>1985.20308</v>
      </c>
      <c r="F221" s="74"/>
      <c r="G221" s="72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2">
        <v>1.34</v>
      </c>
      <c r="AB221" s="72">
        <v>517.29999999999995</v>
      </c>
      <c r="AC221" s="72">
        <v>1.83</v>
      </c>
      <c r="AD221" s="72">
        <v>2.87</v>
      </c>
      <c r="AE221" s="72">
        <v>6.6769999999999996</v>
      </c>
      <c r="AF221" s="72">
        <v>5.7000000000000002E-2</v>
      </c>
      <c r="AG221" s="72">
        <v>0.29099999999999998</v>
      </c>
      <c r="AH221" s="72">
        <v>4.9000000000000002E-2</v>
      </c>
      <c r="AI221" s="72">
        <v>0</v>
      </c>
      <c r="AJ221" s="72">
        <v>3.9E-2</v>
      </c>
      <c r="AK221" s="72">
        <f t="shared" si="63"/>
        <v>79.278412459062835</v>
      </c>
      <c r="AL221" s="72">
        <f t="shared" si="64"/>
        <v>2.9238061879249506</v>
      </c>
      <c r="AM221" s="72">
        <f t="shared" si="71"/>
        <v>282.67759562841525</v>
      </c>
      <c r="AN221" s="72">
        <v>56.437499999999986</v>
      </c>
      <c r="AO221" s="74">
        <v>29.13</v>
      </c>
      <c r="AP221" s="72">
        <v>11298.6</v>
      </c>
      <c r="AQ221" s="74">
        <v>44.86</v>
      </c>
      <c r="AR221" s="74">
        <v>10.8</v>
      </c>
      <c r="AS221" s="74">
        <v>6.8109999999999999</v>
      </c>
      <c r="AT221" s="74">
        <v>0.82799999999999996</v>
      </c>
      <c r="AU221" s="74">
        <v>0.309</v>
      </c>
      <c r="AV221" s="74">
        <v>0.11799999999999999</v>
      </c>
      <c r="AW221" s="74">
        <v>6.81</v>
      </c>
      <c r="AX221" s="74">
        <v>0.27</v>
      </c>
      <c r="AY221" s="74">
        <f t="shared" si="66"/>
        <v>24.420999999999999</v>
      </c>
      <c r="AZ221" s="74"/>
      <c r="BA221" s="74"/>
      <c r="BB221" s="74">
        <v>0.87</v>
      </c>
      <c r="BC221" s="72">
        <v>151.02000000000001</v>
      </c>
      <c r="BD221" s="74">
        <v>0.2</v>
      </c>
      <c r="BE221" s="74">
        <v>2.69</v>
      </c>
      <c r="BF221" s="74">
        <v>7.3390000000000004</v>
      </c>
      <c r="BG221" s="74">
        <v>2.1000000000000001E-2</v>
      </c>
      <c r="BH221" s="74">
        <v>0.23400000000000001</v>
      </c>
      <c r="BI221" s="74">
        <v>3.5000000000000003E-2</v>
      </c>
      <c r="BJ221" s="74">
        <v>0</v>
      </c>
      <c r="BK221" s="74">
        <v>4.8000000000000001E-2</v>
      </c>
      <c r="BL221" s="74">
        <v>0.69</v>
      </c>
      <c r="BM221" s="72">
        <v>142.07</v>
      </c>
      <c r="BN221" s="74">
        <v>0.14000000000000001</v>
      </c>
      <c r="BO221" s="74">
        <v>2.42</v>
      </c>
      <c r="BP221" s="74">
        <v>6.5540000000000003</v>
      </c>
      <c r="BQ221" s="74">
        <v>1.4E-2</v>
      </c>
      <c r="BR221" s="74">
        <v>0.216</v>
      </c>
      <c r="BS221" s="74">
        <v>3.2000000000000001E-2</v>
      </c>
      <c r="BT221" s="74">
        <v>0</v>
      </c>
      <c r="BU221" s="74">
        <v>3.9E-2</v>
      </c>
      <c r="BV221" s="74">
        <f t="shared" si="67"/>
        <v>6.5540000000000003</v>
      </c>
      <c r="BW221" s="74">
        <f t="shared" si="68"/>
        <v>0.15400000000000003</v>
      </c>
      <c r="BX221" s="73">
        <f>BX220+BT221-BX2</f>
        <v>-9.0220387172142864</v>
      </c>
      <c r="BY221" s="73">
        <f t="shared" si="69"/>
        <v>-72.033636207816073</v>
      </c>
      <c r="BZ221" s="74">
        <v>0.8</v>
      </c>
      <c r="CA221" s="72">
        <v>124.21</v>
      </c>
      <c r="CB221" s="74">
        <v>0.16</v>
      </c>
      <c r="CC221" s="74">
        <v>0.25</v>
      </c>
      <c r="CD221" s="74">
        <v>6.8380000000000001</v>
      </c>
      <c r="CE221" s="74">
        <v>1.0999999999999999E-2</v>
      </c>
      <c r="CF221" s="74">
        <v>0.25800000000000001</v>
      </c>
      <c r="CG221" s="74">
        <v>1.4E-2</v>
      </c>
      <c r="CH221" s="74">
        <v>0</v>
      </c>
      <c r="CI221" s="74">
        <v>4.8000000000000001E-2</v>
      </c>
      <c r="CJ221" s="74">
        <v>2.46</v>
      </c>
      <c r="CK221" s="74">
        <v>451.25</v>
      </c>
      <c r="CL221" s="74">
        <v>0.35</v>
      </c>
      <c r="CM221" s="74">
        <v>0.74</v>
      </c>
      <c r="CN221" s="74">
        <v>26.75</v>
      </c>
      <c r="CO221" s="74">
        <v>0.19</v>
      </c>
      <c r="CP221" s="74">
        <v>0.46800000000000003</v>
      </c>
      <c r="CQ221" s="74">
        <v>9.7000000000000003E-2</v>
      </c>
      <c r="CR221" s="74">
        <v>27.55</v>
      </c>
      <c r="CS221" s="74">
        <v>6.2E-2</v>
      </c>
      <c r="CT221" s="74">
        <v>0.33</v>
      </c>
      <c r="CU221" s="74">
        <v>38.01</v>
      </c>
      <c r="CV221" s="74">
        <v>0.11</v>
      </c>
      <c r="CW221" s="74">
        <v>0.08</v>
      </c>
      <c r="CX221" s="74">
        <v>4.7549999999999999</v>
      </c>
      <c r="CY221" s="74">
        <v>5.0000000000000001E-3</v>
      </c>
      <c r="CZ221" s="74">
        <v>0.185</v>
      </c>
      <c r="DA221" s="74">
        <v>1.7000000000000001E-2</v>
      </c>
      <c r="DB221" s="74">
        <v>0</v>
      </c>
      <c r="DC221" s="74">
        <v>4.5999999999999999E-2</v>
      </c>
      <c r="DD221" s="74"/>
    </row>
    <row r="222" spans="1:108" ht="16.5" customHeight="1" x14ac:dyDescent="0.25">
      <c r="A222" s="70">
        <v>208</v>
      </c>
      <c r="B222" s="71">
        <v>45395</v>
      </c>
      <c r="C222" s="72">
        <v>2</v>
      </c>
      <c r="D222" s="72">
        <v>12</v>
      </c>
      <c r="E222" s="72">
        <v>1876.1492000000001</v>
      </c>
      <c r="F222" s="74"/>
      <c r="G222" s="72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2">
        <v>1.3</v>
      </c>
      <c r="AB222" s="72">
        <v>613.33000000000004</v>
      </c>
      <c r="AC222" s="72">
        <v>1.99</v>
      </c>
      <c r="AD222" s="72">
        <v>3.14</v>
      </c>
      <c r="AE222" s="72">
        <v>8.1690000000000005</v>
      </c>
      <c r="AF222" s="72">
        <v>4.9000000000000002E-2</v>
      </c>
      <c r="AG222" s="72">
        <v>0.32900000000000001</v>
      </c>
      <c r="AH222" s="72">
        <v>4.9000000000000002E-2</v>
      </c>
      <c r="AI222" s="72">
        <v>0</v>
      </c>
      <c r="AJ222" s="72">
        <v>4.4999999999999998E-2</v>
      </c>
      <c r="AK222" s="72">
        <f t="shared" si="63"/>
        <v>75.486584485576458</v>
      </c>
      <c r="AL222" s="72">
        <f t="shared" si="64"/>
        <v>2.9807255445154812</v>
      </c>
      <c r="AM222" s="72">
        <f t="shared" si="71"/>
        <v>308.2060301507538</v>
      </c>
      <c r="AN222" s="72">
        <v>49.505882352941185</v>
      </c>
      <c r="AO222" s="74">
        <v>26.42</v>
      </c>
      <c r="AP222" s="72">
        <v>13697.58</v>
      </c>
      <c r="AQ222" s="74">
        <v>45.72</v>
      </c>
      <c r="AR222" s="74">
        <v>13.01</v>
      </c>
      <c r="AS222" s="74">
        <v>6.2430000000000003</v>
      </c>
      <c r="AT222" s="74">
        <v>0.73099999999999998</v>
      </c>
      <c r="AU222" s="74">
        <v>0.24199999999999999</v>
      </c>
      <c r="AV222" s="74">
        <v>0.218</v>
      </c>
      <c r="AW222" s="74">
        <v>4.0999999999999996</v>
      </c>
      <c r="AX222" s="74">
        <v>0.28299999999999997</v>
      </c>
      <c r="AY222" s="74">
        <f t="shared" si="66"/>
        <v>23.353000000000002</v>
      </c>
      <c r="AZ222" s="74"/>
      <c r="BA222" s="74"/>
      <c r="BB222" s="74">
        <v>0.69</v>
      </c>
      <c r="BC222" s="72">
        <v>142.07</v>
      </c>
      <c r="BD222" s="74">
        <v>0.14000000000000001</v>
      </c>
      <c r="BE222" s="74">
        <v>2.42</v>
      </c>
      <c r="BF222" s="74">
        <v>6.5540000000000003</v>
      </c>
      <c r="BG222" s="74">
        <v>1.4E-2</v>
      </c>
      <c r="BH222" s="74">
        <v>0.216</v>
      </c>
      <c r="BI222" s="74">
        <v>3.2000000000000001E-2</v>
      </c>
      <c r="BJ222" s="74">
        <v>0</v>
      </c>
      <c r="BK222" s="74">
        <v>3.9E-2</v>
      </c>
      <c r="BL222" s="74">
        <v>1.79</v>
      </c>
      <c r="BM222" s="72">
        <v>1244.57</v>
      </c>
      <c r="BN222" s="74">
        <v>0.67</v>
      </c>
      <c r="BO222" s="74">
        <v>50.5</v>
      </c>
      <c r="BP222" s="74">
        <v>8.2959999999999994</v>
      </c>
      <c r="BQ222" s="74">
        <v>0.497</v>
      </c>
      <c r="BR222" s="74">
        <v>0.193</v>
      </c>
      <c r="BS222" s="74">
        <v>0.55900000000000005</v>
      </c>
      <c r="BT222" s="74">
        <v>1.99</v>
      </c>
      <c r="BU222" s="74">
        <v>2.1999999999999999E-2</v>
      </c>
      <c r="BV222" s="74">
        <f t="shared" si="67"/>
        <v>10.286</v>
      </c>
      <c r="BW222" s="74">
        <f t="shared" si="68"/>
        <v>3.157</v>
      </c>
      <c r="BX222" s="73">
        <f>BX221+BT222-BX2</f>
        <v>-10.032038717214286</v>
      </c>
      <c r="BY222" s="73">
        <f t="shared" si="69"/>
        <v>-73.876636207816077</v>
      </c>
      <c r="BZ222" s="74">
        <v>0.56000000000000005</v>
      </c>
      <c r="CA222" s="72">
        <v>80.2</v>
      </c>
      <c r="CB222" s="74">
        <v>0.12</v>
      </c>
      <c r="CC222" s="74">
        <v>0.1</v>
      </c>
      <c r="CD222" s="74">
        <v>6.4969999999999999</v>
      </c>
      <c r="CE222" s="74">
        <v>8.9999999999999993E-3</v>
      </c>
      <c r="CF222" s="74">
        <v>0.20799999999999999</v>
      </c>
      <c r="CG222" s="74">
        <v>1.2999999999999999E-2</v>
      </c>
      <c r="CH222" s="74">
        <v>0</v>
      </c>
      <c r="CI222" s="74">
        <v>2.9000000000000001E-2</v>
      </c>
      <c r="CJ222" s="74">
        <v>2.16</v>
      </c>
      <c r="CK222" s="74">
        <v>534.49</v>
      </c>
      <c r="CL222" s="74">
        <v>0.35</v>
      </c>
      <c r="CM222" s="74">
        <v>0.59</v>
      </c>
      <c r="CN222" s="74">
        <v>33.229999999999997</v>
      </c>
      <c r="CO222" s="74">
        <v>5.8999999999999997E-2</v>
      </c>
      <c r="CP222" s="74">
        <v>0.624</v>
      </c>
      <c r="CQ222" s="74">
        <v>0.03</v>
      </c>
      <c r="CR222" s="74">
        <v>16</v>
      </c>
      <c r="CS222" s="74">
        <v>2.1000000000000001E-2</v>
      </c>
      <c r="CT222" s="74">
        <v>0.49</v>
      </c>
      <c r="CU222" s="74">
        <v>38.78</v>
      </c>
      <c r="CV222" s="74">
        <v>0.14000000000000001</v>
      </c>
      <c r="CW222" s="74">
        <v>0.11</v>
      </c>
      <c r="CX222" s="74">
        <v>4.4219999999999997</v>
      </c>
      <c r="CY222" s="74">
        <v>7.0000000000000001E-3</v>
      </c>
      <c r="CZ222" s="74">
        <v>0.20300000000000001</v>
      </c>
      <c r="DA222" s="74">
        <v>1.0999999999999999E-2</v>
      </c>
      <c r="DB222" s="74">
        <v>0</v>
      </c>
      <c r="DC222" s="74">
        <v>5.8000000000000003E-2</v>
      </c>
      <c r="DD222" s="74"/>
    </row>
    <row r="223" spans="1:108" ht="16.5" customHeight="1" x14ac:dyDescent="0.25">
      <c r="A223" s="70">
        <v>209</v>
      </c>
      <c r="B223" s="71">
        <v>45396</v>
      </c>
      <c r="C223" s="72">
        <v>1</v>
      </c>
      <c r="D223" s="72">
        <v>12</v>
      </c>
      <c r="E223" s="72">
        <v>2031.30628</v>
      </c>
      <c r="F223" s="74"/>
      <c r="G223" s="72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2">
        <v>1.69</v>
      </c>
      <c r="AB223" s="72">
        <v>711.5</v>
      </c>
      <c r="AC223" s="72">
        <v>2.2599999999999998</v>
      </c>
      <c r="AD223" s="72">
        <v>3.42</v>
      </c>
      <c r="AE223" s="72">
        <v>7.3680000000000003</v>
      </c>
      <c r="AF223" s="72">
        <v>3.5000000000000003E-2</v>
      </c>
      <c r="AG223" s="72">
        <v>0.34</v>
      </c>
      <c r="AH223" s="72">
        <v>3.7999999999999999E-2</v>
      </c>
      <c r="AI223" s="72">
        <v>0</v>
      </c>
      <c r="AJ223" s="72">
        <v>1.7999999999999999E-2</v>
      </c>
      <c r="AK223" s="72">
        <f t="shared" si="63"/>
        <v>76.501104015905753</v>
      </c>
      <c r="AL223" s="72">
        <f t="shared" si="64"/>
        <v>2.9654386329079276</v>
      </c>
      <c r="AM223" s="72">
        <f t="shared" si="71"/>
        <v>314.82300884955754</v>
      </c>
      <c r="AN223" s="72">
        <v>47.600000000000023</v>
      </c>
      <c r="AO223" s="74">
        <v>16.27</v>
      </c>
      <c r="AP223" s="72">
        <v>9648.1299999999992</v>
      </c>
      <c r="AQ223" s="74">
        <v>32.6</v>
      </c>
      <c r="AR223" s="74">
        <v>21.65</v>
      </c>
      <c r="AS223" s="74">
        <v>6.9729999999999999</v>
      </c>
      <c r="AT223" s="74">
        <v>2E-3</v>
      </c>
      <c r="AU223" s="74">
        <v>0.24299999999999999</v>
      </c>
      <c r="AV223" s="74">
        <v>1.7999999999999999E-2</v>
      </c>
      <c r="AW223" s="74">
        <v>5.04</v>
      </c>
      <c r="AX223" s="74">
        <v>4.2000000000000003E-2</v>
      </c>
      <c r="AY223" s="74">
        <f t="shared" si="66"/>
        <v>33.662999999999997</v>
      </c>
      <c r="AZ223" s="74"/>
      <c r="BA223" s="74"/>
      <c r="BB223" s="74">
        <v>0.62</v>
      </c>
      <c r="BC223" s="72">
        <v>154.62</v>
      </c>
      <c r="BD223" s="74">
        <v>0.15</v>
      </c>
      <c r="BE223" s="74">
        <v>2.23</v>
      </c>
      <c r="BF223" s="74">
        <v>7.218</v>
      </c>
      <c r="BG223" s="74">
        <v>1.4999999999999999E-2</v>
      </c>
      <c r="BH223" s="74">
        <v>0.312</v>
      </c>
      <c r="BI223" s="74">
        <v>0.04</v>
      </c>
      <c r="BJ223" s="74">
        <v>0</v>
      </c>
      <c r="BK223" s="74">
        <v>3.6999999999999998E-2</v>
      </c>
      <c r="BL223" s="74">
        <v>1.51</v>
      </c>
      <c r="BM223" s="72">
        <v>1316.49</v>
      </c>
      <c r="BN223" s="74">
        <v>1.03</v>
      </c>
      <c r="BO223" s="74">
        <v>50.42</v>
      </c>
      <c r="BP223" s="74">
        <v>8.4459999999999997</v>
      </c>
      <c r="BQ223" s="74">
        <v>0.54900000000000004</v>
      </c>
      <c r="BR223" s="74">
        <v>0.27300000000000002</v>
      </c>
      <c r="BS223" s="74">
        <v>0.20100000000000001</v>
      </c>
      <c r="BT223" s="74">
        <v>1.82</v>
      </c>
      <c r="BU223" s="74">
        <v>0.188</v>
      </c>
      <c r="BV223" s="74">
        <f t="shared" si="67"/>
        <v>10.266</v>
      </c>
      <c r="BW223" s="74">
        <f t="shared" si="68"/>
        <v>3.399</v>
      </c>
      <c r="BX223" s="73">
        <f>BX222+BT223-BX2</f>
        <v>-11.212038717214286</v>
      </c>
      <c r="BY223" s="73">
        <f t="shared" si="69"/>
        <v>-75.477636207816076</v>
      </c>
      <c r="BZ223" s="74">
        <v>0.56000000000000005</v>
      </c>
      <c r="CA223" s="72">
        <v>90.86</v>
      </c>
      <c r="CB223" s="74">
        <v>0.12</v>
      </c>
      <c r="CC223" s="74">
        <v>0.12</v>
      </c>
      <c r="CD223" s="74">
        <v>6.6820000000000004</v>
      </c>
      <c r="CE223" s="74">
        <v>3.0000000000000001E-3</v>
      </c>
      <c r="CF223" s="74">
        <v>0.28299999999999997</v>
      </c>
      <c r="CG223" s="74">
        <v>0.03</v>
      </c>
      <c r="CH223" s="74">
        <v>0</v>
      </c>
      <c r="CI223" s="74">
        <v>2.9000000000000001E-2</v>
      </c>
      <c r="CJ223" s="74">
        <v>2.11</v>
      </c>
      <c r="CK223" s="74">
        <v>510.41</v>
      </c>
      <c r="CL223" s="74">
        <v>0.3</v>
      </c>
      <c r="CM223" s="74">
        <v>0.51</v>
      </c>
      <c r="CN223" s="74">
        <v>30.125</v>
      </c>
      <c r="CO223" s="74">
        <v>0.35599999999999998</v>
      </c>
      <c r="CP223" s="74">
        <v>0.16600000000000001</v>
      </c>
      <c r="CQ223" s="74">
        <v>0.38800000000000001</v>
      </c>
      <c r="CR223" s="74">
        <v>13.52</v>
      </c>
      <c r="CS223" s="74">
        <v>5.2999999999999999E-2</v>
      </c>
      <c r="CT223" s="74">
        <v>0.3</v>
      </c>
      <c r="CU223" s="74">
        <v>30.19</v>
      </c>
      <c r="CV223" s="74">
        <v>0.12</v>
      </c>
      <c r="CW223" s="74">
        <v>0.08</v>
      </c>
      <c r="CX223" s="74">
        <v>3.64</v>
      </c>
      <c r="CY223" s="74">
        <v>2E-3</v>
      </c>
      <c r="CZ223" s="74">
        <v>0.317</v>
      </c>
      <c r="DA223" s="74">
        <v>1.6E-2</v>
      </c>
      <c r="DB223" s="74">
        <v>0</v>
      </c>
      <c r="DC223" s="74">
        <v>3.5999999999999997E-2</v>
      </c>
      <c r="DD223" s="74"/>
    </row>
    <row r="224" spans="1:108" ht="16.5" customHeight="1" x14ac:dyDescent="0.25">
      <c r="A224" s="70">
        <v>210</v>
      </c>
      <c r="B224" s="71">
        <v>45396</v>
      </c>
      <c r="C224" s="72">
        <v>2</v>
      </c>
      <c r="D224" s="72">
        <v>11.9</v>
      </c>
      <c r="E224" s="72">
        <v>2023.1347500000002</v>
      </c>
      <c r="F224" s="74"/>
      <c r="G224" s="72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2">
        <v>1.83</v>
      </c>
      <c r="AB224" s="72">
        <v>935.88</v>
      </c>
      <c r="AC224" s="72">
        <v>2.85</v>
      </c>
      <c r="AD224" s="72">
        <v>3.73</v>
      </c>
      <c r="AE224" s="72">
        <v>9.3239999999999998</v>
      </c>
      <c r="AF224" s="72">
        <v>0.03</v>
      </c>
      <c r="AG224" s="72">
        <v>0.42799999999999999</v>
      </c>
      <c r="AH224" s="72">
        <v>4.8000000000000001E-2</v>
      </c>
      <c r="AI224" s="72">
        <v>0</v>
      </c>
      <c r="AJ224" s="72">
        <v>4.2000000000000003E-2</v>
      </c>
      <c r="AK224" s="72">
        <f t="shared" si="63"/>
        <v>71.107746124582121</v>
      </c>
      <c r="AL224" s="72">
        <f t="shared" si="64"/>
        <v>3.0530501991391557</v>
      </c>
      <c r="AM224" s="72">
        <f t="shared" si="71"/>
        <v>328.37894736842105</v>
      </c>
      <c r="AN224" s="72">
        <v>52.205882352941195</v>
      </c>
      <c r="AO224" s="74">
        <v>12.74</v>
      </c>
      <c r="AP224" s="72">
        <v>8995.86</v>
      </c>
      <c r="AQ224" s="74">
        <v>30.82</v>
      </c>
      <c r="AR224" s="74">
        <v>24.56</v>
      </c>
      <c r="AS224" s="74">
        <v>3.4910000000000001</v>
      </c>
      <c r="AT224" s="74">
        <v>1.0999999999999999E-2</v>
      </c>
      <c r="AU224" s="74">
        <v>0.49399999999999999</v>
      </c>
      <c r="AV224" s="74">
        <v>1.7000000000000001E-2</v>
      </c>
      <c r="AW224" s="74">
        <v>3.71</v>
      </c>
      <c r="AX224" s="74">
        <v>5.5E-2</v>
      </c>
      <c r="AY224" s="74">
        <f t="shared" si="66"/>
        <v>31.760999999999999</v>
      </c>
      <c r="AZ224" s="74"/>
      <c r="BA224" s="74"/>
      <c r="BB224" s="74">
        <v>0.62</v>
      </c>
      <c r="BC224" s="72">
        <v>210.91</v>
      </c>
      <c r="BD224" s="74">
        <v>0.18</v>
      </c>
      <c r="BE224" s="74">
        <v>2.71</v>
      </c>
      <c r="BF224" s="74">
        <v>7.31</v>
      </c>
      <c r="BG224" s="74">
        <v>2E-3</v>
      </c>
      <c r="BH224" s="74">
        <v>0.27400000000000002</v>
      </c>
      <c r="BI224" s="74">
        <v>1.0999999999999999E-2</v>
      </c>
      <c r="BJ224" s="74">
        <v>0</v>
      </c>
      <c r="BK224" s="74">
        <v>3.1E-2</v>
      </c>
      <c r="BL224" s="74">
        <v>1.48</v>
      </c>
      <c r="BM224" s="72">
        <v>1412.6</v>
      </c>
      <c r="BN224" s="74">
        <v>0.72</v>
      </c>
      <c r="BO224" s="74">
        <v>50.06</v>
      </c>
      <c r="BP224" s="74">
        <v>8.2129999999999992</v>
      </c>
      <c r="BQ224" s="74">
        <v>0.47499999999999998</v>
      </c>
      <c r="BR224" s="74">
        <v>0.224</v>
      </c>
      <c r="BS224" s="74">
        <v>0.21299999999999999</v>
      </c>
      <c r="BT224" s="74">
        <v>1.85</v>
      </c>
      <c r="BU224" s="74">
        <v>0.19900000000000001</v>
      </c>
      <c r="BV224" s="74">
        <f t="shared" si="67"/>
        <v>10.062999999999999</v>
      </c>
      <c r="BW224" s="74">
        <f t="shared" si="68"/>
        <v>3.0450000000000004</v>
      </c>
      <c r="BX224" s="73">
        <f>BX223+BT224-BX2</f>
        <v>-12.362038717214286</v>
      </c>
      <c r="BY224" s="73">
        <f t="shared" si="69"/>
        <v>-77.432636207816074</v>
      </c>
      <c r="BZ224" s="74">
        <v>0.46</v>
      </c>
      <c r="CA224" s="72">
        <v>115.09</v>
      </c>
      <c r="CB224" s="74">
        <v>0.14000000000000001</v>
      </c>
      <c r="CC224" s="74">
        <v>0.12</v>
      </c>
      <c r="CD224" s="74">
        <v>7.1230000000000002</v>
      </c>
      <c r="CE224" s="74">
        <v>2E-3</v>
      </c>
      <c r="CF224" s="74">
        <v>0.27500000000000002</v>
      </c>
      <c r="CG224" s="74">
        <v>2.7E-2</v>
      </c>
      <c r="CH224" s="74">
        <v>0</v>
      </c>
      <c r="CI224" s="74">
        <v>3.7999999999999999E-2</v>
      </c>
      <c r="CJ224" s="74">
        <v>2.46</v>
      </c>
      <c r="CK224" s="74">
        <v>657.5</v>
      </c>
      <c r="CL224" s="74">
        <v>0.33</v>
      </c>
      <c r="CM224" s="74">
        <v>0.56999999999999995</v>
      </c>
      <c r="CN224" s="74">
        <v>32.590000000000003</v>
      </c>
      <c r="CO224" s="74">
        <v>0.35699999999999998</v>
      </c>
      <c r="CP224" s="74">
        <v>0.16600000000000001</v>
      </c>
      <c r="CQ224" s="74">
        <v>0.39300000000000002</v>
      </c>
      <c r="CR224" s="74">
        <v>12.74</v>
      </c>
      <c r="CS224" s="74">
        <v>6.5000000000000002E-2</v>
      </c>
      <c r="CT224" s="74">
        <v>0.33</v>
      </c>
      <c r="CU224" s="74">
        <v>43.28</v>
      </c>
      <c r="CV224" s="74">
        <v>0.12</v>
      </c>
      <c r="CW224" s="74">
        <v>0.09</v>
      </c>
      <c r="CX224" s="74">
        <v>3.9380000000000002</v>
      </c>
      <c r="CY224" s="74">
        <v>1E-3</v>
      </c>
      <c r="CZ224" s="74">
        <v>0.28000000000000003</v>
      </c>
      <c r="DA224" s="74">
        <v>8.9999999999999993E-3</v>
      </c>
      <c r="DB224" s="74">
        <v>0</v>
      </c>
      <c r="DC224" s="74">
        <v>3.6999999999999998E-2</v>
      </c>
      <c r="DD224" s="74"/>
    </row>
    <row r="225" spans="1:108" ht="16.5" customHeight="1" x14ac:dyDescent="0.25">
      <c r="A225" s="70">
        <v>211</v>
      </c>
      <c r="B225" s="71">
        <v>45397</v>
      </c>
      <c r="C225" s="72">
        <v>1</v>
      </c>
      <c r="D225" s="72">
        <v>11.7</v>
      </c>
      <c r="E225" s="72">
        <v>2019.5497000000003</v>
      </c>
      <c r="F225" s="74"/>
      <c r="G225" s="72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2">
        <v>1.73</v>
      </c>
      <c r="AB225" s="72">
        <v>760</v>
      </c>
      <c r="AC225" s="72">
        <v>2.7</v>
      </c>
      <c r="AD225" s="72">
        <v>2.9</v>
      </c>
      <c r="AE225" s="72">
        <v>10.42</v>
      </c>
      <c r="AF225" s="72">
        <v>5.8999999999999997E-2</v>
      </c>
      <c r="AG225" s="72">
        <v>0.53400000000000003</v>
      </c>
      <c r="AH225" s="72">
        <v>3.4000000000000002E-2</v>
      </c>
      <c r="AI225" s="72">
        <v>0</v>
      </c>
      <c r="AJ225" s="72">
        <v>5.3999999999999999E-2</v>
      </c>
      <c r="AK225" s="72">
        <f t="shared" si="63"/>
        <v>70.009752064869915</v>
      </c>
      <c r="AL225" s="72">
        <f t="shared" si="64"/>
        <v>3.0764481142791511</v>
      </c>
      <c r="AM225" s="72">
        <f t="shared" si="71"/>
        <v>281.48148148148147</v>
      </c>
      <c r="AN225" s="72">
        <v>53.733333333333306</v>
      </c>
      <c r="AO225" s="74">
        <v>14.89</v>
      </c>
      <c r="AP225" s="72">
        <v>11939.01</v>
      </c>
      <c r="AQ225" s="74">
        <v>37.700000000000003</v>
      </c>
      <c r="AR225" s="74">
        <v>16.62</v>
      </c>
      <c r="AS225" s="74">
        <v>7.26</v>
      </c>
      <c r="AT225" s="74">
        <v>0.50800000000000001</v>
      </c>
      <c r="AU225" s="74">
        <v>0.29599999999999999</v>
      </c>
      <c r="AV225" s="74">
        <v>0.153</v>
      </c>
      <c r="AW225" s="74">
        <v>5.91</v>
      </c>
      <c r="AX225" s="74">
        <v>0.223</v>
      </c>
      <c r="AY225" s="74">
        <f t="shared" si="66"/>
        <v>29.79</v>
      </c>
      <c r="AZ225" s="74"/>
      <c r="BA225" s="74"/>
      <c r="BB225" s="74">
        <v>0.72</v>
      </c>
      <c r="BC225" s="72">
        <v>275.52</v>
      </c>
      <c r="BD225" s="74">
        <v>0.2</v>
      </c>
      <c r="BE225" s="74">
        <v>2.85</v>
      </c>
      <c r="BF225" s="74">
        <v>8.1240000000000006</v>
      </c>
      <c r="BG225" s="74">
        <v>2.9000000000000001E-2</v>
      </c>
      <c r="BH225" s="74">
        <v>0.38800000000000001</v>
      </c>
      <c r="BI225" s="74">
        <v>2.3E-2</v>
      </c>
      <c r="BJ225" s="74">
        <v>0</v>
      </c>
      <c r="BK225" s="74">
        <v>3.5000000000000003E-2</v>
      </c>
      <c r="BL225" s="74">
        <v>3.2</v>
      </c>
      <c r="BM225" s="72">
        <v>2879.75</v>
      </c>
      <c r="BN225" s="74">
        <v>1.05</v>
      </c>
      <c r="BO225" s="74">
        <v>44.94</v>
      </c>
      <c r="BP225" s="74">
        <v>9.4039999999999999</v>
      </c>
      <c r="BQ225" s="74">
        <v>0.38800000000000001</v>
      </c>
      <c r="BR225" s="74">
        <v>0.28399999999999997</v>
      </c>
      <c r="BS225" s="74">
        <v>0.38900000000000001</v>
      </c>
      <c r="BT225" s="74">
        <v>4.1399999999999997</v>
      </c>
      <c r="BU225" s="74">
        <v>4.3999999999999997E-2</v>
      </c>
      <c r="BV225" s="74">
        <f t="shared" si="67"/>
        <v>13.544</v>
      </c>
      <c r="BW225" s="74">
        <f t="shared" si="68"/>
        <v>5.5779999999999994</v>
      </c>
      <c r="BX225" s="73">
        <f>BX224+BT225-BX2</f>
        <v>-11.222038717214286</v>
      </c>
      <c r="BY225" s="73">
        <f t="shared" si="69"/>
        <v>-76.854636207816071</v>
      </c>
      <c r="BZ225" s="74">
        <v>0.63</v>
      </c>
      <c r="CA225" s="72">
        <v>98.68</v>
      </c>
      <c r="CB225" s="74">
        <v>0.2</v>
      </c>
      <c r="CC225" s="74">
        <v>0.16</v>
      </c>
      <c r="CD225" s="74">
        <v>8.5020000000000007</v>
      </c>
      <c r="CE225" s="74">
        <v>1.2E-2</v>
      </c>
      <c r="CF225" s="74">
        <v>0.41199999999999998</v>
      </c>
      <c r="CG225" s="74">
        <v>7.0000000000000001E-3</v>
      </c>
      <c r="CH225" s="74">
        <v>0</v>
      </c>
      <c r="CI225" s="74">
        <v>2.4E-2</v>
      </c>
      <c r="CJ225" s="74">
        <v>2.3199999999999998</v>
      </c>
      <c r="CK225" s="74">
        <v>756.61</v>
      </c>
      <c r="CL225" s="74">
        <v>0.36</v>
      </c>
      <c r="CM225" s="74">
        <v>0.81</v>
      </c>
      <c r="CN225" s="74">
        <v>31.812000000000001</v>
      </c>
      <c r="CO225" s="74">
        <v>4.4999999999999998E-2</v>
      </c>
      <c r="CP225" s="74">
        <v>0.53600000000000003</v>
      </c>
      <c r="CQ225" s="74">
        <v>1.4E-2</v>
      </c>
      <c r="CR225" s="74">
        <v>16.13</v>
      </c>
      <c r="CS225" s="74">
        <v>4.2000000000000003E-2</v>
      </c>
      <c r="CT225" s="74">
        <v>0.39</v>
      </c>
      <c r="CU225" s="74">
        <v>60.8</v>
      </c>
      <c r="CV225" s="74">
        <v>0.15</v>
      </c>
      <c r="CW225" s="74">
        <v>0.09</v>
      </c>
      <c r="CX225" s="74">
        <v>5.6260000000000003</v>
      </c>
      <c r="CY225" s="74">
        <v>0.01</v>
      </c>
      <c r="CZ225" s="74">
        <v>0.35499999999999998</v>
      </c>
      <c r="DA225" s="74">
        <v>1.2999999999999999E-2</v>
      </c>
      <c r="DB225" s="74">
        <v>0</v>
      </c>
      <c r="DC225" s="74">
        <v>4.7E-2</v>
      </c>
      <c r="DD225" s="74"/>
    </row>
    <row r="226" spans="1:108" ht="16.5" customHeight="1" x14ac:dyDescent="0.25">
      <c r="A226" s="70">
        <v>212</v>
      </c>
      <c r="B226" s="71">
        <v>45397</v>
      </c>
      <c r="C226" s="72">
        <v>2</v>
      </c>
      <c r="D226" s="72">
        <v>11.6</v>
      </c>
      <c r="E226" s="72">
        <v>1992.83185</v>
      </c>
      <c r="F226" s="74"/>
      <c r="G226" s="72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2">
        <v>2.2400000000000002</v>
      </c>
      <c r="AB226" s="72">
        <v>789.91</v>
      </c>
      <c r="AC226" s="72">
        <v>1.58</v>
      </c>
      <c r="AD226" s="72">
        <v>2.84</v>
      </c>
      <c r="AE226" s="72">
        <v>8.266</v>
      </c>
      <c r="AF226" s="72">
        <v>6.2E-2</v>
      </c>
      <c r="AG226" s="72">
        <v>0.41299999999999998</v>
      </c>
      <c r="AH226" s="72">
        <v>3.2000000000000001E-2</v>
      </c>
      <c r="AI226" s="72">
        <v>0</v>
      </c>
      <c r="AJ226" s="72">
        <v>0.06</v>
      </c>
      <c r="AK226" s="72">
        <f t="shared" si="63"/>
        <v>76.074348676485769</v>
      </c>
      <c r="AL226" s="72">
        <f t="shared" si="64"/>
        <v>2.9713836528401885</v>
      </c>
      <c r="AM226" s="72">
        <f t="shared" si="71"/>
        <v>499.94303797468348</v>
      </c>
      <c r="AN226" s="72">
        <v>52.871428571428595</v>
      </c>
      <c r="AO226" s="74">
        <v>19.690000000000001</v>
      </c>
      <c r="AP226" s="72">
        <v>8948.39</v>
      </c>
      <c r="AQ226" s="74">
        <v>25.26</v>
      </c>
      <c r="AR226" s="74">
        <v>17.2</v>
      </c>
      <c r="AS226" s="74">
        <v>8.3800000000000008</v>
      </c>
      <c r="AT226" s="74">
        <v>0.75800000000000001</v>
      </c>
      <c r="AU226" s="74">
        <v>0.27700000000000002</v>
      </c>
      <c r="AV226" s="74">
        <v>0.2</v>
      </c>
      <c r="AW226" s="74">
        <v>7.04</v>
      </c>
      <c r="AX226" s="74">
        <v>0.11600000000000001</v>
      </c>
      <c r="AY226" s="74">
        <f t="shared" si="66"/>
        <v>32.619999999999997</v>
      </c>
      <c r="AZ226" s="74"/>
      <c r="BA226" s="74"/>
      <c r="BB226" s="74">
        <v>0.63</v>
      </c>
      <c r="BC226" s="72">
        <v>121.63</v>
      </c>
      <c r="BD226" s="74">
        <v>0.11</v>
      </c>
      <c r="BE226" s="74">
        <v>1.59</v>
      </c>
      <c r="BF226" s="74">
        <v>6.1619999999999999</v>
      </c>
      <c r="BG226" s="74">
        <v>2.1999999999999999E-2</v>
      </c>
      <c r="BH226" s="74">
        <v>0.26700000000000002</v>
      </c>
      <c r="BI226" s="74">
        <v>8.0000000000000002E-3</v>
      </c>
      <c r="BJ226" s="74">
        <v>0</v>
      </c>
      <c r="BK226" s="74">
        <v>2.7E-2</v>
      </c>
      <c r="BL226" s="74">
        <v>2.4</v>
      </c>
      <c r="BM226" s="72">
        <v>2105.7600000000002</v>
      </c>
      <c r="BN226" s="74">
        <v>0.98</v>
      </c>
      <c r="BO226" s="74">
        <v>47.23</v>
      </c>
      <c r="BP226" s="74">
        <v>9.9480000000000004</v>
      </c>
      <c r="BQ226" s="74">
        <v>0.44700000000000001</v>
      </c>
      <c r="BR226" s="74">
        <v>0.27600000000000002</v>
      </c>
      <c r="BS226" s="74">
        <v>0.35399999999999998</v>
      </c>
      <c r="BT226" s="74">
        <v>3.26</v>
      </c>
      <c r="BU226" s="74">
        <v>4.8000000000000001E-2</v>
      </c>
      <c r="BV226" s="74">
        <f t="shared" si="67"/>
        <v>13.208</v>
      </c>
      <c r="BW226" s="74">
        <f t="shared" si="68"/>
        <v>4.6870000000000003</v>
      </c>
      <c r="BX226" s="73">
        <f>BX225+BT226-BX2</f>
        <v>-10.962038717214286</v>
      </c>
      <c r="BY226" s="73">
        <f t="shared" si="69"/>
        <v>-77.167636207816074</v>
      </c>
      <c r="BZ226" s="74">
        <v>0.46</v>
      </c>
      <c r="CA226" s="72">
        <v>65.77</v>
      </c>
      <c r="CB226" s="74">
        <v>0.11</v>
      </c>
      <c r="CC226" s="74">
        <v>0.1</v>
      </c>
      <c r="CD226" s="74">
        <v>6.54</v>
      </c>
      <c r="CE226" s="74">
        <v>1.6E-2</v>
      </c>
      <c r="CF226" s="74">
        <v>0.27200000000000002</v>
      </c>
      <c r="CG226" s="74">
        <v>2E-3</v>
      </c>
      <c r="CH226" s="74">
        <v>0</v>
      </c>
      <c r="CI226" s="74">
        <v>1.9E-2</v>
      </c>
      <c r="CJ226" s="74">
        <v>2.37</v>
      </c>
      <c r="CK226" s="74">
        <v>623.53</v>
      </c>
      <c r="CL226" s="74">
        <v>0.3</v>
      </c>
      <c r="CM226" s="74">
        <v>0.34</v>
      </c>
      <c r="CN226" s="74">
        <v>34.515000000000001</v>
      </c>
      <c r="CO226" s="74">
        <v>3.3000000000000002E-2</v>
      </c>
      <c r="CP226" s="74">
        <v>0.52300000000000002</v>
      </c>
      <c r="CQ226" s="74">
        <v>1.4999999999999999E-2</v>
      </c>
      <c r="CR226" s="74">
        <v>12.1</v>
      </c>
      <c r="CS226" s="74">
        <v>2.9000000000000001E-2</v>
      </c>
      <c r="CT226" s="74">
        <v>0.37</v>
      </c>
      <c r="CU226" s="74">
        <v>43.79</v>
      </c>
      <c r="CV226" s="74">
        <v>0.11</v>
      </c>
      <c r="CW226" s="74">
        <v>0.08</v>
      </c>
      <c r="CX226" s="74">
        <v>4.16</v>
      </c>
      <c r="CY226" s="74">
        <v>8.9999999999999993E-3</v>
      </c>
      <c r="CZ226" s="74">
        <v>0.27600000000000002</v>
      </c>
      <c r="DA226" s="74">
        <v>1E-3</v>
      </c>
      <c r="DB226" s="74">
        <v>0</v>
      </c>
      <c r="DC226" s="74">
        <v>1.9E-2</v>
      </c>
      <c r="DD226" s="74"/>
    </row>
    <row r="227" spans="1:108" ht="16.5" customHeight="1" x14ac:dyDescent="0.25">
      <c r="A227" s="70">
        <v>213</v>
      </c>
      <c r="B227" s="71">
        <v>45398</v>
      </c>
      <c r="C227" s="72">
        <v>1</v>
      </c>
      <c r="D227" s="72">
        <v>12</v>
      </c>
      <c r="E227" s="72">
        <v>1999.1329599999999</v>
      </c>
      <c r="F227" s="74"/>
      <c r="G227" s="72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2">
        <v>1.66</v>
      </c>
      <c r="AB227" s="72">
        <v>819.6</v>
      </c>
      <c r="AC227" s="72">
        <v>2.57</v>
      </c>
      <c r="AD227" s="72">
        <v>3.53</v>
      </c>
      <c r="AE227" s="72">
        <v>8.0399999999999991</v>
      </c>
      <c r="AF227" s="72">
        <v>4.7E-2</v>
      </c>
      <c r="AG227" s="72">
        <v>0.42799999999999999</v>
      </c>
      <c r="AH227" s="72">
        <v>0.04</v>
      </c>
      <c r="AI227" s="72">
        <v>0</v>
      </c>
      <c r="AJ227" s="72">
        <v>6.0000000000000001E-3</v>
      </c>
      <c r="AK227" s="72">
        <f t="shared" si="63"/>
        <v>74.467493594748333</v>
      </c>
      <c r="AL227" s="72">
        <f t="shared" si="64"/>
        <v>2.9988709355027705</v>
      </c>
      <c r="AM227" s="72">
        <f t="shared" si="71"/>
        <v>318.91050583657591</v>
      </c>
      <c r="AN227" s="72">
        <v>48.808955223880595</v>
      </c>
      <c r="AO227" s="74">
        <v>23.83</v>
      </c>
      <c r="AP227" s="72">
        <v>11079.41</v>
      </c>
      <c r="AQ227" s="74">
        <v>37.14</v>
      </c>
      <c r="AR227" s="74">
        <v>19.52</v>
      </c>
      <c r="AS227" s="74">
        <v>7.7130000000000001</v>
      </c>
      <c r="AT227" s="74">
        <v>0.874</v>
      </c>
      <c r="AU227" s="74">
        <v>0.32600000000000001</v>
      </c>
      <c r="AV227" s="74">
        <v>0.184</v>
      </c>
      <c r="AW227" s="74">
        <v>5.87</v>
      </c>
      <c r="AX227" s="74">
        <v>0.21299999999999999</v>
      </c>
      <c r="AY227" s="74">
        <f t="shared" si="66"/>
        <v>33.103000000000002</v>
      </c>
      <c r="AZ227" s="74"/>
      <c r="BA227" s="74"/>
      <c r="BB227" s="74">
        <v>0.78</v>
      </c>
      <c r="BC227" s="72">
        <v>239.08</v>
      </c>
      <c r="BD227" s="74">
        <v>0.22</v>
      </c>
      <c r="BE227" s="74">
        <v>3.29</v>
      </c>
      <c r="BF227" s="74">
        <v>7.9390000000000001</v>
      </c>
      <c r="BG227" s="74">
        <v>3.5999999999999997E-2</v>
      </c>
      <c r="BH227" s="74">
        <v>0.36</v>
      </c>
      <c r="BI227" s="74">
        <v>3.4000000000000002E-2</v>
      </c>
      <c r="BJ227" s="74">
        <v>0</v>
      </c>
      <c r="BK227" s="74">
        <v>1.2999999999999999E-2</v>
      </c>
      <c r="BL227" s="74">
        <v>3.02</v>
      </c>
      <c r="BM227" s="72">
        <v>2434.66</v>
      </c>
      <c r="BN227" s="74">
        <v>0.89</v>
      </c>
      <c r="BO227" s="74">
        <v>47.84</v>
      </c>
      <c r="BP227" s="74">
        <v>10.798999999999999</v>
      </c>
      <c r="BQ227" s="74">
        <v>0.55900000000000005</v>
      </c>
      <c r="BR227" s="74">
        <v>0.28999999999999998</v>
      </c>
      <c r="BS227" s="74">
        <v>0.47399999999999998</v>
      </c>
      <c r="BT227" s="74">
        <v>2.52</v>
      </c>
      <c r="BU227" s="74">
        <v>2.4E-2</v>
      </c>
      <c r="BV227" s="74">
        <f t="shared" si="67"/>
        <v>13.318999999999999</v>
      </c>
      <c r="BW227" s="74">
        <f t="shared" si="68"/>
        <v>3.9690000000000003</v>
      </c>
      <c r="BX227" s="73">
        <f>BX226+BT227-BX2</f>
        <v>-11.442038717214286</v>
      </c>
      <c r="BY227" s="73">
        <f t="shared" si="69"/>
        <v>-78.198636207816079</v>
      </c>
      <c r="BZ227" s="74">
        <v>0.62</v>
      </c>
      <c r="CA227" s="72">
        <v>129.88999999999999</v>
      </c>
      <c r="CB227" s="74">
        <v>0.18</v>
      </c>
      <c r="CC227" s="74">
        <v>0.16</v>
      </c>
      <c r="CD227" s="74">
        <v>7.6639999999999997</v>
      </c>
      <c r="CE227" s="74">
        <v>2.5999999999999999E-2</v>
      </c>
      <c r="CF227" s="74">
        <v>0.32700000000000001</v>
      </c>
      <c r="CG227" s="74">
        <v>1.0999999999999999E-2</v>
      </c>
      <c r="CH227" s="74">
        <v>0</v>
      </c>
      <c r="CI227" s="74">
        <v>2.5999999999999999E-2</v>
      </c>
      <c r="CJ227" s="74">
        <v>2.4</v>
      </c>
      <c r="CK227" s="74">
        <v>562.64</v>
      </c>
      <c r="CL227" s="74">
        <v>0.32</v>
      </c>
      <c r="CM227" s="74">
        <v>0.37</v>
      </c>
      <c r="CN227" s="74">
        <v>34.210999999999999</v>
      </c>
      <c r="CO227" s="74">
        <v>8.1000000000000003E-2</v>
      </c>
      <c r="CP227" s="74">
        <v>0.57399999999999995</v>
      </c>
      <c r="CQ227" s="74">
        <v>1.7000000000000001E-2</v>
      </c>
      <c r="CR227" s="74">
        <v>12.58</v>
      </c>
      <c r="CS227" s="74">
        <v>1.2999999999999999E-2</v>
      </c>
      <c r="CT227" s="74">
        <v>0.26</v>
      </c>
      <c r="CU227" s="74">
        <v>25.71</v>
      </c>
      <c r="CV227" s="74">
        <v>0.14000000000000001</v>
      </c>
      <c r="CW227" s="74">
        <v>0.09</v>
      </c>
      <c r="CX227" s="74">
        <v>3.7709999999999999</v>
      </c>
      <c r="CY227" s="74">
        <v>0.03</v>
      </c>
      <c r="CZ227" s="74">
        <v>0.30099999999999999</v>
      </c>
      <c r="DA227" s="74">
        <v>8.9999999999999993E-3</v>
      </c>
      <c r="DB227" s="74">
        <v>0</v>
      </c>
      <c r="DC227" s="74">
        <v>1.2999999999999999E-2</v>
      </c>
      <c r="DD227" s="74"/>
    </row>
    <row r="228" spans="1:108" ht="16.5" customHeight="1" x14ac:dyDescent="0.25">
      <c r="A228" s="70">
        <v>214</v>
      </c>
      <c r="B228" s="71">
        <v>45398</v>
      </c>
      <c r="C228" s="72">
        <v>2</v>
      </c>
      <c r="D228" s="72">
        <v>11.8</v>
      </c>
      <c r="E228" s="72">
        <v>2072.80125</v>
      </c>
      <c r="F228" s="74"/>
      <c r="G228" s="72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2">
        <v>1.39</v>
      </c>
      <c r="AB228" s="72">
        <v>580.91999999999996</v>
      </c>
      <c r="AC228" s="72">
        <v>1.93</v>
      </c>
      <c r="AD228" s="72">
        <v>2.69</v>
      </c>
      <c r="AE228" s="72">
        <v>7.3550000000000004</v>
      </c>
      <c r="AF228" s="72">
        <v>6.7000000000000004E-2</v>
      </c>
      <c r="AG228" s="72">
        <v>0.313</v>
      </c>
      <c r="AH228" s="72">
        <v>2.8000000000000001E-2</v>
      </c>
      <c r="AI228" s="72">
        <v>0</v>
      </c>
      <c r="AJ228" s="72">
        <v>4.0000000000000001E-3</v>
      </c>
      <c r="AK228" s="72">
        <f t="shared" si="63"/>
        <v>77.921161343500444</v>
      </c>
      <c r="AL228" s="72">
        <f t="shared" si="64"/>
        <v>2.9461230955757105</v>
      </c>
      <c r="AM228" s="72">
        <f t="shared" si="71"/>
        <v>300.99481865284974</v>
      </c>
      <c r="AN228" s="72">
        <v>56.492063492063508</v>
      </c>
      <c r="AO228" s="74">
        <v>15.54</v>
      </c>
      <c r="AP228" s="72">
        <v>9851.82</v>
      </c>
      <c r="AQ228" s="74">
        <v>37.58</v>
      </c>
      <c r="AR228" s="74">
        <v>20.34</v>
      </c>
      <c r="AS228" s="74">
        <v>7.7759999999999998</v>
      </c>
      <c r="AT228" s="74">
        <v>0.69</v>
      </c>
      <c r="AU228" s="74">
        <v>0.26900000000000002</v>
      </c>
      <c r="AV228" s="74">
        <v>0.192</v>
      </c>
      <c r="AW228" s="74">
        <v>4.4400000000000004</v>
      </c>
      <c r="AX228" s="74">
        <v>0.22500000000000001</v>
      </c>
      <c r="AY228" s="74">
        <f t="shared" si="66"/>
        <v>32.555999999999997</v>
      </c>
      <c r="AZ228" s="74"/>
      <c r="BA228" s="74"/>
      <c r="BB228" s="74">
        <v>0.72</v>
      </c>
      <c r="BC228" s="72">
        <v>177.83</v>
      </c>
      <c r="BD228" s="74">
        <v>0.18</v>
      </c>
      <c r="BE228" s="74">
        <v>2.34</v>
      </c>
      <c r="BF228" s="74">
        <v>6.484</v>
      </c>
      <c r="BG228" s="74">
        <v>4.2000000000000003E-2</v>
      </c>
      <c r="BH228" s="74">
        <v>0.30199999999999999</v>
      </c>
      <c r="BI228" s="74">
        <v>2.5000000000000001E-2</v>
      </c>
      <c r="BJ228" s="74">
        <v>0</v>
      </c>
      <c r="BK228" s="74">
        <v>1.2E-2</v>
      </c>
      <c r="BL228" s="74">
        <v>2.36</v>
      </c>
      <c r="BM228" s="72">
        <v>2242.08</v>
      </c>
      <c r="BN228" s="74">
        <v>1.2</v>
      </c>
      <c r="BO228" s="74">
        <v>47.73</v>
      </c>
      <c r="BP228" s="74">
        <v>10.234</v>
      </c>
      <c r="BQ228" s="74">
        <v>0.57799999999999996</v>
      </c>
      <c r="BR228" s="74">
        <v>0.23499999999999999</v>
      </c>
      <c r="BS228" s="74">
        <v>0.43099999999999999</v>
      </c>
      <c r="BT228" s="74">
        <v>2.64</v>
      </c>
      <c r="BU228" s="74">
        <v>3.4000000000000002E-2</v>
      </c>
      <c r="BV228" s="74">
        <f t="shared" si="67"/>
        <v>12.874000000000001</v>
      </c>
      <c r="BW228" s="74">
        <f t="shared" si="68"/>
        <v>4.4180000000000001</v>
      </c>
      <c r="BX228" s="73">
        <f>BX227+BT228-BX2</f>
        <v>-11.802038717214286</v>
      </c>
      <c r="BY228" s="73">
        <f t="shared" si="69"/>
        <v>-78.780636207816073</v>
      </c>
      <c r="BZ228" s="74">
        <v>0.69</v>
      </c>
      <c r="CA228" s="72">
        <v>89.92</v>
      </c>
      <c r="CB228" s="74">
        <v>0.13</v>
      </c>
      <c r="CC228" s="74">
        <v>0.08</v>
      </c>
      <c r="CD228" s="74">
        <v>5.8730000000000002</v>
      </c>
      <c r="CE228" s="74">
        <v>3.5000000000000003E-2</v>
      </c>
      <c r="CF228" s="74">
        <v>0.29199999999999998</v>
      </c>
      <c r="CG228" s="74">
        <v>7.0000000000000001E-3</v>
      </c>
      <c r="CH228" s="74">
        <v>0</v>
      </c>
      <c r="CI228" s="74">
        <v>3.2000000000000001E-2</v>
      </c>
      <c r="CJ228" s="74">
        <v>2.89</v>
      </c>
      <c r="CK228" s="74">
        <v>840.86</v>
      </c>
      <c r="CL228" s="74">
        <v>0.44</v>
      </c>
      <c r="CM228" s="74">
        <v>0.89</v>
      </c>
      <c r="CN228" s="74">
        <v>37.984000000000002</v>
      </c>
      <c r="CO228" s="74">
        <v>8.8999999999999996E-2</v>
      </c>
      <c r="CP228" s="74">
        <v>0.55900000000000005</v>
      </c>
      <c r="CQ228" s="74">
        <v>2.1999999999999999E-2</v>
      </c>
      <c r="CR228" s="74">
        <v>8.77</v>
      </c>
      <c r="CS228" s="74">
        <v>0.02</v>
      </c>
      <c r="CT228" s="74">
        <v>0.53</v>
      </c>
      <c r="CU228" s="74">
        <v>63.39</v>
      </c>
      <c r="CV228" s="74">
        <v>0.16</v>
      </c>
      <c r="CW228" s="74">
        <v>0.08</v>
      </c>
      <c r="CX228" s="74">
        <v>5.16</v>
      </c>
      <c r="CY228" s="74">
        <v>3.3000000000000002E-2</v>
      </c>
      <c r="CZ228" s="74">
        <v>0.34399999999999997</v>
      </c>
      <c r="DA228" s="74">
        <v>1.0999999999999999E-2</v>
      </c>
      <c r="DB228" s="74">
        <v>0</v>
      </c>
      <c r="DC228" s="74">
        <v>1.2999999999999999E-2</v>
      </c>
      <c r="DD228" s="74"/>
    </row>
    <row r="229" spans="1:108" ht="16.5" customHeight="1" x14ac:dyDescent="0.25">
      <c r="A229" s="70">
        <v>215</v>
      </c>
      <c r="B229" s="71">
        <v>45399</v>
      </c>
      <c r="C229" s="72">
        <v>1</v>
      </c>
      <c r="D229" s="72">
        <v>12</v>
      </c>
      <c r="E229" s="72">
        <v>2110.0273200000001</v>
      </c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>
        <v>1.56</v>
      </c>
      <c r="AB229" s="72">
        <v>690.79</v>
      </c>
      <c r="AC229" s="72">
        <v>2.58</v>
      </c>
      <c r="AD229" s="72">
        <v>2.83</v>
      </c>
      <c r="AE229" s="72">
        <v>8.0790000000000006</v>
      </c>
      <c r="AF229" s="72">
        <v>5.5E-2</v>
      </c>
      <c r="AG229" s="72">
        <v>0.36099999999999999</v>
      </c>
      <c r="AH229" s="72">
        <v>2.7E-2</v>
      </c>
      <c r="AI229" s="72">
        <v>0</v>
      </c>
      <c r="AJ229" s="72">
        <v>5.1999999999999998E-2</v>
      </c>
      <c r="AK229" s="72">
        <f t="shared" si="63"/>
        <v>75.388498056140108</v>
      </c>
      <c r="AL229" s="72">
        <f t="shared" si="64"/>
        <v>2.9890487661513685</v>
      </c>
      <c r="AM229" s="72">
        <f t="shared" si="71"/>
        <v>267.74806201550388</v>
      </c>
      <c r="AN229" s="72">
        <v>50.230769230769248</v>
      </c>
      <c r="AO229" s="72">
        <v>21.11</v>
      </c>
      <c r="AP229" s="72">
        <v>9140.43</v>
      </c>
      <c r="AQ229" s="72">
        <v>30.78</v>
      </c>
      <c r="AR229" s="72">
        <v>20.93</v>
      </c>
      <c r="AS229" s="72">
        <v>8.5060000000000002</v>
      </c>
      <c r="AT229" s="72">
        <v>0.621</v>
      </c>
      <c r="AU229" s="72">
        <v>0.31</v>
      </c>
      <c r="AV229" s="72">
        <v>0.152</v>
      </c>
      <c r="AW229" s="72">
        <v>6.79</v>
      </c>
      <c r="AX229" s="72">
        <v>0.16200000000000001</v>
      </c>
      <c r="AY229" s="74">
        <f t="shared" si="66"/>
        <v>36.225999999999999</v>
      </c>
      <c r="AZ229" s="72"/>
      <c r="BA229" s="72"/>
      <c r="BB229" s="72">
        <v>0.76</v>
      </c>
      <c r="BC229" s="72">
        <v>145.71</v>
      </c>
      <c r="BD229" s="72">
        <v>0.15</v>
      </c>
      <c r="BE229" s="72">
        <v>2.21</v>
      </c>
      <c r="BF229" s="72">
        <v>6.609</v>
      </c>
      <c r="BG229" s="72">
        <v>2.3E-2</v>
      </c>
      <c r="BH229" s="72">
        <v>0.28899999999999998</v>
      </c>
      <c r="BI229" s="72">
        <v>2.1000000000000001E-2</v>
      </c>
      <c r="BJ229" s="74">
        <v>0</v>
      </c>
      <c r="BK229" s="72">
        <v>4.2999999999999997E-2</v>
      </c>
      <c r="BL229" s="72">
        <v>3.11</v>
      </c>
      <c r="BM229" s="72">
        <v>2023.16</v>
      </c>
      <c r="BN229" s="72">
        <v>0.81</v>
      </c>
      <c r="BO229" s="72">
        <v>49.68</v>
      </c>
      <c r="BP229" s="72">
        <v>10.5</v>
      </c>
      <c r="BQ229" s="72">
        <v>0.40400000000000003</v>
      </c>
      <c r="BR229" s="72">
        <v>0.26800000000000002</v>
      </c>
      <c r="BS229" s="72">
        <v>0.33800000000000002</v>
      </c>
      <c r="BT229" s="72">
        <v>3.58</v>
      </c>
      <c r="BU229" s="72">
        <v>0.03</v>
      </c>
      <c r="BV229" s="74">
        <f t="shared" si="67"/>
        <v>14.08</v>
      </c>
      <c r="BW229" s="74">
        <f t="shared" si="68"/>
        <v>4.7940000000000005</v>
      </c>
      <c r="BX229" s="73">
        <f>BX228+BT229-BX2</f>
        <v>-11.222038717214286</v>
      </c>
      <c r="BY229" s="73">
        <f t="shared" si="69"/>
        <v>-78.986636207816076</v>
      </c>
      <c r="BZ229" s="72">
        <v>0.59</v>
      </c>
      <c r="CA229" s="72">
        <v>77.72</v>
      </c>
      <c r="CB229" s="72">
        <v>0.11</v>
      </c>
      <c r="CC229" s="72">
        <v>0.09</v>
      </c>
      <c r="CD229" s="72">
        <v>6.4829999999999997</v>
      </c>
      <c r="CE229" s="72">
        <v>1.4999999999999999E-2</v>
      </c>
      <c r="CF229" s="72">
        <v>0.28899999999999998</v>
      </c>
      <c r="CG229" s="72">
        <v>5.0000000000000001E-3</v>
      </c>
      <c r="CH229" s="74">
        <v>0</v>
      </c>
      <c r="CI229" s="72">
        <v>0.03</v>
      </c>
      <c r="CJ229" s="72">
        <v>2.88</v>
      </c>
      <c r="CK229" s="72">
        <v>568.80999999999995</v>
      </c>
      <c r="CL229" s="72">
        <v>0.3</v>
      </c>
      <c r="CM229" s="72">
        <v>0.5</v>
      </c>
      <c r="CN229" s="72">
        <v>38.628999999999998</v>
      </c>
      <c r="CO229" s="72">
        <v>3.5999999999999997E-2</v>
      </c>
      <c r="CP229" s="72">
        <v>0.54500000000000004</v>
      </c>
      <c r="CQ229" s="72">
        <v>1.4999999999999999E-2</v>
      </c>
      <c r="CR229" s="72">
        <v>9.5</v>
      </c>
      <c r="CS229" s="72">
        <v>2.8000000000000001E-2</v>
      </c>
      <c r="CT229" s="72">
        <v>0.46</v>
      </c>
      <c r="CU229" s="72">
        <v>38</v>
      </c>
      <c r="CV229" s="72">
        <v>0.11</v>
      </c>
      <c r="CW229" s="72">
        <v>0.08</v>
      </c>
      <c r="CX229" s="72">
        <v>3.61</v>
      </c>
      <c r="CY229" s="72">
        <v>1.4999999999999999E-2</v>
      </c>
      <c r="CZ229" s="72">
        <v>0.28000000000000003</v>
      </c>
      <c r="DA229" s="72">
        <v>8.9999999999999993E-3</v>
      </c>
      <c r="DB229" s="74">
        <v>0</v>
      </c>
      <c r="DC229" s="72">
        <v>4.2999999999999997E-2</v>
      </c>
      <c r="DD229" s="72"/>
    </row>
    <row r="230" spans="1:108" ht="16.5" customHeight="1" x14ac:dyDescent="0.25">
      <c r="A230" s="70">
        <v>216</v>
      </c>
      <c r="B230" s="71">
        <v>45399</v>
      </c>
      <c r="C230" s="72">
        <v>2</v>
      </c>
      <c r="D230" s="72">
        <v>12</v>
      </c>
      <c r="E230" s="72">
        <v>2080.7994199999998</v>
      </c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>
        <v>1.82</v>
      </c>
      <c r="AB230" s="72">
        <v>559.30999999999995</v>
      </c>
      <c r="AC230" s="72">
        <v>1.72</v>
      </c>
      <c r="AD230" s="72">
        <v>2.39</v>
      </c>
      <c r="AE230" s="72">
        <v>7.5910000000000002</v>
      </c>
      <c r="AF230" s="72">
        <v>4.8000000000000001E-2</v>
      </c>
      <c r="AG230" s="72">
        <v>0.33800000000000002</v>
      </c>
      <c r="AH230" s="72">
        <v>2.3E-2</v>
      </c>
      <c r="AI230" s="72">
        <v>0</v>
      </c>
      <c r="AJ230" s="72">
        <v>4.5999999999999999E-2</v>
      </c>
      <c r="AK230" s="72">
        <f t="shared" si="63"/>
        <v>78.078294264319766</v>
      </c>
      <c r="AL230" s="72">
        <f t="shared" si="64"/>
        <v>2.9446570891773232</v>
      </c>
      <c r="AM230" s="72">
        <f t="shared" si="71"/>
        <v>325.18023255813949</v>
      </c>
      <c r="AN230" s="72">
        <v>54.875968992248048</v>
      </c>
      <c r="AO230" s="72">
        <v>23.07</v>
      </c>
      <c r="AP230" s="72">
        <v>8771.7199999999993</v>
      </c>
      <c r="AQ230" s="72">
        <v>28.88</v>
      </c>
      <c r="AR230" s="72">
        <v>21.51</v>
      </c>
      <c r="AS230" s="72">
        <v>8.8510000000000009</v>
      </c>
      <c r="AT230" s="72">
        <v>0.68799999999999994</v>
      </c>
      <c r="AU230" s="72">
        <v>0.31</v>
      </c>
      <c r="AV230" s="72">
        <v>0.14899999999999999</v>
      </c>
      <c r="AW230" s="72">
        <v>7.23</v>
      </c>
      <c r="AX230" s="72">
        <v>0.155</v>
      </c>
      <c r="AY230" s="74">
        <f t="shared" si="66"/>
        <v>37.591000000000001</v>
      </c>
      <c r="AZ230" s="72"/>
      <c r="BA230" s="72"/>
      <c r="BB230" s="72">
        <v>0.69</v>
      </c>
      <c r="BC230" s="72">
        <v>108.66</v>
      </c>
      <c r="BD230" s="72">
        <v>0.1</v>
      </c>
      <c r="BE230" s="72">
        <v>1.55</v>
      </c>
      <c r="BF230" s="72">
        <v>6.4489999999999998</v>
      </c>
      <c r="BG230" s="72">
        <v>2.1000000000000001E-2</v>
      </c>
      <c r="BH230" s="72">
        <v>0.26600000000000001</v>
      </c>
      <c r="BI230" s="72">
        <v>1.7000000000000001E-2</v>
      </c>
      <c r="BJ230" s="74">
        <v>0</v>
      </c>
      <c r="BK230" s="72">
        <v>3.5000000000000003E-2</v>
      </c>
      <c r="BL230" s="72">
        <v>2.25</v>
      </c>
      <c r="BM230" s="72">
        <v>1276.98</v>
      </c>
      <c r="BN230" s="72">
        <v>0.56000000000000005</v>
      </c>
      <c r="BO230" s="72">
        <v>49.89</v>
      </c>
      <c r="BP230" s="72">
        <v>10.676</v>
      </c>
      <c r="BQ230" s="72">
        <v>0.379</v>
      </c>
      <c r="BR230" s="72">
        <v>0.223</v>
      </c>
      <c r="BS230" s="72">
        <v>0.28499999999999998</v>
      </c>
      <c r="BT230" s="72">
        <v>2.23</v>
      </c>
      <c r="BU230" s="72">
        <v>0.04</v>
      </c>
      <c r="BV230" s="74">
        <f t="shared" si="67"/>
        <v>12.906000000000001</v>
      </c>
      <c r="BW230" s="74">
        <f t="shared" si="68"/>
        <v>3.169</v>
      </c>
      <c r="BX230" s="73">
        <f>BX229+BT230-BX2</f>
        <v>-11.992038717214285</v>
      </c>
      <c r="BY230" s="73">
        <f t="shared" si="69"/>
        <v>-80.817636207816079</v>
      </c>
      <c r="BZ230" s="72">
        <v>0.56000000000000005</v>
      </c>
      <c r="CA230" s="72">
        <v>62.02</v>
      </c>
      <c r="CB230" s="72">
        <v>0.09</v>
      </c>
      <c r="CC230" s="72">
        <v>0.09</v>
      </c>
      <c r="CD230" s="72">
        <v>6.2510000000000003</v>
      </c>
      <c r="CE230" s="72">
        <v>1.4999999999999999E-2</v>
      </c>
      <c r="CF230" s="72">
        <v>0.26700000000000002</v>
      </c>
      <c r="CG230" s="72">
        <v>8.0000000000000002E-3</v>
      </c>
      <c r="CH230" s="74">
        <v>0</v>
      </c>
      <c r="CI230" s="72">
        <v>3.3000000000000002E-2</v>
      </c>
      <c r="CJ230" s="72">
        <v>2.54</v>
      </c>
      <c r="CK230" s="72">
        <v>453.33</v>
      </c>
      <c r="CL230" s="72">
        <v>0.28000000000000003</v>
      </c>
      <c r="CM230" s="72">
        <v>0.4</v>
      </c>
      <c r="CN230" s="72">
        <v>25.96</v>
      </c>
      <c r="CO230" s="72">
        <v>3.9E-2</v>
      </c>
      <c r="CP230" s="72">
        <v>0.61299999999999999</v>
      </c>
      <c r="CQ230" s="72">
        <v>1.2999999999999999E-2</v>
      </c>
      <c r="CR230" s="72">
        <v>25.59</v>
      </c>
      <c r="CS230" s="72">
        <v>2.8000000000000001E-2</v>
      </c>
      <c r="CT230" s="72">
        <v>0.4</v>
      </c>
      <c r="CU230" s="72">
        <v>35.22</v>
      </c>
      <c r="CV230" s="72">
        <v>0.1</v>
      </c>
      <c r="CW230" s="72">
        <v>7.0000000000000007E-2</v>
      </c>
      <c r="CX230" s="72">
        <v>3.7589999999999999</v>
      </c>
      <c r="CY230" s="72">
        <v>1.2E-2</v>
      </c>
      <c r="CZ230" s="72">
        <v>0.23699999999999999</v>
      </c>
      <c r="DA230" s="72">
        <v>4.0000000000000001E-3</v>
      </c>
      <c r="DB230" s="74">
        <v>0</v>
      </c>
      <c r="DC230" s="72">
        <v>3.1E-2</v>
      </c>
      <c r="DD230" s="72"/>
    </row>
    <row r="231" spans="1:108" ht="16.5" customHeight="1" x14ac:dyDescent="0.25">
      <c r="A231" s="70">
        <v>217</v>
      </c>
      <c r="B231" s="71">
        <v>45400</v>
      </c>
      <c r="C231" s="72">
        <v>1</v>
      </c>
      <c r="D231" s="72">
        <v>12</v>
      </c>
      <c r="E231" s="72">
        <v>2055.7683200000001</v>
      </c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>
        <v>1.31</v>
      </c>
      <c r="AB231" s="72">
        <v>532.54999999999995</v>
      </c>
      <c r="AC231" s="72">
        <v>1.18</v>
      </c>
      <c r="AD231" s="72">
        <v>2.17</v>
      </c>
      <c r="AE231" s="72">
        <v>6.2149999999999999</v>
      </c>
      <c r="AF231" s="72">
        <v>4.3999999999999997E-2</v>
      </c>
      <c r="AG231" s="72">
        <v>0.32500000000000001</v>
      </c>
      <c r="AH231" s="72">
        <v>2.5000000000000001E-2</v>
      </c>
      <c r="AI231" s="72">
        <v>0</v>
      </c>
      <c r="AJ231" s="72">
        <v>1.4E-2</v>
      </c>
      <c r="AK231" s="72">
        <f t="shared" si="63"/>
        <v>81.976920300204597</v>
      </c>
      <c r="AL231" s="72">
        <f t="shared" si="64"/>
        <v>2.8848771701688563</v>
      </c>
      <c r="AM231" s="72">
        <f t="shared" si="71"/>
        <v>451.31355932203388</v>
      </c>
      <c r="AN231" s="72">
        <v>48.5</v>
      </c>
      <c r="AO231" s="72">
        <v>22.97</v>
      </c>
      <c r="AP231" s="72">
        <v>8895.16</v>
      </c>
      <c r="AQ231" s="72">
        <v>28.75</v>
      </c>
      <c r="AR231" s="72">
        <v>22.02</v>
      </c>
      <c r="AS231" s="72">
        <v>8.1790000000000003</v>
      </c>
      <c r="AT231" s="72">
        <v>0.82099999999999995</v>
      </c>
      <c r="AU231" s="72">
        <v>0.31900000000000001</v>
      </c>
      <c r="AV231" s="72">
        <v>0.18</v>
      </c>
      <c r="AW231" s="72">
        <v>6.02</v>
      </c>
      <c r="AX231" s="72">
        <v>0.16</v>
      </c>
      <c r="AY231" s="74">
        <f t="shared" si="66"/>
        <v>36.219000000000001</v>
      </c>
      <c r="AZ231" s="72"/>
      <c r="BA231" s="72"/>
      <c r="BB231" s="72">
        <v>0.72</v>
      </c>
      <c r="BC231" s="72">
        <v>149.49</v>
      </c>
      <c r="BD231" s="72">
        <v>0.12</v>
      </c>
      <c r="BE231" s="72">
        <v>1.38</v>
      </c>
      <c r="BF231" s="72">
        <v>6.149</v>
      </c>
      <c r="BG231" s="72">
        <v>1.7999999999999999E-2</v>
      </c>
      <c r="BH231" s="72">
        <v>0.28000000000000003</v>
      </c>
      <c r="BI231" s="72">
        <v>1.7999999999999999E-2</v>
      </c>
      <c r="BJ231" s="74">
        <v>0</v>
      </c>
      <c r="BK231" s="72">
        <v>7.0000000000000001E-3</v>
      </c>
      <c r="BL231" s="72">
        <v>2.99</v>
      </c>
      <c r="BM231" s="72">
        <v>1653.81</v>
      </c>
      <c r="BN231" s="72">
        <v>1.34</v>
      </c>
      <c r="BO231" s="72">
        <v>48.82</v>
      </c>
      <c r="BP231" s="72">
        <v>10.664</v>
      </c>
      <c r="BQ231" s="72">
        <v>0.48199999999999998</v>
      </c>
      <c r="BR231" s="72">
        <v>0.26300000000000001</v>
      </c>
      <c r="BS231" s="72">
        <v>0.35799999999999998</v>
      </c>
      <c r="BT231" s="72">
        <v>2.09</v>
      </c>
      <c r="BU231" s="72">
        <v>1.9E-2</v>
      </c>
      <c r="BV231" s="74">
        <f t="shared" si="67"/>
        <v>12.754</v>
      </c>
      <c r="BW231" s="74">
        <f t="shared" si="68"/>
        <v>3.9119999999999999</v>
      </c>
      <c r="BX231" s="73">
        <f>BX230+BT231-BX2</f>
        <v>-12.902038717214285</v>
      </c>
      <c r="BY231" s="73">
        <f t="shared" si="69"/>
        <v>-81.905636207816073</v>
      </c>
      <c r="BZ231" s="72">
        <v>0.59</v>
      </c>
      <c r="CA231" s="72">
        <v>79.52</v>
      </c>
      <c r="CB231" s="72">
        <v>0.11</v>
      </c>
      <c r="CC231" s="72">
        <v>0.08</v>
      </c>
      <c r="CD231" s="72">
        <v>5.992</v>
      </c>
      <c r="CE231" s="72">
        <v>2.1000000000000001E-2</v>
      </c>
      <c r="CF231" s="72">
        <v>0.28199999999999997</v>
      </c>
      <c r="CG231" s="72">
        <v>8.9999999999999993E-3</v>
      </c>
      <c r="CH231" s="74">
        <v>0</v>
      </c>
      <c r="CI231" s="72">
        <v>1.9E-2</v>
      </c>
      <c r="CJ231" s="72">
        <v>3.89</v>
      </c>
      <c r="CK231" s="72">
        <v>521.46</v>
      </c>
      <c r="CL231" s="72">
        <v>0.26</v>
      </c>
      <c r="CM231" s="72">
        <v>0.44</v>
      </c>
      <c r="CN231" s="72">
        <v>38.317999999999998</v>
      </c>
      <c r="CO231" s="72">
        <v>4.8000000000000001E-2</v>
      </c>
      <c r="CP231" s="72">
        <v>0.622</v>
      </c>
      <c r="CQ231" s="72">
        <v>1.7000000000000001E-2</v>
      </c>
      <c r="CR231" s="72">
        <v>8.98</v>
      </c>
      <c r="CS231" s="72">
        <v>1.9E-2</v>
      </c>
      <c r="CT231" s="72">
        <v>0.33</v>
      </c>
      <c r="CU231" s="72">
        <v>29.26</v>
      </c>
      <c r="CV231" s="72">
        <v>0.09</v>
      </c>
      <c r="CW231" s="72">
        <v>0.08</v>
      </c>
      <c r="CX231" s="72">
        <v>3.08</v>
      </c>
      <c r="CY231" s="72">
        <v>1.7999999999999999E-2</v>
      </c>
      <c r="CZ231" s="72">
        <v>0.245</v>
      </c>
      <c r="DA231" s="72">
        <v>7.0000000000000001E-3</v>
      </c>
      <c r="DB231" s="74">
        <v>0</v>
      </c>
      <c r="DC231" s="72">
        <v>2.3E-2</v>
      </c>
      <c r="DD231" s="72"/>
    </row>
    <row r="232" spans="1:108" ht="16.5" customHeight="1" x14ac:dyDescent="0.25">
      <c r="A232" s="70">
        <v>218</v>
      </c>
      <c r="B232" s="71">
        <v>45400</v>
      </c>
      <c r="C232" s="72">
        <v>2</v>
      </c>
      <c r="D232" s="72">
        <v>12</v>
      </c>
      <c r="E232" s="72">
        <v>2136.6170399999996</v>
      </c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>
        <v>1.39</v>
      </c>
      <c r="AB232" s="72">
        <v>303.42</v>
      </c>
      <c r="AC232" s="72">
        <v>0.96</v>
      </c>
      <c r="AD232" s="72">
        <v>1.84</v>
      </c>
      <c r="AE232" s="72">
        <v>5.883</v>
      </c>
      <c r="AF232" s="72">
        <v>5.1999999999999998E-2</v>
      </c>
      <c r="AG232" s="72">
        <v>0.23699999999999999</v>
      </c>
      <c r="AH232" s="72">
        <v>1.9E-2</v>
      </c>
      <c r="AI232" s="72">
        <v>0</v>
      </c>
      <c r="AJ232" s="72">
        <v>1.4999999999999999E-2</v>
      </c>
      <c r="AK232" s="72">
        <f t="shared" si="63"/>
        <v>83.47955048787685</v>
      </c>
      <c r="AL232" s="72">
        <f t="shared" si="64"/>
        <v>2.8632839953361708</v>
      </c>
      <c r="AM232" s="72">
        <f t="shared" si="71"/>
        <v>316.0625</v>
      </c>
      <c r="AN232" s="72">
        <v>56.558823529411747</v>
      </c>
      <c r="AO232" s="72">
        <v>17.829999999999998</v>
      </c>
      <c r="AP232" s="72">
        <v>6716</v>
      </c>
      <c r="AQ232" s="72">
        <v>27.54</v>
      </c>
      <c r="AR232" s="72">
        <v>21.61</v>
      </c>
      <c r="AS232" s="72">
        <v>8.1050000000000004</v>
      </c>
      <c r="AT232" s="72">
        <v>0.68500000000000005</v>
      </c>
      <c r="AU232" s="72">
        <v>0.23400000000000001</v>
      </c>
      <c r="AV232" s="72">
        <v>0.17399999999999999</v>
      </c>
      <c r="AW232" s="72">
        <v>7.11</v>
      </c>
      <c r="AX232" s="72">
        <v>7.8E-2</v>
      </c>
      <c r="AY232" s="74">
        <f t="shared" si="66"/>
        <v>36.825000000000003</v>
      </c>
      <c r="AZ232" s="72"/>
      <c r="BA232" s="72"/>
      <c r="BB232" s="72">
        <v>0.72</v>
      </c>
      <c r="BC232" s="72">
        <v>124.35</v>
      </c>
      <c r="BD232" s="72">
        <v>0.1</v>
      </c>
      <c r="BE232" s="72">
        <v>1.37</v>
      </c>
      <c r="BF232" s="72">
        <v>6.335</v>
      </c>
      <c r="BG232" s="72">
        <v>2.1000000000000001E-2</v>
      </c>
      <c r="BH232" s="72">
        <v>0.24399999999999999</v>
      </c>
      <c r="BI232" s="72">
        <v>1.6E-2</v>
      </c>
      <c r="BJ232" s="74">
        <v>0</v>
      </c>
      <c r="BK232" s="72">
        <v>1.4999999999999999E-2</v>
      </c>
      <c r="BL232" s="72">
        <v>4</v>
      </c>
      <c r="BM232" s="72">
        <v>2304.84</v>
      </c>
      <c r="BN232" s="72">
        <v>0.76</v>
      </c>
      <c r="BO232" s="72">
        <v>48.2</v>
      </c>
      <c r="BP232" s="72">
        <v>11.182</v>
      </c>
      <c r="BQ232" s="72">
        <v>0.42</v>
      </c>
      <c r="BR232" s="72">
        <v>0.29499999999999998</v>
      </c>
      <c r="BS232" s="72">
        <v>0.33</v>
      </c>
      <c r="BT232" s="72">
        <v>3</v>
      </c>
      <c r="BU232" s="72">
        <v>2.4E-2</v>
      </c>
      <c r="BV232" s="74">
        <f t="shared" si="67"/>
        <v>14.182</v>
      </c>
      <c r="BW232" s="74">
        <f t="shared" si="68"/>
        <v>4.18</v>
      </c>
      <c r="BX232" s="73">
        <f>BX231+BT232-BX2</f>
        <v>-12.902038717214285</v>
      </c>
      <c r="BY232" s="73">
        <f t="shared" si="69"/>
        <v>-82.725636207816081</v>
      </c>
      <c r="BZ232" s="72">
        <v>0.56999999999999995</v>
      </c>
      <c r="CA232" s="72">
        <v>69.52</v>
      </c>
      <c r="CB232" s="72">
        <v>0.09</v>
      </c>
      <c r="CC232" s="72">
        <v>0.09</v>
      </c>
      <c r="CD232" s="72">
        <v>6.0039999999999996</v>
      </c>
      <c r="CE232" s="72">
        <v>0.02</v>
      </c>
      <c r="CF232" s="72">
        <v>0.251</v>
      </c>
      <c r="CG232" s="72">
        <v>8.0000000000000002E-3</v>
      </c>
      <c r="CH232" s="74">
        <v>0</v>
      </c>
      <c r="CI232" s="72">
        <v>1.7999999999999999E-2</v>
      </c>
      <c r="CJ232" s="72">
        <v>3.04</v>
      </c>
      <c r="CK232" s="72">
        <v>631.94000000000005</v>
      </c>
      <c r="CL232" s="72">
        <v>0.3</v>
      </c>
      <c r="CM232" s="72">
        <v>0.47</v>
      </c>
      <c r="CN232" s="72">
        <v>35.085000000000001</v>
      </c>
      <c r="CO232" s="72">
        <v>5.3999999999999999E-2</v>
      </c>
      <c r="CP232" s="72">
        <v>0.64</v>
      </c>
      <c r="CQ232" s="72">
        <v>1.7999999999999999E-2</v>
      </c>
      <c r="CR232" s="72">
        <v>16.5</v>
      </c>
      <c r="CS232" s="72">
        <v>2.4E-2</v>
      </c>
      <c r="CT232" s="72">
        <v>0.33</v>
      </c>
      <c r="CU232" s="72">
        <v>36.81</v>
      </c>
      <c r="CV232" s="72">
        <v>0.04</v>
      </c>
      <c r="CW232" s="72">
        <v>0.08</v>
      </c>
      <c r="CX232" s="72">
        <v>3.492</v>
      </c>
      <c r="CY232" s="72">
        <v>1.7999999999999999E-2</v>
      </c>
      <c r="CZ232" s="72">
        <v>0.26100000000000001</v>
      </c>
      <c r="DA232" s="72">
        <v>7.0000000000000001E-3</v>
      </c>
      <c r="DB232" s="74">
        <v>0</v>
      </c>
      <c r="DC232" s="72">
        <v>1.4999999999999999E-2</v>
      </c>
      <c r="DD232" s="72"/>
    </row>
    <row r="233" spans="1:108" ht="16.5" customHeight="1" x14ac:dyDescent="0.25">
      <c r="A233" s="70">
        <v>219</v>
      </c>
      <c r="B233" s="71">
        <v>45401</v>
      </c>
      <c r="C233" s="72">
        <v>1</v>
      </c>
      <c r="D233" s="72">
        <v>12</v>
      </c>
      <c r="E233" s="72">
        <v>2095.1579999999999</v>
      </c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>
        <v>1.3</v>
      </c>
      <c r="AB233" s="72">
        <v>536.24</v>
      </c>
      <c r="AC233" s="72">
        <v>1.97</v>
      </c>
      <c r="AD233" s="72">
        <v>2.65</v>
      </c>
      <c r="AE233" s="72">
        <v>7.3689999999999998</v>
      </c>
      <c r="AF233" s="72">
        <v>0.06</v>
      </c>
      <c r="AG233" s="72">
        <v>0.25700000000000001</v>
      </c>
      <c r="AH233" s="72">
        <v>2.4E-2</v>
      </c>
      <c r="AI233" s="72">
        <v>0</v>
      </c>
      <c r="AJ233" s="72">
        <v>0.13700000000000001</v>
      </c>
      <c r="AK233" s="72">
        <f t="shared" si="63"/>
        <v>77.946526451437677</v>
      </c>
      <c r="AL233" s="72">
        <f t="shared" si="64"/>
        <v>2.9459530056875143</v>
      </c>
      <c r="AM233" s="72">
        <f t="shared" si="71"/>
        <v>272.20304568527922</v>
      </c>
      <c r="AN233" s="72">
        <v>51.057894736842123</v>
      </c>
      <c r="AO233" s="72">
        <v>15.48</v>
      </c>
      <c r="AP233" s="72">
        <v>7801.57</v>
      </c>
      <c r="AQ233" s="72">
        <v>38.950000000000003</v>
      </c>
      <c r="AR233" s="72">
        <v>19.940000000000001</v>
      </c>
      <c r="AS233" s="72">
        <v>6.39</v>
      </c>
      <c r="AT233" s="72">
        <v>0.42499999999999999</v>
      </c>
      <c r="AU233" s="72">
        <v>0.105</v>
      </c>
      <c r="AV233" s="72">
        <v>0.108</v>
      </c>
      <c r="AW233" s="72">
        <v>3.95</v>
      </c>
      <c r="AX233" s="72">
        <v>0.23400000000000001</v>
      </c>
      <c r="AY233" s="74">
        <f t="shared" si="66"/>
        <v>30.28</v>
      </c>
      <c r="AZ233" s="72"/>
      <c r="BA233" s="72"/>
      <c r="BB233" s="72">
        <v>0.75</v>
      </c>
      <c r="BC233" s="72">
        <v>161.18</v>
      </c>
      <c r="BD233" s="72">
        <v>0.19</v>
      </c>
      <c r="BE233" s="72">
        <v>2.2599999999999998</v>
      </c>
      <c r="BF233" s="72">
        <v>6.2110000000000003</v>
      </c>
      <c r="BG233" s="72">
        <v>6.7000000000000004E-2</v>
      </c>
      <c r="BH233" s="72">
        <v>0.22700000000000001</v>
      </c>
      <c r="BI233" s="72">
        <v>2.9000000000000001E-2</v>
      </c>
      <c r="BJ233" s="74">
        <v>0</v>
      </c>
      <c r="BK233" s="72">
        <v>0.122</v>
      </c>
      <c r="BL233" s="72">
        <v>5.98</v>
      </c>
      <c r="BM233" s="72">
        <v>2910.29</v>
      </c>
      <c r="BN233" s="72">
        <v>2.27</v>
      </c>
      <c r="BO233" s="72">
        <v>47.85</v>
      </c>
      <c r="BP233" s="72">
        <v>9.6609999999999996</v>
      </c>
      <c r="BQ233" s="72">
        <v>0.26200000000000001</v>
      </c>
      <c r="BR233" s="72">
        <v>0.13300000000000001</v>
      </c>
      <c r="BS233" s="72">
        <v>0.247</v>
      </c>
      <c r="BT233" s="72">
        <v>3.04</v>
      </c>
      <c r="BU233" s="72">
        <v>0.13</v>
      </c>
      <c r="BV233" s="74">
        <f t="shared" si="67"/>
        <v>12.701000000000001</v>
      </c>
      <c r="BW233" s="74">
        <f t="shared" si="68"/>
        <v>5.572000000000001</v>
      </c>
      <c r="BX233" s="73">
        <f>BX232+BT233-BX2</f>
        <v>-12.862038717214286</v>
      </c>
      <c r="BY233" s="73">
        <f t="shared" si="69"/>
        <v>-82.153636207816078</v>
      </c>
      <c r="BZ233" s="72">
        <v>0.5</v>
      </c>
      <c r="CA233" s="72">
        <v>67.430000000000007</v>
      </c>
      <c r="CB233" s="72">
        <v>0.12</v>
      </c>
      <c r="CC233" s="72">
        <v>0.11</v>
      </c>
      <c r="CD233" s="72">
        <v>5.8639999999999999</v>
      </c>
      <c r="CE233" s="72">
        <v>4.1000000000000002E-2</v>
      </c>
      <c r="CF233" s="72">
        <v>0.21</v>
      </c>
      <c r="CG233" s="72">
        <v>0.03</v>
      </c>
      <c r="CH233" s="74">
        <v>0</v>
      </c>
      <c r="CI233" s="72">
        <v>9.5000000000000001E-2</v>
      </c>
      <c r="CJ233" s="72">
        <v>0</v>
      </c>
      <c r="CK233" s="72">
        <v>0</v>
      </c>
      <c r="CL233" s="72">
        <v>0</v>
      </c>
      <c r="CM233" s="72">
        <v>0</v>
      </c>
      <c r="CN233" s="72">
        <v>0</v>
      </c>
      <c r="CO233" s="72">
        <v>0</v>
      </c>
      <c r="CP233" s="72">
        <v>0</v>
      </c>
      <c r="CQ233" s="72">
        <v>0</v>
      </c>
      <c r="CR233" s="72">
        <v>0</v>
      </c>
      <c r="CS233" s="72">
        <v>0</v>
      </c>
      <c r="CT233" s="72">
        <v>0</v>
      </c>
      <c r="CU233" s="72">
        <v>0</v>
      </c>
      <c r="CV233" s="72">
        <v>0</v>
      </c>
      <c r="CW233" s="72">
        <v>0</v>
      </c>
      <c r="CX233" s="72">
        <v>0</v>
      </c>
      <c r="CY233" s="72">
        <v>0</v>
      </c>
      <c r="CZ233" s="72">
        <v>0</v>
      </c>
      <c r="DA233" s="72">
        <v>0</v>
      </c>
      <c r="DB233" s="74">
        <v>0</v>
      </c>
      <c r="DC233" s="72">
        <v>0</v>
      </c>
      <c r="DD233" s="72"/>
    </row>
    <row r="234" spans="1:108" ht="16.5" customHeight="1" x14ac:dyDescent="0.25">
      <c r="A234" s="70">
        <v>220</v>
      </c>
      <c r="B234" s="71">
        <v>45401</v>
      </c>
      <c r="C234" s="72">
        <v>2</v>
      </c>
      <c r="D234" s="72">
        <v>12</v>
      </c>
      <c r="E234" s="72">
        <v>2074.2928000000002</v>
      </c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>
        <v>1.78</v>
      </c>
      <c r="AB234" s="72">
        <v>830.15</v>
      </c>
      <c r="AC234" s="72">
        <v>1.32</v>
      </c>
      <c r="AD234" s="72">
        <v>2.75</v>
      </c>
      <c r="AE234" s="72">
        <v>7.6349999999999998</v>
      </c>
      <c r="AF234" s="72">
        <v>3.2000000000000001E-2</v>
      </c>
      <c r="AG234" s="72">
        <v>0.224</v>
      </c>
      <c r="AH234" s="72">
        <v>1.2E-2</v>
      </c>
      <c r="AI234" s="72">
        <v>0</v>
      </c>
      <c r="AJ234" s="72">
        <v>5.6000000000000001E-2</v>
      </c>
      <c r="AK234" s="72">
        <f t="shared" si="63"/>
        <v>77.985553933104569</v>
      </c>
      <c r="AL234" s="72">
        <f t="shared" si="64"/>
        <v>2.9401231143240958</v>
      </c>
      <c r="AM234" s="72">
        <f t="shared" si="71"/>
        <v>628.90151515151513</v>
      </c>
      <c r="AN234" s="72">
        <v>50.818181818181813</v>
      </c>
      <c r="AO234" s="72">
        <v>28.73</v>
      </c>
      <c r="AP234" s="72">
        <v>12817.77</v>
      </c>
      <c r="AQ234" s="72">
        <v>45.95</v>
      </c>
      <c r="AR234" s="72">
        <v>12.64</v>
      </c>
      <c r="AS234" s="72">
        <v>6.7889999999999997</v>
      </c>
      <c r="AT234" s="72">
        <v>0.36399999999999999</v>
      </c>
      <c r="AU234" s="72">
        <v>0.158</v>
      </c>
      <c r="AV234" s="72">
        <v>7.8E-2</v>
      </c>
      <c r="AW234" s="72">
        <v>3.8</v>
      </c>
      <c r="AX234" s="72">
        <v>0.17399999999999999</v>
      </c>
      <c r="AY234" s="74">
        <f t="shared" si="66"/>
        <v>23.228999999999999</v>
      </c>
      <c r="AZ234" s="72"/>
      <c r="BA234" s="72"/>
      <c r="BB234" s="72">
        <v>0.63</v>
      </c>
      <c r="BC234" s="72">
        <v>144.52000000000001</v>
      </c>
      <c r="BD234" s="72">
        <v>0.18</v>
      </c>
      <c r="BE234" s="72">
        <v>2.36</v>
      </c>
      <c r="BF234" s="72">
        <v>7.3819999999999997</v>
      </c>
      <c r="BG234" s="72">
        <v>4.4999999999999998E-2</v>
      </c>
      <c r="BH234" s="72">
        <v>0.221</v>
      </c>
      <c r="BI234" s="72">
        <v>2.7E-2</v>
      </c>
      <c r="BJ234" s="74">
        <v>0</v>
      </c>
      <c r="BK234" s="72">
        <v>0.107</v>
      </c>
      <c r="BL234" s="72">
        <v>2.37</v>
      </c>
      <c r="BM234" s="72">
        <v>1702.91</v>
      </c>
      <c r="BN234" s="72">
        <v>0.88</v>
      </c>
      <c r="BO234" s="72">
        <v>50.36</v>
      </c>
      <c r="BP234" s="72">
        <v>9.7789999999999999</v>
      </c>
      <c r="BQ234" s="72">
        <v>0.19700000000000001</v>
      </c>
      <c r="BR234" s="72">
        <v>7.2999999999999995E-2</v>
      </c>
      <c r="BS234" s="72">
        <v>0.20399999999999999</v>
      </c>
      <c r="BT234" s="72">
        <v>2.0699999999999998</v>
      </c>
      <c r="BU234" s="72">
        <v>0.11700000000000001</v>
      </c>
      <c r="BV234" s="74">
        <f t="shared" si="67"/>
        <v>11.849</v>
      </c>
      <c r="BW234" s="74">
        <f t="shared" si="68"/>
        <v>3.1469999999999998</v>
      </c>
      <c r="BX234" s="73">
        <f>BX233+BT234-BX2</f>
        <v>-13.792038717214286</v>
      </c>
      <c r="BY234" s="73">
        <f t="shared" si="69"/>
        <v>-84.006636207816072</v>
      </c>
      <c r="BZ234" s="72">
        <v>0.59</v>
      </c>
      <c r="CA234" s="72">
        <v>79.7</v>
      </c>
      <c r="CB234" s="72">
        <v>0.15</v>
      </c>
      <c r="CC234" s="72">
        <v>0.13</v>
      </c>
      <c r="CD234" s="72">
        <v>6.931</v>
      </c>
      <c r="CE234" s="72">
        <v>0.04</v>
      </c>
      <c r="CF234" s="72">
        <v>0.20899999999999999</v>
      </c>
      <c r="CG234" s="72">
        <v>4.0000000000000001E-3</v>
      </c>
      <c r="CH234" s="74">
        <v>0</v>
      </c>
      <c r="CI234" s="72">
        <v>6.7000000000000004E-2</v>
      </c>
      <c r="CJ234" s="72">
        <v>2.67</v>
      </c>
      <c r="CK234" s="72">
        <v>675.37</v>
      </c>
      <c r="CL234" s="72">
        <v>0.72</v>
      </c>
      <c r="CM234" s="72">
        <v>1.59</v>
      </c>
      <c r="CN234" s="72">
        <v>32.768999999999998</v>
      </c>
      <c r="CO234" s="72">
        <v>5.2999999999999999E-2</v>
      </c>
      <c r="CP234" s="72">
        <v>0.26</v>
      </c>
      <c r="CQ234" s="72">
        <v>1.2E-2</v>
      </c>
      <c r="CR234" s="72">
        <v>15.61</v>
      </c>
      <c r="CS234" s="72">
        <v>6.2E-2</v>
      </c>
      <c r="CT234" s="72">
        <v>0.53</v>
      </c>
      <c r="CU234" s="72">
        <v>48.58</v>
      </c>
      <c r="CV234" s="72">
        <v>0.09</v>
      </c>
      <c r="CW234" s="72">
        <v>7.0000000000000007E-2</v>
      </c>
      <c r="CX234" s="72">
        <v>4.0910000000000002</v>
      </c>
      <c r="CY234" s="72">
        <v>3.3000000000000002E-2</v>
      </c>
      <c r="CZ234" s="72">
        <v>0.19700000000000001</v>
      </c>
      <c r="DA234" s="72">
        <v>2E-3</v>
      </c>
      <c r="DB234" s="74">
        <v>0</v>
      </c>
      <c r="DC234" s="72">
        <v>5.7000000000000002E-2</v>
      </c>
      <c r="DD234" s="72"/>
    </row>
    <row r="235" spans="1:108" ht="16.5" customHeight="1" x14ac:dyDescent="0.25">
      <c r="A235" s="70">
        <v>221</v>
      </c>
      <c r="B235" s="71">
        <v>45402</v>
      </c>
      <c r="C235" s="72">
        <v>1</v>
      </c>
      <c r="D235" s="72">
        <v>12</v>
      </c>
      <c r="E235" s="72">
        <v>2038.16904</v>
      </c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>
        <v>1</v>
      </c>
      <c r="AB235" s="72">
        <v>429.37</v>
      </c>
      <c r="AC235" s="72">
        <v>1.24</v>
      </c>
      <c r="AD235" s="72">
        <v>2.4700000000000002</v>
      </c>
      <c r="AE235" s="72">
        <v>7.1529999999999996</v>
      </c>
      <c r="AF235" s="72">
        <v>4.3999999999999997E-2</v>
      </c>
      <c r="AG235" s="72">
        <v>0.29699999999999999</v>
      </c>
      <c r="AH235" s="72">
        <v>2.3E-2</v>
      </c>
      <c r="AI235" s="72">
        <v>0</v>
      </c>
      <c r="AJ235" s="72">
        <v>6.0999999999999999E-2</v>
      </c>
      <c r="AK235" s="72">
        <f t="shared" si="63"/>
        <v>79.512486559255265</v>
      </c>
      <c r="AL235" s="72">
        <f t="shared" si="64"/>
        <v>2.9189957890991445</v>
      </c>
      <c r="AM235" s="72">
        <f t="shared" si="71"/>
        <v>346.26612903225805</v>
      </c>
      <c r="AN235" s="72">
        <v>51.385294117647049</v>
      </c>
      <c r="AO235" s="72">
        <v>28.58</v>
      </c>
      <c r="AP235" s="72">
        <v>12636.74</v>
      </c>
      <c r="AQ235" s="72">
        <v>44.12</v>
      </c>
      <c r="AR235" s="72">
        <v>10.26</v>
      </c>
      <c r="AS235" s="72">
        <v>7.351</v>
      </c>
      <c r="AT235" s="72">
        <v>4.3999999999999997E-2</v>
      </c>
      <c r="AU235" s="72">
        <v>0.30599999999999999</v>
      </c>
      <c r="AV235" s="72">
        <v>2.7E-2</v>
      </c>
      <c r="AW235" s="72">
        <v>5.92</v>
      </c>
      <c r="AX235" s="72">
        <v>8.5999999999999993E-2</v>
      </c>
      <c r="AY235" s="74">
        <f t="shared" si="66"/>
        <v>23.530999999999999</v>
      </c>
      <c r="AZ235" s="72"/>
      <c r="BA235" s="72"/>
      <c r="BB235" s="72">
        <v>0.62</v>
      </c>
      <c r="BC235" s="72">
        <v>121.98</v>
      </c>
      <c r="BD235" s="72">
        <v>0.12</v>
      </c>
      <c r="BE235" s="72">
        <v>2.15</v>
      </c>
      <c r="BF235" s="72">
        <v>6.9660000000000002</v>
      </c>
      <c r="BG235" s="72">
        <v>2.5000000000000001E-2</v>
      </c>
      <c r="BH235" s="72">
        <v>0.23100000000000001</v>
      </c>
      <c r="BI235" s="72">
        <v>2.4E-2</v>
      </c>
      <c r="BJ235" s="74">
        <v>0</v>
      </c>
      <c r="BK235" s="72">
        <v>5.3999999999999999E-2</v>
      </c>
      <c r="BL235" s="72">
        <v>1.51</v>
      </c>
      <c r="BM235" s="72">
        <v>1268.05</v>
      </c>
      <c r="BN235" s="72">
        <v>0.61</v>
      </c>
      <c r="BO235" s="72">
        <v>51.95</v>
      </c>
      <c r="BP235" s="72">
        <v>9.9250000000000007</v>
      </c>
      <c r="BQ235" s="72">
        <v>3.7999999999999999E-2</v>
      </c>
      <c r="BR235" s="72">
        <v>0.26700000000000002</v>
      </c>
      <c r="BS235" s="72">
        <v>0.03</v>
      </c>
      <c r="BT235" s="72">
        <v>2.37</v>
      </c>
      <c r="BU235" s="72">
        <v>7.2999999999999995E-2</v>
      </c>
      <c r="BV235" s="74">
        <f t="shared" si="67"/>
        <v>12.295000000000002</v>
      </c>
      <c r="BW235" s="74">
        <f t="shared" si="68"/>
        <v>3.0179999999999998</v>
      </c>
      <c r="BX235" s="73">
        <f>BX234+BT235-BX2</f>
        <v>-14.422038717214285</v>
      </c>
      <c r="BY235" s="73">
        <f t="shared" si="69"/>
        <v>-85.988636207816072</v>
      </c>
      <c r="BZ235" s="72">
        <v>0.53</v>
      </c>
      <c r="CA235" s="72">
        <v>71.13</v>
      </c>
      <c r="CB235" s="72">
        <v>0.12</v>
      </c>
      <c r="CC235" s="72">
        <v>0.13</v>
      </c>
      <c r="CD235" s="72">
        <v>6.7649999999999997</v>
      </c>
      <c r="CE235" s="72">
        <v>0.02</v>
      </c>
      <c r="CF235" s="72">
        <v>0.23400000000000001</v>
      </c>
      <c r="CG235" s="72">
        <v>6.0000000000000001E-3</v>
      </c>
      <c r="CH235" s="74">
        <v>0</v>
      </c>
      <c r="CI235" s="72">
        <v>6.2E-2</v>
      </c>
      <c r="CJ235" s="72">
        <v>3.34</v>
      </c>
      <c r="CK235" s="72">
        <v>1106.68</v>
      </c>
      <c r="CL235" s="72">
        <v>1.34</v>
      </c>
      <c r="CM235" s="72">
        <v>4.8</v>
      </c>
      <c r="CN235" s="72">
        <v>37.209000000000003</v>
      </c>
      <c r="CO235" s="72">
        <v>3.6999999999999998E-2</v>
      </c>
      <c r="CP235" s="72">
        <v>0.192</v>
      </c>
      <c r="CQ235" s="72">
        <v>2.7E-2</v>
      </c>
      <c r="CR235" s="72">
        <v>6.51</v>
      </c>
      <c r="CS235" s="72">
        <v>6.6000000000000003E-2</v>
      </c>
      <c r="CT235" s="72">
        <v>0.43</v>
      </c>
      <c r="CU235" s="72">
        <v>57.07</v>
      </c>
      <c r="CV235" s="72">
        <v>0.08</v>
      </c>
      <c r="CW235" s="72">
        <v>0.06</v>
      </c>
      <c r="CX235" s="72">
        <v>5.6070000000000002</v>
      </c>
      <c r="CY235" s="72">
        <v>1.7999999999999999E-2</v>
      </c>
      <c r="CZ235" s="72">
        <v>0.23200000000000001</v>
      </c>
      <c r="DA235" s="72">
        <v>5.0000000000000001E-3</v>
      </c>
      <c r="DB235" s="74">
        <v>0</v>
      </c>
      <c r="DC235" s="72">
        <v>5.9299999999999999E-2</v>
      </c>
      <c r="DD235" s="72"/>
    </row>
    <row r="236" spans="1:108" ht="16.5" customHeight="1" x14ac:dyDescent="0.25">
      <c r="A236" s="70">
        <v>222</v>
      </c>
      <c r="B236" s="71">
        <v>45402</v>
      </c>
      <c r="C236" s="72">
        <v>2</v>
      </c>
      <c r="D236" s="72">
        <v>12</v>
      </c>
      <c r="E236" s="72">
        <v>2041.3272900000002</v>
      </c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>
        <v>1.39</v>
      </c>
      <c r="AB236" s="72">
        <v>608.38</v>
      </c>
      <c r="AC236" s="72">
        <v>1.57</v>
      </c>
      <c r="AD236" s="72">
        <v>2.64</v>
      </c>
      <c r="AE236" s="72">
        <v>8.6530000000000005</v>
      </c>
      <c r="AF236" s="72">
        <v>0.03</v>
      </c>
      <c r="AG236" s="72">
        <v>0.312</v>
      </c>
      <c r="AH236" s="72">
        <v>3.2000000000000001E-2</v>
      </c>
      <c r="AI236" s="72">
        <v>0</v>
      </c>
      <c r="AJ236" s="72">
        <v>8.3000000000000004E-2</v>
      </c>
      <c r="AK236" s="72">
        <f t="shared" si="63"/>
        <v>75.650224878702005</v>
      </c>
      <c r="AL236" s="72">
        <f t="shared" si="64"/>
        <v>2.9786992070851861</v>
      </c>
      <c r="AM236" s="72">
        <f t="shared" si="71"/>
        <v>387.50318471337579</v>
      </c>
      <c r="AN236" s="72">
        <v>47.681818181818173</v>
      </c>
      <c r="AO236" s="72">
        <v>24.19</v>
      </c>
      <c r="AP236" s="72">
        <v>15650.17</v>
      </c>
      <c r="AQ236" s="72">
        <v>46.9</v>
      </c>
      <c r="AR236" s="72">
        <v>7.93</v>
      </c>
      <c r="AS236" s="72">
        <v>7.9770000000000003</v>
      </c>
      <c r="AT236" s="72">
        <v>0.53500000000000003</v>
      </c>
      <c r="AU236" s="72">
        <v>0.38200000000000001</v>
      </c>
      <c r="AV236" s="72">
        <v>5.8999999999999997E-2</v>
      </c>
      <c r="AW236" s="72">
        <v>8.15</v>
      </c>
      <c r="AX236" s="72">
        <v>0.23599999999999999</v>
      </c>
      <c r="AY236" s="74">
        <f t="shared" si="66"/>
        <v>24.056999999999999</v>
      </c>
      <c r="AZ236" s="72"/>
      <c r="BA236" s="72"/>
      <c r="BB236" s="72">
        <v>0.66</v>
      </c>
      <c r="BC236" s="72">
        <v>186.21</v>
      </c>
      <c r="BD236" s="72">
        <v>0.16</v>
      </c>
      <c r="BE236" s="72">
        <v>2.79</v>
      </c>
      <c r="BF236" s="72">
        <v>8.2560000000000002</v>
      </c>
      <c r="BG236" s="72">
        <v>2.7E-2</v>
      </c>
      <c r="BH236" s="72">
        <v>0.249</v>
      </c>
      <c r="BI236" s="72">
        <v>2.5000000000000001E-2</v>
      </c>
      <c r="BJ236" s="74">
        <v>0</v>
      </c>
      <c r="BK236" s="72">
        <v>6.8000000000000005E-2</v>
      </c>
      <c r="BL236" s="72">
        <v>1.67</v>
      </c>
      <c r="BM236" s="72">
        <v>1395.21</v>
      </c>
      <c r="BN236" s="72">
        <v>0.74</v>
      </c>
      <c r="BO236" s="72">
        <v>51.67</v>
      </c>
      <c r="BP236" s="72">
        <v>10.292999999999999</v>
      </c>
      <c r="BQ236" s="72">
        <v>1.7999999999999999E-2</v>
      </c>
      <c r="BR236" s="72">
        <v>0.186</v>
      </c>
      <c r="BS236" s="72">
        <v>8.0000000000000002E-3</v>
      </c>
      <c r="BT236" s="72">
        <v>1.6</v>
      </c>
      <c r="BU236" s="72">
        <v>7.0999999999999994E-2</v>
      </c>
      <c r="BV236" s="74">
        <f t="shared" si="67"/>
        <v>11.892999999999999</v>
      </c>
      <c r="BW236" s="74">
        <f t="shared" si="68"/>
        <v>2.3579999999999997</v>
      </c>
      <c r="BX236" s="73">
        <f>BX235+BT236-BX2</f>
        <v>-15.822038717214285</v>
      </c>
      <c r="BY236" s="73">
        <f t="shared" si="69"/>
        <v>-88.630636207816067</v>
      </c>
      <c r="BZ236" s="72">
        <v>0.59</v>
      </c>
      <c r="CA236" s="72">
        <v>116.08</v>
      </c>
      <c r="CB236" s="72">
        <v>0.14000000000000001</v>
      </c>
      <c r="CC236" s="72">
        <v>0.23</v>
      </c>
      <c r="CD236" s="72">
        <v>8.1340000000000003</v>
      </c>
      <c r="CE236" s="72">
        <v>7.0000000000000001E-3</v>
      </c>
      <c r="CF236" s="72">
        <v>0.31900000000000001</v>
      </c>
      <c r="CG236" s="72">
        <v>8.1000000000000003E-2</v>
      </c>
      <c r="CH236" s="74">
        <v>0</v>
      </c>
      <c r="CI236" s="72">
        <v>1.7999999999999999E-2</v>
      </c>
      <c r="CJ236" s="72">
        <v>3.05</v>
      </c>
      <c r="CK236" s="72">
        <v>1068.68</v>
      </c>
      <c r="CL236" s="72">
        <v>1.26</v>
      </c>
      <c r="CM236" s="72">
        <v>4.53</v>
      </c>
      <c r="CN236" s="72">
        <v>37.183999999999997</v>
      </c>
      <c r="CO236" s="72">
        <v>0.02</v>
      </c>
      <c r="CP236" s="72">
        <v>0.21199999999999999</v>
      </c>
      <c r="CQ236" s="72">
        <v>0.01</v>
      </c>
      <c r="CR236" s="72">
        <v>5.95</v>
      </c>
      <c r="CS236" s="72">
        <v>0.09</v>
      </c>
      <c r="CT236" s="72">
        <v>0.33</v>
      </c>
      <c r="CU236" s="72">
        <v>50.17</v>
      </c>
      <c r="CV236" s="72">
        <v>0.05</v>
      </c>
      <c r="CW236" s="72">
        <v>0.06</v>
      </c>
      <c r="CX236" s="72">
        <v>4.194</v>
      </c>
      <c r="CY236" s="72">
        <v>3.0000000000000001E-3</v>
      </c>
      <c r="CZ236" s="72">
        <v>0.14599999999999999</v>
      </c>
      <c r="DA236" s="72">
        <v>0.33200000000000002</v>
      </c>
      <c r="DB236" s="74">
        <v>0</v>
      </c>
      <c r="DC236" s="72">
        <v>8.0000000000000002E-3</v>
      </c>
      <c r="DD236" s="72"/>
    </row>
    <row r="237" spans="1:108" ht="16.5" customHeight="1" x14ac:dyDescent="0.25">
      <c r="A237" s="70">
        <v>223</v>
      </c>
      <c r="B237" s="71">
        <v>45403</v>
      </c>
      <c r="C237" s="72">
        <v>1</v>
      </c>
      <c r="D237" s="72">
        <v>12</v>
      </c>
      <c r="E237" s="72">
        <v>2057.4189999999999</v>
      </c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>
        <v>1.19</v>
      </c>
      <c r="AB237" s="72">
        <v>472.29</v>
      </c>
      <c r="AC237" s="72">
        <v>1.93</v>
      </c>
      <c r="AD237" s="72">
        <v>3.02</v>
      </c>
      <c r="AE237" s="72">
        <v>9.6210000000000004</v>
      </c>
      <c r="AF237" s="72">
        <v>3.7999999999999999E-2</v>
      </c>
      <c r="AG237" s="72">
        <v>0.44600000000000001</v>
      </c>
      <c r="AH237" s="72">
        <v>2.1999999999999999E-2</v>
      </c>
      <c r="AI237" s="72">
        <v>0</v>
      </c>
      <c r="AJ237" s="72">
        <v>7.5999999999999998E-2</v>
      </c>
      <c r="AK237" s="72">
        <f t="shared" si="63"/>
        <v>72.569525426938185</v>
      </c>
      <c r="AL237" s="72">
        <f t="shared" si="64"/>
        <v>3.0276464262884728</v>
      </c>
      <c r="AM237" s="72">
        <f t="shared" si="71"/>
        <v>244.70984455958552</v>
      </c>
      <c r="AN237" s="72">
        <v>58.459854014598541</v>
      </c>
      <c r="AO237" s="72">
        <v>25.48</v>
      </c>
      <c r="AP237" s="72">
        <v>14853.77</v>
      </c>
      <c r="AQ237" s="72">
        <v>42.85</v>
      </c>
      <c r="AR237" s="72">
        <v>10.7</v>
      </c>
      <c r="AS237" s="72">
        <v>7.3559999999999999</v>
      </c>
      <c r="AT237" s="72">
        <v>0.78900000000000003</v>
      </c>
      <c r="AU237" s="72">
        <v>0.38900000000000001</v>
      </c>
      <c r="AV237" s="72">
        <v>0.111</v>
      </c>
      <c r="AW237" s="72">
        <v>6.07</v>
      </c>
      <c r="AX237" s="72">
        <v>0.29099999999999998</v>
      </c>
      <c r="AY237" s="74">
        <f t="shared" si="66"/>
        <v>24.125999999999998</v>
      </c>
      <c r="AZ237" s="72"/>
      <c r="BA237" s="72"/>
      <c r="BB237" s="72">
        <v>0.79</v>
      </c>
      <c r="BC237" s="72">
        <v>192</v>
      </c>
      <c r="BD237" s="72">
        <v>0.15</v>
      </c>
      <c r="BE237" s="72">
        <v>2.02</v>
      </c>
      <c r="BF237" s="72">
        <v>7.63</v>
      </c>
      <c r="BG237" s="72">
        <v>3.5000000000000003E-2</v>
      </c>
      <c r="BH237" s="72">
        <v>0.30599999999999999</v>
      </c>
      <c r="BI237" s="72">
        <v>2.5999999999999999E-2</v>
      </c>
      <c r="BJ237" s="74">
        <v>0</v>
      </c>
      <c r="BK237" s="72">
        <v>5.3999999999999999E-2</v>
      </c>
      <c r="BL237" s="72">
        <v>1.56</v>
      </c>
      <c r="BM237" s="72">
        <v>1188.8800000000001</v>
      </c>
      <c r="BN237" s="72">
        <v>0.54</v>
      </c>
      <c r="BO237" s="72">
        <v>50.91</v>
      </c>
      <c r="BP237" s="72">
        <v>10.093</v>
      </c>
      <c r="BQ237" s="72">
        <v>0.49099999999999999</v>
      </c>
      <c r="BR237" s="72">
        <v>0.159</v>
      </c>
      <c r="BS237" s="72">
        <v>0.39200000000000002</v>
      </c>
      <c r="BT237" s="72">
        <v>1.86</v>
      </c>
      <c r="BU237" s="72">
        <v>7.0000000000000001E-3</v>
      </c>
      <c r="BV237" s="74">
        <f t="shared" si="67"/>
        <v>11.952999999999999</v>
      </c>
      <c r="BW237" s="74">
        <f t="shared" si="68"/>
        <v>2.8910000000000005</v>
      </c>
      <c r="BX237" s="73">
        <f>BX236+BT237-BX2</f>
        <v>-16.962038717214284</v>
      </c>
      <c r="BY237" s="73">
        <f t="shared" si="69"/>
        <v>-90.739636207816062</v>
      </c>
      <c r="BZ237" s="72">
        <v>0.6</v>
      </c>
      <c r="CA237" s="72">
        <v>107.15</v>
      </c>
      <c r="CB237" s="72">
        <v>0.14000000000000001</v>
      </c>
      <c r="CC237" s="72">
        <v>0.12</v>
      </c>
      <c r="CD237" s="72">
        <v>7.0609999999999999</v>
      </c>
      <c r="CE237" s="72">
        <v>2.1999999999999999E-2</v>
      </c>
      <c r="CF237" s="72">
        <v>0.28100000000000003</v>
      </c>
      <c r="CG237" s="72">
        <v>8.9999999999999993E-3</v>
      </c>
      <c r="CH237" s="74">
        <v>0</v>
      </c>
      <c r="CI237" s="72">
        <v>4.2000000000000003E-2</v>
      </c>
      <c r="CJ237" s="72">
        <v>2.85</v>
      </c>
      <c r="CK237" s="72">
        <v>1091.43</v>
      </c>
      <c r="CL237" s="72">
        <v>0.82</v>
      </c>
      <c r="CM237" s="72">
        <v>3.49</v>
      </c>
      <c r="CN237" s="72">
        <v>37.241999999999997</v>
      </c>
      <c r="CO237" s="72">
        <v>0.107</v>
      </c>
      <c r="CP237" s="72">
        <v>0.50800000000000001</v>
      </c>
      <c r="CQ237" s="72">
        <v>0.06</v>
      </c>
      <c r="CR237" s="72">
        <v>7.86</v>
      </c>
      <c r="CS237" s="72">
        <v>0.04</v>
      </c>
      <c r="CT237" s="72">
        <v>0.5</v>
      </c>
      <c r="CU237" s="72">
        <v>54.42</v>
      </c>
      <c r="CV237" s="72">
        <v>0.09</v>
      </c>
      <c r="CW237" s="72">
        <v>0.08</v>
      </c>
      <c r="CX237" s="72">
        <v>3.8559999999999999</v>
      </c>
      <c r="CY237" s="72">
        <v>2.5999999999999999E-2</v>
      </c>
      <c r="CZ237" s="72">
        <v>0.253</v>
      </c>
      <c r="DA237" s="72">
        <v>1.4999999999999999E-2</v>
      </c>
      <c r="DB237" s="74">
        <v>0</v>
      </c>
      <c r="DC237" s="72">
        <v>6.8000000000000005E-2</v>
      </c>
      <c r="DD237" s="72"/>
    </row>
    <row r="238" spans="1:108" ht="16.5" customHeight="1" x14ac:dyDescent="0.25">
      <c r="A238" s="70">
        <v>224</v>
      </c>
      <c r="B238" s="71">
        <v>45403</v>
      </c>
      <c r="C238" s="72">
        <v>2</v>
      </c>
      <c r="D238" s="72">
        <v>12</v>
      </c>
      <c r="E238" s="72">
        <v>2117.22739</v>
      </c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>
        <v>2.0299999999999998</v>
      </c>
      <c r="AB238" s="72">
        <v>441.8</v>
      </c>
      <c r="AC238" s="72">
        <v>2.61</v>
      </c>
      <c r="AD238" s="72">
        <v>3.11</v>
      </c>
      <c r="AE238" s="72">
        <v>10.33</v>
      </c>
      <c r="AF238" s="72">
        <v>0.05</v>
      </c>
      <c r="AG238" s="72">
        <v>0.46899999999999997</v>
      </c>
      <c r="AH238" s="72">
        <v>3.3000000000000002E-2</v>
      </c>
      <c r="AI238" s="72">
        <v>0</v>
      </c>
      <c r="AJ238" s="72">
        <v>5.1999999999999998E-2</v>
      </c>
      <c r="AK238" s="72">
        <f t="shared" si="63"/>
        <v>70.11712729025939</v>
      </c>
      <c r="AL238" s="72">
        <f t="shared" si="64"/>
        <v>3.0718155324834506</v>
      </c>
      <c r="AM238" s="72">
        <f t="shared" si="71"/>
        <v>169.272030651341</v>
      </c>
      <c r="AN238" s="72">
        <v>58.220338983050837</v>
      </c>
      <c r="AO238" s="72">
        <v>29.33</v>
      </c>
      <c r="AP238" s="72">
        <v>15416.43</v>
      </c>
      <c r="AQ238" s="72">
        <v>30.27</v>
      </c>
      <c r="AR238" s="72">
        <v>10.130000000000001</v>
      </c>
      <c r="AS238" s="72">
        <v>8.4990000000000006</v>
      </c>
      <c r="AT238" s="72">
        <v>0.61799999999999999</v>
      </c>
      <c r="AU238" s="72">
        <v>0.437</v>
      </c>
      <c r="AV238" s="72">
        <v>9.7000000000000003E-2</v>
      </c>
      <c r="AW238" s="72">
        <v>6.48</v>
      </c>
      <c r="AX238" s="72">
        <v>0.28499999999999998</v>
      </c>
      <c r="AY238" s="74">
        <f t="shared" si="66"/>
        <v>25.109000000000002</v>
      </c>
      <c r="AZ238" s="72"/>
      <c r="BA238" s="72"/>
      <c r="BB238" s="72">
        <v>0.66</v>
      </c>
      <c r="BC238" s="72">
        <v>216.41</v>
      </c>
      <c r="BD238" s="72">
        <v>0.19</v>
      </c>
      <c r="BE238" s="72">
        <v>2.59</v>
      </c>
      <c r="BF238" s="72">
        <v>8.1430000000000007</v>
      </c>
      <c r="BG238" s="72">
        <v>3.5000000000000003E-2</v>
      </c>
      <c r="BH238" s="72">
        <v>0.32800000000000001</v>
      </c>
      <c r="BI238" s="72">
        <v>3.1E-2</v>
      </c>
      <c r="BJ238" s="74">
        <v>0</v>
      </c>
      <c r="BK238" s="72">
        <v>6.0999999999999999E-2</v>
      </c>
      <c r="BL238" s="72">
        <v>2.4300000000000002</v>
      </c>
      <c r="BM238" s="72">
        <v>1903.44</v>
      </c>
      <c r="BN238" s="72">
        <v>0.96</v>
      </c>
      <c r="BO238" s="72">
        <v>50.55</v>
      </c>
      <c r="BP238" s="72">
        <v>10.246</v>
      </c>
      <c r="BQ238" s="72">
        <v>0.48899999999999999</v>
      </c>
      <c r="BR238" s="72">
        <v>0.19700000000000001</v>
      </c>
      <c r="BS238" s="72">
        <v>0.40699999999999997</v>
      </c>
      <c r="BT238" s="72">
        <v>2.4</v>
      </c>
      <c r="BU238" s="72">
        <v>3.5999999999999997E-2</v>
      </c>
      <c r="BV238" s="74">
        <f t="shared" si="67"/>
        <v>12.646000000000001</v>
      </c>
      <c r="BW238" s="74">
        <f t="shared" si="68"/>
        <v>3.8489999999999998</v>
      </c>
      <c r="BX238" s="73">
        <f>BX237+BT238-BX2</f>
        <v>-17.562038717214286</v>
      </c>
      <c r="BY238" s="73">
        <f t="shared" si="69"/>
        <v>-91.890636207816058</v>
      </c>
      <c r="BZ238" s="72">
        <v>0.55000000000000004</v>
      </c>
      <c r="CA238" s="72">
        <v>123.16</v>
      </c>
      <c r="CB238" s="72">
        <v>0.17</v>
      </c>
      <c r="CC238" s="72">
        <v>0.15</v>
      </c>
      <c r="CD238" s="72">
        <v>7.8630000000000004</v>
      </c>
      <c r="CE238" s="72">
        <v>3.2000000000000001E-2</v>
      </c>
      <c r="CF238" s="72">
        <v>0.313</v>
      </c>
      <c r="CG238" s="72">
        <v>5.0000000000000001E-3</v>
      </c>
      <c r="CH238" s="74">
        <v>0</v>
      </c>
      <c r="CI238" s="72">
        <v>3.9E-2</v>
      </c>
      <c r="CJ238" s="72">
        <v>3.1</v>
      </c>
      <c r="CK238" s="72">
        <v>1187.5</v>
      </c>
      <c r="CL238" s="72">
        <v>1.03</v>
      </c>
      <c r="CM238" s="72">
        <v>3.87</v>
      </c>
      <c r="CN238" s="72">
        <v>36.969000000000001</v>
      </c>
      <c r="CO238" s="72">
        <v>0.107</v>
      </c>
      <c r="CP238" s="72">
        <v>0.51400000000000001</v>
      </c>
      <c r="CQ238" s="72">
        <v>0.05</v>
      </c>
      <c r="CR238" s="72">
        <v>9.4</v>
      </c>
      <c r="CS238" s="72">
        <v>4.1000000000000002E-2</v>
      </c>
      <c r="CT238" s="72">
        <v>0.49</v>
      </c>
      <c r="CU238" s="72">
        <v>61.39</v>
      </c>
      <c r="CV238" s="72">
        <v>0.1</v>
      </c>
      <c r="CW238" s="72">
        <v>0.08</v>
      </c>
      <c r="CX238" s="72">
        <v>4.24</v>
      </c>
      <c r="CY238" s="72">
        <v>3.2000000000000001E-2</v>
      </c>
      <c r="CZ238" s="72">
        <v>0.28199999999999997</v>
      </c>
      <c r="DA238" s="72">
        <v>0.01</v>
      </c>
      <c r="DB238" s="74">
        <v>0</v>
      </c>
      <c r="DC238" s="72">
        <v>4.2000000000000003E-2</v>
      </c>
      <c r="DD238" s="72"/>
    </row>
    <row r="239" spans="1:108" ht="16.5" customHeight="1" x14ac:dyDescent="0.25">
      <c r="A239" s="70">
        <v>225</v>
      </c>
      <c r="B239" s="71">
        <v>45404</v>
      </c>
      <c r="C239" s="72">
        <v>1</v>
      </c>
      <c r="D239" s="72">
        <v>12</v>
      </c>
      <c r="E239" s="72">
        <v>2090.5468099999998</v>
      </c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>
        <v>2.09</v>
      </c>
      <c r="AB239" s="72">
        <v>919.7</v>
      </c>
      <c r="AC239" s="72">
        <v>2.08</v>
      </c>
      <c r="AD239" s="72">
        <v>3.12</v>
      </c>
      <c r="AE239" s="72">
        <v>9.3140000000000001</v>
      </c>
      <c r="AF239" s="72">
        <v>2.5000000000000001E-2</v>
      </c>
      <c r="AG239" s="72">
        <v>0.34899999999999998</v>
      </c>
      <c r="AH239" s="72">
        <v>2.4E-2</v>
      </c>
      <c r="AI239" s="72">
        <v>0</v>
      </c>
      <c r="AJ239" s="72">
        <v>0.152</v>
      </c>
      <c r="AK239" s="72">
        <f t="shared" si="63"/>
        <v>72.911701517845074</v>
      </c>
      <c r="AL239" s="72">
        <f t="shared" si="64"/>
        <v>3.0222434841152248</v>
      </c>
      <c r="AM239" s="72">
        <f t="shared" si="71"/>
        <v>442.16346153846155</v>
      </c>
      <c r="AN239" s="72">
        <v>57.829268292682919</v>
      </c>
      <c r="AO239" s="72">
        <v>32.020000000000003</v>
      </c>
      <c r="AP239" s="72">
        <v>14973</v>
      </c>
      <c r="AQ239" s="72">
        <v>42.93</v>
      </c>
      <c r="AR239" s="72">
        <v>12.03</v>
      </c>
      <c r="AS239" s="72">
        <v>7.7370000000000001</v>
      </c>
      <c r="AT239" s="72">
        <v>0.52700000000000002</v>
      </c>
      <c r="AU239" s="72">
        <v>0.34200000000000003</v>
      </c>
      <c r="AV239" s="72">
        <v>8.5000000000000006E-2</v>
      </c>
      <c r="AW239" s="72">
        <v>4.9000000000000004</v>
      </c>
      <c r="AX239" s="72">
        <v>0.32100000000000001</v>
      </c>
      <c r="AY239" s="74">
        <f t="shared" si="66"/>
        <v>24.667000000000002</v>
      </c>
      <c r="AZ239" s="72"/>
      <c r="BA239" s="72"/>
      <c r="BB239" s="72">
        <v>1.19</v>
      </c>
      <c r="BC239" s="72">
        <v>359.58</v>
      </c>
      <c r="BD239" s="72">
        <v>0.16</v>
      </c>
      <c r="BE239" s="72">
        <v>2.34</v>
      </c>
      <c r="BF239" s="72">
        <v>7.4740000000000002</v>
      </c>
      <c r="BG239" s="72">
        <v>1.6E-2</v>
      </c>
      <c r="BH239" s="72">
        <v>0.26400000000000001</v>
      </c>
      <c r="BI239" s="72">
        <v>2.9000000000000001E-2</v>
      </c>
      <c r="BJ239" s="74">
        <v>0</v>
      </c>
      <c r="BK239" s="72">
        <v>5.2999999999999999E-2</v>
      </c>
      <c r="BL239" s="72">
        <v>4.67</v>
      </c>
      <c r="BM239" s="72">
        <v>2912.74</v>
      </c>
      <c r="BN239" s="72">
        <v>2.98</v>
      </c>
      <c r="BO239" s="72">
        <v>48.53</v>
      </c>
      <c r="BP239" s="72">
        <v>9.6319999999999997</v>
      </c>
      <c r="BQ239" s="72">
        <v>0.36299999999999999</v>
      </c>
      <c r="BR239" s="72">
        <v>0.16600000000000001</v>
      </c>
      <c r="BS239" s="72">
        <v>0.309</v>
      </c>
      <c r="BT239" s="72">
        <v>3.12</v>
      </c>
      <c r="BU239" s="72">
        <v>0.16600000000000001</v>
      </c>
      <c r="BV239" s="74">
        <f t="shared" si="67"/>
        <v>12.751999999999999</v>
      </c>
      <c r="BW239" s="74">
        <f t="shared" si="68"/>
        <v>6.4629999999999992</v>
      </c>
      <c r="BX239" s="73">
        <f>BX238+BT239-BX2</f>
        <v>-17.442038717214285</v>
      </c>
      <c r="BY239" s="73">
        <f t="shared" si="69"/>
        <v>-90.427636207816064</v>
      </c>
      <c r="BZ239" s="72">
        <v>0.66</v>
      </c>
      <c r="CA239" s="72">
        <v>128.47</v>
      </c>
      <c r="CB239" s="72">
        <v>0.17</v>
      </c>
      <c r="CC239" s="72">
        <v>0.13</v>
      </c>
      <c r="CD239" s="72">
        <v>7.5330000000000004</v>
      </c>
      <c r="CE239" s="72">
        <v>1.2E-2</v>
      </c>
      <c r="CF239" s="72">
        <v>0.25900000000000001</v>
      </c>
      <c r="CG239" s="72">
        <v>1.2E-2</v>
      </c>
      <c r="CH239" s="74">
        <v>0</v>
      </c>
      <c r="CI239" s="72">
        <v>4.2999999999999997E-2</v>
      </c>
      <c r="CJ239" s="72">
        <v>2.98</v>
      </c>
      <c r="CK239" s="72">
        <v>1062.45</v>
      </c>
      <c r="CL239" s="72">
        <v>1.03</v>
      </c>
      <c r="CM239" s="72">
        <v>2.5</v>
      </c>
      <c r="CN239" s="72">
        <v>36.835999999999999</v>
      </c>
      <c r="CO239" s="72">
        <v>5.8999999999999997E-2</v>
      </c>
      <c r="CP239" s="72">
        <v>0.48</v>
      </c>
      <c r="CQ239" s="72">
        <v>2.8000000000000001E-2</v>
      </c>
      <c r="CR239" s="72">
        <v>9.41</v>
      </c>
      <c r="CS239" s="72">
        <v>5.7000000000000002E-2</v>
      </c>
      <c r="CT239" s="72">
        <v>0.46</v>
      </c>
      <c r="CU239" s="72">
        <v>59.18</v>
      </c>
      <c r="CV239" s="72">
        <v>0.08</v>
      </c>
      <c r="CW239" s="72">
        <v>7.0000000000000007E-2</v>
      </c>
      <c r="CX239" s="72">
        <v>4.0869999999999997</v>
      </c>
      <c r="CY239" s="72">
        <v>1.2999999999999999E-2</v>
      </c>
      <c r="CZ239" s="72">
        <v>0.20300000000000001</v>
      </c>
      <c r="DA239" s="72">
        <v>1.2E-2</v>
      </c>
      <c r="DB239" s="74">
        <v>0</v>
      </c>
      <c r="DC239" s="72">
        <v>1.6E-2</v>
      </c>
      <c r="DD239" s="72"/>
    </row>
    <row r="240" spans="1:108" ht="16.5" customHeight="1" x14ac:dyDescent="0.25">
      <c r="A240" s="70">
        <v>226</v>
      </c>
      <c r="B240" s="71">
        <v>45404</v>
      </c>
      <c r="C240" s="72">
        <v>2</v>
      </c>
      <c r="D240" s="72">
        <v>11.6</v>
      </c>
      <c r="E240" s="72">
        <v>1968.3397499999999</v>
      </c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>
        <v>1.54</v>
      </c>
      <c r="AB240" s="72">
        <v>725.86</v>
      </c>
      <c r="AC240" s="72">
        <v>2.77</v>
      </c>
      <c r="AD240" s="72">
        <v>2.36</v>
      </c>
      <c r="AE240" s="72">
        <v>8.4540000000000006</v>
      </c>
      <c r="AF240" s="72">
        <v>2.9000000000000001E-2</v>
      </c>
      <c r="AG240" s="72">
        <v>0.308</v>
      </c>
      <c r="AH240" s="72">
        <v>2.4E-2</v>
      </c>
      <c r="AI240" s="72">
        <v>0</v>
      </c>
      <c r="AJ240" s="72">
        <v>0.14399999999999999</v>
      </c>
      <c r="AK240" s="72">
        <f t="shared" si="63"/>
        <v>75.061503882702667</v>
      </c>
      <c r="AL240" s="72">
        <f t="shared" si="64"/>
        <v>2.9987818195125033</v>
      </c>
      <c r="AM240" s="72">
        <f t="shared" si="71"/>
        <v>262.04332129963899</v>
      </c>
      <c r="AN240" s="72">
        <v>51.312499999999986</v>
      </c>
      <c r="AO240" s="72">
        <v>31.28</v>
      </c>
      <c r="AP240" s="72">
        <v>14627.38</v>
      </c>
      <c r="AQ240" s="72">
        <v>42.88</v>
      </c>
      <c r="AR240" s="72">
        <v>12.34</v>
      </c>
      <c r="AS240" s="72">
        <v>8.0090000000000003</v>
      </c>
      <c r="AT240" s="72">
        <v>0.47599999999999998</v>
      </c>
      <c r="AU240" s="72">
        <v>0.39600000000000002</v>
      </c>
      <c r="AV240" s="72">
        <v>0.10100000000000001</v>
      </c>
      <c r="AW240" s="72">
        <v>5.3</v>
      </c>
      <c r="AX240" s="72">
        <v>0.33800000000000002</v>
      </c>
      <c r="AY240" s="74">
        <f t="shared" si="66"/>
        <v>25.649000000000001</v>
      </c>
      <c r="AZ240" s="72"/>
      <c r="BA240" s="72"/>
      <c r="BB240" s="72">
        <v>1.08</v>
      </c>
      <c r="BC240" s="72">
        <v>332.85</v>
      </c>
      <c r="BD240" s="72">
        <v>0.28999999999999998</v>
      </c>
      <c r="BE240" s="72">
        <v>2.27</v>
      </c>
      <c r="BF240" s="72">
        <v>7.1779999999999999</v>
      </c>
      <c r="BG240" s="72">
        <v>0.02</v>
      </c>
      <c r="BH240" s="72">
        <v>0.24</v>
      </c>
      <c r="BI240" s="72">
        <v>1.4999999999999999E-2</v>
      </c>
      <c r="BJ240" s="74">
        <v>0</v>
      </c>
      <c r="BK240" s="72">
        <v>5.7000000000000002E-2</v>
      </c>
      <c r="BL240" s="72">
        <v>3.7</v>
      </c>
      <c r="BM240" s="72">
        <v>2706.48</v>
      </c>
      <c r="BN240" s="72">
        <v>1.43</v>
      </c>
      <c r="BO240" s="72">
        <v>49.14</v>
      </c>
      <c r="BP240" s="72">
        <v>10.707000000000001</v>
      </c>
      <c r="BQ240" s="72">
        <v>0.318</v>
      </c>
      <c r="BR240" s="72">
        <v>0.20699999999999999</v>
      </c>
      <c r="BS240" s="72">
        <v>0.29499999999999998</v>
      </c>
      <c r="BT240" s="72">
        <v>2.56</v>
      </c>
      <c r="BU240" s="72">
        <v>0.114</v>
      </c>
      <c r="BV240" s="74">
        <f t="shared" si="67"/>
        <v>13.267000000000001</v>
      </c>
      <c r="BW240" s="74">
        <f t="shared" si="68"/>
        <v>4.3079999999999998</v>
      </c>
      <c r="BX240" s="73">
        <f>BX239+BT240-BX2</f>
        <v>-17.882038717214286</v>
      </c>
      <c r="BY240" s="73">
        <f t="shared" si="69"/>
        <v>-91.119636207816058</v>
      </c>
      <c r="BZ240" s="72">
        <v>0.63</v>
      </c>
      <c r="CA240" s="72">
        <v>129.54</v>
      </c>
      <c r="CB240" s="72">
        <v>0.16</v>
      </c>
      <c r="CC240" s="72">
        <v>0.18</v>
      </c>
      <c r="CD240" s="72">
        <v>7.4589999999999996</v>
      </c>
      <c r="CE240" s="72">
        <v>1.2E-2</v>
      </c>
      <c r="CF240" s="72">
        <v>0.27400000000000002</v>
      </c>
      <c r="CG240" s="72">
        <v>8.9999999999999993E-3</v>
      </c>
      <c r="CH240" s="74">
        <v>0</v>
      </c>
      <c r="CI240" s="72">
        <v>3.7999999999999999E-2</v>
      </c>
      <c r="CJ240" s="72">
        <v>3.55</v>
      </c>
      <c r="CK240" s="72">
        <v>1216.27</v>
      </c>
      <c r="CL240" s="72">
        <v>0.95</v>
      </c>
      <c r="CM240" s="72">
        <v>2.58</v>
      </c>
      <c r="CN240" s="72">
        <v>37.1</v>
      </c>
      <c r="CO240" s="72">
        <v>6.2E-2</v>
      </c>
      <c r="CP240" s="72">
        <v>0.51700000000000002</v>
      </c>
      <c r="CQ240" s="72">
        <v>0.03</v>
      </c>
      <c r="CR240" s="72">
        <v>8.0299999999999994</v>
      </c>
      <c r="CS240" s="72">
        <v>3.9E-2</v>
      </c>
      <c r="CT240" s="72">
        <v>0.46</v>
      </c>
      <c r="CU240" s="72">
        <v>65.5</v>
      </c>
      <c r="CV240" s="72">
        <v>0.08</v>
      </c>
      <c r="CW240" s="72">
        <v>0.08</v>
      </c>
      <c r="CX240" s="72">
        <v>4.2409999999999997</v>
      </c>
      <c r="CY240" s="72">
        <v>1.2999999999999999E-2</v>
      </c>
      <c r="CZ240" s="72">
        <v>0.22900000000000001</v>
      </c>
      <c r="DA240" s="72">
        <v>6.0000000000000001E-3</v>
      </c>
      <c r="DB240" s="74">
        <v>0</v>
      </c>
      <c r="DC240" s="72">
        <v>1.6E-2</v>
      </c>
      <c r="DD240" s="72"/>
    </row>
    <row r="241" spans="1:108" ht="16.5" customHeight="1" x14ac:dyDescent="0.25">
      <c r="A241" s="70">
        <v>227</v>
      </c>
      <c r="B241" s="71">
        <v>45405</v>
      </c>
      <c r="C241" s="72">
        <v>1</v>
      </c>
      <c r="D241" s="72">
        <v>12</v>
      </c>
      <c r="E241" s="72">
        <v>2119.7216000000003</v>
      </c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>
        <v>1.49</v>
      </c>
      <c r="AB241" s="72">
        <v>598.01</v>
      </c>
      <c r="AC241" s="72">
        <v>1.56</v>
      </c>
      <c r="AD241" s="72">
        <v>2.23</v>
      </c>
      <c r="AE241" s="72">
        <v>7.5469999999999997</v>
      </c>
      <c r="AF241" s="72">
        <v>4.7E-2</v>
      </c>
      <c r="AG241" s="72">
        <v>0.30099999999999999</v>
      </c>
      <c r="AH241" s="72">
        <v>2.8000000000000001E-2</v>
      </c>
      <c r="AI241" s="72">
        <v>0</v>
      </c>
      <c r="AJ241" s="72">
        <v>9.5000000000000001E-2</v>
      </c>
      <c r="AK241" s="72">
        <f t="shared" si="63"/>
        <v>78.59371017047873</v>
      </c>
      <c r="AL241" s="72">
        <f t="shared" si="64"/>
        <v>2.9366561315258659</v>
      </c>
      <c r="AM241" s="72">
        <f t="shared" si="71"/>
        <v>383.33974358974359</v>
      </c>
      <c r="AN241" s="72">
        <v>51.772727272727273</v>
      </c>
      <c r="AO241" s="72">
        <v>38.6</v>
      </c>
      <c r="AP241" s="72">
        <v>17204.189999999999</v>
      </c>
      <c r="AQ241" s="72">
        <v>46.12</v>
      </c>
      <c r="AR241" s="72">
        <v>8.58</v>
      </c>
      <c r="AS241" s="72">
        <v>7.6829999999999998</v>
      </c>
      <c r="AT241" s="72">
        <v>0.629</v>
      </c>
      <c r="AU241" s="72">
        <v>0.34300000000000003</v>
      </c>
      <c r="AV241" s="72">
        <v>7.2999999999999995E-2</v>
      </c>
      <c r="AW241" s="72">
        <v>6.78</v>
      </c>
      <c r="AX241" s="72">
        <v>0.25800000000000001</v>
      </c>
      <c r="AY241" s="74">
        <f t="shared" si="66"/>
        <v>23.042999999999999</v>
      </c>
      <c r="AZ241" s="72"/>
      <c r="BA241" s="72"/>
      <c r="BB241" s="72">
        <v>0.6</v>
      </c>
      <c r="BC241" s="72">
        <v>140.63</v>
      </c>
      <c r="BD241" s="72">
        <v>0.17</v>
      </c>
      <c r="BE241" s="72">
        <v>1.75</v>
      </c>
      <c r="BF241" s="72">
        <v>6.1849999999999996</v>
      </c>
      <c r="BG241" s="72">
        <v>2.7E-2</v>
      </c>
      <c r="BH241" s="72">
        <v>0.21299999999999999</v>
      </c>
      <c r="BI241" s="72">
        <v>2.1999999999999999E-2</v>
      </c>
      <c r="BJ241" s="74">
        <v>0</v>
      </c>
      <c r="BK241" s="72">
        <v>6.3E-2</v>
      </c>
      <c r="BL241" s="72">
        <v>4.05</v>
      </c>
      <c r="BM241" s="72">
        <v>2007.17</v>
      </c>
      <c r="BN241" s="72">
        <v>0.99</v>
      </c>
      <c r="BO241" s="72">
        <v>49.52</v>
      </c>
      <c r="BP241" s="72">
        <v>9.6460000000000008</v>
      </c>
      <c r="BQ241" s="72">
        <v>0.36799999999999999</v>
      </c>
      <c r="BR241" s="72">
        <v>0.14899999999999999</v>
      </c>
      <c r="BS241" s="72">
        <v>0.34899999999999998</v>
      </c>
      <c r="BT241" s="72">
        <v>2.08</v>
      </c>
      <c r="BU241" s="72">
        <v>0.109</v>
      </c>
      <c r="BV241" s="74">
        <f t="shared" si="67"/>
        <v>11.726000000000001</v>
      </c>
      <c r="BW241" s="74">
        <f t="shared" si="68"/>
        <v>3.4380000000000002</v>
      </c>
      <c r="BX241" s="73">
        <f>BX240+BT241-BX2</f>
        <v>-18.802038717214288</v>
      </c>
      <c r="BY241" s="73">
        <f t="shared" si="69"/>
        <v>-92.681636207816055</v>
      </c>
      <c r="BZ241" s="72">
        <v>0.49</v>
      </c>
      <c r="CA241" s="72">
        <v>113.79</v>
      </c>
      <c r="CB241" s="72">
        <v>0.16</v>
      </c>
      <c r="CC241" s="72">
        <v>0.14000000000000001</v>
      </c>
      <c r="CD241" s="72">
        <v>6.7350000000000003</v>
      </c>
      <c r="CE241" s="72">
        <v>1.9E-2</v>
      </c>
      <c r="CF241" s="72">
        <v>0.215</v>
      </c>
      <c r="CG241" s="72">
        <v>8.0000000000000002E-3</v>
      </c>
      <c r="CH241" s="74">
        <v>0</v>
      </c>
      <c r="CI241" s="72">
        <v>7.4999999999999997E-2</v>
      </c>
      <c r="CJ241" s="72">
        <v>3.51</v>
      </c>
      <c r="CK241" s="72">
        <v>1416.17</v>
      </c>
      <c r="CL241" s="72">
        <v>1.01</v>
      </c>
      <c r="CM241" s="72">
        <v>3.87</v>
      </c>
      <c r="CN241" s="72">
        <v>33.905000000000001</v>
      </c>
      <c r="CO241" s="72">
        <v>8.6999999999999994E-2</v>
      </c>
      <c r="CP241" s="72">
        <v>0.46</v>
      </c>
      <c r="CQ241" s="72">
        <v>4.7E-2</v>
      </c>
      <c r="CR241" s="72">
        <v>9.9600000000000009</v>
      </c>
      <c r="CS241" s="72">
        <v>9.4E-2</v>
      </c>
      <c r="CT241" s="72">
        <v>0.33</v>
      </c>
      <c r="CU241" s="72">
        <v>53.12</v>
      </c>
      <c r="CV241" s="72">
        <v>7.0000000000000007E-2</v>
      </c>
      <c r="CW241" s="72">
        <v>7.0000000000000007E-2</v>
      </c>
      <c r="CX241" s="72">
        <v>3.26</v>
      </c>
      <c r="CY241" s="72">
        <v>1.7999999999999999E-2</v>
      </c>
      <c r="CZ241" s="72">
        <v>0.193</v>
      </c>
      <c r="DA241" s="72">
        <v>5.0000000000000001E-3</v>
      </c>
      <c r="DB241" s="74">
        <v>0</v>
      </c>
      <c r="DC241" s="72">
        <v>6.8000000000000005E-2</v>
      </c>
      <c r="DD241" s="72"/>
    </row>
    <row r="242" spans="1:108" ht="16.5" customHeight="1" x14ac:dyDescent="0.25">
      <c r="A242" s="70">
        <v>228</v>
      </c>
      <c r="B242" s="71">
        <v>45405</v>
      </c>
      <c r="C242" s="72">
        <v>2</v>
      </c>
      <c r="D242" s="72">
        <v>12</v>
      </c>
      <c r="E242" s="72">
        <v>2091.9096</v>
      </c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>
        <v>1.1100000000000001</v>
      </c>
      <c r="AB242" s="72">
        <v>400.78</v>
      </c>
      <c r="AC242" s="72">
        <v>1.21</v>
      </c>
      <c r="AD242" s="72">
        <v>1.84</v>
      </c>
      <c r="AE242" s="72">
        <v>5.9349999999999996</v>
      </c>
      <c r="AF242" s="72">
        <v>3.9E-2</v>
      </c>
      <c r="AG242" s="72">
        <v>0.24299999999999999</v>
      </c>
      <c r="AH242" s="72">
        <v>2.4E-2</v>
      </c>
      <c r="AI242" s="72">
        <v>0</v>
      </c>
      <c r="AJ242" s="72">
        <v>7.6999999999999999E-2</v>
      </c>
      <c r="AK242" s="72">
        <f t="shared" si="63"/>
        <v>83.072438294896841</v>
      </c>
      <c r="AL242" s="72">
        <f t="shared" si="64"/>
        <v>2.8709827157899062</v>
      </c>
      <c r="AM242" s="72">
        <f t="shared" si="71"/>
        <v>331.22314049586777</v>
      </c>
      <c r="AN242" s="72">
        <v>52.328358208955216</v>
      </c>
      <c r="AO242" s="72">
        <v>26.07</v>
      </c>
      <c r="AP242" s="72">
        <v>13754.62</v>
      </c>
      <c r="AQ242" s="72">
        <v>54.71</v>
      </c>
      <c r="AR242" s="72">
        <v>7.06</v>
      </c>
      <c r="AS242" s="72">
        <v>5.6660000000000004</v>
      </c>
      <c r="AT242" s="72">
        <v>0.71099999999999997</v>
      </c>
      <c r="AU242" s="72">
        <v>0.26500000000000001</v>
      </c>
      <c r="AV242" s="72">
        <v>6.8000000000000005E-2</v>
      </c>
      <c r="AW242" s="72">
        <v>6.37</v>
      </c>
      <c r="AX242" s="72">
        <v>0.25900000000000001</v>
      </c>
      <c r="AY242" s="74">
        <f t="shared" si="66"/>
        <v>19.096</v>
      </c>
      <c r="AZ242" s="72"/>
      <c r="BA242" s="72"/>
      <c r="BB242" s="72">
        <v>0.88</v>
      </c>
      <c r="BC242" s="72">
        <v>281.79000000000002</v>
      </c>
      <c r="BD242" s="72">
        <v>0.26</v>
      </c>
      <c r="BE242" s="72">
        <v>2.0299999999999998</v>
      </c>
      <c r="BF242" s="72">
        <v>6.1689999999999996</v>
      </c>
      <c r="BG242" s="72">
        <v>2.9000000000000001E-2</v>
      </c>
      <c r="BH242" s="72">
        <v>0.23200000000000001</v>
      </c>
      <c r="BI242" s="72">
        <v>2.4E-2</v>
      </c>
      <c r="BJ242" s="74">
        <v>0</v>
      </c>
      <c r="BK242" s="72">
        <v>0.10100000000000001</v>
      </c>
      <c r="BL242" s="72">
        <v>5.15</v>
      </c>
      <c r="BM242" s="72">
        <v>2659.17</v>
      </c>
      <c r="BN242" s="72">
        <v>1.92</v>
      </c>
      <c r="BO242" s="72">
        <v>49.96</v>
      </c>
      <c r="BP242" s="72">
        <v>8.9529999999999994</v>
      </c>
      <c r="BQ242" s="72">
        <v>0.44900000000000001</v>
      </c>
      <c r="BR242" s="72">
        <v>0.154</v>
      </c>
      <c r="BS242" s="72">
        <v>0.373</v>
      </c>
      <c r="BT242" s="72">
        <v>2.06</v>
      </c>
      <c r="BU242" s="72">
        <v>0.127</v>
      </c>
      <c r="BV242" s="74">
        <f t="shared" si="67"/>
        <v>11.013</v>
      </c>
      <c r="BW242" s="74">
        <f t="shared" si="68"/>
        <v>4.4290000000000003</v>
      </c>
      <c r="BX242" s="73">
        <f>BX241+BT242-BX2</f>
        <v>-19.742038717214289</v>
      </c>
      <c r="BY242" s="73">
        <f t="shared" si="69"/>
        <v>-93.252636207816053</v>
      </c>
      <c r="BZ242" s="72">
        <v>0.49</v>
      </c>
      <c r="CA242" s="72">
        <v>101.66</v>
      </c>
      <c r="CB242" s="72">
        <v>0.15</v>
      </c>
      <c r="CC242" s="72">
        <v>0.14000000000000001</v>
      </c>
      <c r="CD242" s="72">
        <v>5.9340000000000002</v>
      </c>
      <c r="CE242" s="72">
        <v>2.5000000000000001E-2</v>
      </c>
      <c r="CF242" s="72">
        <v>0.22600000000000001</v>
      </c>
      <c r="CG242" s="72">
        <v>8.0000000000000002E-3</v>
      </c>
      <c r="CH242" s="74">
        <v>0</v>
      </c>
      <c r="CI242" s="72">
        <v>7.4999999999999997E-2</v>
      </c>
      <c r="CJ242" s="72">
        <v>3.78</v>
      </c>
      <c r="CK242" s="72">
        <v>1292.54</v>
      </c>
      <c r="CL242" s="72">
        <v>1.39</v>
      </c>
      <c r="CM242" s="72">
        <v>3.51</v>
      </c>
      <c r="CN242" s="72">
        <v>36.246000000000002</v>
      </c>
      <c r="CO242" s="72">
        <v>8.2000000000000003E-2</v>
      </c>
      <c r="CP242" s="72">
        <v>0.44800000000000001</v>
      </c>
      <c r="CQ242" s="72">
        <v>4.2000000000000003E-2</v>
      </c>
      <c r="CR242" s="72">
        <v>6.76</v>
      </c>
      <c r="CS242" s="72">
        <v>7.3999999999999996E-2</v>
      </c>
      <c r="CT242" s="72">
        <v>0.46</v>
      </c>
      <c r="CU242" s="72">
        <v>57.99</v>
      </c>
      <c r="CV242" s="72">
        <v>0.09</v>
      </c>
      <c r="CW242" s="72">
        <v>7.0000000000000007E-2</v>
      </c>
      <c r="CX242" s="72">
        <v>4.3259999999999996</v>
      </c>
      <c r="CY242" s="72">
        <v>1.7999999999999999E-2</v>
      </c>
      <c r="CZ242" s="72">
        <v>0.216</v>
      </c>
      <c r="DA242" s="72">
        <v>8.0000000000000002E-3</v>
      </c>
      <c r="DB242" s="74">
        <v>0</v>
      </c>
      <c r="DC242" s="72">
        <v>6.6000000000000003E-2</v>
      </c>
      <c r="DD242" s="72"/>
    </row>
    <row r="243" spans="1:108" ht="16.5" customHeight="1" x14ac:dyDescent="0.25">
      <c r="A243" s="70">
        <v>229</v>
      </c>
      <c r="B243" s="71">
        <v>45406</v>
      </c>
      <c r="C243" s="72">
        <v>1</v>
      </c>
      <c r="D243" s="72">
        <v>12</v>
      </c>
      <c r="E243" s="72">
        <v>2055.27</v>
      </c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>
        <v>1.22</v>
      </c>
      <c r="AB243" s="72">
        <v>399.3</v>
      </c>
      <c r="AC243" s="72">
        <v>1.1299999999999999</v>
      </c>
      <c r="AD243" s="72">
        <v>2.08</v>
      </c>
      <c r="AE243" s="72">
        <v>6.702</v>
      </c>
      <c r="AF243" s="72">
        <v>3.5000000000000003E-2</v>
      </c>
      <c r="AG243" s="72">
        <v>0.23899999999999999</v>
      </c>
      <c r="AH243" s="72">
        <v>1.7000000000000001E-2</v>
      </c>
      <c r="AI243" s="72">
        <v>0</v>
      </c>
      <c r="AJ243" s="72">
        <v>1.6E-2</v>
      </c>
      <c r="AK243" s="72">
        <f t="shared" si="63"/>
        <v>81.192937803233377</v>
      </c>
      <c r="AL243" s="72">
        <f t="shared" si="64"/>
        <v>2.8959113728162977</v>
      </c>
      <c r="AM243" s="72">
        <f t="shared" si="71"/>
        <v>353.36283185840711</v>
      </c>
      <c r="AN243" s="72">
        <v>47.156521739130419</v>
      </c>
      <c r="AO243" s="72">
        <v>32.79</v>
      </c>
      <c r="AP243" s="72">
        <v>14511.22</v>
      </c>
      <c r="AQ243" s="72">
        <v>45.72</v>
      </c>
      <c r="AR243" s="72">
        <v>7.45</v>
      </c>
      <c r="AS243" s="72">
        <v>8.202</v>
      </c>
      <c r="AT243" s="72">
        <v>0.67900000000000005</v>
      </c>
      <c r="AU243" s="72">
        <v>0.35699999999999998</v>
      </c>
      <c r="AV243" s="72">
        <v>5.8999999999999997E-2</v>
      </c>
      <c r="AW243" s="72">
        <v>7.09</v>
      </c>
      <c r="AX243" s="72">
        <v>0.17</v>
      </c>
      <c r="AY243" s="74">
        <f t="shared" si="66"/>
        <v>22.741999999999997</v>
      </c>
      <c r="AZ243" s="72"/>
      <c r="BA243" s="72"/>
      <c r="BB243" s="72">
        <v>0.5</v>
      </c>
      <c r="BC243" s="72">
        <v>111.68</v>
      </c>
      <c r="BD243" s="72">
        <v>0.13</v>
      </c>
      <c r="BE243" s="72">
        <v>1.71</v>
      </c>
      <c r="BF243" s="72">
        <v>6.2039999999999997</v>
      </c>
      <c r="BG243" s="72">
        <v>1.7999999999999999E-2</v>
      </c>
      <c r="BH243" s="72">
        <v>0.221</v>
      </c>
      <c r="BI243" s="72">
        <v>1.4E-2</v>
      </c>
      <c r="BJ243" s="74">
        <v>0</v>
      </c>
      <c r="BK243" s="72">
        <v>1.2999999999999999E-2</v>
      </c>
      <c r="BL243" s="72">
        <v>3.19</v>
      </c>
      <c r="BM243" s="72">
        <v>1863.5</v>
      </c>
      <c r="BN243" s="72">
        <v>0.87</v>
      </c>
      <c r="BO243" s="72">
        <v>51.22</v>
      </c>
      <c r="BP243" s="72">
        <v>9.2829999999999995</v>
      </c>
      <c r="BQ243" s="72">
        <v>0.49299999999999999</v>
      </c>
      <c r="BR243" s="72">
        <v>0.158</v>
      </c>
      <c r="BS243" s="72">
        <v>0.38800000000000001</v>
      </c>
      <c r="BT243" s="72">
        <v>1.7</v>
      </c>
      <c r="BU243" s="72">
        <v>1.4999999999999999E-2</v>
      </c>
      <c r="BV243" s="74">
        <f t="shared" si="67"/>
        <v>10.982999999999999</v>
      </c>
      <c r="BW243" s="74">
        <f t="shared" si="68"/>
        <v>3.0629999999999997</v>
      </c>
      <c r="BX243" s="73">
        <f>BX242+BT243-BX2</f>
        <v>-21.04203871721429</v>
      </c>
      <c r="BY243" s="73">
        <f t="shared" si="69"/>
        <v>-95.189636207816051</v>
      </c>
      <c r="BZ243" s="72">
        <v>0.46</v>
      </c>
      <c r="CA243" s="72">
        <v>73.58</v>
      </c>
      <c r="CB243" s="72">
        <v>0.1</v>
      </c>
      <c r="CC243" s="72">
        <v>0.11</v>
      </c>
      <c r="CD243" s="72">
        <v>5.7119999999999997</v>
      </c>
      <c r="CE243" s="72">
        <v>1.0999999999999999E-2</v>
      </c>
      <c r="CF243" s="72">
        <v>0.193</v>
      </c>
      <c r="CG243" s="72">
        <v>4.0000000000000001E-3</v>
      </c>
      <c r="CH243" s="74">
        <v>0</v>
      </c>
      <c r="CI243" s="72">
        <v>1.0999999999999999E-2</v>
      </c>
      <c r="CJ243" s="72">
        <v>3.8</v>
      </c>
      <c r="CK243" s="72">
        <v>1315.5</v>
      </c>
      <c r="CL243" s="72">
        <v>1.05</v>
      </c>
      <c r="CM243" s="72">
        <v>3.26</v>
      </c>
      <c r="CN243" s="72">
        <v>39.249000000000002</v>
      </c>
      <c r="CO243" s="72">
        <v>8.1000000000000003E-2</v>
      </c>
      <c r="CP243" s="72">
        <v>0.51800000000000002</v>
      </c>
      <c r="CQ243" s="72">
        <v>3.2000000000000001E-2</v>
      </c>
      <c r="CR243" s="72">
        <v>6.37</v>
      </c>
      <c r="CS243" s="72">
        <v>1.4999999999999999E-2</v>
      </c>
      <c r="CT243" s="72">
        <v>0.43</v>
      </c>
      <c r="CU243" s="72">
        <v>58.33</v>
      </c>
      <c r="CV243" s="72">
        <v>7.0000000000000007E-2</v>
      </c>
      <c r="CW243" s="72">
        <v>0.06</v>
      </c>
      <c r="CX243" s="72">
        <v>4.0510000000000002</v>
      </c>
      <c r="CY243" s="72">
        <v>8.9999999999999993E-3</v>
      </c>
      <c r="CZ243" s="72">
        <v>0.20599999999999999</v>
      </c>
      <c r="DA243" s="72">
        <v>4.0000000000000001E-3</v>
      </c>
      <c r="DB243" s="74">
        <v>0</v>
      </c>
      <c r="DC243" s="72">
        <v>1.2999999999999999E-2</v>
      </c>
      <c r="DD243" s="72"/>
    </row>
    <row r="244" spans="1:108" ht="16.5" customHeight="1" x14ac:dyDescent="0.25">
      <c r="A244" s="70">
        <v>230</v>
      </c>
      <c r="B244" s="71">
        <v>45406</v>
      </c>
      <c r="C244" s="72">
        <v>2</v>
      </c>
      <c r="D244" s="72">
        <v>12</v>
      </c>
      <c r="E244" s="72">
        <v>2047.6400700000002</v>
      </c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>
        <v>1.03</v>
      </c>
      <c r="AB244" s="72">
        <v>337.17</v>
      </c>
      <c r="AC244" s="72">
        <v>1.19</v>
      </c>
      <c r="AD244" s="72">
        <v>1.88</v>
      </c>
      <c r="AE244" s="72">
        <v>6.7460000000000004</v>
      </c>
      <c r="AF244" s="72">
        <v>3.4000000000000002E-2</v>
      </c>
      <c r="AG244" s="72">
        <v>0.22900000000000001</v>
      </c>
      <c r="AH244" s="72">
        <v>1.6E-2</v>
      </c>
      <c r="AI244" s="72">
        <v>0</v>
      </c>
      <c r="AJ244" s="72">
        <v>1.7000000000000001E-2</v>
      </c>
      <c r="AK244" s="72">
        <f t="shared" si="63"/>
        <v>81.321804663779588</v>
      </c>
      <c r="AL244" s="72">
        <f t="shared" si="64"/>
        <v>2.8957145286404185</v>
      </c>
      <c r="AM244" s="72">
        <f t="shared" si="71"/>
        <v>283.33613445378154</v>
      </c>
      <c r="AN244" s="72">
        <v>53.553846153846166</v>
      </c>
      <c r="AO244" s="72">
        <v>29.56</v>
      </c>
      <c r="AP244" s="72">
        <v>11977.11</v>
      </c>
      <c r="AQ244" s="72">
        <v>38.58</v>
      </c>
      <c r="AR244" s="72">
        <v>9.5500000000000007</v>
      </c>
      <c r="AS244" s="72">
        <v>9.2569999999999997</v>
      </c>
      <c r="AT244" s="72">
        <v>0.68899999999999995</v>
      </c>
      <c r="AU244" s="72">
        <v>0.42099999999999999</v>
      </c>
      <c r="AV244" s="72">
        <v>8.1000000000000003E-2</v>
      </c>
      <c r="AW244" s="72">
        <v>10.54</v>
      </c>
      <c r="AX244" s="72">
        <v>0.127</v>
      </c>
      <c r="AY244" s="74">
        <f t="shared" si="66"/>
        <v>29.347000000000001</v>
      </c>
      <c r="AZ244" s="72"/>
      <c r="BA244" s="72"/>
      <c r="BB244" s="72">
        <v>0.49</v>
      </c>
      <c r="BC244" s="72">
        <v>120.22</v>
      </c>
      <c r="BD244" s="72">
        <v>0.12</v>
      </c>
      <c r="BE244" s="72">
        <v>1.62</v>
      </c>
      <c r="BF244" s="72">
        <v>5.9729999999999999</v>
      </c>
      <c r="BG244" s="72">
        <v>1.7999999999999999E-2</v>
      </c>
      <c r="BH244" s="72">
        <v>0.20300000000000001</v>
      </c>
      <c r="BI244" s="72">
        <v>1.2999999999999999E-2</v>
      </c>
      <c r="BJ244" s="74">
        <v>0</v>
      </c>
      <c r="BK244" s="72">
        <v>1.4E-2</v>
      </c>
      <c r="BL244" s="72">
        <v>1.84</v>
      </c>
      <c r="BM244" s="72">
        <v>1402.56</v>
      </c>
      <c r="BN244" s="72">
        <v>0.67</v>
      </c>
      <c r="BO244" s="72">
        <v>49.93</v>
      </c>
      <c r="BP244" s="72">
        <v>9.7080000000000002</v>
      </c>
      <c r="BQ244" s="72">
        <v>0.432</v>
      </c>
      <c r="BR244" s="72">
        <v>0.17599999999999999</v>
      </c>
      <c r="BS244" s="72">
        <v>0.38100000000000001</v>
      </c>
      <c r="BT244" s="72">
        <v>1.91</v>
      </c>
      <c r="BU244" s="72">
        <v>2E-3</v>
      </c>
      <c r="BV244" s="74">
        <f t="shared" si="67"/>
        <v>11.618</v>
      </c>
      <c r="BW244" s="74">
        <f t="shared" si="68"/>
        <v>3.012</v>
      </c>
      <c r="BX244" s="73">
        <f>BX243+BT244-BX2</f>
        <v>-22.132038717214289</v>
      </c>
      <c r="BY244" s="73">
        <f t="shared" si="69"/>
        <v>-97.17763620781605</v>
      </c>
      <c r="BZ244" s="72">
        <v>0.43</v>
      </c>
      <c r="CA244" s="72">
        <v>68.06</v>
      </c>
      <c r="CB244" s="72">
        <v>0.12</v>
      </c>
      <c r="CC244" s="72">
        <v>0.13</v>
      </c>
      <c r="CD244" s="72">
        <v>6.2670000000000003</v>
      </c>
      <c r="CE244" s="72">
        <v>1.2E-2</v>
      </c>
      <c r="CF244" s="72">
        <v>0.224</v>
      </c>
      <c r="CG244" s="72">
        <v>4.0000000000000001E-3</v>
      </c>
      <c r="CH244" s="74">
        <v>0</v>
      </c>
      <c r="CI244" s="72">
        <v>0.01</v>
      </c>
      <c r="CJ244" s="72">
        <v>2.61</v>
      </c>
      <c r="CK244" s="72">
        <v>932.33</v>
      </c>
      <c r="CL244" s="72">
        <v>0.88</v>
      </c>
      <c r="CM244" s="72">
        <v>3.32</v>
      </c>
      <c r="CN244" s="72">
        <v>38.576999999999998</v>
      </c>
      <c r="CO244" s="72">
        <v>6.9000000000000006E-2</v>
      </c>
      <c r="CP244" s="72">
        <v>0.54500000000000004</v>
      </c>
      <c r="CQ244" s="72">
        <v>3.4000000000000002E-2</v>
      </c>
      <c r="CR244" s="72">
        <v>7.68</v>
      </c>
      <c r="CS244" s="72">
        <v>3.0000000000000001E-3</v>
      </c>
      <c r="CT244" s="72">
        <v>0.36</v>
      </c>
      <c r="CU244" s="72">
        <v>34.369999999999997</v>
      </c>
      <c r="CV244" s="72">
        <v>0.06</v>
      </c>
      <c r="CW244" s="72">
        <v>0.05</v>
      </c>
      <c r="CX244" s="72">
        <v>3.4670000000000001</v>
      </c>
      <c r="CY244" s="72">
        <v>8.0000000000000002E-3</v>
      </c>
      <c r="CZ244" s="72">
        <v>0.17599999999999999</v>
      </c>
      <c r="DA244" s="72">
        <v>3.0000000000000001E-3</v>
      </c>
      <c r="DB244" s="74">
        <v>0</v>
      </c>
      <c r="DC244" s="72">
        <v>1.0999999999999999E-2</v>
      </c>
      <c r="DD244" s="72"/>
    </row>
    <row r="245" spans="1:108" ht="16.5" customHeight="1" x14ac:dyDescent="0.25">
      <c r="A245" s="70">
        <v>231</v>
      </c>
      <c r="B245" s="71">
        <v>45407</v>
      </c>
      <c r="C245" s="72">
        <v>1</v>
      </c>
      <c r="D245" s="72">
        <v>11.9</v>
      </c>
      <c r="E245" s="72">
        <v>1953.6791800000001</v>
      </c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>
        <v>1.2</v>
      </c>
      <c r="AB245" s="72">
        <v>358.34</v>
      </c>
      <c r="AC245" s="72">
        <v>1.0900000000000001</v>
      </c>
      <c r="AD245" s="72">
        <v>2.04</v>
      </c>
      <c r="AE245" s="72">
        <v>7.1449999999999996</v>
      </c>
      <c r="AF245" s="72">
        <v>4.7E-2</v>
      </c>
      <c r="AG245" s="72">
        <v>0.26800000000000002</v>
      </c>
      <c r="AH245" s="72">
        <v>0.02</v>
      </c>
      <c r="AI245" s="72">
        <v>0</v>
      </c>
      <c r="AJ245" s="72">
        <v>1.2999999999999999E-2</v>
      </c>
      <c r="AK245" s="72">
        <f t="shared" si="63"/>
        <v>80.32080158028063</v>
      </c>
      <c r="AL245" s="72">
        <f t="shared" si="64"/>
        <v>2.9087111959952474</v>
      </c>
      <c r="AM245" s="72">
        <f t="shared" si="71"/>
        <v>328.75229357798162</v>
      </c>
      <c r="AN245" s="72">
        <v>47.156521739130419</v>
      </c>
      <c r="AO245" s="72">
        <v>28.76</v>
      </c>
      <c r="AP245" s="72">
        <v>11578.77</v>
      </c>
      <c r="AQ245" s="72">
        <v>41.73</v>
      </c>
      <c r="AR245" s="72">
        <v>8.83</v>
      </c>
      <c r="AS245" s="72">
        <v>7.7889999999999997</v>
      </c>
      <c r="AT245" s="72">
        <v>0.71399999999999997</v>
      </c>
      <c r="AU245" s="72">
        <v>0.311</v>
      </c>
      <c r="AV245" s="72">
        <v>6.9000000000000006E-2</v>
      </c>
      <c r="AW245" s="72">
        <v>9.5500000000000007</v>
      </c>
      <c r="AX245" s="72">
        <v>0.127</v>
      </c>
      <c r="AY245" s="74">
        <f t="shared" si="66"/>
        <v>26.169000000000004</v>
      </c>
      <c r="AZ245" s="72"/>
      <c r="BA245" s="72"/>
      <c r="BB245" s="72">
        <v>0.4</v>
      </c>
      <c r="BC245" s="72">
        <v>93.28</v>
      </c>
      <c r="BD245" s="72">
        <v>0.08</v>
      </c>
      <c r="BE245" s="72">
        <v>2.0499999999999998</v>
      </c>
      <c r="BF245" s="72">
        <v>5.593</v>
      </c>
      <c r="BG245" s="72">
        <v>1.4E-2</v>
      </c>
      <c r="BH245" s="72">
        <v>0.187</v>
      </c>
      <c r="BI245" s="72">
        <v>1.6E-2</v>
      </c>
      <c r="BJ245" s="74">
        <v>0</v>
      </c>
      <c r="BK245" s="72">
        <v>1.2E-2</v>
      </c>
      <c r="BL245" s="72">
        <v>1.1000000000000001</v>
      </c>
      <c r="BM245" s="72">
        <v>1129.06</v>
      </c>
      <c r="BN245" s="72">
        <v>0.57999999999999996</v>
      </c>
      <c r="BO245" s="72">
        <v>53.4</v>
      </c>
      <c r="BP245" s="72">
        <v>9.0830000000000002</v>
      </c>
      <c r="BQ245" s="72">
        <v>0.53900000000000003</v>
      </c>
      <c r="BR245" s="72">
        <v>0.16500000000000001</v>
      </c>
      <c r="BS245" s="72">
        <v>0.44600000000000001</v>
      </c>
      <c r="BT245" s="72">
        <v>1.21</v>
      </c>
      <c r="BU245" s="72">
        <v>8.0000000000000002E-3</v>
      </c>
      <c r="BV245" s="74">
        <f t="shared" si="67"/>
        <v>10.292999999999999</v>
      </c>
      <c r="BW245" s="74">
        <f t="shared" si="68"/>
        <v>2.3290000000000002</v>
      </c>
      <c r="BX245" s="73">
        <f>BX244+BT245-BX2</f>
        <v>-23.922038717214289</v>
      </c>
      <c r="BY245" s="73">
        <f t="shared" si="69"/>
        <v>-99.848636207816057</v>
      </c>
      <c r="BZ245" s="72">
        <v>0.37</v>
      </c>
      <c r="CA245" s="72">
        <v>55.26</v>
      </c>
      <c r="CB245" s="72">
        <v>0.09</v>
      </c>
      <c r="CC245" s="72">
        <v>0.11</v>
      </c>
      <c r="CD245" s="72">
        <v>5.6020000000000003</v>
      </c>
      <c r="CE245" s="72">
        <v>0.01</v>
      </c>
      <c r="CF245" s="72">
        <v>0.188</v>
      </c>
      <c r="CG245" s="72">
        <v>8.0000000000000002E-3</v>
      </c>
      <c r="CH245" s="74">
        <v>0</v>
      </c>
      <c r="CI245" s="72">
        <v>8.0000000000000002E-3</v>
      </c>
      <c r="CJ245" s="72">
        <v>2.4</v>
      </c>
      <c r="CK245" s="72">
        <v>921.47</v>
      </c>
      <c r="CL245" s="72">
        <v>0.85</v>
      </c>
      <c r="CM245" s="72">
        <v>2.71</v>
      </c>
      <c r="CN245" s="72">
        <v>40.651000000000003</v>
      </c>
      <c r="CO245" s="72">
        <v>6.7000000000000004E-2</v>
      </c>
      <c r="CP245" s="72">
        <v>0.58199999999999996</v>
      </c>
      <c r="CQ245" s="72">
        <v>3.1E-2</v>
      </c>
      <c r="CR245" s="72">
        <v>6.17</v>
      </c>
      <c r="CS245" s="72">
        <v>0.01</v>
      </c>
      <c r="CT245" s="72">
        <v>0.23</v>
      </c>
      <c r="CU245" s="72">
        <v>24.39</v>
      </c>
      <c r="CV245" s="72">
        <v>0.02</v>
      </c>
      <c r="CW245" s="72">
        <v>0.05</v>
      </c>
      <c r="CX245" s="72">
        <v>2.5019999999999998</v>
      </c>
      <c r="CY245" s="72">
        <v>5.0000000000000001E-3</v>
      </c>
      <c r="CZ245" s="72">
        <v>0.154</v>
      </c>
      <c r="DA245" s="72">
        <v>6.0000000000000001E-3</v>
      </c>
      <c r="DB245" s="74">
        <v>0</v>
      </c>
      <c r="DC245" s="72">
        <v>1.0999999999999999E-2</v>
      </c>
      <c r="DD245" s="72"/>
    </row>
    <row r="246" spans="1:108" ht="16.5" customHeight="1" x14ac:dyDescent="0.25">
      <c r="A246" s="70">
        <v>232</v>
      </c>
      <c r="B246" s="71">
        <v>45407</v>
      </c>
      <c r="C246" s="72">
        <v>2</v>
      </c>
      <c r="D246" s="72">
        <v>11.9</v>
      </c>
      <c r="E246" s="72">
        <v>1963.47821</v>
      </c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>
        <v>1.25</v>
      </c>
      <c r="AB246" s="72">
        <v>325.93</v>
      </c>
      <c r="AC246" s="72">
        <v>1.33</v>
      </c>
      <c r="AD246" s="72">
        <v>2.16</v>
      </c>
      <c r="AE246" s="72">
        <v>6.8150000000000004</v>
      </c>
      <c r="AF246" s="72">
        <v>3.7999999999999999E-2</v>
      </c>
      <c r="AG246" s="72">
        <v>0.189</v>
      </c>
      <c r="AH246" s="72">
        <v>2.1999999999999999E-2</v>
      </c>
      <c r="AI246" s="72">
        <v>0</v>
      </c>
      <c r="AJ246" s="72">
        <v>1.4999999999999999E-2</v>
      </c>
      <c r="AK246" s="72">
        <f>100-(AB246/10000*1.6734)-(AC246*1.1547)-(AD246*(100/(67.1-$AQ$1)))-(AF246*2.8879)-(AG246*2.1733)-((AE246-(AD246*($AQ$1/(67.1-$AQ$1)))-(AF246*0.8788)-(AG246*0.7453))*2.1483)</f>
        <v>80.646904104738894</v>
      </c>
      <c r="AL246" s="72">
        <f>100/((AB246/10000*1.6734/5.8)+(AC246*1.1547/7.58)+(AD246*(100/(67.1-$AQ$1))/4)+(AF246*2.8879/4.2)+(AG246*2.1733/6)+((AE246-(AD246*($AQ$1/(67.1-$AQ$1)))-(AF246*0.8788)-(AG246*0.7453))*2.1483/4.9)+(AK246/2.65))</f>
        <v>2.9043320247382023</v>
      </c>
      <c r="AM246" s="72">
        <f>IF(AB246=0,0,(AB246/AC246))</f>
        <v>245.06015037593986</v>
      </c>
      <c r="AN246" s="72">
        <v>50.418421052631594</v>
      </c>
      <c r="AO246" s="72">
        <v>34.18</v>
      </c>
      <c r="AP246" s="72">
        <v>11722.01</v>
      </c>
      <c r="AQ246" s="72">
        <v>43.94</v>
      </c>
      <c r="AR246" s="72">
        <v>5.82</v>
      </c>
      <c r="AS246" s="72">
        <v>7.8959999999999999</v>
      </c>
      <c r="AT246" s="72">
        <v>0.72499999999999998</v>
      </c>
      <c r="AU246" s="72">
        <v>0.29799999999999999</v>
      </c>
      <c r="AV246" s="72">
        <v>0.05</v>
      </c>
      <c r="AW246" s="72">
        <v>10.86</v>
      </c>
      <c r="AX246" s="72">
        <v>0.122</v>
      </c>
      <c r="AY246" s="74">
        <f>+AR246+AW246+AS246</f>
        <v>24.576000000000001</v>
      </c>
      <c r="AZ246" s="72"/>
      <c r="BA246" s="72"/>
      <c r="BB246" s="72">
        <v>0.5</v>
      </c>
      <c r="BC246" s="72">
        <v>96.45</v>
      </c>
      <c r="BD246" s="72">
        <v>0.09</v>
      </c>
      <c r="BE246" s="72">
        <v>1.82</v>
      </c>
      <c r="BF246" s="72">
        <v>5.7050000000000001</v>
      </c>
      <c r="BG246" s="72">
        <v>1.4E-2</v>
      </c>
      <c r="BH246" s="72">
        <v>0.157</v>
      </c>
      <c r="BI246" s="72">
        <v>1.6E-2</v>
      </c>
      <c r="BJ246" s="74">
        <v>0</v>
      </c>
      <c r="BK246" s="72">
        <v>8.0000000000000002E-3</v>
      </c>
      <c r="BL246" s="72">
        <v>1.6</v>
      </c>
      <c r="BM246" s="72">
        <v>1280.83</v>
      </c>
      <c r="BN246" s="72">
        <v>0.7</v>
      </c>
      <c r="BO246" s="72">
        <v>55</v>
      </c>
      <c r="BP246" s="72">
        <v>9.0760000000000005</v>
      </c>
      <c r="BQ246" s="72">
        <v>0.58099999999999996</v>
      </c>
      <c r="BR246" s="72">
        <v>0.158</v>
      </c>
      <c r="BS246" s="72">
        <v>0.44800000000000001</v>
      </c>
      <c r="BT246" s="72">
        <v>0.97</v>
      </c>
      <c r="BU246" s="72">
        <v>0.01</v>
      </c>
      <c r="BV246" s="74">
        <f>BT246+BP246</f>
        <v>10.046000000000001</v>
      </c>
      <c r="BW246" s="74">
        <f>BT246+BN246+BQ246</f>
        <v>2.2509999999999999</v>
      </c>
      <c r="BX246" s="73">
        <f>BX245+BT246-BX2</f>
        <v>-25.95203871721429</v>
      </c>
      <c r="BY246" s="73">
        <f t="shared" si="69"/>
        <v>-102.59763620781605</v>
      </c>
      <c r="BZ246" s="72">
        <v>0.4</v>
      </c>
      <c r="CA246" s="72">
        <v>53.62</v>
      </c>
      <c r="CB246" s="72">
        <v>0.1</v>
      </c>
      <c r="CC246" s="72">
        <v>0.15</v>
      </c>
      <c r="CD246" s="72">
        <v>5.3209999999999997</v>
      </c>
      <c r="CE246" s="72">
        <v>8.0000000000000002E-3</v>
      </c>
      <c r="CF246" s="72">
        <v>0.14599999999999999</v>
      </c>
      <c r="CG246" s="72">
        <v>4.0000000000000001E-3</v>
      </c>
      <c r="CH246" s="74">
        <v>0</v>
      </c>
      <c r="CI246" s="72">
        <v>7.0000000000000001E-3</v>
      </c>
      <c r="CJ246" s="72">
        <v>2.8</v>
      </c>
      <c r="CK246" s="72">
        <v>879.35</v>
      </c>
      <c r="CL246" s="72">
        <v>1.1599999999999999</v>
      </c>
      <c r="CM246" s="72">
        <v>2.54</v>
      </c>
      <c r="CN246" s="72">
        <v>38</v>
      </c>
      <c r="CO246" s="72">
        <v>8.4000000000000005E-2</v>
      </c>
      <c r="CP246" s="72">
        <v>0.55900000000000005</v>
      </c>
      <c r="CQ246" s="72">
        <v>3.1E-2</v>
      </c>
      <c r="CR246" s="72">
        <v>7.86</v>
      </c>
      <c r="CS246" s="72">
        <v>1.0999999999999999E-2</v>
      </c>
      <c r="CT246" s="72">
        <v>0.13</v>
      </c>
      <c r="CU246" s="72">
        <v>30.4</v>
      </c>
      <c r="CV246" s="72">
        <v>0.03</v>
      </c>
      <c r="CW246" s="72">
        <v>0.06</v>
      </c>
      <c r="CX246" s="72">
        <v>2.6269999999999998</v>
      </c>
      <c r="CY246" s="72">
        <v>4.0000000000000001E-3</v>
      </c>
      <c r="CZ246" s="72">
        <v>0.13900000000000001</v>
      </c>
      <c r="DA246" s="72">
        <v>4.0000000000000001E-3</v>
      </c>
      <c r="DB246" s="74">
        <v>0</v>
      </c>
      <c r="DC246" s="72">
        <v>8.9999999999999993E-3</v>
      </c>
      <c r="DD246" s="72"/>
    </row>
    <row r="247" spans="1:108" ht="16.2" customHeight="1" x14ac:dyDescent="0.25">
      <c r="A247" s="70">
        <v>233</v>
      </c>
      <c r="B247" s="71">
        <v>45408</v>
      </c>
      <c r="C247" s="72">
        <v>1</v>
      </c>
      <c r="D247" s="72">
        <v>12</v>
      </c>
      <c r="E247" s="72">
        <v>2052.2297600000002</v>
      </c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>
        <v>1.05</v>
      </c>
      <c r="AB247" s="72">
        <v>414.54</v>
      </c>
      <c r="AC247" s="72">
        <v>0.97</v>
      </c>
      <c r="AD247" s="72">
        <v>2.35</v>
      </c>
      <c r="AE247" s="72">
        <v>5.7039999999999997</v>
      </c>
      <c r="AF247" s="72">
        <v>4.2999999999999997E-2</v>
      </c>
      <c r="AG247" s="72">
        <v>0.17299999999999999</v>
      </c>
      <c r="AH247" s="72">
        <v>2.5000000000000001E-2</v>
      </c>
      <c r="AI247" s="72">
        <v>0</v>
      </c>
      <c r="AJ247" s="72">
        <v>4.0000000000000001E-3</v>
      </c>
      <c r="AK247" s="72">
        <f t="shared" ref="AK247:AK256" si="72">100-(AB247/10000*1.6734)-(AC247*1.1547)-(AD247*(100/(67.1-$AQ$1)))-(AF247*2.8879)-(AG247*2.1733)-((AE247-(AD247*($AQ$1/(67.1-$AQ$1)))-(AF247*0.8788)-(AG247*0.7453))*2.1483)</f>
        <v>83.176906534026998</v>
      </c>
      <c r="AL247" s="72">
        <f t="shared" ref="AL247:AL256" si="73">100/((AB247/10000*1.6734/5.8)+(AC247*1.1547/7.58)+(AD247*(100/(67.1-$AQ$1))/4)+(AF247*2.8879/4.2)+(AG247*2.1733/6)+((AE247-(AD247*($AQ$1/(67.1-$AQ$1)))-(AF247*0.8788)-(AG247*0.7453))*2.1483/4.9)+(AK247/2.65))</f>
        <v>2.8639952547299554</v>
      </c>
      <c r="AM247" s="72">
        <f t="shared" ref="AM247:AM256" si="74">IF(AB247=0,0,(AB247/AC247))</f>
        <v>427.36082474226805</v>
      </c>
      <c r="AN247" s="72">
        <v>50.230769230769248</v>
      </c>
      <c r="AO247" s="72">
        <v>29.38</v>
      </c>
      <c r="AP247" s="72">
        <v>12698.2</v>
      </c>
      <c r="AQ247" s="72">
        <v>47.52</v>
      </c>
      <c r="AR247" s="72">
        <v>6.37</v>
      </c>
      <c r="AS247" s="72">
        <v>7.1070000000000002</v>
      </c>
      <c r="AT247" s="72">
        <v>0.51</v>
      </c>
      <c r="AU247" s="72">
        <v>0.20799999999999999</v>
      </c>
      <c r="AV247" s="72">
        <v>3.6999999999999998E-2</v>
      </c>
      <c r="AW247" s="72">
        <v>10.11</v>
      </c>
      <c r="AX247" s="72">
        <v>5.6000000000000001E-2</v>
      </c>
      <c r="AY247" s="74">
        <f t="shared" ref="AY247:AY256" si="75">+AR247+AW247+AS247</f>
        <v>23.587</v>
      </c>
      <c r="AZ247" s="72"/>
      <c r="BA247" s="72"/>
      <c r="BB247" s="72">
        <v>0.3</v>
      </c>
      <c r="BC247" s="72">
        <v>110.61</v>
      </c>
      <c r="BD247" s="72">
        <v>0.14000000000000001</v>
      </c>
      <c r="BE247" s="72">
        <v>2.21</v>
      </c>
      <c r="BF247" s="72">
        <v>5.8630000000000004</v>
      </c>
      <c r="BG247" s="72">
        <v>2.1000000000000001E-2</v>
      </c>
      <c r="BH247" s="72">
        <v>0.183</v>
      </c>
      <c r="BI247" s="72">
        <v>2.1999999999999999E-2</v>
      </c>
      <c r="BJ247" s="74">
        <v>0</v>
      </c>
      <c r="BK247" s="72">
        <v>1E-3</v>
      </c>
      <c r="BL247" s="72">
        <v>1.1000000000000001</v>
      </c>
      <c r="BM247" s="72">
        <v>985.64</v>
      </c>
      <c r="BN247" s="72">
        <v>0.69</v>
      </c>
      <c r="BO247" s="72">
        <v>52.89</v>
      </c>
      <c r="BP247" s="72">
        <v>8.702</v>
      </c>
      <c r="BQ247" s="72">
        <v>0.51700000000000002</v>
      </c>
      <c r="BR247" s="72">
        <v>0.108</v>
      </c>
      <c r="BS247" s="72">
        <v>0.38800000000000001</v>
      </c>
      <c r="BT247" s="72">
        <v>1.37</v>
      </c>
      <c r="BU247" s="72">
        <v>5.6000000000000001E-2</v>
      </c>
      <c r="BV247" s="74">
        <f t="shared" ref="BV247:BV256" si="76">BT247+BP247</f>
        <v>10.071999999999999</v>
      </c>
      <c r="BW247" s="74">
        <f t="shared" ref="BW247:BW256" si="77">BT247+BN247+BQ247</f>
        <v>2.577</v>
      </c>
      <c r="BX247" s="73">
        <f>BX246+BT247-BX3</f>
        <v>-24.582038717214289</v>
      </c>
      <c r="BY247" s="73">
        <f>BY246+BW247-BY$2</f>
        <v>-105.02063620781605</v>
      </c>
      <c r="BZ247" s="72">
        <v>0.27</v>
      </c>
      <c r="CA247" s="72">
        <v>54.46</v>
      </c>
      <c r="CB247" s="72">
        <v>0.14000000000000001</v>
      </c>
      <c r="CC247" s="72">
        <v>0.27</v>
      </c>
      <c r="CD247" s="72">
        <v>5.43</v>
      </c>
      <c r="CE247" s="72">
        <v>1.2E-2</v>
      </c>
      <c r="CF247" s="72">
        <v>0.14499999999999999</v>
      </c>
      <c r="CG247" s="72">
        <v>7.0000000000000001E-3</v>
      </c>
      <c r="CH247" s="74">
        <v>0</v>
      </c>
      <c r="CI247" s="72">
        <v>1E-3</v>
      </c>
      <c r="CJ247" s="72">
        <v>2.2000000000000002</v>
      </c>
      <c r="CK247" s="72">
        <v>676.72</v>
      </c>
      <c r="CL247" s="72">
        <v>0.87</v>
      </c>
      <c r="CM247" s="72">
        <v>3.75</v>
      </c>
      <c r="CN247" s="72">
        <v>35.67</v>
      </c>
      <c r="CO247" s="72">
        <v>7.4999999999999997E-2</v>
      </c>
      <c r="CP247" s="72">
        <v>0.51500000000000001</v>
      </c>
      <c r="CQ247" s="72">
        <v>3.4000000000000002E-2</v>
      </c>
      <c r="CR247" s="72">
        <v>13.21</v>
      </c>
      <c r="CS247" s="72">
        <v>8.9999999999999993E-3</v>
      </c>
      <c r="CT247" s="72">
        <v>0.16</v>
      </c>
      <c r="CU247" s="72">
        <v>24.46</v>
      </c>
      <c r="CV247" s="72">
        <v>7.0000000000000007E-2</v>
      </c>
      <c r="CW247" s="72">
        <v>7.0000000000000007E-2</v>
      </c>
      <c r="CX247" s="72">
        <v>3.161</v>
      </c>
      <c r="CY247" s="72">
        <v>7.0000000000000001E-3</v>
      </c>
      <c r="CZ247" s="72">
        <v>0.11899999999999999</v>
      </c>
      <c r="DA247" s="72">
        <v>4.0000000000000001E-3</v>
      </c>
      <c r="DB247" s="74">
        <v>0</v>
      </c>
      <c r="DC247" s="72">
        <v>4.0000000000000001E-3</v>
      </c>
      <c r="DD247" s="72"/>
    </row>
    <row r="248" spans="1:108" ht="16.5" customHeight="1" x14ac:dyDescent="0.25">
      <c r="A248" s="70">
        <v>234</v>
      </c>
      <c r="B248" s="71">
        <v>45408</v>
      </c>
      <c r="C248" s="72">
        <v>2</v>
      </c>
      <c r="D248" s="72">
        <v>12</v>
      </c>
      <c r="E248" s="72">
        <v>2032.26828</v>
      </c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>
        <v>0.95</v>
      </c>
      <c r="AB248" s="72">
        <v>397.36</v>
      </c>
      <c r="AC248" s="72">
        <v>1.78</v>
      </c>
      <c r="AD248" s="72">
        <v>3.44</v>
      </c>
      <c r="AE248" s="72">
        <v>7.6289999999999996</v>
      </c>
      <c r="AF248" s="72">
        <v>4.8000000000000001E-2</v>
      </c>
      <c r="AG248" s="72">
        <v>0.32100000000000001</v>
      </c>
      <c r="AH248" s="72">
        <v>3.5999999999999997E-2</v>
      </c>
      <c r="AI248" s="72">
        <v>0</v>
      </c>
      <c r="AJ248" s="72">
        <v>3.0000000000000001E-3</v>
      </c>
      <c r="AK248" s="72">
        <f t="shared" si="72"/>
        <v>76.517537956987141</v>
      </c>
      <c r="AL248" s="72">
        <f t="shared" si="73"/>
        <v>2.9611420803990334</v>
      </c>
      <c r="AM248" s="72">
        <f t="shared" si="74"/>
        <v>223.23595505617979</v>
      </c>
      <c r="AN248" s="72">
        <v>48.207792207792217</v>
      </c>
      <c r="AO248" s="72">
        <v>31.16</v>
      </c>
      <c r="AP248" s="72">
        <v>13051.88</v>
      </c>
      <c r="AQ248" s="72">
        <v>52.33</v>
      </c>
      <c r="AR248" s="72">
        <v>6.76</v>
      </c>
      <c r="AS248" s="72">
        <v>6.4450000000000003</v>
      </c>
      <c r="AT248" s="72">
        <v>0.56999999999999995</v>
      </c>
      <c r="AU248" s="72">
        <v>0.28299999999999997</v>
      </c>
      <c r="AV248" s="72">
        <v>5.1999999999999998E-2</v>
      </c>
      <c r="AW248" s="72">
        <v>7.62</v>
      </c>
      <c r="AX248" s="72">
        <v>6.3E-2</v>
      </c>
      <c r="AY248" s="74">
        <f t="shared" si="75"/>
        <v>20.824999999999999</v>
      </c>
      <c r="AZ248" s="72"/>
      <c r="BA248" s="72"/>
      <c r="BB248" s="72">
        <v>0.53</v>
      </c>
      <c r="BC248" s="72">
        <v>298.18</v>
      </c>
      <c r="BD248" s="72">
        <v>0.27</v>
      </c>
      <c r="BE248" s="72">
        <v>3.41</v>
      </c>
      <c r="BF248" s="72">
        <v>7.4740000000000002</v>
      </c>
      <c r="BG248" s="72">
        <v>2.4E-2</v>
      </c>
      <c r="BH248" s="72">
        <v>0.28100000000000003</v>
      </c>
      <c r="BI248" s="72">
        <v>2.7E-2</v>
      </c>
      <c r="BJ248" s="74">
        <v>0</v>
      </c>
      <c r="BK248" s="72">
        <v>2E-3</v>
      </c>
      <c r="BL248" s="72">
        <v>0.7</v>
      </c>
      <c r="BM248" s="72">
        <v>792.34</v>
      </c>
      <c r="BN248" s="72">
        <v>2.23</v>
      </c>
      <c r="BO248" s="72">
        <v>49.82</v>
      </c>
      <c r="BP248" s="72">
        <v>9.8759999999999994</v>
      </c>
      <c r="BQ248" s="72">
        <v>0.38200000000000001</v>
      </c>
      <c r="BR248" s="72">
        <v>0.159</v>
      </c>
      <c r="BS248" s="72">
        <v>0.34899999999999998</v>
      </c>
      <c r="BT248" s="72">
        <v>2.6</v>
      </c>
      <c r="BU248" s="72">
        <v>4.2999999999999997E-2</v>
      </c>
      <c r="BV248" s="74">
        <f t="shared" si="76"/>
        <v>12.475999999999999</v>
      </c>
      <c r="BW248" s="74">
        <f t="shared" si="77"/>
        <v>5.2119999999999997</v>
      </c>
      <c r="BX248" s="73">
        <f>BX247+BT248-$BX$2</f>
        <v>-24.982038717214287</v>
      </c>
      <c r="BY248" s="73">
        <f>BY247+BW248-BY$2</f>
        <v>-104.80863620781605</v>
      </c>
      <c r="BZ248" s="72">
        <v>0.3</v>
      </c>
      <c r="CA248" s="72">
        <v>98.09</v>
      </c>
      <c r="CB248" s="72">
        <v>0.24</v>
      </c>
      <c r="CC248" s="72">
        <v>0.24</v>
      </c>
      <c r="CD248" s="72">
        <v>7.109</v>
      </c>
      <c r="CE248" s="72">
        <v>1.0999999999999999E-2</v>
      </c>
      <c r="CF248" s="72">
        <v>0.26300000000000001</v>
      </c>
      <c r="CG248" s="72">
        <v>7.0000000000000001E-3</v>
      </c>
      <c r="CH248" s="74">
        <v>0</v>
      </c>
      <c r="CI248" s="72">
        <v>1E-3</v>
      </c>
      <c r="CJ248" s="72">
        <v>2.4</v>
      </c>
      <c r="CK248" s="72">
        <v>680.7</v>
      </c>
      <c r="CL248" s="72">
        <v>0.7</v>
      </c>
      <c r="CM248" s="72">
        <v>1.49</v>
      </c>
      <c r="CN248" s="72">
        <v>32.65</v>
      </c>
      <c r="CO248" s="72">
        <v>4.7E-2</v>
      </c>
      <c r="CP248" s="72">
        <v>0.51700000000000002</v>
      </c>
      <c r="CQ248" s="72">
        <v>1.7000000000000001E-2</v>
      </c>
      <c r="CR248" s="72">
        <v>20.83</v>
      </c>
      <c r="CS248" s="72">
        <v>6.0000000000000001E-3</v>
      </c>
      <c r="CT248" s="72">
        <v>0.37</v>
      </c>
      <c r="CU248" s="72">
        <v>48.9</v>
      </c>
      <c r="CV248" s="72">
        <v>0.12</v>
      </c>
      <c r="CW248" s="72">
        <v>0.1</v>
      </c>
      <c r="CX248" s="72">
        <v>4.26</v>
      </c>
      <c r="CY248" s="72">
        <v>8.0000000000000002E-3</v>
      </c>
      <c r="CZ248" s="72">
        <v>0.193</v>
      </c>
      <c r="DA248" s="72">
        <v>5.0000000000000001E-3</v>
      </c>
      <c r="DB248" s="74">
        <v>0</v>
      </c>
      <c r="DC248" s="72">
        <v>1E-3</v>
      </c>
      <c r="DD248" s="72"/>
    </row>
    <row r="249" spans="1:108" ht="16.5" customHeight="1" x14ac:dyDescent="0.25">
      <c r="A249" s="70">
        <v>235</v>
      </c>
      <c r="B249" s="71">
        <v>45409</v>
      </c>
      <c r="C249" s="72">
        <v>1</v>
      </c>
      <c r="D249" s="72">
        <v>12</v>
      </c>
      <c r="E249" s="72">
        <v>2070.09</v>
      </c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>
        <v>1.6</v>
      </c>
      <c r="AB249" s="72">
        <v>779.53</v>
      </c>
      <c r="AC249" s="72">
        <v>1.99</v>
      </c>
      <c r="AD249" s="72">
        <v>3.7</v>
      </c>
      <c r="AE249" s="72">
        <v>8.1319999999999997</v>
      </c>
      <c r="AF249" s="72">
        <v>3.9E-2</v>
      </c>
      <c r="AG249" s="72">
        <v>0.33600000000000002</v>
      </c>
      <c r="AH249" s="72">
        <v>0.03</v>
      </c>
      <c r="AI249" s="72">
        <v>0</v>
      </c>
      <c r="AJ249" s="72">
        <v>1.7000000000000001E-2</v>
      </c>
      <c r="AK249" s="72">
        <f t="shared" si="72"/>
        <v>74.772698722705044</v>
      </c>
      <c r="AL249" s="72">
        <f t="shared" si="73"/>
        <v>2.9879624008201038</v>
      </c>
      <c r="AM249" s="72">
        <f t="shared" si="74"/>
        <v>391.72361809045225</v>
      </c>
      <c r="AN249" s="72">
        <v>48.984615384615395</v>
      </c>
      <c r="AO249" s="72">
        <v>26.16</v>
      </c>
      <c r="AP249" s="72">
        <v>15659.42</v>
      </c>
      <c r="AQ249" s="72">
        <v>53.51</v>
      </c>
      <c r="AR249" s="72">
        <v>7.05</v>
      </c>
      <c r="AS249" s="72">
        <v>6.5220000000000002</v>
      </c>
      <c r="AT249" s="72">
        <v>0.44600000000000001</v>
      </c>
      <c r="AU249" s="72">
        <v>0.25800000000000001</v>
      </c>
      <c r="AV249" s="72">
        <v>0.04</v>
      </c>
      <c r="AW249" s="72">
        <v>5.51</v>
      </c>
      <c r="AX249" s="72">
        <v>0.16300000000000001</v>
      </c>
      <c r="AY249" s="74">
        <f t="shared" si="75"/>
        <v>19.082000000000001</v>
      </c>
      <c r="AZ249" s="72"/>
      <c r="BA249" s="72"/>
      <c r="BB249" s="72">
        <v>0.53</v>
      </c>
      <c r="BC249" s="72">
        <v>184.71</v>
      </c>
      <c r="BD249" s="72">
        <v>0.2</v>
      </c>
      <c r="BE249" s="72">
        <v>3.47</v>
      </c>
      <c r="BF249" s="72">
        <v>8.484</v>
      </c>
      <c r="BG249" s="72">
        <v>1.7999999999999999E-2</v>
      </c>
      <c r="BH249" s="72">
        <v>0.311</v>
      </c>
      <c r="BI249" s="72">
        <v>2.5999999999999999E-2</v>
      </c>
      <c r="BJ249" s="74">
        <v>0</v>
      </c>
      <c r="BK249" s="72">
        <v>1.2999999999999999E-2</v>
      </c>
      <c r="BL249" s="72">
        <v>2.2000000000000002</v>
      </c>
      <c r="BM249" s="72">
        <v>1692.2</v>
      </c>
      <c r="BN249" s="72">
        <v>1.54</v>
      </c>
      <c r="BO249" s="72">
        <v>49.32</v>
      </c>
      <c r="BP249" s="72">
        <v>9.7970000000000006</v>
      </c>
      <c r="BQ249" s="72">
        <v>0.35099999999999998</v>
      </c>
      <c r="BR249" s="72">
        <v>0.128</v>
      </c>
      <c r="BS249" s="72">
        <v>0.34399999999999997</v>
      </c>
      <c r="BT249" s="72">
        <v>2.12</v>
      </c>
      <c r="BU249" s="72">
        <v>0.02</v>
      </c>
      <c r="BV249" s="74">
        <f t="shared" si="76"/>
        <v>11.917000000000002</v>
      </c>
      <c r="BW249" s="74">
        <f t="shared" si="77"/>
        <v>4.0110000000000001</v>
      </c>
      <c r="BX249" s="73">
        <f t="shared" ref="BX249:BX256" si="78">BX248+BT249-$BX$2</f>
        <v>-25.862038717214286</v>
      </c>
      <c r="BY249" s="73">
        <f t="shared" ref="BY249:BY256" si="79">BY248+BW249-BY$2</f>
        <v>-105.79763620781605</v>
      </c>
      <c r="BZ249" s="72">
        <v>0.5</v>
      </c>
      <c r="CA249" s="72">
        <v>111.2</v>
      </c>
      <c r="CB249" s="72">
        <v>0.22</v>
      </c>
      <c r="CC249" s="72">
        <v>0.23</v>
      </c>
      <c r="CD249" s="72">
        <v>7.6879999999999997</v>
      </c>
      <c r="CE249" s="72">
        <v>5.0000000000000001E-3</v>
      </c>
      <c r="CF249" s="72">
        <v>0.27200000000000002</v>
      </c>
      <c r="CG249" s="72">
        <v>3.0000000000000001E-3</v>
      </c>
      <c r="CH249" s="74">
        <v>0</v>
      </c>
      <c r="CI249" s="72">
        <v>1.4999999999999999E-2</v>
      </c>
      <c r="CJ249" s="72">
        <v>3</v>
      </c>
      <c r="CK249" s="72">
        <v>1187.96</v>
      </c>
      <c r="CL249" s="72">
        <v>2.23</v>
      </c>
      <c r="CM249" s="72">
        <v>6.63</v>
      </c>
      <c r="CN249" s="72">
        <v>34.186</v>
      </c>
      <c r="CO249" s="72">
        <v>7.8E-2</v>
      </c>
      <c r="CP249" s="72">
        <v>0.434</v>
      </c>
      <c r="CQ249" s="72">
        <v>3.5000000000000003E-2</v>
      </c>
      <c r="CR249" s="72">
        <v>12.51</v>
      </c>
      <c r="CS249" s="72">
        <v>2.1999999999999999E-2</v>
      </c>
      <c r="CT249" s="72">
        <v>0.37</v>
      </c>
      <c r="CU249" s="72">
        <v>46.67</v>
      </c>
      <c r="CV249" s="72">
        <v>0.13</v>
      </c>
      <c r="CW249" s="72">
        <v>0.09</v>
      </c>
      <c r="CX249" s="72">
        <v>4.056</v>
      </c>
      <c r="CY249" s="72">
        <v>1E-3</v>
      </c>
      <c r="CZ249" s="72">
        <v>0.22500000000000001</v>
      </c>
      <c r="DA249" s="72">
        <v>2E-3</v>
      </c>
      <c r="DB249" s="74">
        <v>0</v>
      </c>
      <c r="DC249" s="72">
        <v>1.2E-2</v>
      </c>
      <c r="DD249" s="72"/>
    </row>
    <row r="250" spans="1:108" ht="16.5" customHeight="1" x14ac:dyDescent="0.25">
      <c r="A250" s="70">
        <v>236</v>
      </c>
      <c r="B250" s="71">
        <v>45409</v>
      </c>
      <c r="C250" s="72">
        <v>2</v>
      </c>
      <c r="D250" s="72">
        <v>12</v>
      </c>
      <c r="E250" s="72">
        <v>2012.6</v>
      </c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>
        <v>1.55</v>
      </c>
      <c r="AB250" s="72">
        <v>768.8</v>
      </c>
      <c r="AC250" s="72">
        <v>1.67</v>
      </c>
      <c r="AD250" s="72">
        <v>3.43</v>
      </c>
      <c r="AE250" s="72">
        <v>7.6970000000000001</v>
      </c>
      <c r="AF250" s="72">
        <v>0.03</v>
      </c>
      <c r="AG250" s="72">
        <v>0.25800000000000001</v>
      </c>
      <c r="AH250" s="72">
        <v>2.5000000000000001E-2</v>
      </c>
      <c r="AI250" s="72">
        <v>0</v>
      </c>
      <c r="AJ250" s="72">
        <v>1.6E-2</v>
      </c>
      <c r="AK250" s="72">
        <f t="shared" si="72"/>
        <v>76.504137931911444</v>
      </c>
      <c r="AL250" s="72">
        <f t="shared" si="73"/>
        <v>2.9604909096139513</v>
      </c>
      <c r="AM250" s="72">
        <f t="shared" si="74"/>
        <v>460.35928143712573</v>
      </c>
      <c r="AN250" s="72">
        <v>48.199999999999996</v>
      </c>
      <c r="AO250" s="72">
        <v>23.18</v>
      </c>
      <c r="AP250" s="72">
        <v>15173.25</v>
      </c>
      <c r="AQ250" s="72">
        <v>48.12</v>
      </c>
      <c r="AR250" s="72">
        <v>8.6999999999999993</v>
      </c>
      <c r="AS250" s="72">
        <v>6.992</v>
      </c>
      <c r="AT250" s="72">
        <v>0.42699999999999999</v>
      </c>
      <c r="AU250" s="72">
        <v>0.27700000000000002</v>
      </c>
      <c r="AV250" s="72">
        <v>5.2999999999999999E-2</v>
      </c>
      <c r="AW250" s="72">
        <v>7.84</v>
      </c>
      <c r="AX250" s="72">
        <v>0.16</v>
      </c>
      <c r="AY250" s="74">
        <f t="shared" si="75"/>
        <v>23.532</v>
      </c>
      <c r="AZ250" s="72"/>
      <c r="BA250" s="72"/>
      <c r="BB250" s="72">
        <v>0.6</v>
      </c>
      <c r="BC250" s="72">
        <v>233.77</v>
      </c>
      <c r="BD250" s="72">
        <v>0.2</v>
      </c>
      <c r="BE250" s="72">
        <v>3.26</v>
      </c>
      <c r="BF250" s="72">
        <v>8.7799999999999994</v>
      </c>
      <c r="BG250" s="72">
        <v>1.7000000000000001E-2</v>
      </c>
      <c r="BH250" s="72">
        <v>0.28699999999999998</v>
      </c>
      <c r="BI250" s="72">
        <v>2.3E-2</v>
      </c>
      <c r="BJ250" s="74">
        <v>0</v>
      </c>
      <c r="BK250" s="72">
        <v>1.4E-2</v>
      </c>
      <c r="BL250" s="72">
        <v>1.2</v>
      </c>
      <c r="BM250" s="72">
        <v>1426.07</v>
      </c>
      <c r="BN250" s="72">
        <v>0.9</v>
      </c>
      <c r="BO250" s="72">
        <v>49.1</v>
      </c>
      <c r="BP250" s="72">
        <v>10.095000000000001</v>
      </c>
      <c r="BQ250" s="72">
        <v>0.32200000000000001</v>
      </c>
      <c r="BR250" s="72">
        <v>0.104</v>
      </c>
      <c r="BS250" s="72">
        <v>0.33500000000000002</v>
      </c>
      <c r="BT250" s="72">
        <v>2.09</v>
      </c>
      <c r="BU250" s="72">
        <v>1.7000000000000001E-2</v>
      </c>
      <c r="BV250" s="74">
        <f t="shared" si="76"/>
        <v>12.185</v>
      </c>
      <c r="BW250" s="74">
        <f t="shared" si="77"/>
        <v>3.3119999999999998</v>
      </c>
      <c r="BX250" s="73">
        <f t="shared" si="78"/>
        <v>-26.772038717214286</v>
      </c>
      <c r="BY250" s="73">
        <f t="shared" si="79"/>
        <v>-107.48563620781606</v>
      </c>
      <c r="BZ250" s="72">
        <v>0.43</v>
      </c>
      <c r="CA250" s="72">
        <v>127.32</v>
      </c>
      <c r="CB250" s="72">
        <v>0.24</v>
      </c>
      <c r="CC250" s="72">
        <v>0.23</v>
      </c>
      <c r="CD250" s="72">
        <v>8.2279999999999998</v>
      </c>
      <c r="CE250" s="72">
        <v>5.0000000000000001E-3</v>
      </c>
      <c r="CF250" s="72">
        <v>0.27400000000000002</v>
      </c>
      <c r="CG250" s="72">
        <v>4.0000000000000001E-3</v>
      </c>
      <c r="CH250" s="74">
        <v>0</v>
      </c>
      <c r="CI250" s="72">
        <v>1.7000000000000001E-2</v>
      </c>
      <c r="CJ250" s="72">
        <v>2.6</v>
      </c>
      <c r="CK250" s="72">
        <v>967.88</v>
      </c>
      <c r="CL250" s="72">
        <v>1.38</v>
      </c>
      <c r="CM250" s="72">
        <v>3.12</v>
      </c>
      <c r="CN250" s="72">
        <v>37.491</v>
      </c>
      <c r="CO250" s="72">
        <v>5.0999999999999997E-2</v>
      </c>
      <c r="CP250" s="72">
        <v>0.39500000000000002</v>
      </c>
      <c r="CQ250" s="72">
        <v>2.1999999999999999E-2</v>
      </c>
      <c r="CR250" s="72">
        <v>10.9</v>
      </c>
      <c r="CS250" s="72">
        <v>2.1000000000000001E-2</v>
      </c>
      <c r="CT250" s="72">
        <v>0.5</v>
      </c>
      <c r="CU250" s="72">
        <v>80.78</v>
      </c>
      <c r="CV250" s="72">
        <v>0.15</v>
      </c>
      <c r="CW250" s="72">
        <v>0.11</v>
      </c>
      <c r="CX250" s="72">
        <v>5.6340000000000003</v>
      </c>
      <c r="CY250" s="72">
        <v>3.0000000000000001E-3</v>
      </c>
      <c r="CZ250" s="72">
        <v>0.25700000000000001</v>
      </c>
      <c r="DA250" s="72">
        <v>4.0000000000000001E-3</v>
      </c>
      <c r="DB250" s="74">
        <v>0</v>
      </c>
      <c r="DC250" s="72">
        <v>1.2999999999999999E-2</v>
      </c>
      <c r="DD250" s="72"/>
    </row>
    <row r="251" spans="1:108" ht="16.5" customHeight="1" x14ac:dyDescent="0.25">
      <c r="A251" s="70">
        <v>237</v>
      </c>
      <c r="B251" s="71">
        <v>45410</v>
      </c>
      <c r="C251" s="72">
        <v>1</v>
      </c>
      <c r="D251" s="72">
        <v>12</v>
      </c>
      <c r="E251" s="72">
        <v>2047.36</v>
      </c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>
        <v>1.5</v>
      </c>
      <c r="AB251" s="72">
        <v>799.67</v>
      </c>
      <c r="AC251" s="72">
        <v>1.63</v>
      </c>
      <c r="AD251" s="72">
        <v>3.4</v>
      </c>
      <c r="AE251" s="72">
        <v>7.8040000000000003</v>
      </c>
      <c r="AF251" s="72">
        <v>3.9E-2</v>
      </c>
      <c r="AG251" s="72">
        <v>0.26200000000000001</v>
      </c>
      <c r="AH251" s="72">
        <v>2.5999999999999999E-2</v>
      </c>
      <c r="AI251" s="72">
        <v>0</v>
      </c>
      <c r="AJ251" s="72">
        <v>0.02</v>
      </c>
      <c r="AK251" s="72">
        <f t="shared" si="72"/>
        <v>76.345336922274385</v>
      </c>
      <c r="AL251" s="72">
        <f t="shared" si="73"/>
        <v>2.9627883536036985</v>
      </c>
      <c r="AM251" s="72">
        <f t="shared" si="74"/>
        <v>490.59509202453989</v>
      </c>
      <c r="AN251" s="72">
        <v>48.285714285714292</v>
      </c>
      <c r="AO251" s="72">
        <v>22.93</v>
      </c>
      <c r="AP251" s="72">
        <v>15165.58</v>
      </c>
      <c r="AQ251" s="72">
        <v>43.89</v>
      </c>
      <c r="AR251" s="72">
        <v>9.24</v>
      </c>
      <c r="AS251" s="72">
        <v>8.2769999999999992</v>
      </c>
      <c r="AT251" s="72">
        <v>0.34799999999999998</v>
      </c>
      <c r="AU251" s="72">
        <v>0.29099999999999998</v>
      </c>
      <c r="AV251" s="72">
        <v>5.0999999999999997E-2</v>
      </c>
      <c r="AW251" s="72">
        <v>10.66</v>
      </c>
      <c r="AX251" s="72">
        <v>0.13600000000000001</v>
      </c>
      <c r="AY251" s="74">
        <f t="shared" si="75"/>
        <v>28.177</v>
      </c>
      <c r="AZ251" s="72"/>
      <c r="BA251" s="72"/>
      <c r="BB251" s="72">
        <v>0.72</v>
      </c>
      <c r="BC251" s="72">
        <v>222.62</v>
      </c>
      <c r="BD251" s="72">
        <v>0.21</v>
      </c>
      <c r="BE251" s="72">
        <v>3.42</v>
      </c>
      <c r="BF251" s="72">
        <v>8.875</v>
      </c>
      <c r="BG251" s="72">
        <v>2.1000000000000001E-2</v>
      </c>
      <c r="BH251" s="72">
        <v>0.28199999999999997</v>
      </c>
      <c r="BI251" s="72">
        <v>2.1999999999999999E-2</v>
      </c>
      <c r="BJ251" s="74">
        <v>0</v>
      </c>
      <c r="BK251" s="72">
        <v>1.4E-2</v>
      </c>
      <c r="BL251" s="72">
        <v>1.04</v>
      </c>
      <c r="BM251" s="72">
        <v>1265.19</v>
      </c>
      <c r="BN251" s="72">
        <v>0.85</v>
      </c>
      <c r="BO251" s="72">
        <v>52.3</v>
      </c>
      <c r="BP251" s="72">
        <v>10.331</v>
      </c>
      <c r="BQ251" s="72">
        <v>0.27300000000000002</v>
      </c>
      <c r="BR251" s="72">
        <v>0.104</v>
      </c>
      <c r="BS251" s="72">
        <v>0.28599999999999998</v>
      </c>
      <c r="BT251" s="72">
        <v>1.87</v>
      </c>
      <c r="BU251" s="72">
        <v>1.4999999999999999E-2</v>
      </c>
      <c r="BV251" s="74">
        <f t="shared" si="76"/>
        <v>12.201000000000001</v>
      </c>
      <c r="BW251" s="74">
        <f t="shared" si="77"/>
        <v>2.9930000000000003</v>
      </c>
      <c r="BX251" s="73">
        <f t="shared" si="78"/>
        <v>-27.902038717214285</v>
      </c>
      <c r="BY251" s="73">
        <f t="shared" si="79"/>
        <v>-109.49263620781606</v>
      </c>
      <c r="BZ251" s="72">
        <v>0.62</v>
      </c>
      <c r="CA251" s="72">
        <v>130</v>
      </c>
      <c r="CB251" s="72">
        <v>0.25</v>
      </c>
      <c r="CC251" s="72">
        <v>0.27</v>
      </c>
      <c r="CD251" s="72">
        <v>8.6470000000000002</v>
      </c>
      <c r="CE251" s="72">
        <v>1.4E-2</v>
      </c>
      <c r="CF251" s="72">
        <v>0.30599999999999999</v>
      </c>
      <c r="CG251" s="72">
        <v>3.0000000000000001E-3</v>
      </c>
      <c r="CH251" s="74">
        <v>0</v>
      </c>
      <c r="CI251" s="72">
        <v>1.4E-2</v>
      </c>
      <c r="CJ251" s="72">
        <v>2.93</v>
      </c>
      <c r="CK251" s="72">
        <v>1034.42</v>
      </c>
      <c r="CL251" s="72">
        <v>1.1299999999999999</v>
      </c>
      <c r="CM251" s="72">
        <v>3.76</v>
      </c>
      <c r="CN251" s="72">
        <v>35.936999999999998</v>
      </c>
      <c r="CO251" s="72">
        <v>5.0999999999999997E-2</v>
      </c>
      <c r="CP251" s="72">
        <v>0.378</v>
      </c>
      <c r="CQ251" s="72">
        <v>2.1999999999999999E-2</v>
      </c>
      <c r="CR251" s="72">
        <v>12.46</v>
      </c>
      <c r="CS251" s="72">
        <v>6.0000000000000001E-3</v>
      </c>
      <c r="CT251" s="72">
        <v>0.53</v>
      </c>
      <c r="CU251" s="72">
        <v>88.46</v>
      </c>
      <c r="CV251" s="72">
        <v>0.14000000000000001</v>
      </c>
      <c r="CW251" s="72">
        <v>0.11</v>
      </c>
      <c r="CX251" s="72">
        <v>6.0759999999999996</v>
      </c>
      <c r="CY251" s="72">
        <v>8.9999999999999993E-3</v>
      </c>
      <c r="CZ251" s="72">
        <v>0.23100000000000001</v>
      </c>
      <c r="DA251" s="72">
        <v>1E-3</v>
      </c>
      <c r="DB251" s="74">
        <v>0</v>
      </c>
      <c r="DC251" s="72">
        <v>8.9999999999999993E-3</v>
      </c>
      <c r="DD251" s="72"/>
    </row>
    <row r="252" spans="1:108" ht="16.5" customHeight="1" x14ac:dyDescent="0.25">
      <c r="A252" s="70">
        <v>238</v>
      </c>
      <c r="B252" s="71">
        <v>45410</v>
      </c>
      <c r="C252" s="72">
        <v>2</v>
      </c>
      <c r="D252" s="72">
        <v>11.7</v>
      </c>
      <c r="E252" s="72">
        <v>1952.79</v>
      </c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>
        <v>1.61</v>
      </c>
      <c r="AB252" s="72">
        <v>871.35</v>
      </c>
      <c r="AC252" s="72">
        <v>1.77</v>
      </c>
      <c r="AD252" s="72">
        <v>3.42</v>
      </c>
      <c r="AE252" s="72">
        <v>8.4440000000000008</v>
      </c>
      <c r="AF252" s="72">
        <v>3.6999999999999998E-2</v>
      </c>
      <c r="AG252" s="72">
        <v>0.24199999999999999</v>
      </c>
      <c r="AH252" s="72">
        <v>2.3E-2</v>
      </c>
      <c r="AI252" s="72">
        <v>0</v>
      </c>
      <c r="AJ252" s="72">
        <v>1.9E-2</v>
      </c>
      <c r="AK252" s="72">
        <f t="shared" si="72"/>
        <v>74.782659825965752</v>
      </c>
      <c r="AL252" s="72">
        <f t="shared" si="73"/>
        <v>2.9875537222177222</v>
      </c>
      <c r="AM252" s="72">
        <f t="shared" si="74"/>
        <v>492.28813559322037</v>
      </c>
      <c r="AN252" s="72">
        <v>48.05</v>
      </c>
      <c r="AO252" s="72">
        <v>20.43</v>
      </c>
      <c r="AP252" s="72">
        <v>15211.32</v>
      </c>
      <c r="AQ252" s="72">
        <v>45.34</v>
      </c>
      <c r="AR252" s="72">
        <v>9.82</v>
      </c>
      <c r="AS252" s="72">
        <v>8.3279999999999994</v>
      </c>
      <c r="AT252" s="72">
        <v>0.375</v>
      </c>
      <c r="AU252" s="72">
        <v>0.253</v>
      </c>
      <c r="AV252" s="72">
        <v>5.1999999999999998E-2</v>
      </c>
      <c r="AW252" s="72">
        <v>8.42</v>
      </c>
      <c r="AX252" s="72">
        <v>0.153</v>
      </c>
      <c r="AY252" s="74">
        <f t="shared" si="75"/>
        <v>26.568000000000001</v>
      </c>
      <c r="AZ252" s="72"/>
      <c r="BA252" s="72"/>
      <c r="BB252" s="72">
        <v>0.69</v>
      </c>
      <c r="BC252" s="72">
        <v>265.7</v>
      </c>
      <c r="BD252" s="72">
        <v>0.24</v>
      </c>
      <c r="BE252" s="72">
        <v>3.39</v>
      </c>
      <c r="BF252" s="72">
        <v>9.1669999999999998</v>
      </c>
      <c r="BG252" s="72">
        <v>2.3E-2</v>
      </c>
      <c r="BH252" s="72">
        <v>0.26200000000000001</v>
      </c>
      <c r="BI252" s="72">
        <v>2.1000000000000001E-2</v>
      </c>
      <c r="BJ252" s="74">
        <v>0</v>
      </c>
      <c r="BK252" s="72">
        <v>1.2999999999999999E-2</v>
      </c>
      <c r="BL252" s="72">
        <v>1.2</v>
      </c>
      <c r="BM252" s="72">
        <v>1647.41</v>
      </c>
      <c r="BN252" s="72">
        <v>0.96</v>
      </c>
      <c r="BO252" s="72">
        <v>51</v>
      </c>
      <c r="BP252" s="72">
        <v>10.976000000000001</v>
      </c>
      <c r="BQ252" s="72">
        <v>0.28000000000000003</v>
      </c>
      <c r="BR252" s="72">
        <v>0.111</v>
      </c>
      <c r="BS252" s="72">
        <v>0.28799999999999998</v>
      </c>
      <c r="BT252" s="72">
        <v>2.08</v>
      </c>
      <c r="BU252" s="72">
        <v>0.01</v>
      </c>
      <c r="BV252" s="74">
        <f t="shared" si="76"/>
        <v>13.056000000000001</v>
      </c>
      <c r="BW252" s="74">
        <f t="shared" si="77"/>
        <v>3.3200000000000003</v>
      </c>
      <c r="BX252" s="73">
        <f t="shared" si="78"/>
        <v>-28.822038717214284</v>
      </c>
      <c r="BY252" s="73">
        <f t="shared" si="79"/>
        <v>-111.17263620781605</v>
      </c>
      <c r="BZ252" s="72">
        <v>0.56000000000000005</v>
      </c>
      <c r="CA252" s="72">
        <v>137.49</v>
      </c>
      <c r="CB252" s="72">
        <v>0.26</v>
      </c>
      <c r="CC252" s="72">
        <v>0.23</v>
      </c>
      <c r="CD252" s="72">
        <v>8.8059999999999992</v>
      </c>
      <c r="CE252" s="72">
        <v>1.2999999999999999E-2</v>
      </c>
      <c r="CF252" s="72">
        <v>0.25900000000000001</v>
      </c>
      <c r="CG252" s="72">
        <v>2E-3</v>
      </c>
      <c r="CH252" s="74">
        <v>0</v>
      </c>
      <c r="CI252" s="72">
        <v>1.2999999999999999E-2</v>
      </c>
      <c r="CJ252" s="72">
        <v>3.06</v>
      </c>
      <c r="CK252" s="72">
        <v>1245.57</v>
      </c>
      <c r="CL252" s="72">
        <v>1.31</v>
      </c>
      <c r="CM252" s="72">
        <v>3.1</v>
      </c>
      <c r="CN252" s="72">
        <v>37.646999999999998</v>
      </c>
      <c r="CO252" s="72">
        <v>5.1999999999999998E-2</v>
      </c>
      <c r="CP252" s="72">
        <v>0.38900000000000001</v>
      </c>
      <c r="CQ252" s="72">
        <v>1.9E-2</v>
      </c>
      <c r="CR252" s="72">
        <v>10.6</v>
      </c>
      <c r="CS252" s="72">
        <v>1.7000000000000001E-2</v>
      </c>
      <c r="CT252" s="72">
        <v>0.52</v>
      </c>
      <c r="CU252" s="72">
        <v>88.28</v>
      </c>
      <c r="CV252" s="72">
        <v>0.18</v>
      </c>
      <c r="CW252" s="72">
        <v>0.12</v>
      </c>
      <c r="CX252" s="72">
        <v>6.157</v>
      </c>
      <c r="CY252" s="72">
        <v>0.01</v>
      </c>
      <c r="CZ252" s="72">
        <v>0.22600000000000001</v>
      </c>
      <c r="DA252" s="72">
        <v>1E-3</v>
      </c>
      <c r="DB252" s="74">
        <v>0</v>
      </c>
      <c r="DC252" s="72">
        <v>1.0999999999999999E-2</v>
      </c>
      <c r="DD252" s="72"/>
    </row>
    <row r="253" spans="1:108" ht="16.5" customHeight="1" x14ac:dyDescent="0.25">
      <c r="A253" s="70">
        <v>239</v>
      </c>
      <c r="B253" s="71">
        <v>45411</v>
      </c>
      <c r="C253" s="72">
        <v>1</v>
      </c>
      <c r="D253" s="72">
        <v>12</v>
      </c>
      <c r="E253" s="72">
        <v>2025.56</v>
      </c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>
        <v>1.1599999999999999</v>
      </c>
      <c r="AB253" s="72">
        <v>751.15</v>
      </c>
      <c r="AC253" s="72">
        <v>1.54</v>
      </c>
      <c r="AD253" s="72">
        <v>3.13</v>
      </c>
      <c r="AE253" s="72">
        <v>7.2220000000000004</v>
      </c>
      <c r="AF253" s="72">
        <v>6.5000000000000002E-2</v>
      </c>
      <c r="AG253" s="72">
        <v>0.221</v>
      </c>
      <c r="AH253" s="72">
        <v>2.5000000000000001E-2</v>
      </c>
      <c r="AI253" s="72">
        <v>0</v>
      </c>
      <c r="AJ253" s="72">
        <v>2.3E-2</v>
      </c>
      <c r="AK253" s="72">
        <f t="shared" si="72"/>
        <v>78.077149557110772</v>
      </c>
      <c r="AL253" s="72">
        <f t="shared" si="73"/>
        <v>2.9373683722539634</v>
      </c>
      <c r="AM253" s="72">
        <f t="shared" si="74"/>
        <v>487.75974025974023</v>
      </c>
      <c r="AN253" s="72">
        <v>46.630769230769246</v>
      </c>
      <c r="AO253" s="72">
        <v>19.809999999999999</v>
      </c>
      <c r="AP253" s="72">
        <v>14797.75</v>
      </c>
      <c r="AQ253" s="72">
        <v>43.86</v>
      </c>
      <c r="AR253" s="72">
        <v>10.039999999999999</v>
      </c>
      <c r="AS253" s="72">
        <v>7.6310000000000002</v>
      </c>
      <c r="AT253" s="72">
        <v>0.34499999999999997</v>
      </c>
      <c r="AU253" s="72">
        <v>0.20699999999999999</v>
      </c>
      <c r="AV253" s="72">
        <v>0.05</v>
      </c>
      <c r="AW253" s="72">
        <v>6.97</v>
      </c>
      <c r="AX253" s="72">
        <v>0.123</v>
      </c>
      <c r="AY253" s="74">
        <f t="shared" si="75"/>
        <v>24.640999999999998</v>
      </c>
      <c r="AZ253" s="72"/>
      <c r="BA253" s="72"/>
      <c r="BB253" s="72">
        <v>0.59</v>
      </c>
      <c r="BC253" s="72">
        <v>263.42</v>
      </c>
      <c r="BD253" s="72">
        <v>0.22</v>
      </c>
      <c r="BE253" s="72">
        <v>3.34</v>
      </c>
      <c r="BF253" s="72">
        <v>8.8379999999999992</v>
      </c>
      <c r="BG253" s="72">
        <v>5.3999999999999999E-2</v>
      </c>
      <c r="BH253" s="72">
        <v>0.23899999999999999</v>
      </c>
      <c r="BI253" s="72">
        <v>2.1000000000000001E-2</v>
      </c>
      <c r="BJ253" s="74">
        <v>0</v>
      </c>
      <c r="BK253" s="72">
        <v>2.3E-2</v>
      </c>
      <c r="BL253" s="72">
        <v>1.2</v>
      </c>
      <c r="BM253" s="72">
        <v>1689.77</v>
      </c>
      <c r="BN253" s="72">
        <v>1.42</v>
      </c>
      <c r="BO253" s="72">
        <v>50.1</v>
      </c>
      <c r="BP253" s="72">
        <v>10.391999999999999</v>
      </c>
      <c r="BQ253" s="72">
        <v>0.34300000000000003</v>
      </c>
      <c r="BR253" s="72">
        <v>0.115</v>
      </c>
      <c r="BS253" s="72">
        <v>0.317</v>
      </c>
      <c r="BT253" s="72">
        <v>2</v>
      </c>
      <c r="BU253" s="72">
        <v>2.4E-2</v>
      </c>
      <c r="BV253" s="74">
        <f t="shared" si="76"/>
        <v>12.391999999999999</v>
      </c>
      <c r="BW253" s="74">
        <f t="shared" si="77"/>
        <v>3.7629999999999999</v>
      </c>
      <c r="BX253" s="73">
        <f t="shared" si="78"/>
        <v>-29.822038717214284</v>
      </c>
      <c r="BY253" s="73">
        <f t="shared" si="79"/>
        <v>-112.40963620781605</v>
      </c>
      <c r="BZ253" s="72">
        <v>0.53</v>
      </c>
      <c r="CA253" s="72">
        <v>138.46</v>
      </c>
      <c r="CB253" s="72">
        <v>0.24</v>
      </c>
      <c r="CC253" s="72">
        <v>0.22</v>
      </c>
      <c r="CD253" s="72">
        <v>9.1809999999999992</v>
      </c>
      <c r="CE253" s="72">
        <v>4.9000000000000002E-2</v>
      </c>
      <c r="CF253" s="72">
        <v>0.247</v>
      </c>
      <c r="CG253" s="72">
        <v>5.0000000000000001E-3</v>
      </c>
      <c r="CH253" s="74">
        <v>0</v>
      </c>
      <c r="CI253" s="72">
        <v>1.4999999999999999E-2</v>
      </c>
      <c r="CJ253" s="72">
        <v>2.5299999999999998</v>
      </c>
      <c r="CK253" s="72">
        <v>1179.8699999999999</v>
      </c>
      <c r="CL253" s="72">
        <v>1.47</v>
      </c>
      <c r="CM253" s="72">
        <v>2.64</v>
      </c>
      <c r="CN253" s="72">
        <v>37.685000000000002</v>
      </c>
      <c r="CO253" s="72">
        <v>9.8000000000000004E-2</v>
      </c>
      <c r="CP253" s="72">
        <v>0.40799999999999997</v>
      </c>
      <c r="CQ253" s="72">
        <v>2.5999999999999999E-2</v>
      </c>
      <c r="CR253" s="72">
        <v>11.47</v>
      </c>
      <c r="CS253" s="72">
        <v>1.6E-2</v>
      </c>
      <c r="CT253" s="72">
        <v>0.49</v>
      </c>
      <c r="CU253" s="72">
        <v>92.94</v>
      </c>
      <c r="CV253" s="72">
        <v>0.15</v>
      </c>
      <c r="CW253" s="72">
        <v>0.11</v>
      </c>
      <c r="CX253" s="72">
        <v>6.1280000000000001</v>
      </c>
      <c r="CY253" s="72">
        <v>4.9000000000000002E-2</v>
      </c>
      <c r="CZ253" s="72">
        <v>0.20200000000000001</v>
      </c>
      <c r="DA253" s="72">
        <v>4.0000000000000001E-3</v>
      </c>
      <c r="DB253" s="74">
        <v>0</v>
      </c>
      <c r="DC253" s="72">
        <v>1.7000000000000001E-2</v>
      </c>
      <c r="DD253" s="72"/>
    </row>
    <row r="254" spans="1:108" ht="16.5" customHeight="1" x14ac:dyDescent="0.25">
      <c r="A254" s="70">
        <v>240</v>
      </c>
      <c r="B254" s="71">
        <v>45411</v>
      </c>
      <c r="C254" s="72">
        <v>2</v>
      </c>
      <c r="D254" s="72">
        <v>8.6</v>
      </c>
      <c r="E254" s="72">
        <v>1441.83</v>
      </c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>
        <v>1.44</v>
      </c>
      <c r="AB254" s="72">
        <v>670.36</v>
      </c>
      <c r="AC254" s="72">
        <v>1.42</v>
      </c>
      <c r="AD254" s="72">
        <v>2.5099999999999998</v>
      </c>
      <c r="AE254" s="72">
        <v>6.36</v>
      </c>
      <c r="AF254" s="72">
        <v>6.9000000000000006E-2</v>
      </c>
      <c r="AG254" s="72">
        <v>0.156</v>
      </c>
      <c r="AH254" s="72">
        <v>1.7000000000000001E-2</v>
      </c>
      <c r="AI254" s="72">
        <v>0</v>
      </c>
      <c r="AJ254" s="72">
        <v>2.4E-2</v>
      </c>
      <c r="AK254" s="72">
        <f t="shared" si="72"/>
        <v>80.968480990608029</v>
      </c>
      <c r="AL254" s="72">
        <f t="shared" si="73"/>
        <v>2.8975849198733794</v>
      </c>
      <c r="AM254" s="72">
        <f t="shared" si="74"/>
        <v>472.08450704225356</v>
      </c>
      <c r="AN254" s="72">
        <v>49.590909090909093</v>
      </c>
      <c r="AO254" s="72">
        <v>27.23</v>
      </c>
      <c r="AP254" s="72">
        <v>14440.01</v>
      </c>
      <c r="AQ254" s="72">
        <v>45.26</v>
      </c>
      <c r="AR254" s="72">
        <v>11.67</v>
      </c>
      <c r="AS254" s="72">
        <v>8.1869999999999994</v>
      </c>
      <c r="AT254" s="72">
        <v>0.59799999999999998</v>
      </c>
      <c r="AU254" s="72">
        <v>0.21099999999999999</v>
      </c>
      <c r="AV254" s="72">
        <v>7.8E-2</v>
      </c>
      <c r="AW254" s="72">
        <v>9.98</v>
      </c>
      <c r="AX254" s="72">
        <v>9.5000000000000001E-2</v>
      </c>
      <c r="AY254" s="74">
        <f t="shared" si="75"/>
        <v>29.836999999999996</v>
      </c>
      <c r="AZ254" s="72"/>
      <c r="BA254" s="72"/>
      <c r="BB254" s="72">
        <v>0.63</v>
      </c>
      <c r="BC254" s="72">
        <v>193.29</v>
      </c>
      <c r="BD254" s="72">
        <v>0.25</v>
      </c>
      <c r="BE254" s="72">
        <v>2.4700000000000002</v>
      </c>
      <c r="BF254" s="72">
        <v>6.851</v>
      </c>
      <c r="BG254" s="72">
        <v>5.2999999999999999E-2</v>
      </c>
      <c r="BH254" s="72">
        <v>0.18</v>
      </c>
      <c r="BI254" s="72">
        <v>1.6E-2</v>
      </c>
      <c r="BJ254" s="74">
        <v>0</v>
      </c>
      <c r="BK254" s="72">
        <v>8.9999999999999993E-3</v>
      </c>
      <c r="BL254" s="72">
        <v>1.33</v>
      </c>
      <c r="BM254" s="72">
        <v>1745.36</v>
      </c>
      <c r="BN254" s="72">
        <v>0.87</v>
      </c>
      <c r="BO254" s="72">
        <v>50.61</v>
      </c>
      <c r="BP254" s="72">
        <v>9.8290000000000006</v>
      </c>
      <c r="BQ254" s="72">
        <v>0.41599999999999998</v>
      </c>
      <c r="BR254" s="72">
        <v>0.122</v>
      </c>
      <c r="BS254" s="72">
        <v>0.33400000000000002</v>
      </c>
      <c r="BT254" s="72">
        <v>1.84</v>
      </c>
      <c r="BU254" s="72">
        <v>8.9999999999999993E-3</v>
      </c>
      <c r="BV254" s="74">
        <f t="shared" si="76"/>
        <v>11.669</v>
      </c>
      <c r="BW254" s="74">
        <f t="shared" si="77"/>
        <v>3.1259999999999999</v>
      </c>
      <c r="BX254" s="73">
        <f t="shared" si="78"/>
        <v>-30.982038717214284</v>
      </c>
      <c r="BY254" s="73">
        <f t="shared" si="79"/>
        <v>-114.28363620781604</v>
      </c>
      <c r="BZ254" s="72">
        <v>0.43</v>
      </c>
      <c r="CA254" s="72">
        <v>96.24</v>
      </c>
      <c r="CB254" s="72">
        <v>0.18</v>
      </c>
      <c r="CC254" s="72">
        <v>0.18</v>
      </c>
      <c r="CD254" s="72">
        <v>6.9180000000000001</v>
      </c>
      <c r="CE254" s="72">
        <v>5.5E-2</v>
      </c>
      <c r="CF254" s="72">
        <v>0.155</v>
      </c>
      <c r="CG254" s="72">
        <v>4.0000000000000001E-3</v>
      </c>
      <c r="CH254" s="74">
        <v>0</v>
      </c>
      <c r="CI254" s="72">
        <v>1.6E-2</v>
      </c>
      <c r="CJ254" s="72">
        <v>2.88</v>
      </c>
      <c r="CK254" s="72">
        <v>1194.56</v>
      </c>
      <c r="CL254" s="72">
        <v>1.3</v>
      </c>
      <c r="CM254" s="72">
        <v>3.66</v>
      </c>
      <c r="CN254" s="72">
        <v>35.886000000000003</v>
      </c>
      <c r="CO254" s="72">
        <v>0.115</v>
      </c>
      <c r="CP254" s="72">
        <v>0.38700000000000001</v>
      </c>
      <c r="CQ254" s="72">
        <v>0.03</v>
      </c>
      <c r="CR254" s="72">
        <v>11.86</v>
      </c>
      <c r="CS254" s="72">
        <v>2.3E-2</v>
      </c>
      <c r="CT254" s="72">
        <v>0.4</v>
      </c>
      <c r="CU254" s="72">
        <v>81.900000000000006</v>
      </c>
      <c r="CV254" s="72">
        <v>0.11</v>
      </c>
      <c r="CW254" s="72">
        <v>0.11</v>
      </c>
      <c r="CX254" s="72">
        <v>5.9960000000000004</v>
      </c>
      <c r="CY254" s="72">
        <v>5.7000000000000002E-2</v>
      </c>
      <c r="CZ254" s="72">
        <v>0.182</v>
      </c>
      <c r="DA254" s="72">
        <v>3.0000000000000001E-3</v>
      </c>
      <c r="DB254" s="74">
        <v>0</v>
      </c>
      <c r="DC254" s="72">
        <v>1.7000000000000001E-2</v>
      </c>
      <c r="DD254" s="72"/>
    </row>
    <row r="255" spans="1:108" ht="16.5" customHeight="1" x14ac:dyDescent="0.25">
      <c r="A255" s="70">
        <v>241</v>
      </c>
      <c r="B255" s="71">
        <v>45412</v>
      </c>
      <c r="C255" s="72">
        <v>1</v>
      </c>
      <c r="D255" s="72">
        <v>11</v>
      </c>
      <c r="E255" s="72">
        <v>91.8</v>
      </c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>
        <v>1.23</v>
      </c>
      <c r="AB255" s="72">
        <v>651.36</v>
      </c>
      <c r="AC255" s="72">
        <v>1.41</v>
      </c>
      <c r="AD255" s="72">
        <v>3.43</v>
      </c>
      <c r="AE255" s="72">
        <v>7.6539999999999999</v>
      </c>
      <c r="AF255" s="72">
        <v>2.9000000000000001E-2</v>
      </c>
      <c r="AG255" s="72">
        <v>0.126</v>
      </c>
      <c r="AH255" s="72">
        <v>2.1999999999999999E-2</v>
      </c>
      <c r="AI255" s="72">
        <v>0</v>
      </c>
      <c r="AJ255" s="72">
        <v>3.5000000000000003E-2</v>
      </c>
      <c r="AK255" s="72">
        <f t="shared" si="72"/>
        <v>76.992915920791432</v>
      </c>
      <c r="AL255" s="72">
        <f t="shared" si="73"/>
        <v>2.9502183785299065</v>
      </c>
      <c r="AM255" s="72">
        <f t="shared" si="74"/>
        <v>461.95744680851067</v>
      </c>
      <c r="AN255" s="72">
        <v>48.375384615384604</v>
      </c>
      <c r="AO255" s="72">
        <v>18.14</v>
      </c>
      <c r="AP255" s="72">
        <v>12747.43</v>
      </c>
      <c r="AQ255" s="72">
        <v>50.94</v>
      </c>
      <c r="AR255" s="72">
        <v>6.66</v>
      </c>
      <c r="AS255" s="72">
        <v>6.8159999999999998</v>
      </c>
      <c r="AT255" s="72">
        <v>0.21299999999999999</v>
      </c>
      <c r="AU255" s="72">
        <v>0.127</v>
      </c>
      <c r="AV255" s="72">
        <v>2.5999999999999999E-2</v>
      </c>
      <c r="AW255" s="72">
        <v>7.97</v>
      </c>
      <c r="AX255" s="72">
        <v>0.11</v>
      </c>
      <c r="AY255" s="74">
        <f t="shared" si="75"/>
        <v>21.445999999999998</v>
      </c>
      <c r="AZ255" s="72"/>
      <c r="BA255" s="72"/>
      <c r="BB255" s="72">
        <v>0.63</v>
      </c>
      <c r="BC255" s="72">
        <v>241.91</v>
      </c>
      <c r="BD255" s="72">
        <v>0.25</v>
      </c>
      <c r="BE255" s="72">
        <v>3.74</v>
      </c>
      <c r="BF255" s="72">
        <v>8.4260000000000002</v>
      </c>
      <c r="BG255" s="72">
        <v>2.4E-2</v>
      </c>
      <c r="BH255" s="72">
        <v>0.13</v>
      </c>
      <c r="BI255" s="72">
        <v>1.9E-2</v>
      </c>
      <c r="BJ255" s="74">
        <v>0</v>
      </c>
      <c r="BK255" s="72">
        <v>7.0000000000000001E-3</v>
      </c>
      <c r="BL255" s="72">
        <v>1.7</v>
      </c>
      <c r="BM255" s="72">
        <v>1563.93</v>
      </c>
      <c r="BN255" s="72">
        <v>1.44</v>
      </c>
      <c r="BO255" s="72">
        <v>38.44</v>
      </c>
      <c r="BP255" s="72">
        <v>10.717000000000001</v>
      </c>
      <c r="BQ255" s="72">
        <v>0.11899999999999999</v>
      </c>
      <c r="BR255" s="72">
        <v>0.1</v>
      </c>
      <c r="BS255" s="72">
        <v>0.11700000000000001</v>
      </c>
      <c r="BT255" s="72">
        <v>14.6</v>
      </c>
      <c r="BU255" s="72">
        <v>1.9E-2</v>
      </c>
      <c r="BV255" s="74">
        <f t="shared" si="76"/>
        <v>25.317</v>
      </c>
      <c r="BW255" s="74">
        <f t="shared" si="77"/>
        <v>16.158999999999999</v>
      </c>
      <c r="BX255" s="73">
        <f t="shared" si="78"/>
        <v>-19.382038717214286</v>
      </c>
      <c r="BY255" s="73">
        <f t="shared" si="79"/>
        <v>-103.12463620781605</v>
      </c>
      <c r="BZ255" s="72">
        <v>0.49</v>
      </c>
      <c r="CA255" s="72">
        <v>129.51</v>
      </c>
      <c r="CB255" s="72">
        <v>0.21</v>
      </c>
      <c r="CC255" s="72">
        <v>0.38</v>
      </c>
      <c r="CD255" s="72">
        <v>8.3989999999999991</v>
      </c>
      <c r="CE255" s="72">
        <v>1.7999999999999999E-2</v>
      </c>
      <c r="CF255" s="72">
        <v>0.13500000000000001</v>
      </c>
      <c r="CG255" s="72">
        <v>0.01</v>
      </c>
      <c r="CH255" s="74">
        <v>0</v>
      </c>
      <c r="CI255" s="72">
        <v>2.4E-2</v>
      </c>
      <c r="CJ255" s="72">
        <v>2.52</v>
      </c>
      <c r="CK255" s="72">
        <v>1305.01</v>
      </c>
      <c r="CL255" s="72">
        <v>1.61</v>
      </c>
      <c r="CM255" s="72">
        <v>4.93</v>
      </c>
      <c r="CN255" s="72">
        <v>33.28</v>
      </c>
      <c r="CO255" s="72">
        <v>4.5999999999999999E-2</v>
      </c>
      <c r="CP255" s="72">
        <v>0.29099999999999998</v>
      </c>
      <c r="CQ255" s="72">
        <v>2.7E-2</v>
      </c>
      <c r="CR255" s="72">
        <v>14.05</v>
      </c>
      <c r="CS255" s="72">
        <v>2.5999999999999999E-2</v>
      </c>
      <c r="CT255" s="72">
        <v>0.43</v>
      </c>
      <c r="CU255" s="72">
        <v>82.74</v>
      </c>
      <c r="CV255" s="72">
        <v>0.11</v>
      </c>
      <c r="CW255" s="72">
        <v>0.15</v>
      </c>
      <c r="CX255" s="72">
        <v>5.3890000000000002</v>
      </c>
      <c r="CY255" s="72">
        <v>1.4999999999999999E-2</v>
      </c>
      <c r="CZ255" s="72">
        <v>0.104</v>
      </c>
      <c r="DA255" s="72">
        <v>1.2E-2</v>
      </c>
      <c r="DB255" s="74">
        <v>0</v>
      </c>
      <c r="DC255" s="72">
        <v>1.6E-2</v>
      </c>
      <c r="DD255" s="72"/>
    </row>
    <row r="256" spans="1:108" ht="16.5" customHeight="1" x14ac:dyDescent="0.25">
      <c r="A256" s="70">
        <v>242</v>
      </c>
      <c r="B256" s="71">
        <v>45412</v>
      </c>
      <c r="C256" s="72">
        <v>2</v>
      </c>
      <c r="D256" s="72">
        <v>12</v>
      </c>
      <c r="E256" s="72">
        <v>61.39</v>
      </c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>
        <v>0.79</v>
      </c>
      <c r="AB256" s="72">
        <v>411.1</v>
      </c>
      <c r="AC256" s="72">
        <v>1.0900000000000001</v>
      </c>
      <c r="AD256" s="72">
        <v>2.72</v>
      </c>
      <c r="AE256" s="72">
        <v>6.234</v>
      </c>
      <c r="AF256" s="72">
        <v>2.5000000000000001E-2</v>
      </c>
      <c r="AG256" s="72">
        <v>7.0000000000000007E-2</v>
      </c>
      <c r="AH256" s="72">
        <v>1.2E-2</v>
      </c>
      <c r="AI256" s="72">
        <v>0</v>
      </c>
      <c r="AJ256" s="72">
        <v>0.02</v>
      </c>
      <c r="AK256" s="72">
        <f t="shared" si="72"/>
        <v>81.467474697207493</v>
      </c>
      <c r="AL256" s="72">
        <f t="shared" si="73"/>
        <v>2.8863084346274537</v>
      </c>
      <c r="AM256" s="72">
        <f t="shared" si="74"/>
        <v>377.1559633027523</v>
      </c>
      <c r="AN256" s="72">
        <v>53</v>
      </c>
      <c r="AO256" s="72">
        <v>22.67</v>
      </c>
      <c r="AP256" s="72">
        <v>12064.54</v>
      </c>
      <c r="AQ256" s="72">
        <v>47.58</v>
      </c>
      <c r="AR256" s="72">
        <v>6.64</v>
      </c>
      <c r="AS256" s="72">
        <v>7.6980000000000004</v>
      </c>
      <c r="AT256" s="72">
        <v>0.28100000000000003</v>
      </c>
      <c r="AU256" s="72">
        <v>0.14399999999999999</v>
      </c>
      <c r="AV256" s="72">
        <v>3.1E-2</v>
      </c>
      <c r="AW256" s="72">
        <v>9.3699999999999992</v>
      </c>
      <c r="AX256" s="72">
        <v>9.7000000000000003E-2</v>
      </c>
      <c r="AY256" s="74">
        <f t="shared" si="75"/>
        <v>23.707999999999998</v>
      </c>
      <c r="AZ256" s="72"/>
      <c r="BA256" s="72"/>
      <c r="BB256" s="72">
        <v>0.55000000000000004</v>
      </c>
      <c r="BC256" s="72">
        <v>138.75</v>
      </c>
      <c r="BD256" s="72">
        <v>0.14000000000000001</v>
      </c>
      <c r="BE256" s="72">
        <v>2.74</v>
      </c>
      <c r="BF256" s="72">
        <v>6.8570000000000002</v>
      </c>
      <c r="BG256" s="72">
        <v>2.5000000000000001E-2</v>
      </c>
      <c r="BH256" s="72">
        <v>0.13300000000000001</v>
      </c>
      <c r="BI256" s="72">
        <v>2.1000000000000001E-2</v>
      </c>
      <c r="BJ256" s="74">
        <v>0</v>
      </c>
      <c r="BK256" s="72">
        <v>1.7999999999999999E-2</v>
      </c>
      <c r="BL256" s="72">
        <v>0.99</v>
      </c>
      <c r="BM256" s="72">
        <v>1253.3499999999999</v>
      </c>
      <c r="BN256" s="72">
        <v>0.84</v>
      </c>
      <c r="BO256" s="72">
        <v>51.72</v>
      </c>
      <c r="BP256" s="72">
        <v>10.201000000000001</v>
      </c>
      <c r="BQ256" s="72">
        <v>0.17100000000000001</v>
      </c>
      <c r="BR256" s="72">
        <v>5.8000000000000003E-2</v>
      </c>
      <c r="BS256" s="72">
        <v>0.154</v>
      </c>
      <c r="BT256" s="72">
        <v>1.62</v>
      </c>
      <c r="BU256" s="72">
        <v>4.0000000000000001E-3</v>
      </c>
      <c r="BV256" s="74">
        <f t="shared" si="76"/>
        <v>11.821000000000002</v>
      </c>
      <c r="BW256" s="74">
        <f t="shared" si="77"/>
        <v>2.6309999999999998</v>
      </c>
      <c r="BX256" s="73">
        <f t="shared" si="78"/>
        <v>-20.762038717214285</v>
      </c>
      <c r="BY256" s="73">
        <f t="shared" si="79"/>
        <v>-105.49363620781605</v>
      </c>
      <c r="BZ256" s="72">
        <v>0.5</v>
      </c>
      <c r="CA256" s="72">
        <v>68.92</v>
      </c>
      <c r="CB256" s="72">
        <v>0.15</v>
      </c>
      <c r="CC256" s="72">
        <v>0.17</v>
      </c>
      <c r="CD256" s="72">
        <v>6.6660000000000004</v>
      </c>
      <c r="CE256" s="72">
        <v>1.7000000000000001E-2</v>
      </c>
      <c r="CF256" s="72">
        <v>0.11899999999999999</v>
      </c>
      <c r="CG256" s="72">
        <v>1.2999999999999999E-2</v>
      </c>
      <c r="CH256" s="74">
        <v>0</v>
      </c>
      <c r="CI256" s="72">
        <v>3.7999999999999999E-2</v>
      </c>
      <c r="CJ256" s="72">
        <v>2.5</v>
      </c>
      <c r="CK256" s="72">
        <v>1062.57</v>
      </c>
      <c r="CL256" s="72">
        <v>1.33</v>
      </c>
      <c r="CM256" s="72">
        <v>4.83</v>
      </c>
      <c r="CN256" s="72">
        <v>35.67</v>
      </c>
      <c r="CO256" s="72">
        <v>4.2999999999999997E-2</v>
      </c>
      <c r="CP256" s="72">
        <v>0.218</v>
      </c>
      <c r="CQ256" s="72">
        <v>2.7E-2</v>
      </c>
      <c r="CR256" s="72">
        <v>14.83</v>
      </c>
      <c r="CS256" s="72">
        <v>4.0000000000000001E-3</v>
      </c>
      <c r="CT256" s="72">
        <v>0.42</v>
      </c>
      <c r="CU256" s="72">
        <v>60.85</v>
      </c>
      <c r="CV256" s="72">
        <v>0.11</v>
      </c>
      <c r="CW256" s="72">
        <v>0.1</v>
      </c>
      <c r="CX256" s="72">
        <v>5.1449999999999996</v>
      </c>
      <c r="CY256" s="72">
        <v>1.6E-2</v>
      </c>
      <c r="CZ256" s="72">
        <v>9.5000000000000001E-2</v>
      </c>
      <c r="DA256" s="72">
        <v>1.0999999999999999E-2</v>
      </c>
      <c r="DB256" s="74">
        <v>0</v>
      </c>
      <c r="DC256" s="72">
        <v>1.2E-2</v>
      </c>
      <c r="DD256" s="72"/>
    </row>
    <row r="257" spans="1:108" ht="16.5" customHeight="1" x14ac:dyDescent="0.25">
      <c r="B257" s="76" t="s">
        <v>57</v>
      </c>
      <c r="C257" s="76"/>
      <c r="D257" s="76"/>
      <c r="E257" s="76">
        <f>AVERAGE(E197:E200,E205:E248)</f>
        <v>2009.5177537500001</v>
      </c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>
        <v>0</v>
      </c>
      <c r="AA257" s="76">
        <f>AVERAGE(AA197:AA200,AA205:AA246,AA197:AA246)</f>
        <v>1.4450000000000001</v>
      </c>
      <c r="AB257" s="76">
        <f t="shared" ref="AB257:CM257" si="80">AVERAGE(AB197:AB200,AB205:AB246,AB197:AB246)</f>
        <v>571.57958333333329</v>
      </c>
      <c r="AC257" s="76">
        <f t="shared" si="80"/>
        <v>1.835625000000001</v>
      </c>
      <c r="AD257" s="76">
        <f t="shared" si="80"/>
        <v>2.7070833333333346</v>
      </c>
      <c r="AE257" s="76">
        <f t="shared" si="80"/>
        <v>7.2970833333333323</v>
      </c>
      <c r="AF257" s="76">
        <f t="shared" si="80"/>
        <v>4.0874999999999988E-2</v>
      </c>
      <c r="AG257" s="76">
        <f t="shared" si="80"/>
        <v>0.31025000000000003</v>
      </c>
      <c r="AH257" s="76">
        <f t="shared" si="80"/>
        <v>2.6562499999999999E-2</v>
      </c>
      <c r="AI257" s="76">
        <f t="shared" si="80"/>
        <v>0</v>
      </c>
      <c r="AJ257" s="76">
        <f t="shared" si="80"/>
        <v>3.6187499999999991E-2</v>
      </c>
      <c r="AK257" s="76">
        <f t="shared" si="80"/>
        <v>73.993615647341812</v>
      </c>
      <c r="AL257" s="76">
        <f t="shared" si="80"/>
        <v>2.8338901113302959</v>
      </c>
      <c r="AM257" s="76">
        <f t="shared" si="80"/>
        <v>309.7300006302392</v>
      </c>
      <c r="AN257" s="76">
        <v>0</v>
      </c>
      <c r="AO257" s="76">
        <f t="shared" si="80"/>
        <v>23.845625317870383</v>
      </c>
      <c r="AP257" s="76">
        <f t="shared" si="80"/>
        <v>11762.326979327749</v>
      </c>
      <c r="AQ257" s="76">
        <f t="shared" si="80"/>
        <v>40.780057429079385</v>
      </c>
      <c r="AR257" s="76">
        <f t="shared" si="80"/>
        <v>11.988542284593025</v>
      </c>
      <c r="AS257" s="76">
        <f t="shared" si="80"/>
        <v>6.9292030123876236</v>
      </c>
      <c r="AT257" s="76">
        <f t="shared" si="80"/>
        <v>0.53442640332931579</v>
      </c>
      <c r="AU257" s="76">
        <f t="shared" si="80"/>
        <v>0.29412499999999991</v>
      </c>
      <c r="AV257" s="76">
        <f t="shared" si="80"/>
        <v>8.9625000000000024E-2</v>
      </c>
      <c r="AW257" s="76">
        <f t="shared" si="80"/>
        <v>6.5047684986531777</v>
      </c>
      <c r="AX257" s="76">
        <f t="shared" si="80"/>
        <v>0.17170833333333332</v>
      </c>
      <c r="AY257" s="76">
        <f t="shared" si="80"/>
        <v>25.422513795633829</v>
      </c>
      <c r="AZ257" s="76">
        <v>0</v>
      </c>
      <c r="BA257" s="76">
        <v>0</v>
      </c>
      <c r="BB257" s="76">
        <f t="shared" si="80"/>
        <v>0.68583333333333318</v>
      </c>
      <c r="BC257" s="76">
        <f t="shared" si="80"/>
        <v>153.20312500000003</v>
      </c>
      <c r="BD257" s="76">
        <f t="shared" si="80"/>
        <v>0.15875</v>
      </c>
      <c r="BE257" s="76">
        <f t="shared" si="80"/>
        <v>2.3016666666666676</v>
      </c>
      <c r="BF257" s="76">
        <f t="shared" si="80"/>
        <v>6.5714999999999995</v>
      </c>
      <c r="BG257" s="76">
        <f t="shared" si="80"/>
        <v>2.1395833333333308E-2</v>
      </c>
      <c r="BH257" s="76">
        <f t="shared" si="80"/>
        <v>0.25970833333333349</v>
      </c>
      <c r="BI257" s="76">
        <f t="shared" si="80"/>
        <v>2.2124999999999981E-2</v>
      </c>
      <c r="BJ257" s="76">
        <f t="shared" si="80"/>
        <v>0</v>
      </c>
      <c r="BK257" s="76">
        <f t="shared" si="80"/>
        <v>2.9187499999999981E-2</v>
      </c>
      <c r="BL257" s="76">
        <f t="shared" si="80"/>
        <v>2.1803718651266024</v>
      </c>
      <c r="BM257" s="76">
        <f t="shared" si="80"/>
        <v>1505.8769350375333</v>
      </c>
      <c r="BN257" s="76">
        <f t="shared" si="80"/>
        <v>0.9658448982649156</v>
      </c>
      <c r="BO257" s="76">
        <f t="shared" si="80"/>
        <v>46.001270477292074</v>
      </c>
      <c r="BP257" s="76">
        <f t="shared" si="80"/>
        <v>9.6991418292634943</v>
      </c>
      <c r="BQ257" s="76">
        <f t="shared" si="80"/>
        <v>0.35197598734754748</v>
      </c>
      <c r="BR257" s="76">
        <f t="shared" si="80"/>
        <v>0.24114583333333339</v>
      </c>
      <c r="BS257" s="76">
        <f t="shared" si="80"/>
        <v>0.30791666666666673</v>
      </c>
      <c r="BT257" s="76">
        <f t="shared" si="80"/>
        <v>2.4049575267247025</v>
      </c>
      <c r="BU257" s="76">
        <f t="shared" si="80"/>
        <v>4.5208333333333323E-2</v>
      </c>
      <c r="BV257" s="76">
        <f t="shared" si="80"/>
        <v>12.104099355988199</v>
      </c>
      <c r="BW257" s="76">
        <f t="shared" si="80"/>
        <v>3.7227784123371634</v>
      </c>
      <c r="BX257" s="76">
        <f t="shared" si="80"/>
        <v>-10.642408877562497</v>
      </c>
      <c r="BY257" s="76">
        <f t="shared" si="80"/>
        <v>-72.294669234118217</v>
      </c>
      <c r="BZ257" s="76">
        <f t="shared" si="80"/>
        <v>0.53791666666666682</v>
      </c>
      <c r="CA257" s="76">
        <f t="shared" si="80"/>
        <v>84.900789373314382</v>
      </c>
      <c r="CB257" s="76">
        <f t="shared" si="80"/>
        <v>0.12833333333333327</v>
      </c>
      <c r="CC257" s="76">
        <f t="shared" si="80"/>
        <v>0.17725765364202081</v>
      </c>
      <c r="CD257" s="76">
        <f t="shared" si="80"/>
        <v>6.3121494870031141</v>
      </c>
      <c r="CE257" s="76">
        <f t="shared" si="80"/>
        <v>1.3966934433240529E-2</v>
      </c>
      <c r="CF257" s="76">
        <f t="shared" si="80"/>
        <v>0.25079166666666669</v>
      </c>
      <c r="CG257" s="76">
        <f t="shared" si="80"/>
        <v>1.0125000000000004E-2</v>
      </c>
      <c r="CH257" s="76">
        <f t="shared" si="80"/>
        <v>0</v>
      </c>
      <c r="CI257" s="76">
        <f t="shared" si="80"/>
        <v>2.4395833333333325E-2</v>
      </c>
      <c r="CJ257" s="76">
        <f t="shared" si="80"/>
        <v>2.662138417124412</v>
      </c>
      <c r="CK257" s="76">
        <f t="shared" si="80"/>
        <v>744.66576056541498</v>
      </c>
      <c r="CL257" s="76">
        <f t="shared" si="80"/>
        <v>0.58562499999999995</v>
      </c>
      <c r="CM257" s="76">
        <f t="shared" si="80"/>
        <v>2.4301500792815589</v>
      </c>
      <c r="CN257" s="76">
        <f t="shared" ref="CN257:DC257" si="81">AVERAGE(CN197:CN200,CN205:CN246,CN197:CN246)</f>
        <v>30.789120893683759</v>
      </c>
      <c r="CO257" s="76">
        <f t="shared" si="81"/>
        <v>7.3689309753053128E-2</v>
      </c>
      <c r="CP257" s="76">
        <f t="shared" si="81"/>
        <v>0.47575000000000006</v>
      </c>
      <c r="CQ257" s="76">
        <f t="shared" si="81"/>
        <v>4.9708333333333292E-2</v>
      </c>
      <c r="CR257" s="76">
        <f t="shared" si="81"/>
        <v>13.261174453272851</v>
      </c>
      <c r="CS257" s="76">
        <f t="shared" si="81"/>
        <v>2.7854166666666649E-2</v>
      </c>
      <c r="CT257" s="76">
        <f t="shared" si="81"/>
        <v>0.38006250000000003</v>
      </c>
      <c r="CU257" s="76">
        <f t="shared" si="81"/>
        <v>44.15405131736992</v>
      </c>
      <c r="CV257" s="76">
        <f t="shared" si="81"/>
        <v>9.7043709614874948E-2</v>
      </c>
      <c r="CW257" s="76">
        <f t="shared" si="81"/>
        <v>8.1711025306038729E-2</v>
      </c>
      <c r="CX257" s="76">
        <f t="shared" si="81"/>
        <v>4.2082708333333336</v>
      </c>
      <c r="CY257" s="76">
        <f t="shared" si="81"/>
        <v>1.1021254561570987E-2</v>
      </c>
      <c r="CZ257" s="76">
        <f t="shared" si="81"/>
        <v>0.23220833333333324</v>
      </c>
      <c r="DA257" s="76">
        <f t="shared" si="81"/>
        <v>1.3750000000000004E-2</v>
      </c>
      <c r="DB257" s="76">
        <f t="shared" si="81"/>
        <v>0</v>
      </c>
      <c r="DC257" s="76">
        <f t="shared" si="81"/>
        <v>2.2131249999999981E-2</v>
      </c>
      <c r="DD257" s="76">
        <v>0</v>
      </c>
    </row>
    <row r="258" spans="1:108" ht="16.5" customHeight="1" x14ac:dyDescent="0.25">
      <c r="B258" s="76" t="s">
        <v>58</v>
      </c>
      <c r="C258" s="76"/>
      <c r="D258" s="76"/>
      <c r="E258" s="76">
        <f>STDEV(E197:E256)</f>
        <v>611.53092730668948</v>
      </c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>
        <v>0</v>
      </c>
      <c r="AA258" s="76">
        <f>STDEV(AA197:AA256)</f>
        <v>0.48619890840177171</v>
      </c>
      <c r="AB258" s="76">
        <f t="shared" ref="AB258:CM258" si="82">STDEV(AB197:AB256)</f>
        <v>222.85599188308169</v>
      </c>
      <c r="AC258" s="76">
        <f t="shared" si="82"/>
        <v>0.72528731887111964</v>
      </c>
      <c r="AD258" s="76">
        <f t="shared" si="82"/>
        <v>0.92687572835801901</v>
      </c>
      <c r="AE258" s="76">
        <f t="shared" si="82"/>
        <v>2.1725825112896398</v>
      </c>
      <c r="AF258" s="76">
        <f t="shared" si="82"/>
        <v>1.485679284991584E-2</v>
      </c>
      <c r="AG258" s="76">
        <f t="shared" si="82"/>
        <v>0.11588642769666242</v>
      </c>
      <c r="AH258" s="76">
        <f t="shared" si="82"/>
        <v>1.0646662032269936E-2</v>
      </c>
      <c r="AI258" s="76">
        <f t="shared" si="82"/>
        <v>0</v>
      </c>
      <c r="AJ258" s="76">
        <f t="shared" si="82"/>
        <v>3.3871124979023566E-2</v>
      </c>
      <c r="AK258" s="76">
        <f t="shared" si="82"/>
        <v>19.74000532420721</v>
      </c>
      <c r="AL258" s="76">
        <f t="shared" si="82"/>
        <v>0.7448726590606608</v>
      </c>
      <c r="AM258" s="76">
        <f t="shared" si="82"/>
        <v>122.30725397947967</v>
      </c>
      <c r="AN258" s="76">
        <v>0</v>
      </c>
      <c r="AO258" s="76">
        <f t="shared" si="82"/>
        <v>7.9042542643646563</v>
      </c>
      <c r="AP258" s="76">
        <f t="shared" si="82"/>
        <v>3902.040711921647</v>
      </c>
      <c r="AQ258" s="76">
        <f t="shared" si="82"/>
        <v>13.018167764223055</v>
      </c>
      <c r="AR258" s="76">
        <f t="shared" si="82"/>
        <v>5.5020104873133144</v>
      </c>
      <c r="AS258" s="76">
        <f t="shared" si="82"/>
        <v>2.0558578983623241</v>
      </c>
      <c r="AT258" s="76">
        <f t="shared" si="82"/>
        <v>0.22519284372694884</v>
      </c>
      <c r="AU258" s="76">
        <f t="shared" si="82"/>
        <v>0.10382799090281604</v>
      </c>
      <c r="AV258" s="76">
        <f t="shared" si="82"/>
        <v>5.0670576715020371E-2</v>
      </c>
      <c r="AW258" s="76">
        <f t="shared" si="82"/>
        <v>2.973890417092953</v>
      </c>
      <c r="AX258" s="76">
        <f t="shared" si="82"/>
        <v>7.9808662430027363E-2</v>
      </c>
      <c r="AY258" s="76">
        <f t="shared" si="82"/>
        <v>8.0807255390660533</v>
      </c>
      <c r="AZ258" s="76">
        <v>0</v>
      </c>
      <c r="BA258" s="76">
        <v>0</v>
      </c>
      <c r="BB258" s="76">
        <f t="shared" si="82"/>
        <v>0.22971236005400655</v>
      </c>
      <c r="BC258" s="76">
        <f t="shared" si="82"/>
        <v>77.609019668270847</v>
      </c>
      <c r="BD258" s="76">
        <f t="shared" si="82"/>
        <v>8.0177063939264423E-2</v>
      </c>
      <c r="BE258" s="76">
        <f t="shared" si="82"/>
        <v>0.89425743269609004</v>
      </c>
      <c r="BF258" s="76">
        <f t="shared" si="82"/>
        <v>2.0384520139745312</v>
      </c>
      <c r="BG258" s="76">
        <f t="shared" si="82"/>
        <v>1.2519938899870776E-2</v>
      </c>
      <c r="BH258" s="76">
        <f t="shared" si="82"/>
        <v>9.4791421338231138E-2</v>
      </c>
      <c r="BI258" s="76">
        <f t="shared" si="82"/>
        <v>8.8080599966141818E-3</v>
      </c>
      <c r="BJ258" s="76">
        <f t="shared" si="82"/>
        <v>0</v>
      </c>
      <c r="BK258" s="76">
        <f t="shared" si="82"/>
        <v>2.6461756862899095E-2</v>
      </c>
      <c r="BL258" s="76">
        <f t="shared" si="82"/>
        <v>1.2245753124885361</v>
      </c>
      <c r="BM258" s="76">
        <f t="shared" si="82"/>
        <v>695.45205331745467</v>
      </c>
      <c r="BN258" s="76">
        <f t="shared" si="82"/>
        <v>0.62296043371803378</v>
      </c>
      <c r="BO258" s="76">
        <f t="shared" si="82"/>
        <v>15.171690639643549</v>
      </c>
      <c r="BP258" s="76">
        <f t="shared" si="82"/>
        <v>3.9226879456841028</v>
      </c>
      <c r="BQ258" s="76">
        <f t="shared" si="82"/>
        <v>0.15827294521122703</v>
      </c>
      <c r="BR258" s="76">
        <f t="shared" si="82"/>
        <v>0.38703129992113577</v>
      </c>
      <c r="BS258" s="76">
        <f t="shared" si="82"/>
        <v>0.13674651381131461</v>
      </c>
      <c r="BT258" s="76">
        <f t="shared" si="82"/>
        <v>2.3001804594030286</v>
      </c>
      <c r="BU258" s="76">
        <f t="shared" si="82"/>
        <v>4.7074442188353459E-2</v>
      </c>
      <c r="BV258" s="76">
        <f t="shared" si="82"/>
        <v>5.7218099748876794</v>
      </c>
      <c r="BW258" s="76">
        <f t="shared" si="82"/>
        <v>2.5070366134663362</v>
      </c>
      <c r="BX258" s="76">
        <f t="shared" si="82"/>
        <v>9.1028297812335097</v>
      </c>
      <c r="BY258" s="76">
        <f t="shared" si="82"/>
        <v>21.58758276928809</v>
      </c>
      <c r="BZ258" s="76">
        <f t="shared" si="82"/>
        <v>0.17905235480917875</v>
      </c>
      <c r="CA258" s="76">
        <f t="shared" si="82"/>
        <v>34.7464844046549</v>
      </c>
      <c r="CB258" s="76">
        <f t="shared" si="82"/>
        <v>5.9674020315083211E-2</v>
      </c>
      <c r="CC258" s="76">
        <f t="shared" si="82"/>
        <v>0.11114941989741581</v>
      </c>
      <c r="CD258" s="76">
        <f t="shared" si="82"/>
        <v>1.9459127711657431</v>
      </c>
      <c r="CE258" s="76">
        <f t="shared" si="82"/>
        <v>1.1328203743243817E-2</v>
      </c>
      <c r="CF258" s="76">
        <f t="shared" si="82"/>
        <v>8.8144929128529184E-2</v>
      </c>
      <c r="CG258" s="76">
        <f t="shared" si="82"/>
        <v>1.1527221528113014E-2</v>
      </c>
      <c r="CH258" s="76">
        <f t="shared" si="82"/>
        <v>0</v>
      </c>
      <c r="CI258" s="76">
        <f t="shared" si="82"/>
        <v>2.0244515194991125E-2</v>
      </c>
      <c r="CJ258" s="76">
        <f t="shared" si="82"/>
        <v>1.001536640613661</v>
      </c>
      <c r="CK258" s="76">
        <f t="shared" si="82"/>
        <v>389.15392527606565</v>
      </c>
      <c r="CL258" s="76">
        <f t="shared" si="82"/>
        <v>0.48827217565014303</v>
      </c>
      <c r="CM258" s="76">
        <f t="shared" si="82"/>
        <v>3.2419620869484187</v>
      </c>
      <c r="CN258" s="76">
        <f t="shared" ref="CN258:DC258" si="83">STDEV(CN197:CN256)</f>
        <v>11.145065091463472</v>
      </c>
      <c r="CO258" s="76">
        <f t="shared" si="83"/>
        <v>6.5612588431377392E-2</v>
      </c>
      <c r="CP258" s="76">
        <f t="shared" si="83"/>
        <v>0.20461087224179419</v>
      </c>
      <c r="CQ258" s="76">
        <f t="shared" si="83"/>
        <v>7.5057557951546186E-2</v>
      </c>
      <c r="CR258" s="76">
        <f t="shared" si="83"/>
        <v>7.9565460712682317</v>
      </c>
      <c r="CS258" s="76">
        <f t="shared" si="83"/>
        <v>2.2021631635439864E-2</v>
      </c>
      <c r="CT258" s="76">
        <f t="shared" si="83"/>
        <v>0.15649087173970605</v>
      </c>
      <c r="CU258" s="76">
        <f t="shared" si="83"/>
        <v>23.99411167765583</v>
      </c>
      <c r="CV258" s="76">
        <f t="shared" si="83"/>
        <v>4.8617408357237761E-2</v>
      </c>
      <c r="CW258" s="76">
        <f t="shared" si="83"/>
        <v>3.6708246838609418E-2</v>
      </c>
      <c r="CX258" s="76">
        <f t="shared" si="83"/>
        <v>1.7201783361593932</v>
      </c>
      <c r="CY258" s="76">
        <f t="shared" si="83"/>
        <v>1.1402574746020055E-2</v>
      </c>
      <c r="CZ258" s="76">
        <f t="shared" si="83"/>
        <v>9.5050863576648895E-2</v>
      </c>
      <c r="DA258" s="76">
        <f t="shared" si="83"/>
        <v>4.236487658853242E-2</v>
      </c>
      <c r="DB258" s="76">
        <f t="shared" si="83"/>
        <v>0</v>
      </c>
      <c r="DC258" s="76">
        <f t="shared" si="83"/>
        <v>1.8349009040500311E-2</v>
      </c>
      <c r="DD258" s="76">
        <v>0</v>
      </c>
    </row>
    <row r="259" spans="1:108" ht="16.5" customHeight="1" x14ac:dyDescent="0.25">
      <c r="B259" s="76" t="s">
        <v>59</v>
      </c>
      <c r="C259" s="76"/>
      <c r="D259" s="76"/>
      <c r="E259" s="76">
        <f>E258/E257*100</f>
        <v>30.431725530441305</v>
      </c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>
        <v>0</v>
      </c>
      <c r="AA259" s="76">
        <f>AA258/AA257*100</f>
        <v>33.646983280399425</v>
      </c>
      <c r="AB259" s="76">
        <f t="shared" ref="AB259:CM259" si="84">AB258/AB257*100</f>
        <v>38.989494793259041</v>
      </c>
      <c r="AC259" s="76">
        <f t="shared" si="84"/>
        <v>39.511736812863148</v>
      </c>
      <c r="AD259" s="76">
        <f t="shared" si="84"/>
        <v>34.238906388475364</v>
      </c>
      <c r="AE259" s="76">
        <f t="shared" si="84"/>
        <v>29.773299989123142</v>
      </c>
      <c r="AF259" s="76">
        <f t="shared" si="84"/>
        <v>36.346893822424079</v>
      </c>
      <c r="AG259" s="76">
        <f t="shared" si="84"/>
        <v>37.352595550898442</v>
      </c>
      <c r="AH259" s="76">
        <f t="shared" si="84"/>
        <v>40.081551180310349</v>
      </c>
      <c r="AI259" s="76">
        <v>0</v>
      </c>
      <c r="AJ259" s="76">
        <f t="shared" si="84"/>
        <v>93.598963672604015</v>
      </c>
      <c r="AK259" s="76">
        <f t="shared" si="84"/>
        <v>26.677984514622594</v>
      </c>
      <c r="AL259" s="76">
        <f t="shared" si="84"/>
        <v>26.284458105222708</v>
      </c>
      <c r="AM259" s="76">
        <f t="shared" si="84"/>
        <v>39.488345891779495</v>
      </c>
      <c r="AN259" s="76">
        <v>0</v>
      </c>
      <c r="AO259" s="76">
        <f t="shared" si="84"/>
        <v>33.14760740806009</v>
      </c>
      <c r="AP259" s="76">
        <f t="shared" si="84"/>
        <v>33.174054069228568</v>
      </c>
      <c r="AQ259" s="76">
        <f t="shared" si="84"/>
        <v>31.9228774674066</v>
      </c>
      <c r="AR259" s="76">
        <f t="shared" si="84"/>
        <v>45.893907338377389</v>
      </c>
      <c r="AS259" s="76">
        <f t="shared" si="84"/>
        <v>29.669471289655991</v>
      </c>
      <c r="AT259" s="76">
        <f t="shared" si="84"/>
        <v>42.137297544444877</v>
      </c>
      <c r="AU259" s="76">
        <f t="shared" si="84"/>
        <v>35.300634391097688</v>
      </c>
      <c r="AV259" s="76">
        <f t="shared" si="84"/>
        <v>56.536208329171942</v>
      </c>
      <c r="AW259" s="76">
        <f t="shared" si="84"/>
        <v>45.718620389160684</v>
      </c>
      <c r="AX259" s="76">
        <f t="shared" si="84"/>
        <v>46.479201609334062</v>
      </c>
      <c r="AY259" s="76">
        <f t="shared" si="84"/>
        <v>31.785706181636026</v>
      </c>
      <c r="AZ259" s="76">
        <v>0</v>
      </c>
      <c r="BA259" s="76">
        <v>0</v>
      </c>
      <c r="BB259" s="76">
        <f t="shared" si="84"/>
        <v>33.493904260608495</v>
      </c>
      <c r="BC259" s="76">
        <f t="shared" si="84"/>
        <v>50.657595703919768</v>
      </c>
      <c r="BD259" s="76">
        <f t="shared" si="84"/>
        <v>50.505237127095704</v>
      </c>
      <c r="BE259" s="76">
        <f t="shared" si="84"/>
        <v>38.852603882523809</v>
      </c>
      <c r="BF259" s="76">
        <f t="shared" si="84"/>
        <v>31.019584782386538</v>
      </c>
      <c r="BG259" s="76">
        <f t="shared" si="84"/>
        <v>58.515780642044589</v>
      </c>
      <c r="BH259" s="76">
        <f t="shared" si="84"/>
        <v>36.499183573199836</v>
      </c>
      <c r="BI259" s="76">
        <f t="shared" si="84"/>
        <v>39.810440662663005</v>
      </c>
      <c r="BJ259" s="76">
        <v>0</v>
      </c>
      <c r="BK259" s="76">
        <f t="shared" si="84"/>
        <v>90.661265483166119</v>
      </c>
      <c r="BL259" s="76">
        <f t="shared" si="84"/>
        <v>56.16359906650289</v>
      </c>
      <c r="BM259" s="76">
        <f t="shared" si="84"/>
        <v>46.182529072345538</v>
      </c>
      <c r="BN259" s="76">
        <f t="shared" si="84"/>
        <v>64.499013748185249</v>
      </c>
      <c r="BO259" s="76">
        <f t="shared" si="84"/>
        <v>32.981025267840927</v>
      </c>
      <c r="BP259" s="76">
        <f t="shared" si="84"/>
        <v>40.443660013805285</v>
      </c>
      <c r="BQ259" s="76">
        <f t="shared" si="84"/>
        <v>44.966972435805815</v>
      </c>
      <c r="BR259" s="76">
        <f t="shared" si="84"/>
        <v>160.49678096081652</v>
      </c>
      <c r="BS259" s="76">
        <f t="shared" si="84"/>
        <v>44.410234526002029</v>
      </c>
      <c r="BT259" s="76">
        <f t="shared" si="84"/>
        <v>95.643288242833577</v>
      </c>
      <c r="BU259" s="76">
        <f t="shared" si="84"/>
        <v>104.12779838898463</v>
      </c>
      <c r="BV259" s="76">
        <f t="shared" si="84"/>
        <v>47.271670585362124</v>
      </c>
      <c r="BW259" s="76">
        <f t="shared" si="84"/>
        <v>67.343159752890486</v>
      </c>
      <c r="BX259" s="76">
        <f t="shared" si="84"/>
        <v>-85.533546830972654</v>
      </c>
      <c r="BY259" s="76">
        <f t="shared" si="84"/>
        <v>-29.860545733156496</v>
      </c>
      <c r="BZ259" s="76">
        <f t="shared" si="84"/>
        <v>33.286262706586278</v>
      </c>
      <c r="CA259" s="76">
        <f t="shared" si="84"/>
        <v>40.925985095229578</v>
      </c>
      <c r="CB259" s="76">
        <f t="shared" si="84"/>
        <v>46.499236609155773</v>
      </c>
      <c r="CC259" s="76">
        <f t="shared" si="84"/>
        <v>62.705004615420826</v>
      </c>
      <c r="CD259" s="76">
        <f t="shared" si="84"/>
        <v>30.828052712826747</v>
      </c>
      <c r="CE259" s="76">
        <f t="shared" si="84"/>
        <v>81.107302374695195</v>
      </c>
      <c r="CF259" s="76">
        <f t="shared" si="84"/>
        <v>35.146673850883872</v>
      </c>
      <c r="CG259" s="76">
        <f t="shared" si="84"/>
        <v>113.84910151222725</v>
      </c>
      <c r="CH259" s="76">
        <v>0</v>
      </c>
      <c r="CI259" s="76">
        <f t="shared" si="84"/>
        <v>82.983495248469197</v>
      </c>
      <c r="CJ259" s="76">
        <f t="shared" si="84"/>
        <v>37.621508865624669</v>
      </c>
      <c r="CK259" s="76">
        <f t="shared" si="84"/>
        <v>52.258871816610196</v>
      </c>
      <c r="CL259" s="76">
        <f t="shared" si="84"/>
        <v>83.376251978679718</v>
      </c>
      <c r="CM259" s="76">
        <f t="shared" si="84"/>
        <v>133.40583837138408</v>
      </c>
      <c r="CN259" s="76">
        <f t="shared" ref="CN259:DC259" si="85">CN258/CN257*100</f>
        <v>36.198062068572504</v>
      </c>
      <c r="CO259" s="76">
        <f t="shared" si="85"/>
        <v>89.039493857735451</v>
      </c>
      <c r="CP259" s="76">
        <f t="shared" si="85"/>
        <v>43.008065631485898</v>
      </c>
      <c r="CQ259" s="76">
        <f t="shared" si="85"/>
        <v>150.9959254683244</v>
      </c>
      <c r="CR259" s="76">
        <f t="shared" si="85"/>
        <v>59.998804022252791</v>
      </c>
      <c r="CS259" s="76">
        <f t="shared" si="85"/>
        <v>79.060457629103524</v>
      </c>
      <c r="CT259" s="76">
        <f t="shared" si="85"/>
        <v>41.175036142662336</v>
      </c>
      <c r="CU259" s="76">
        <f t="shared" si="85"/>
        <v>54.341812272652547</v>
      </c>
      <c r="CV259" s="76">
        <f t="shared" si="85"/>
        <v>50.098464444712079</v>
      </c>
      <c r="CW259" s="76">
        <f t="shared" si="85"/>
        <v>44.924472188573247</v>
      </c>
      <c r="CX259" s="76">
        <f t="shared" si="85"/>
        <v>40.876131890894854</v>
      </c>
      <c r="CY259" s="76">
        <f t="shared" si="85"/>
        <v>103.45986187251913</v>
      </c>
      <c r="CZ259" s="76">
        <f t="shared" si="85"/>
        <v>40.933442057053192</v>
      </c>
      <c r="DA259" s="76">
        <f t="shared" si="85"/>
        <v>308.10819337114481</v>
      </c>
      <c r="DB259" s="76">
        <v>0</v>
      </c>
      <c r="DC259" s="76">
        <f t="shared" si="85"/>
        <v>82.90995330358804</v>
      </c>
      <c r="DD259" s="76">
        <v>0</v>
      </c>
    </row>
    <row r="260" spans="1:108" ht="16.5" customHeight="1" x14ac:dyDescent="0.25">
      <c r="A260" s="70">
        <v>243</v>
      </c>
      <c r="B260" s="71">
        <v>45413</v>
      </c>
      <c r="C260" s="72">
        <v>1</v>
      </c>
      <c r="D260" s="72">
        <v>6.5</v>
      </c>
      <c r="E260" s="72">
        <v>1051.2609500000001</v>
      </c>
      <c r="F260" s="74"/>
      <c r="G260" s="72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2">
        <v>1.2</v>
      </c>
      <c r="AB260" s="72">
        <v>628.62</v>
      </c>
      <c r="AC260" s="72">
        <v>1.55</v>
      </c>
      <c r="AD260" s="72">
        <v>3.1</v>
      </c>
      <c r="AE260" s="72">
        <v>7.3129999999999997</v>
      </c>
      <c r="AF260" s="72">
        <v>5.8000000000000003E-2</v>
      </c>
      <c r="AG260" s="72">
        <v>0.22500000000000001</v>
      </c>
      <c r="AH260" s="72">
        <v>2.3E-2</v>
      </c>
      <c r="AI260" s="72">
        <v>0</v>
      </c>
      <c r="AJ260" s="72">
        <v>7.0000000000000001E-3</v>
      </c>
      <c r="AK260" s="72">
        <f>100-(AB260/10000*1.6734)-(AC260*1.1547)-(AD260*(100/(67.1-$AQ$1)))-(AF260*2.8879)-(AG260*2.1733)-((AE260-(AD260*($AQ$1/(67.1-$AQ$1)))-(AF260*0.8788)-(AG260*0.7453))*2.1483)</f>
        <v>77.936655886833705</v>
      </c>
      <c r="AL260" s="72">
        <f>100/((AB260/10000*1.6734/5.8)+(AC260*1.1547/7.58)+(AD260*(100/(67.1-$AQ$1))/4)+(AF260*2.8879/4.2)+(AG260*2.1733/6)+((AE260-(AD260*($AQ$1/(67.1-$AQ$1)))-(AF260*0.8788)-(AG260*0.7453))*2.1483/4.9)+(AK260/2.65))</f>
        <v>2.9397814945439995</v>
      </c>
      <c r="AM260" s="72">
        <f>IF(AB260=0,0,(AB260/AC260))</f>
        <v>405.56129032258065</v>
      </c>
      <c r="AN260" s="72">
        <v>48.38</v>
      </c>
      <c r="AO260" s="74">
        <v>21.19</v>
      </c>
      <c r="AP260" s="72">
        <v>12876.26</v>
      </c>
      <c r="AQ260" s="74">
        <v>51.85</v>
      </c>
      <c r="AR260" s="74">
        <v>6.38</v>
      </c>
      <c r="AS260" s="74">
        <v>7.2960000000000003</v>
      </c>
      <c r="AT260" s="74">
        <v>0.308</v>
      </c>
      <c r="AU260" s="74">
        <v>0.156</v>
      </c>
      <c r="AV260" s="74">
        <v>2.5000000000000001E-2</v>
      </c>
      <c r="AW260" s="74">
        <v>6.66</v>
      </c>
      <c r="AX260" s="74">
        <v>9.2999999999999999E-2</v>
      </c>
      <c r="AY260" s="74">
        <f>+AR260+AW260+AS260</f>
        <v>20.335999999999999</v>
      </c>
      <c r="AZ260" s="74"/>
      <c r="BA260" s="74"/>
      <c r="BB260" s="74">
        <v>0.59</v>
      </c>
      <c r="BC260" s="72">
        <v>187.5</v>
      </c>
      <c r="BD260" s="74">
        <v>0.19</v>
      </c>
      <c r="BE260" s="74">
        <v>3.53</v>
      </c>
      <c r="BF260" s="74">
        <v>8.3230000000000004</v>
      </c>
      <c r="BG260" s="74">
        <v>2.1999999999999999E-2</v>
      </c>
      <c r="BH260" s="74">
        <v>0.20699999999999999</v>
      </c>
      <c r="BI260" s="74">
        <v>1.9E-2</v>
      </c>
      <c r="BJ260" s="74">
        <v>0</v>
      </c>
      <c r="BK260" s="74">
        <v>1.4999999999999999E-2</v>
      </c>
      <c r="BL260" s="74">
        <v>1.08</v>
      </c>
      <c r="BM260" s="72">
        <v>1221.49</v>
      </c>
      <c r="BN260" s="74">
        <v>0.97</v>
      </c>
      <c r="BO260" s="74">
        <v>52.36</v>
      </c>
      <c r="BP260" s="74">
        <v>10.004</v>
      </c>
      <c r="BQ260" s="74">
        <v>0.21099999999999999</v>
      </c>
      <c r="BR260" s="74">
        <v>0.05</v>
      </c>
      <c r="BS260" s="74">
        <v>0.20200000000000001</v>
      </c>
      <c r="BT260" s="74">
        <v>1.72</v>
      </c>
      <c r="BU260" s="74">
        <v>2.4E-2</v>
      </c>
      <c r="BV260" s="74">
        <f>BT260+BP260</f>
        <v>11.724</v>
      </c>
      <c r="BW260" s="74">
        <f>BT260+BN260+BQ260</f>
        <v>2.9009999999999998</v>
      </c>
      <c r="BX260" s="73">
        <f>BX256+BT260-BX2</f>
        <v>-22.042038717214286</v>
      </c>
      <c r="BY260" s="73">
        <f>BY256+BW260-BY$2</f>
        <v>-107.59263620781606</v>
      </c>
      <c r="BZ260" s="74">
        <v>0.53</v>
      </c>
      <c r="CA260" s="72">
        <v>100.78</v>
      </c>
      <c r="CB260" s="74">
        <v>0.2</v>
      </c>
      <c r="CC260" s="74">
        <v>0.23</v>
      </c>
      <c r="CD260" s="74">
        <v>8.1609999999999996</v>
      </c>
      <c r="CE260" s="74">
        <v>0.01</v>
      </c>
      <c r="CF260" s="74">
        <v>0.2</v>
      </c>
      <c r="CG260" s="74">
        <v>4.0000000000000001E-3</v>
      </c>
      <c r="CH260" s="74">
        <v>0</v>
      </c>
      <c r="CI260" s="74">
        <v>1.2E-2</v>
      </c>
      <c r="CJ260" s="74">
        <v>0</v>
      </c>
      <c r="CK260" s="74">
        <v>0</v>
      </c>
      <c r="CL260" s="74">
        <v>0</v>
      </c>
      <c r="CM260" s="74">
        <v>0</v>
      </c>
      <c r="CN260" s="74">
        <v>0</v>
      </c>
      <c r="CO260" s="74">
        <v>0</v>
      </c>
      <c r="CP260" s="74">
        <v>0</v>
      </c>
      <c r="CQ260" s="74">
        <v>0</v>
      </c>
      <c r="CR260" s="74">
        <v>0</v>
      </c>
      <c r="CS260" s="74">
        <v>0</v>
      </c>
      <c r="CT260" s="74">
        <v>0</v>
      </c>
      <c r="CU260" s="74">
        <v>0</v>
      </c>
      <c r="CV260" s="74">
        <v>0</v>
      </c>
      <c r="CW260" s="74">
        <v>0</v>
      </c>
      <c r="CX260" s="74">
        <v>0</v>
      </c>
      <c r="CY260" s="74">
        <v>0</v>
      </c>
      <c r="CZ260" s="74">
        <v>0</v>
      </c>
      <c r="DA260" s="74">
        <v>0</v>
      </c>
      <c r="DB260" s="74">
        <v>0</v>
      </c>
      <c r="DC260" s="74">
        <v>0</v>
      </c>
      <c r="DD260" s="74">
        <v>57.5</v>
      </c>
    </row>
    <row r="261" spans="1:108" ht="16.5" customHeight="1" x14ac:dyDescent="0.25">
      <c r="A261" s="70">
        <v>244</v>
      </c>
      <c r="B261" s="71">
        <v>45413</v>
      </c>
      <c r="C261" s="72">
        <v>2</v>
      </c>
      <c r="D261" s="72">
        <v>9.6</v>
      </c>
      <c r="E261" s="72">
        <v>1663.0879200000002</v>
      </c>
      <c r="F261" s="74"/>
      <c r="G261" s="72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2">
        <v>1.0900000000000001</v>
      </c>
      <c r="AB261" s="72">
        <v>548.76</v>
      </c>
      <c r="AC261" s="72">
        <v>1.72</v>
      </c>
      <c r="AD261" s="72">
        <v>3</v>
      </c>
      <c r="AE261" s="72">
        <v>7.6219999999999999</v>
      </c>
      <c r="AF261" s="72">
        <v>4.7E-2</v>
      </c>
      <c r="AG261" s="72">
        <v>0.19</v>
      </c>
      <c r="AH261" s="72">
        <v>1.9E-2</v>
      </c>
      <c r="AI261" s="72">
        <v>0</v>
      </c>
      <c r="AJ261" s="72">
        <v>1.0999999999999999E-2</v>
      </c>
      <c r="AK261" s="72">
        <f t="shared" ref="AK261:AK274" si="86">100-(AB261/10000*1.6734)-(AC261*1.1547)-(AD261*(100/(67.1-$AQ$1)))-(AF261*2.8879)-(AG261*2.1733)-((AE261-(AD261*($AQ$1/(67.1-$AQ$1)))-(AF261*0.8788)-(AG261*0.7453))*2.1483)</f>
        <v>77.258699459286802</v>
      </c>
      <c r="AL261" s="72">
        <f t="shared" ref="AL261:AL286" si="87">100/((AB261/10000*1.6734/5.8)+(AC261*1.1547/7.58)+(AD261*(100/(67.1-$AQ$1))/4)+(AF261*2.8879/4.2)+(AG261*2.1733/6)+((AE261-(AD261*($AQ$1/(67.1-$AQ$1)))-(AF261*0.8788)-(AG261*0.7453))*2.1483/4.9)+(AK261/2.65))</f>
        <v>2.9517097015917457</v>
      </c>
      <c r="AM261" s="72">
        <f t="shared" ref="AM261:AM286" si="88">IF(AB261=0,0,(AB261/AC261))</f>
        <v>319.04651162790697</v>
      </c>
      <c r="AN261" s="72">
        <v>48.06</v>
      </c>
      <c r="AO261" s="74">
        <v>25.14</v>
      </c>
      <c r="AP261" s="72">
        <v>12630.6</v>
      </c>
      <c r="AQ261" s="74">
        <v>48.89</v>
      </c>
      <c r="AR261" s="74">
        <v>7.24</v>
      </c>
      <c r="AS261" s="74">
        <v>7.0209999999999999</v>
      </c>
      <c r="AT261" s="74">
        <v>0.317</v>
      </c>
      <c r="AU261" s="74">
        <v>0.152</v>
      </c>
      <c r="AV261" s="74">
        <v>0.03</v>
      </c>
      <c r="AW261" s="74">
        <v>9.26</v>
      </c>
      <c r="AX261" s="74">
        <v>0.105</v>
      </c>
      <c r="AY261" s="74">
        <f t="shared" ref="AY261:AY313" si="89">+AR261+AW261+AS261</f>
        <v>23.521000000000001</v>
      </c>
      <c r="AZ261" s="74"/>
      <c r="BA261" s="74"/>
      <c r="BB261" s="74">
        <v>0.6</v>
      </c>
      <c r="BC261" s="72">
        <v>204.08</v>
      </c>
      <c r="BD261" s="74">
        <v>0.21</v>
      </c>
      <c r="BE261" s="74">
        <v>2.85</v>
      </c>
      <c r="BF261" s="74">
        <v>7.4560000000000004</v>
      </c>
      <c r="BG261" s="74">
        <v>0.01</v>
      </c>
      <c r="BH261" s="74">
        <v>0.155</v>
      </c>
      <c r="BI261" s="74">
        <v>1.2999999999999999E-2</v>
      </c>
      <c r="BJ261" s="74">
        <v>0</v>
      </c>
      <c r="BK261" s="74">
        <v>6.0000000000000001E-3</v>
      </c>
      <c r="BL261" s="74">
        <v>1.24</v>
      </c>
      <c r="BM261" s="72">
        <v>1079.6199999999999</v>
      </c>
      <c r="BN261" s="74">
        <v>0.84</v>
      </c>
      <c r="BO261" s="74">
        <v>52.94</v>
      </c>
      <c r="BP261" s="74">
        <v>9.5030000000000001</v>
      </c>
      <c r="BQ261" s="74">
        <v>0.20499999999999999</v>
      </c>
      <c r="BR261" s="74">
        <v>3.6999999999999998E-2</v>
      </c>
      <c r="BS261" s="74">
        <v>0.2</v>
      </c>
      <c r="BT261" s="74">
        <v>1.7</v>
      </c>
      <c r="BU261" s="74">
        <v>1.9E-2</v>
      </c>
      <c r="BV261" s="74">
        <f t="shared" ref="BV261:BV274" si="90">BT261+BP261</f>
        <v>11.202999999999999</v>
      </c>
      <c r="BW261" s="74">
        <f t="shared" ref="BW261:BW321" si="91">BT261+BN261+BQ261</f>
        <v>2.7450000000000001</v>
      </c>
      <c r="BX261" s="73">
        <f>BX260+BT261-BX2</f>
        <v>-23.342038717214287</v>
      </c>
      <c r="BY261" s="73">
        <f>BY260+BW261-BY$2</f>
        <v>-109.84763620781605</v>
      </c>
      <c r="BZ261" s="74">
        <v>0.56000000000000005</v>
      </c>
      <c r="CA261" s="72">
        <v>138.87</v>
      </c>
      <c r="CB261" s="74">
        <v>0.28000000000000003</v>
      </c>
      <c r="CC261" s="74">
        <v>0.72</v>
      </c>
      <c r="CD261" s="74">
        <v>8.3610000000000007</v>
      </c>
      <c r="CE261" s="74">
        <v>6.0000000000000001E-3</v>
      </c>
      <c r="CF261" s="74">
        <v>0.17499999999999999</v>
      </c>
      <c r="CG261" s="74">
        <v>5.0000000000000001E-3</v>
      </c>
      <c r="CH261" s="74">
        <v>0</v>
      </c>
      <c r="CI261" s="74">
        <v>8.9999999999999993E-3</v>
      </c>
      <c r="CJ261" s="74">
        <v>0</v>
      </c>
      <c r="CK261" s="74">
        <v>0</v>
      </c>
      <c r="CL261" s="74">
        <v>0</v>
      </c>
      <c r="CM261" s="74">
        <v>0</v>
      </c>
      <c r="CN261" s="74">
        <v>0</v>
      </c>
      <c r="CO261" s="74">
        <v>0</v>
      </c>
      <c r="CP261" s="74">
        <v>0</v>
      </c>
      <c r="CQ261" s="74">
        <v>0</v>
      </c>
      <c r="CR261" s="74">
        <v>0</v>
      </c>
      <c r="CS261" s="74">
        <v>0</v>
      </c>
      <c r="CT261" s="74">
        <v>0</v>
      </c>
      <c r="CU261" s="74">
        <v>0</v>
      </c>
      <c r="CV261" s="74">
        <v>0</v>
      </c>
      <c r="CW261" s="74">
        <v>0</v>
      </c>
      <c r="CX261" s="74">
        <v>0</v>
      </c>
      <c r="CY261" s="74">
        <v>0</v>
      </c>
      <c r="CZ261" s="74">
        <v>0</v>
      </c>
      <c r="DA261" s="74">
        <v>0</v>
      </c>
      <c r="DB261" s="74">
        <v>0</v>
      </c>
      <c r="DC261" s="74">
        <v>0</v>
      </c>
      <c r="DD261" s="74">
        <v>47.93</v>
      </c>
    </row>
    <row r="262" spans="1:108" ht="16.5" customHeight="1" x14ac:dyDescent="0.25">
      <c r="A262" s="70">
        <v>245</v>
      </c>
      <c r="B262" s="71">
        <v>45414</v>
      </c>
      <c r="C262" s="72">
        <v>1</v>
      </c>
      <c r="D262" s="72">
        <v>12</v>
      </c>
      <c r="E262" s="72">
        <v>2056.0089600000001</v>
      </c>
      <c r="F262" s="74"/>
      <c r="G262" s="72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2">
        <v>1.45</v>
      </c>
      <c r="AB262" s="72">
        <v>731.76</v>
      </c>
      <c r="AC262" s="72">
        <v>3.12</v>
      </c>
      <c r="AD262" s="72">
        <v>3.74</v>
      </c>
      <c r="AE262" s="72">
        <v>8.9280000000000008</v>
      </c>
      <c r="AF262" s="72">
        <v>5.8000000000000003E-2</v>
      </c>
      <c r="AG262" s="72">
        <v>0.376</v>
      </c>
      <c r="AH262" s="72">
        <v>3.5000000000000003E-2</v>
      </c>
      <c r="AI262" s="72">
        <v>0</v>
      </c>
      <c r="AJ262" s="72">
        <v>2.7E-2</v>
      </c>
      <c r="AK262" s="72">
        <f t="shared" si="86"/>
        <v>71.668837262407834</v>
      </c>
      <c r="AL262" s="72">
        <f t="shared" si="87"/>
        <v>3.0452785101513511</v>
      </c>
      <c r="AM262" s="72">
        <f t="shared" si="88"/>
        <v>234.53846153846152</v>
      </c>
      <c r="AN262" s="72">
        <v>51.06</v>
      </c>
      <c r="AO262" s="74">
        <v>23.14</v>
      </c>
      <c r="AP262" s="72">
        <v>12690.79</v>
      </c>
      <c r="AQ262" s="74">
        <v>48.3</v>
      </c>
      <c r="AR262" s="74">
        <v>7.11</v>
      </c>
      <c r="AS262" s="74">
        <v>6.7149999999999999</v>
      </c>
      <c r="AT262" s="74">
        <v>0.77900000000000003</v>
      </c>
      <c r="AU262" s="74">
        <v>0.34499999999999997</v>
      </c>
      <c r="AV262" s="74">
        <v>6.8000000000000005E-2</v>
      </c>
      <c r="AW262" s="74">
        <v>9.24</v>
      </c>
      <c r="AX262" s="74">
        <v>0.253</v>
      </c>
      <c r="AY262" s="74">
        <f t="shared" si="89"/>
        <v>23.065000000000001</v>
      </c>
      <c r="AZ262" s="74"/>
      <c r="BA262" s="74"/>
      <c r="BB262" s="74">
        <v>0.69</v>
      </c>
      <c r="BC262" s="72">
        <v>180.19</v>
      </c>
      <c r="BD262" s="74">
        <v>0.23</v>
      </c>
      <c r="BE262" s="74">
        <v>2.99</v>
      </c>
      <c r="BF262" s="74">
        <v>7.3869999999999996</v>
      </c>
      <c r="BG262" s="74">
        <v>0.02</v>
      </c>
      <c r="BH262" s="74">
        <v>0.36399999999999999</v>
      </c>
      <c r="BI262" s="74">
        <v>3.0000000000000001E-3</v>
      </c>
      <c r="BJ262" s="74">
        <v>0</v>
      </c>
      <c r="BK262" s="74">
        <v>1.4E-2</v>
      </c>
      <c r="BL262" s="74">
        <v>1.27</v>
      </c>
      <c r="BM262" s="72">
        <v>1174.6400000000001</v>
      </c>
      <c r="BN262" s="74">
        <v>0.9</v>
      </c>
      <c r="BO262" s="74">
        <v>54.93</v>
      </c>
      <c r="BP262" s="74">
        <v>9.9659999999999993</v>
      </c>
      <c r="BQ262" s="74">
        <v>0.48199999999999998</v>
      </c>
      <c r="BR262" s="74">
        <v>0.106</v>
      </c>
      <c r="BS262" s="74">
        <v>0.52200000000000002</v>
      </c>
      <c r="BT262" s="74">
        <v>1.68</v>
      </c>
      <c r="BU262" s="74">
        <v>1.2999999999999999E-2</v>
      </c>
      <c r="BV262" s="74">
        <f t="shared" si="90"/>
        <v>11.645999999999999</v>
      </c>
      <c r="BW262" s="74">
        <f t="shared" si="91"/>
        <v>3.0620000000000003</v>
      </c>
      <c r="BX262" s="73">
        <f>BX261+BT262-BX2</f>
        <v>-24.662038717214287</v>
      </c>
      <c r="BY262" s="73">
        <f>BY261+BW262-BY$2</f>
        <v>-111.78563620781605</v>
      </c>
      <c r="BZ262" s="74">
        <v>0.53</v>
      </c>
      <c r="CA262" s="72">
        <v>101.07</v>
      </c>
      <c r="CB262" s="74">
        <v>0.27</v>
      </c>
      <c r="CC262" s="74">
        <v>0.26</v>
      </c>
      <c r="CD262" s="74">
        <v>7.4279999999999999</v>
      </c>
      <c r="CE262" s="74">
        <v>2.1999999999999999E-2</v>
      </c>
      <c r="CF262" s="74">
        <v>0.32600000000000001</v>
      </c>
      <c r="CG262" s="74">
        <v>2E-3</v>
      </c>
      <c r="CH262" s="74">
        <v>0</v>
      </c>
      <c r="CI262" s="74">
        <v>1.0999999999999999E-2</v>
      </c>
      <c r="CJ262" s="74">
        <v>0</v>
      </c>
      <c r="CK262" s="74">
        <v>0</v>
      </c>
      <c r="CL262" s="74">
        <v>0</v>
      </c>
      <c r="CM262" s="74">
        <v>0</v>
      </c>
      <c r="CN262" s="74">
        <v>0</v>
      </c>
      <c r="CO262" s="74">
        <v>0</v>
      </c>
      <c r="CP262" s="74">
        <v>0</v>
      </c>
      <c r="CQ262" s="74">
        <v>0</v>
      </c>
      <c r="CR262" s="74">
        <v>0</v>
      </c>
      <c r="CS262" s="74">
        <v>0</v>
      </c>
      <c r="CT262" s="74">
        <v>0</v>
      </c>
      <c r="CU262" s="74">
        <v>0</v>
      </c>
      <c r="CV262" s="74">
        <v>0</v>
      </c>
      <c r="CW262" s="74">
        <v>0</v>
      </c>
      <c r="CX262" s="74">
        <v>0</v>
      </c>
      <c r="CY262" s="74">
        <v>0</v>
      </c>
      <c r="CZ262" s="74">
        <v>0</v>
      </c>
      <c r="DA262" s="74">
        <v>0</v>
      </c>
      <c r="DB262" s="74">
        <v>0</v>
      </c>
      <c r="DC262" s="74">
        <v>0</v>
      </c>
      <c r="DD262" s="74">
        <v>49.78</v>
      </c>
    </row>
    <row r="263" spans="1:108" ht="16.5" customHeight="1" x14ac:dyDescent="0.25">
      <c r="A263" s="70">
        <v>246</v>
      </c>
      <c r="B263" s="71">
        <v>45414</v>
      </c>
      <c r="C263" s="72">
        <v>2</v>
      </c>
      <c r="D263" s="72">
        <v>11.6</v>
      </c>
      <c r="E263" s="72">
        <v>2014.6938</v>
      </c>
      <c r="F263" s="74"/>
      <c r="G263" s="72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2">
        <v>1.66</v>
      </c>
      <c r="AB263" s="72">
        <v>638.14</v>
      </c>
      <c r="AC263" s="72">
        <v>2.79</v>
      </c>
      <c r="AD263" s="72">
        <v>3.41</v>
      </c>
      <c r="AE263" s="72">
        <v>9.1720000000000006</v>
      </c>
      <c r="AF263" s="72">
        <v>6.7000000000000004E-2</v>
      </c>
      <c r="AG263" s="72">
        <v>0.40300000000000002</v>
      </c>
      <c r="AH263" s="72">
        <v>3.4000000000000002E-2</v>
      </c>
      <c r="AI263" s="72">
        <v>0</v>
      </c>
      <c r="AJ263" s="72">
        <v>0.03</v>
      </c>
      <c r="AK263" s="72">
        <f t="shared" si="86"/>
        <v>71.971587651570061</v>
      </c>
      <c r="AL263" s="72">
        <f t="shared" si="87"/>
        <v>3.040399632729629</v>
      </c>
      <c r="AM263" s="72">
        <f t="shared" si="88"/>
        <v>228.72401433691755</v>
      </c>
      <c r="AN263" s="72">
        <v>50.61</v>
      </c>
      <c r="AO263" s="74">
        <v>23.84</v>
      </c>
      <c r="AP263" s="72">
        <v>11776.53</v>
      </c>
      <c r="AQ263" s="74">
        <v>44.25</v>
      </c>
      <c r="AR263" s="74">
        <v>8.31</v>
      </c>
      <c r="AS263" s="74">
        <v>7.7839999999999998</v>
      </c>
      <c r="AT263" s="74">
        <v>0.84599999999999997</v>
      </c>
      <c r="AU263" s="74">
        <v>0.45</v>
      </c>
      <c r="AV263" s="74">
        <v>8.7999999999999995E-2</v>
      </c>
      <c r="AW263" s="74">
        <v>12.63</v>
      </c>
      <c r="AX263" s="74">
        <v>0.216</v>
      </c>
      <c r="AY263" s="74">
        <f t="shared" si="89"/>
        <v>28.724</v>
      </c>
      <c r="AZ263" s="74"/>
      <c r="BA263" s="74"/>
      <c r="BB263" s="74">
        <v>0.65</v>
      </c>
      <c r="BC263" s="72">
        <v>142.91</v>
      </c>
      <c r="BD263" s="74">
        <v>0.15</v>
      </c>
      <c r="BE263" s="74">
        <v>2.79</v>
      </c>
      <c r="BF263" s="74">
        <v>7.5629999999999997</v>
      </c>
      <c r="BG263" s="74">
        <v>3.2000000000000001E-2</v>
      </c>
      <c r="BH263" s="74">
        <v>0.33100000000000002</v>
      </c>
      <c r="BI263" s="74">
        <v>2.7E-2</v>
      </c>
      <c r="BJ263" s="74">
        <v>0</v>
      </c>
      <c r="BK263" s="74">
        <v>2.1999999999999999E-2</v>
      </c>
      <c r="BL263" s="74">
        <v>1.01</v>
      </c>
      <c r="BM263" s="72">
        <v>916.95</v>
      </c>
      <c r="BN263" s="74">
        <v>0.59</v>
      </c>
      <c r="BO263" s="74">
        <v>53.36</v>
      </c>
      <c r="BP263" s="74">
        <v>10.337999999999999</v>
      </c>
      <c r="BQ263" s="74">
        <v>0.40500000000000003</v>
      </c>
      <c r="BR263" s="74">
        <v>9.4E-2</v>
      </c>
      <c r="BS263" s="74">
        <v>0.437</v>
      </c>
      <c r="BT263" s="74">
        <v>1.59</v>
      </c>
      <c r="BU263" s="74">
        <v>1.7999999999999999E-2</v>
      </c>
      <c r="BV263" s="74">
        <f t="shared" si="90"/>
        <v>11.927999999999999</v>
      </c>
      <c r="BW263" s="74">
        <f t="shared" si="91"/>
        <v>2.585</v>
      </c>
      <c r="BX263" s="73">
        <f>BX262+BT263-$BX$2</f>
        <v>-26.072038717214287</v>
      </c>
      <c r="BY263" s="73">
        <f t="shared" ref="BY263:BY320" si="92">BY262+BW263-BY$2</f>
        <v>-114.20063620781606</v>
      </c>
      <c r="BZ263" s="74">
        <v>0.52</v>
      </c>
      <c r="CA263" s="72">
        <v>85.63</v>
      </c>
      <c r="CB263" s="74">
        <v>0.16</v>
      </c>
      <c r="CC263" s="74">
        <v>0.19</v>
      </c>
      <c r="CD263" s="74">
        <v>7.3019999999999996</v>
      </c>
      <c r="CE263" s="74">
        <v>3.1E-2</v>
      </c>
      <c r="CF263" s="74">
        <v>0.27500000000000002</v>
      </c>
      <c r="CG263" s="74">
        <v>2.8000000000000001E-2</v>
      </c>
      <c r="CH263" s="74">
        <v>0</v>
      </c>
      <c r="CI263" s="74">
        <v>1.2999999999999999E-2</v>
      </c>
      <c r="CJ263" s="74">
        <v>3.21</v>
      </c>
      <c r="CK263" s="74">
        <v>1024.43</v>
      </c>
      <c r="CL263" s="74">
        <v>1.06</v>
      </c>
      <c r="CM263" s="74">
        <v>5.25</v>
      </c>
      <c r="CN263" s="74">
        <v>40.26</v>
      </c>
      <c r="CO263" s="74">
        <v>9.0999999999999998E-2</v>
      </c>
      <c r="CP263" s="74">
        <v>0.53300000000000003</v>
      </c>
      <c r="CQ263" s="74">
        <v>5.0999999999999997E-2</v>
      </c>
      <c r="CR263" s="74">
        <v>7.97</v>
      </c>
      <c r="CS263" s="74">
        <v>3.3000000000000002E-2</v>
      </c>
      <c r="CT263" s="74">
        <v>0.43</v>
      </c>
      <c r="CU263" s="74">
        <v>58.17</v>
      </c>
      <c r="CV263" s="74">
        <v>0.11</v>
      </c>
      <c r="CW263" s="74">
        <v>0.11</v>
      </c>
      <c r="CX263" s="74">
        <v>4.5220000000000002</v>
      </c>
      <c r="CY263" s="74">
        <v>1.4E-2</v>
      </c>
      <c r="CZ263" s="74">
        <v>0.27100000000000002</v>
      </c>
      <c r="DA263" s="74">
        <v>2E-3</v>
      </c>
      <c r="DB263" s="74">
        <v>0</v>
      </c>
      <c r="DC263" s="74">
        <v>1.0999999999999999E-2</v>
      </c>
      <c r="DD263" s="74">
        <v>58.62</v>
      </c>
    </row>
    <row r="264" spans="1:108" ht="16.5" customHeight="1" x14ac:dyDescent="0.25">
      <c r="A264" s="70">
        <v>247</v>
      </c>
      <c r="B264" s="71">
        <v>45415</v>
      </c>
      <c r="C264" s="72">
        <v>1</v>
      </c>
      <c r="D264" s="72">
        <v>10.4</v>
      </c>
      <c r="E264" s="72">
        <v>2030.2390499999999</v>
      </c>
      <c r="F264" s="74"/>
      <c r="G264" s="72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2">
        <v>1.48</v>
      </c>
      <c r="AB264" s="72">
        <v>645.9</v>
      </c>
      <c r="AC264" s="72">
        <v>2.14</v>
      </c>
      <c r="AD264" s="72">
        <v>3</v>
      </c>
      <c r="AE264" s="72">
        <v>8.2420000000000009</v>
      </c>
      <c r="AF264" s="72">
        <v>8.2000000000000003E-2</v>
      </c>
      <c r="AG264" s="72">
        <v>0.36</v>
      </c>
      <c r="AH264" s="72">
        <v>3.2000000000000001E-2</v>
      </c>
      <c r="AI264" s="72">
        <v>0</v>
      </c>
      <c r="AJ264" s="72">
        <v>8.9999999999999993E-3</v>
      </c>
      <c r="AK264" s="72">
        <f t="shared" si="86"/>
        <v>75.293255721386814</v>
      </c>
      <c r="AL264" s="72">
        <f t="shared" si="87"/>
        <v>2.9857688638664786</v>
      </c>
      <c r="AM264" s="72">
        <f t="shared" si="88"/>
        <v>301.82242990654203</v>
      </c>
      <c r="AN264" s="72">
        <v>51.38</v>
      </c>
      <c r="AO264" s="74">
        <v>31.04</v>
      </c>
      <c r="AP264" s="72">
        <v>12502.57</v>
      </c>
      <c r="AQ264" s="74">
        <v>49.03</v>
      </c>
      <c r="AR264" s="74">
        <v>8.1999999999999993</v>
      </c>
      <c r="AS264" s="74">
        <v>7.383</v>
      </c>
      <c r="AT264" s="74">
        <v>0.93799999999999994</v>
      </c>
      <c r="AU264" s="74">
        <v>0.41899999999999998</v>
      </c>
      <c r="AV264" s="74">
        <v>0.10299999999999999</v>
      </c>
      <c r="AW264" s="74">
        <v>8.89</v>
      </c>
      <c r="AX264" s="74">
        <v>0.245</v>
      </c>
      <c r="AY264" s="74">
        <f t="shared" si="89"/>
        <v>24.472999999999999</v>
      </c>
      <c r="AZ264" s="74"/>
      <c r="BA264" s="74"/>
      <c r="BB264" s="74">
        <v>0.67</v>
      </c>
      <c r="BC264" s="72">
        <v>165.11</v>
      </c>
      <c r="BD264" s="74">
        <v>0.19</v>
      </c>
      <c r="BE264" s="74">
        <v>2.5</v>
      </c>
      <c r="BF264" s="74">
        <v>7.4770000000000003</v>
      </c>
      <c r="BG264" s="74">
        <v>3.9E-2</v>
      </c>
      <c r="BH264" s="74">
        <v>0.28799999999999998</v>
      </c>
      <c r="BI264" s="74">
        <v>2.3E-2</v>
      </c>
      <c r="BJ264" s="74">
        <v>0</v>
      </c>
      <c r="BK264" s="74">
        <v>0.01</v>
      </c>
      <c r="BL264" s="74">
        <v>0.97</v>
      </c>
      <c r="BM264" s="72">
        <v>959.36</v>
      </c>
      <c r="BN264" s="74">
        <v>0.7</v>
      </c>
      <c r="BO264" s="74">
        <v>47.16</v>
      </c>
      <c r="BP264" s="74">
        <v>9.359</v>
      </c>
      <c r="BQ264" s="74">
        <v>0.55400000000000005</v>
      </c>
      <c r="BR264" s="74">
        <v>0.113</v>
      </c>
      <c r="BS264" s="74">
        <v>0.56299999999999994</v>
      </c>
      <c r="BT264" s="74">
        <v>2.78</v>
      </c>
      <c r="BU264" s="74">
        <v>7.0000000000000001E-3</v>
      </c>
      <c r="BV264" s="74">
        <f t="shared" si="90"/>
        <v>12.138999999999999</v>
      </c>
      <c r="BW264" s="74">
        <f t="shared" si="91"/>
        <v>4.0339999999999998</v>
      </c>
      <c r="BX264" s="73">
        <f>BX263+BT264-$BX$2</f>
        <v>-26.292038717214286</v>
      </c>
      <c r="BY264" s="73">
        <f t="shared" si="92"/>
        <v>-115.16663620781605</v>
      </c>
      <c r="BZ264" s="74">
        <v>0.53</v>
      </c>
      <c r="CA264" s="72">
        <v>82.48</v>
      </c>
      <c r="CB264" s="74">
        <v>0.21</v>
      </c>
      <c r="CC264" s="74">
        <v>0.14000000000000001</v>
      </c>
      <c r="CD264" s="74">
        <v>7.2050000000000001</v>
      </c>
      <c r="CE264" s="74">
        <v>0.02</v>
      </c>
      <c r="CF264" s="74">
        <v>0.28299999999999997</v>
      </c>
      <c r="CG264" s="74">
        <v>1E-3</v>
      </c>
      <c r="CH264" s="74">
        <v>0</v>
      </c>
      <c r="CI264" s="74">
        <v>5.0000000000000001E-3</v>
      </c>
      <c r="CJ264" s="74">
        <v>3.39</v>
      </c>
      <c r="CK264" s="74">
        <v>993.85</v>
      </c>
      <c r="CL264" s="74">
        <v>1.22</v>
      </c>
      <c r="CM264" s="74">
        <v>4.9000000000000004</v>
      </c>
      <c r="CN264" s="74">
        <v>41.066000000000003</v>
      </c>
      <c r="CO264" s="74">
        <v>0.104</v>
      </c>
      <c r="CP264" s="74">
        <v>0.54100000000000004</v>
      </c>
      <c r="CQ264" s="74">
        <v>5.8999999999999997E-2</v>
      </c>
      <c r="CR264" s="74">
        <v>4.22</v>
      </c>
      <c r="CS264" s="74">
        <v>0.02</v>
      </c>
      <c r="CT264" s="74">
        <v>0.5</v>
      </c>
      <c r="CU264" s="74">
        <v>60.86</v>
      </c>
      <c r="CV264" s="74">
        <v>0.16</v>
      </c>
      <c r="CW264" s="74">
        <v>0.1</v>
      </c>
      <c r="CX264" s="74">
        <v>5.085</v>
      </c>
      <c r="CY264" s="74">
        <v>0.02</v>
      </c>
      <c r="CZ264" s="74">
        <v>0.30099999999999999</v>
      </c>
      <c r="DA264" s="74">
        <v>2E-3</v>
      </c>
      <c r="DB264" s="74">
        <v>0</v>
      </c>
      <c r="DC264" s="74">
        <v>1E-3</v>
      </c>
      <c r="DD264" s="74">
        <v>50.5</v>
      </c>
    </row>
    <row r="265" spans="1:108" ht="16.5" customHeight="1" x14ac:dyDescent="0.25">
      <c r="A265" s="70">
        <v>248</v>
      </c>
      <c r="B265" s="71">
        <v>45415</v>
      </c>
      <c r="C265" s="72">
        <v>2</v>
      </c>
      <c r="D265" s="72">
        <v>8.1</v>
      </c>
      <c r="E265" s="72">
        <v>1382.8666500000002</v>
      </c>
      <c r="F265" s="74"/>
      <c r="G265" s="72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2">
        <v>1.2</v>
      </c>
      <c r="AB265" s="72">
        <v>606.88</v>
      </c>
      <c r="AC265" s="72">
        <v>2.13</v>
      </c>
      <c r="AD265" s="72">
        <v>2.99</v>
      </c>
      <c r="AE265" s="72">
        <v>8.1170000000000009</v>
      </c>
      <c r="AF265" s="72">
        <v>6.9000000000000006E-2</v>
      </c>
      <c r="AG265" s="72">
        <v>0.33500000000000002</v>
      </c>
      <c r="AH265" s="72">
        <v>2.7E-2</v>
      </c>
      <c r="AI265" s="72">
        <v>0</v>
      </c>
      <c r="AJ265" s="72">
        <v>2E-3</v>
      </c>
      <c r="AK265" s="72">
        <f t="shared" si="86"/>
        <v>75.620951566531119</v>
      </c>
      <c r="AL265" s="72">
        <f t="shared" si="87"/>
        <v>2.9806270579701288</v>
      </c>
      <c r="AM265" s="72">
        <f t="shared" si="88"/>
        <v>284.92018779342726</v>
      </c>
      <c r="AN265" s="72">
        <v>50</v>
      </c>
      <c r="AO265" s="74">
        <v>28.92</v>
      </c>
      <c r="AP265" s="72">
        <v>14961.6</v>
      </c>
      <c r="AQ265" s="74">
        <v>45.83</v>
      </c>
      <c r="AR265" s="74">
        <v>10</v>
      </c>
      <c r="AS265" s="74">
        <v>6.05</v>
      </c>
      <c r="AT265" s="74">
        <v>0.82799999999999996</v>
      </c>
      <c r="AU265" s="74">
        <v>0.27900000000000003</v>
      </c>
      <c r="AV265" s="74">
        <v>0.104</v>
      </c>
      <c r="AW265" s="74">
        <v>6.83</v>
      </c>
      <c r="AX265" s="74">
        <v>0.24</v>
      </c>
      <c r="AY265" s="74">
        <f t="shared" si="89"/>
        <v>22.88</v>
      </c>
      <c r="AZ265" s="74"/>
      <c r="BA265" s="74"/>
      <c r="BB265" s="74">
        <v>0.69</v>
      </c>
      <c r="BC265" s="72">
        <v>198.63</v>
      </c>
      <c r="BD265" s="74">
        <v>0.25</v>
      </c>
      <c r="BE265" s="74">
        <v>2.82</v>
      </c>
      <c r="BF265" s="74">
        <v>7.8860000000000001</v>
      </c>
      <c r="BG265" s="74">
        <v>3.9E-2</v>
      </c>
      <c r="BH265" s="74">
        <v>0.36399999999999999</v>
      </c>
      <c r="BI265" s="74">
        <v>3.4000000000000002E-2</v>
      </c>
      <c r="BJ265" s="74">
        <v>0</v>
      </c>
      <c r="BK265" s="74">
        <v>6.0000000000000001E-3</v>
      </c>
      <c r="BL265" s="74">
        <v>2.19</v>
      </c>
      <c r="BM265" s="72">
        <v>1489.08</v>
      </c>
      <c r="BN265" s="74">
        <v>2.41</v>
      </c>
      <c r="BO265" s="74">
        <v>50.62</v>
      </c>
      <c r="BP265" s="74">
        <v>9.2439999999999998</v>
      </c>
      <c r="BQ265" s="74">
        <v>0.56499999999999995</v>
      </c>
      <c r="BR265" s="74">
        <v>0.11899999999999999</v>
      </c>
      <c r="BS265" s="74">
        <v>0.59399999999999997</v>
      </c>
      <c r="BT265" s="74">
        <v>1.94</v>
      </c>
      <c r="BU265" s="74">
        <v>4.0000000000000001E-3</v>
      </c>
      <c r="BV265" s="74">
        <f t="shared" si="90"/>
        <v>11.183999999999999</v>
      </c>
      <c r="BW265" s="74">
        <f t="shared" si="91"/>
        <v>4.9149999999999991</v>
      </c>
      <c r="BX265" s="73">
        <f t="shared" ref="BX265:BX320" si="93">BX264+BT265-$BX$2</f>
        <v>-27.352038717214285</v>
      </c>
      <c r="BY265" s="73">
        <f t="shared" si="92"/>
        <v>-115.25163620781606</v>
      </c>
      <c r="BZ265" s="74">
        <v>0.66</v>
      </c>
      <c r="CA265" s="72">
        <v>138.38999999999999</v>
      </c>
      <c r="CB265" s="74">
        <v>0.28000000000000003</v>
      </c>
      <c r="CC265" s="74">
        <v>0.82</v>
      </c>
      <c r="CD265" s="74">
        <v>7.9429999999999996</v>
      </c>
      <c r="CE265" s="74">
        <v>2.5000000000000001E-2</v>
      </c>
      <c r="CF265" s="74">
        <v>0.38600000000000001</v>
      </c>
      <c r="CG265" s="74">
        <v>1.0999999999999999E-2</v>
      </c>
      <c r="CH265" s="74">
        <v>0</v>
      </c>
      <c r="CI265" s="74">
        <v>5.0000000000000001E-3</v>
      </c>
      <c r="CJ265" s="74">
        <v>3.51</v>
      </c>
      <c r="CK265" s="74">
        <v>1288.73</v>
      </c>
      <c r="CL265" s="74">
        <v>1.21</v>
      </c>
      <c r="CM265" s="74">
        <v>12.64</v>
      </c>
      <c r="CN265" s="74">
        <v>31.492000000000001</v>
      </c>
      <c r="CO265" s="74">
        <v>0.20499999999999999</v>
      </c>
      <c r="CP265" s="74">
        <v>0.61599999999999999</v>
      </c>
      <c r="CQ265" s="74">
        <v>0.17699999999999999</v>
      </c>
      <c r="CR265" s="74">
        <v>9.31</v>
      </c>
      <c r="CS265" s="74">
        <v>1.7999999999999999E-2</v>
      </c>
      <c r="CT265" s="74">
        <v>0.6</v>
      </c>
      <c r="CU265" s="74">
        <v>95.31</v>
      </c>
      <c r="CV265" s="74">
        <v>0.25</v>
      </c>
      <c r="CW265" s="74">
        <v>0.34</v>
      </c>
      <c r="CX265" s="74">
        <v>6.766</v>
      </c>
      <c r="CY265" s="74">
        <v>2.1000000000000001E-2</v>
      </c>
      <c r="CZ265" s="74">
        <v>0.376</v>
      </c>
      <c r="DA265" s="74">
        <v>6.0000000000000001E-3</v>
      </c>
      <c r="DB265" s="74">
        <v>0</v>
      </c>
      <c r="DC265" s="74">
        <v>2E-3</v>
      </c>
      <c r="DD265" s="74">
        <v>43.68</v>
      </c>
    </row>
    <row r="266" spans="1:108" ht="16.5" customHeight="1" x14ac:dyDescent="0.25">
      <c r="A266" s="70">
        <v>249</v>
      </c>
      <c r="B266" s="71">
        <v>45416</v>
      </c>
      <c r="C266" s="72">
        <v>1</v>
      </c>
      <c r="D266" s="72">
        <v>12</v>
      </c>
      <c r="E266" s="72">
        <v>2069.7609600000001</v>
      </c>
      <c r="F266" s="74"/>
      <c r="G266" s="72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2">
        <v>1.19</v>
      </c>
      <c r="AB266" s="72">
        <v>527.37</v>
      </c>
      <c r="AC266" s="72">
        <v>1.66</v>
      </c>
      <c r="AD266" s="72">
        <v>2.66</v>
      </c>
      <c r="AE266" s="72">
        <v>6.766</v>
      </c>
      <c r="AF266" s="72">
        <v>0.04</v>
      </c>
      <c r="AG266" s="72">
        <v>0.28299999999999997</v>
      </c>
      <c r="AH266" s="72">
        <v>3.2000000000000001E-2</v>
      </c>
      <c r="AI266" s="72">
        <v>0</v>
      </c>
      <c r="AJ266" s="72">
        <v>1E-3</v>
      </c>
      <c r="AK266" s="72">
        <f t="shared" si="86"/>
        <v>79.592737887563359</v>
      </c>
      <c r="AL266" s="72">
        <f t="shared" si="87"/>
        <v>2.9194760608803332</v>
      </c>
      <c r="AM266" s="72">
        <f t="shared" si="88"/>
        <v>317.69277108433738</v>
      </c>
      <c r="AN266" s="72">
        <v>48.29</v>
      </c>
      <c r="AO266" s="74">
        <v>22.61</v>
      </c>
      <c r="AP266" s="72">
        <v>12983.12</v>
      </c>
      <c r="AQ266" s="74">
        <v>47.75</v>
      </c>
      <c r="AR266" s="74">
        <v>11.1</v>
      </c>
      <c r="AS266" s="74">
        <v>6.2770000000000001</v>
      </c>
      <c r="AT266" s="74">
        <v>0.78200000000000003</v>
      </c>
      <c r="AU266" s="74">
        <v>0.313</v>
      </c>
      <c r="AV266" s="74">
        <v>0.11600000000000001</v>
      </c>
      <c r="AW266" s="74">
        <v>7.49</v>
      </c>
      <c r="AX266" s="74">
        <v>0.17799999999999999</v>
      </c>
      <c r="AY266" s="74">
        <f t="shared" si="89"/>
        <v>24.867000000000001</v>
      </c>
      <c r="AZ266" s="74"/>
      <c r="BA266" s="74"/>
      <c r="BB266" s="74">
        <v>1.1200000000000001</v>
      </c>
      <c r="BC266" s="72">
        <v>436.25</v>
      </c>
      <c r="BD266" s="74">
        <v>0.69</v>
      </c>
      <c r="BE266" s="74">
        <v>2.46</v>
      </c>
      <c r="BF266" s="74">
        <v>6.423</v>
      </c>
      <c r="BG266" s="74">
        <v>2.3E-2</v>
      </c>
      <c r="BH266" s="74">
        <v>0.28899999999999998</v>
      </c>
      <c r="BI266" s="74">
        <v>0.03</v>
      </c>
      <c r="BJ266" s="74">
        <v>0</v>
      </c>
      <c r="BK266" s="74">
        <v>1.4999999999999999E-2</v>
      </c>
      <c r="BL266" s="74">
        <v>1.75</v>
      </c>
      <c r="BM266" s="72">
        <v>1555.03</v>
      </c>
      <c r="BN266" s="74">
        <v>3.1</v>
      </c>
      <c r="BO266" s="74">
        <v>50.72</v>
      </c>
      <c r="BP266" s="74">
        <v>9.4550000000000001</v>
      </c>
      <c r="BQ266" s="74">
        <v>0.44600000000000001</v>
      </c>
      <c r="BR266" s="74">
        <v>0.126</v>
      </c>
      <c r="BS266" s="74">
        <v>0.45800000000000002</v>
      </c>
      <c r="BT266" s="74">
        <v>1.92</v>
      </c>
      <c r="BU266" s="74">
        <v>2.1000000000000001E-2</v>
      </c>
      <c r="BV266" s="74">
        <f t="shared" si="90"/>
        <v>11.375</v>
      </c>
      <c r="BW266" s="74">
        <f t="shared" si="91"/>
        <v>5.4659999999999993</v>
      </c>
      <c r="BX266" s="73">
        <f t="shared" si="93"/>
        <v>-28.432038717214283</v>
      </c>
      <c r="BY266" s="73">
        <f t="shared" si="92"/>
        <v>-114.78563620781607</v>
      </c>
      <c r="BZ266" s="74">
        <v>0.87</v>
      </c>
      <c r="CA266" s="72">
        <v>321.25</v>
      </c>
      <c r="CB266" s="74">
        <v>0.45</v>
      </c>
      <c r="CC266" s="74">
        <v>0.47</v>
      </c>
      <c r="CD266" s="74">
        <v>7.09</v>
      </c>
      <c r="CE266" s="74">
        <v>2.5000000000000001E-2</v>
      </c>
      <c r="CF266" s="74">
        <v>0.33900000000000002</v>
      </c>
      <c r="CG266" s="74">
        <v>1.0999999999999999E-2</v>
      </c>
      <c r="CH266" s="74">
        <v>0</v>
      </c>
      <c r="CI266" s="74">
        <v>5.0000000000000001E-3</v>
      </c>
      <c r="CJ266" s="74">
        <v>2.5099999999999998</v>
      </c>
      <c r="CK266" s="74">
        <v>968.91</v>
      </c>
      <c r="CL266" s="74">
        <v>0.8</v>
      </c>
      <c r="CM266" s="74">
        <v>2.14</v>
      </c>
      <c r="CN266" s="74">
        <v>37.555</v>
      </c>
      <c r="CO266" s="74">
        <v>0.06</v>
      </c>
      <c r="CP266" s="74">
        <v>0.53100000000000003</v>
      </c>
      <c r="CQ266" s="74">
        <v>3.3000000000000002E-2</v>
      </c>
      <c r="CR266" s="74">
        <v>10.83</v>
      </c>
      <c r="CS266" s="74">
        <v>1.0999999999999999E-2</v>
      </c>
      <c r="CT266" s="74">
        <v>0.4</v>
      </c>
      <c r="CU266" s="74">
        <v>83.72</v>
      </c>
      <c r="CV266" s="74">
        <v>0.31</v>
      </c>
      <c r="CW266" s="74">
        <v>0.14000000000000001</v>
      </c>
      <c r="CX266" s="74">
        <v>4.3780000000000001</v>
      </c>
      <c r="CY266" s="74">
        <v>5.0000000000000001E-3</v>
      </c>
      <c r="CZ266" s="74">
        <v>0.29899999999999999</v>
      </c>
      <c r="DA266" s="74">
        <v>8.0000000000000002E-3</v>
      </c>
      <c r="DB266" s="74">
        <v>0</v>
      </c>
      <c r="DC266" s="74">
        <v>4.0000000000000001E-3</v>
      </c>
      <c r="DD266" s="74">
        <v>53</v>
      </c>
    </row>
    <row r="267" spans="1:108" ht="16.5" customHeight="1" x14ac:dyDescent="0.25">
      <c r="A267" s="70">
        <v>250</v>
      </c>
      <c r="B267" s="71">
        <v>45416</v>
      </c>
      <c r="C267" s="72">
        <v>2</v>
      </c>
      <c r="D267" s="72">
        <v>11.7</v>
      </c>
      <c r="E267" s="72">
        <v>1904.50359</v>
      </c>
      <c r="F267" s="74"/>
      <c r="G267" s="72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2">
        <v>0.87</v>
      </c>
      <c r="AB267" s="72">
        <v>492.82</v>
      </c>
      <c r="AC267" s="72">
        <v>1.69</v>
      </c>
      <c r="AD267" s="72">
        <v>2.76</v>
      </c>
      <c r="AE267" s="72">
        <v>6.6449999999999996</v>
      </c>
      <c r="AF267" s="72">
        <v>4.2999999999999997E-2</v>
      </c>
      <c r="AG267" s="72">
        <v>0.27500000000000002</v>
      </c>
      <c r="AH267" s="72">
        <v>3.4000000000000002E-2</v>
      </c>
      <c r="AI267" s="72">
        <v>0</v>
      </c>
      <c r="AJ267" s="72">
        <v>3.0000000000000001E-3</v>
      </c>
      <c r="AK267" s="72">
        <f t="shared" si="86"/>
        <v>79.687622472620276</v>
      </c>
      <c r="AL267" s="72">
        <f t="shared" si="87"/>
        <v>2.9175098813502678</v>
      </c>
      <c r="AM267" s="72">
        <f t="shared" si="88"/>
        <v>291.60946745562131</v>
      </c>
      <c r="AN267" s="72">
        <v>47.94</v>
      </c>
      <c r="AO267" s="74">
        <v>21.68</v>
      </c>
      <c r="AP267" s="72">
        <v>11988.02</v>
      </c>
      <c r="AQ267" s="74">
        <v>42.62</v>
      </c>
      <c r="AR267" s="74">
        <v>10.74</v>
      </c>
      <c r="AS267" s="74">
        <v>7.1769999999999996</v>
      </c>
      <c r="AT267" s="74">
        <v>0.69599999999999995</v>
      </c>
      <c r="AU267" s="74">
        <v>0.36599999999999999</v>
      </c>
      <c r="AV267" s="74">
        <v>0.113</v>
      </c>
      <c r="AW267" s="74">
        <v>6.5</v>
      </c>
      <c r="AX267" s="74">
        <v>0.184</v>
      </c>
      <c r="AY267" s="74">
        <f t="shared" si="89"/>
        <v>24.417000000000002</v>
      </c>
      <c r="AZ267" s="74"/>
      <c r="BA267" s="74"/>
      <c r="BB267" s="74">
        <v>0.7</v>
      </c>
      <c r="BC267" s="72">
        <v>158.15</v>
      </c>
      <c r="BD267" s="74">
        <v>0.16</v>
      </c>
      <c r="BE267" s="74">
        <v>1.52</v>
      </c>
      <c r="BF267" s="74">
        <v>8.359</v>
      </c>
      <c r="BG267" s="74">
        <v>3.0000000000000001E-3</v>
      </c>
      <c r="BH267" s="74">
        <v>0.39100000000000001</v>
      </c>
      <c r="BI267" s="74">
        <v>0.01</v>
      </c>
      <c r="BJ267" s="74">
        <v>0</v>
      </c>
      <c r="BK267" s="74">
        <v>0.01</v>
      </c>
      <c r="BL267" s="74">
        <v>1.65</v>
      </c>
      <c r="BM267" s="72">
        <v>1322.24</v>
      </c>
      <c r="BN267" s="74">
        <v>1.07</v>
      </c>
      <c r="BO267" s="74">
        <v>51.09</v>
      </c>
      <c r="BP267" s="74">
        <v>9.6150000000000002</v>
      </c>
      <c r="BQ267" s="74">
        <v>0.48799999999999999</v>
      </c>
      <c r="BR267" s="74">
        <v>0.15</v>
      </c>
      <c r="BS267" s="74">
        <v>0.51100000000000001</v>
      </c>
      <c r="BT267" s="74">
        <v>1.69</v>
      </c>
      <c r="BU267" s="74">
        <v>1.4999999999999999E-2</v>
      </c>
      <c r="BV267" s="74">
        <f t="shared" si="90"/>
        <v>11.305</v>
      </c>
      <c r="BW267" s="74">
        <f t="shared" si="91"/>
        <v>3.2479999999999998</v>
      </c>
      <c r="BX267" s="73">
        <f t="shared" si="93"/>
        <v>-29.742038717214282</v>
      </c>
      <c r="BY267" s="73">
        <f t="shared" si="92"/>
        <v>-116.53763620781606</v>
      </c>
      <c r="BZ267" s="74">
        <v>0.56000000000000005</v>
      </c>
      <c r="CA267" s="72">
        <v>143.83000000000001</v>
      </c>
      <c r="CB267" s="74">
        <v>0.13</v>
      </c>
      <c r="CC267" s="74">
        <v>0.14000000000000001</v>
      </c>
      <c r="CD267" s="74">
        <v>6.1319999999999997</v>
      </c>
      <c r="CE267" s="74">
        <v>1.6E-2</v>
      </c>
      <c r="CF267" s="74">
        <v>0.24299999999999999</v>
      </c>
      <c r="CG267" s="74">
        <v>2.9000000000000001E-2</v>
      </c>
      <c r="CH267" s="74">
        <v>0</v>
      </c>
      <c r="CI267" s="74">
        <v>2E-3</v>
      </c>
      <c r="CJ267" s="74">
        <v>2.15</v>
      </c>
      <c r="CK267" s="74">
        <v>689.05</v>
      </c>
      <c r="CL267" s="74">
        <v>0.43</v>
      </c>
      <c r="CM267" s="74">
        <v>0.79</v>
      </c>
      <c r="CN267" s="74">
        <v>41.23</v>
      </c>
      <c r="CO267" s="74">
        <v>3.4000000000000002E-2</v>
      </c>
      <c r="CP267" s="74">
        <v>0.52100000000000002</v>
      </c>
      <c r="CQ267" s="74">
        <v>1.9E-2</v>
      </c>
      <c r="CR267" s="74">
        <v>5.03</v>
      </c>
      <c r="CS267" s="74">
        <v>1.2999999999999999E-2</v>
      </c>
      <c r="CT267" s="74">
        <v>0.27</v>
      </c>
      <c r="CU267" s="74">
        <v>41.42</v>
      </c>
      <c r="CV267" s="74">
        <v>0.11</v>
      </c>
      <c r="CW267" s="74">
        <v>0.08</v>
      </c>
      <c r="CX267" s="74">
        <v>3.4380000000000002</v>
      </c>
      <c r="CY267" s="74">
        <v>1E-3</v>
      </c>
      <c r="CZ267" s="74">
        <v>0.216</v>
      </c>
      <c r="DA267" s="74">
        <v>7.0000000000000001E-3</v>
      </c>
      <c r="DB267" s="74">
        <v>0</v>
      </c>
      <c r="DC267" s="74">
        <v>5.0000000000000001E-3</v>
      </c>
      <c r="DD267" s="74">
        <v>54.21</v>
      </c>
    </row>
    <row r="268" spans="1:108" ht="16.5" customHeight="1" x14ac:dyDescent="0.25">
      <c r="A268" s="70">
        <v>251</v>
      </c>
      <c r="B268" s="71">
        <v>45417</v>
      </c>
      <c r="C268" s="72">
        <v>1</v>
      </c>
      <c r="D268" s="72">
        <v>12</v>
      </c>
      <c r="E268" s="72">
        <v>2068.62228</v>
      </c>
      <c r="F268" s="74"/>
      <c r="G268" s="72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2">
        <v>1.19</v>
      </c>
      <c r="AB268" s="72">
        <v>677.94</v>
      </c>
      <c r="AC268" s="72">
        <v>2.57</v>
      </c>
      <c r="AD268" s="72">
        <v>3.52</v>
      </c>
      <c r="AE268" s="72">
        <v>8.3149999999999995</v>
      </c>
      <c r="AF268" s="72">
        <v>9.1999999999999998E-2</v>
      </c>
      <c r="AG268" s="72">
        <v>0.36299999999999999</v>
      </c>
      <c r="AH268" s="72">
        <v>3.5000000000000003E-2</v>
      </c>
      <c r="AI268" s="72">
        <v>0</v>
      </c>
      <c r="AJ268" s="72">
        <v>8.9999999999999993E-3</v>
      </c>
      <c r="AK268" s="72">
        <f t="shared" si="86"/>
        <v>73.906386608212657</v>
      </c>
      <c r="AL268" s="72">
        <f t="shared" si="87"/>
        <v>3.0067672087993986</v>
      </c>
      <c r="AM268" s="72">
        <f t="shared" si="88"/>
        <v>263.78988326848253</v>
      </c>
      <c r="AN268" s="72">
        <v>49.57</v>
      </c>
      <c r="AO268" s="74">
        <v>18.43</v>
      </c>
      <c r="AP268" s="72">
        <v>10327.67</v>
      </c>
      <c r="AQ268" s="74">
        <v>39.43</v>
      </c>
      <c r="AR268" s="74">
        <v>11.34</v>
      </c>
      <c r="AS268" s="74">
        <v>7.8769999999999998</v>
      </c>
      <c r="AT268" s="74">
        <v>0.73699999999999999</v>
      </c>
      <c r="AU268" s="74">
        <v>0.316</v>
      </c>
      <c r="AV268" s="74">
        <v>0.113</v>
      </c>
      <c r="AW268" s="74">
        <v>15.77</v>
      </c>
      <c r="AX268" s="74">
        <v>0.16700000000000001</v>
      </c>
      <c r="AY268" s="74">
        <f t="shared" si="89"/>
        <v>34.987000000000002</v>
      </c>
      <c r="AZ268" s="74"/>
      <c r="BA268" s="74"/>
      <c r="BB268" s="74">
        <v>0.72</v>
      </c>
      <c r="BC268" s="72">
        <v>226.56</v>
      </c>
      <c r="BD268" s="74">
        <v>0.21</v>
      </c>
      <c r="BE268" s="74">
        <v>2.78</v>
      </c>
      <c r="BF268" s="74">
        <v>7.12</v>
      </c>
      <c r="BG268" s="74">
        <v>4.5999999999999999E-2</v>
      </c>
      <c r="BH268" s="74">
        <v>0.25600000000000001</v>
      </c>
      <c r="BI268" s="74">
        <v>2.5000000000000001E-2</v>
      </c>
      <c r="BJ268" s="74">
        <v>0</v>
      </c>
      <c r="BK268" s="74">
        <v>1.2999999999999999E-2</v>
      </c>
      <c r="BL268" s="74">
        <v>3.37</v>
      </c>
      <c r="BM268" s="72">
        <v>2081.34</v>
      </c>
      <c r="BN268" s="74">
        <v>3.62</v>
      </c>
      <c r="BO268" s="74">
        <v>41.9</v>
      </c>
      <c r="BP268" s="74">
        <v>10.288</v>
      </c>
      <c r="BQ268" s="74">
        <v>0.56100000000000005</v>
      </c>
      <c r="BR268" s="74">
        <v>0.19400000000000001</v>
      </c>
      <c r="BS268" s="74">
        <v>0.41899999999999998</v>
      </c>
      <c r="BT268" s="74">
        <v>4.3099999999999996</v>
      </c>
      <c r="BU268" s="74">
        <v>3.4000000000000002E-2</v>
      </c>
      <c r="BV268" s="74">
        <f t="shared" si="90"/>
        <v>14.597999999999999</v>
      </c>
      <c r="BW268" s="74">
        <f t="shared" si="91"/>
        <v>8.4909999999999997</v>
      </c>
      <c r="BX268" s="73">
        <f t="shared" si="93"/>
        <v>-28.432038717214283</v>
      </c>
      <c r="BY268" s="73">
        <f t="shared" si="92"/>
        <v>-113.04663620781606</v>
      </c>
      <c r="BZ268" s="74">
        <v>0.7</v>
      </c>
      <c r="CA268" s="72">
        <v>179.34</v>
      </c>
      <c r="CB268" s="74">
        <v>0.14000000000000001</v>
      </c>
      <c r="CC268" s="74">
        <v>0.14000000000000001</v>
      </c>
      <c r="CD268" s="74">
        <v>7.3250000000000002</v>
      </c>
      <c r="CE268" s="74">
        <v>3.3000000000000002E-2</v>
      </c>
      <c r="CF268" s="74">
        <v>0.49099999999999999</v>
      </c>
      <c r="CG268" s="74">
        <v>8.9999999999999993E-3</v>
      </c>
      <c r="CH268" s="74">
        <v>0</v>
      </c>
      <c r="CI268" s="74">
        <v>1.4999999999999999E-2</v>
      </c>
      <c r="CJ268" s="74">
        <v>2.16</v>
      </c>
      <c r="CK268" s="74">
        <v>679.14</v>
      </c>
      <c r="CL268" s="74">
        <v>0.37</v>
      </c>
      <c r="CM268" s="74">
        <v>0.73</v>
      </c>
      <c r="CN268" s="74">
        <v>41.677</v>
      </c>
      <c r="CO268" s="74">
        <v>6.4000000000000001E-2</v>
      </c>
      <c r="CP268" s="74">
        <v>0.53800000000000003</v>
      </c>
      <c r="CQ268" s="74">
        <v>1.7999999999999999E-2</v>
      </c>
      <c r="CR268" s="74">
        <v>4.5599999999999996</v>
      </c>
      <c r="CS268" s="74">
        <v>1.6E-2</v>
      </c>
      <c r="CT268" s="74">
        <v>0.28999999999999998</v>
      </c>
      <c r="CU268" s="74">
        <v>40.9</v>
      </c>
      <c r="CV268" s="74">
        <v>0.06</v>
      </c>
      <c r="CW268" s="74">
        <v>0.08</v>
      </c>
      <c r="CX268" s="74">
        <v>3.4750000000000001</v>
      </c>
      <c r="CY268" s="74">
        <v>2.8000000000000001E-2</v>
      </c>
      <c r="CZ268" s="74">
        <v>0.20799999999999999</v>
      </c>
      <c r="DA268" s="74">
        <v>5.0000000000000001E-3</v>
      </c>
      <c r="DB268" s="74">
        <v>0</v>
      </c>
      <c r="DC268" s="74">
        <v>1.2E-2</v>
      </c>
      <c r="DD268" s="74">
        <v>50.85</v>
      </c>
    </row>
    <row r="269" spans="1:108" ht="16.5" customHeight="1" x14ac:dyDescent="0.25">
      <c r="A269" s="70">
        <v>252</v>
      </c>
      <c r="B269" s="71">
        <v>45417</v>
      </c>
      <c r="C269" s="72">
        <v>2</v>
      </c>
      <c r="D269" s="72">
        <v>12</v>
      </c>
      <c r="E269" s="72">
        <v>2088.9683</v>
      </c>
      <c r="F269" s="74"/>
      <c r="G269" s="72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2">
        <v>1.24</v>
      </c>
      <c r="AB269" s="72">
        <v>540.96</v>
      </c>
      <c r="AC269" s="72">
        <v>2.09</v>
      </c>
      <c r="AD269" s="72">
        <v>3.33</v>
      </c>
      <c r="AE269" s="72">
        <v>7.758</v>
      </c>
      <c r="AF269" s="72">
        <v>8.2000000000000003E-2</v>
      </c>
      <c r="AG269" s="72">
        <v>0.27300000000000002</v>
      </c>
      <c r="AH269" s="72">
        <v>3.1E-2</v>
      </c>
      <c r="AI269" s="72">
        <v>0</v>
      </c>
      <c r="AJ269" s="72">
        <v>1.4E-2</v>
      </c>
      <c r="AK269" s="72">
        <f t="shared" si="86"/>
        <v>76.003440917584555</v>
      </c>
      <c r="AL269" s="72">
        <f t="shared" si="87"/>
        <v>2.9714581770865518</v>
      </c>
      <c r="AM269" s="72">
        <f t="shared" si="88"/>
        <v>258.83253588516749</v>
      </c>
      <c r="AN269" s="72">
        <v>50.78</v>
      </c>
      <c r="AO269" s="74">
        <v>23.58</v>
      </c>
      <c r="AP269" s="72">
        <v>11646.5</v>
      </c>
      <c r="AQ269" s="74">
        <v>47.95</v>
      </c>
      <c r="AR269" s="74">
        <v>9.3800000000000008</v>
      </c>
      <c r="AS269" s="74">
        <v>6.9550000000000001</v>
      </c>
      <c r="AT269" s="74">
        <v>0.91800000000000004</v>
      </c>
      <c r="AU269" s="74">
        <v>0.35</v>
      </c>
      <c r="AV269" s="74">
        <v>0.10199999999999999</v>
      </c>
      <c r="AW269" s="74">
        <v>9.27</v>
      </c>
      <c r="AX269" s="74">
        <v>0.23400000000000001</v>
      </c>
      <c r="AY269" s="74">
        <f t="shared" si="89"/>
        <v>25.604999999999997</v>
      </c>
      <c r="AZ269" s="74"/>
      <c r="BA269" s="74"/>
      <c r="BB269" s="74">
        <v>0.78</v>
      </c>
      <c r="BC269" s="72">
        <v>260.73</v>
      </c>
      <c r="BD269" s="74">
        <v>0.18</v>
      </c>
      <c r="BE269" s="74">
        <v>3.24</v>
      </c>
      <c r="BF269" s="74">
        <v>7.8040000000000003</v>
      </c>
      <c r="BG269" s="74">
        <v>4.7E-2</v>
      </c>
      <c r="BH269" s="74">
        <v>0.29299999999999998</v>
      </c>
      <c r="BI269" s="74">
        <v>0.03</v>
      </c>
      <c r="BJ269" s="74">
        <v>0</v>
      </c>
      <c r="BK269" s="74">
        <v>6.0000000000000001E-3</v>
      </c>
      <c r="BL269" s="74">
        <v>2.13</v>
      </c>
      <c r="BM269" s="72">
        <v>1685.7</v>
      </c>
      <c r="BN269" s="74">
        <v>1.22</v>
      </c>
      <c r="BO269" s="74">
        <v>51.44</v>
      </c>
      <c r="BP269" s="74">
        <v>10.23</v>
      </c>
      <c r="BQ269" s="74">
        <v>0.505</v>
      </c>
      <c r="BR269" s="74">
        <v>0.16</v>
      </c>
      <c r="BS269" s="74">
        <v>0.45600000000000002</v>
      </c>
      <c r="BT269" s="74">
        <v>1.89</v>
      </c>
      <c r="BU269" s="74">
        <v>1.7999999999999999E-2</v>
      </c>
      <c r="BV269" s="74">
        <f t="shared" si="90"/>
        <v>12.120000000000001</v>
      </c>
      <c r="BW269" s="74">
        <f t="shared" si="91"/>
        <v>3.6149999999999998</v>
      </c>
      <c r="BX269" s="73">
        <f t="shared" si="93"/>
        <v>-29.542038717214282</v>
      </c>
      <c r="BY269" s="73">
        <f t="shared" si="92"/>
        <v>-114.43163620781607</v>
      </c>
      <c r="BZ269" s="74">
        <v>0.69</v>
      </c>
      <c r="CA269" s="72">
        <v>152.31</v>
      </c>
      <c r="CB269" s="74">
        <v>0.14000000000000001</v>
      </c>
      <c r="CC269" s="74">
        <v>0.15</v>
      </c>
      <c r="CD269" s="74">
        <v>7.6360000000000001</v>
      </c>
      <c r="CE269" s="74">
        <v>2.7E-2</v>
      </c>
      <c r="CF269" s="74">
        <v>0.374</v>
      </c>
      <c r="CG269" s="74">
        <v>6.0000000000000001E-3</v>
      </c>
      <c r="CH269" s="74">
        <v>0</v>
      </c>
      <c r="CI269" s="74">
        <v>1.4E-2</v>
      </c>
      <c r="CJ269" s="74">
        <v>0</v>
      </c>
      <c r="CK269" s="74">
        <v>0</v>
      </c>
      <c r="CL269" s="74">
        <v>0</v>
      </c>
      <c r="CM269" s="74">
        <v>0</v>
      </c>
      <c r="CN269" s="74">
        <v>0</v>
      </c>
      <c r="CO269" s="74">
        <v>0</v>
      </c>
      <c r="CP269" s="74">
        <v>0</v>
      </c>
      <c r="CQ269" s="74">
        <v>0</v>
      </c>
      <c r="CR269" s="74">
        <v>0</v>
      </c>
      <c r="CS269" s="74">
        <v>0</v>
      </c>
      <c r="CT269" s="74">
        <v>0</v>
      </c>
      <c r="CU269" s="74">
        <v>0</v>
      </c>
      <c r="CV269" s="74">
        <v>0</v>
      </c>
      <c r="CW269" s="74">
        <v>0</v>
      </c>
      <c r="CX269" s="74">
        <v>0</v>
      </c>
      <c r="CY269" s="74">
        <v>0</v>
      </c>
      <c r="CZ269" s="74">
        <v>0</v>
      </c>
      <c r="DA269" s="74">
        <v>0</v>
      </c>
      <c r="DB269" s="74">
        <v>0</v>
      </c>
      <c r="DC269" s="74">
        <v>0</v>
      </c>
      <c r="DD269" s="74">
        <v>49.82</v>
      </c>
    </row>
    <row r="270" spans="1:108" ht="16.5" customHeight="1" x14ac:dyDescent="0.25">
      <c r="A270" s="70">
        <v>253</v>
      </c>
      <c r="B270" s="71">
        <v>45418</v>
      </c>
      <c r="C270" s="72">
        <v>1</v>
      </c>
      <c r="D270" s="72">
        <v>12</v>
      </c>
      <c r="E270" s="72">
        <v>2065.1967199999999</v>
      </c>
      <c r="F270" s="74"/>
      <c r="G270" s="72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2">
        <v>1.19</v>
      </c>
      <c r="AB270" s="72">
        <v>345.29</v>
      </c>
      <c r="AC270" s="72">
        <v>1.1100000000000001</v>
      </c>
      <c r="AD270" s="72">
        <v>2.09</v>
      </c>
      <c r="AE270" s="72">
        <v>5.96</v>
      </c>
      <c r="AF270" s="72">
        <v>7.3999999999999996E-2</v>
      </c>
      <c r="AG270" s="72">
        <v>0.21099999999999999</v>
      </c>
      <c r="AH270" s="72">
        <v>2.5000000000000001E-2</v>
      </c>
      <c r="AI270" s="72">
        <v>0</v>
      </c>
      <c r="AJ270" s="72">
        <v>0.02</v>
      </c>
      <c r="AK270" s="72">
        <f t="shared" si="86"/>
        <v>82.782352491859072</v>
      </c>
      <c r="AL270" s="72">
        <f t="shared" si="87"/>
        <v>2.8722662481997179</v>
      </c>
      <c r="AM270" s="72">
        <f t="shared" si="88"/>
        <v>311.07207207207205</v>
      </c>
      <c r="AN270" s="72">
        <v>52.49</v>
      </c>
      <c r="AO270" s="74">
        <v>24.69</v>
      </c>
      <c r="AP270" s="72">
        <v>11115.1</v>
      </c>
      <c r="AQ270" s="74">
        <v>48.07</v>
      </c>
      <c r="AR270" s="74">
        <v>10.9</v>
      </c>
      <c r="AS270" s="74">
        <v>7.4130000000000003</v>
      </c>
      <c r="AT270" s="74">
        <v>0.878</v>
      </c>
      <c r="AU270" s="74">
        <v>0.30399999999999999</v>
      </c>
      <c r="AV270" s="74">
        <v>0.11700000000000001</v>
      </c>
      <c r="AW270" s="74">
        <v>7.06</v>
      </c>
      <c r="AX270" s="74">
        <v>0.219</v>
      </c>
      <c r="AY270" s="74">
        <f t="shared" si="89"/>
        <v>25.373000000000001</v>
      </c>
      <c r="AZ270" s="74"/>
      <c r="BA270" s="74"/>
      <c r="BB270" s="74">
        <v>0.83</v>
      </c>
      <c r="BC270" s="72">
        <v>199.77</v>
      </c>
      <c r="BD270" s="74">
        <v>0.14000000000000001</v>
      </c>
      <c r="BE270" s="74">
        <v>2.1</v>
      </c>
      <c r="BF270" s="74">
        <v>5.9779999999999998</v>
      </c>
      <c r="BG270" s="74">
        <v>5.7000000000000002E-2</v>
      </c>
      <c r="BH270" s="74">
        <v>0.219</v>
      </c>
      <c r="BI270" s="74">
        <v>1.9E-2</v>
      </c>
      <c r="BJ270" s="74">
        <v>0</v>
      </c>
      <c r="BK270" s="74">
        <v>8.0000000000000002E-3</v>
      </c>
      <c r="BL270" s="74">
        <v>3.36</v>
      </c>
      <c r="BM270" s="72">
        <v>2289.54</v>
      </c>
      <c r="BN270" s="74">
        <v>1.7</v>
      </c>
      <c r="BO270" s="74">
        <v>49.13</v>
      </c>
      <c r="BP270" s="74">
        <v>10.334</v>
      </c>
      <c r="BQ270" s="74">
        <v>0.55500000000000005</v>
      </c>
      <c r="BR270" s="74">
        <v>0.215</v>
      </c>
      <c r="BS270" s="74">
        <v>0.46100000000000002</v>
      </c>
      <c r="BT270" s="74">
        <v>3.81</v>
      </c>
      <c r="BU270" s="74">
        <v>1.7000000000000001E-2</v>
      </c>
      <c r="BV270" s="74">
        <f t="shared" si="90"/>
        <v>14.144</v>
      </c>
      <c r="BW270" s="74">
        <f t="shared" si="91"/>
        <v>6.0649999999999995</v>
      </c>
      <c r="BX270" s="73">
        <f t="shared" si="93"/>
        <v>-28.732038717214284</v>
      </c>
      <c r="BY270" s="73">
        <f t="shared" si="92"/>
        <v>-113.36663620781607</v>
      </c>
      <c r="BZ270" s="74">
        <v>0.72</v>
      </c>
      <c r="CA270" s="72">
        <v>134.38999999999999</v>
      </c>
      <c r="CB270" s="74">
        <v>0.13</v>
      </c>
      <c r="CC270" s="74">
        <v>0.12</v>
      </c>
      <c r="CD270" s="74">
        <v>7.258</v>
      </c>
      <c r="CE270" s="74">
        <v>4.7E-2</v>
      </c>
      <c r="CF270" s="74">
        <v>0.32600000000000001</v>
      </c>
      <c r="CG270" s="74">
        <v>6.0000000000000001E-3</v>
      </c>
      <c r="CH270" s="74">
        <v>0</v>
      </c>
      <c r="CI270" s="74">
        <v>1.4999999999999999E-2</v>
      </c>
      <c r="CJ270" s="74">
        <v>0</v>
      </c>
      <c r="CK270" s="74">
        <v>0</v>
      </c>
      <c r="CL270" s="74">
        <v>0</v>
      </c>
      <c r="CM270" s="74">
        <v>0</v>
      </c>
      <c r="CN270" s="74">
        <v>0</v>
      </c>
      <c r="CO270" s="74">
        <v>0</v>
      </c>
      <c r="CP270" s="74">
        <v>0</v>
      </c>
      <c r="CQ270" s="74">
        <v>0</v>
      </c>
      <c r="CR270" s="74">
        <v>0</v>
      </c>
      <c r="CS270" s="74">
        <v>0</v>
      </c>
      <c r="CT270" s="74">
        <v>0</v>
      </c>
      <c r="CU270" s="74">
        <v>0</v>
      </c>
      <c r="CV270" s="74">
        <v>0</v>
      </c>
      <c r="CW270" s="74">
        <v>0</v>
      </c>
      <c r="CX270" s="74">
        <v>0</v>
      </c>
      <c r="CY270" s="74">
        <v>0</v>
      </c>
      <c r="CZ270" s="74">
        <v>0</v>
      </c>
      <c r="DA270" s="74">
        <v>0</v>
      </c>
      <c r="DB270" s="74">
        <v>0</v>
      </c>
      <c r="DC270" s="74">
        <v>0</v>
      </c>
      <c r="DD270" s="74">
        <v>50.68</v>
      </c>
    </row>
    <row r="271" spans="1:108" ht="16.5" customHeight="1" x14ac:dyDescent="0.25">
      <c r="A271" s="70">
        <v>254</v>
      </c>
      <c r="B271" s="71">
        <v>45418</v>
      </c>
      <c r="C271" s="72">
        <v>2</v>
      </c>
      <c r="D271" s="72">
        <v>9.1</v>
      </c>
      <c r="E271" s="72">
        <v>1469.42507</v>
      </c>
      <c r="F271" s="74"/>
      <c r="G271" s="72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2">
        <v>1.1499999999999999</v>
      </c>
      <c r="AB271" s="72">
        <v>568.51</v>
      </c>
      <c r="AC271" s="72">
        <v>1.57</v>
      </c>
      <c r="AD271" s="72">
        <v>2.69</v>
      </c>
      <c r="AE271" s="72">
        <v>7.1870000000000003</v>
      </c>
      <c r="AF271" s="72">
        <v>8.1000000000000003E-2</v>
      </c>
      <c r="AG271" s="72">
        <v>0.29099999999999998</v>
      </c>
      <c r="AH271" s="72">
        <v>2.9000000000000001E-2</v>
      </c>
      <c r="AI271" s="72">
        <v>0</v>
      </c>
      <c r="AJ271" s="72">
        <v>0.02</v>
      </c>
      <c r="AK271" s="72">
        <f t="shared" si="86"/>
        <v>78.698432581680436</v>
      </c>
      <c r="AL271" s="72">
        <f t="shared" si="87"/>
        <v>2.9316210694067699</v>
      </c>
      <c r="AM271" s="72">
        <f t="shared" si="88"/>
        <v>362.10828025477707</v>
      </c>
      <c r="AN271" s="72">
        <v>45.66</v>
      </c>
      <c r="AO271" s="74">
        <v>24.35</v>
      </c>
      <c r="AP271" s="72">
        <v>11819.08</v>
      </c>
      <c r="AQ271" s="74">
        <v>45.68</v>
      </c>
      <c r="AR271" s="74">
        <v>11.89</v>
      </c>
      <c r="AS271" s="74">
        <v>6.7990000000000004</v>
      </c>
      <c r="AT271" s="74">
        <v>0.84899999999999998</v>
      </c>
      <c r="AU271" s="74">
        <v>0.27600000000000002</v>
      </c>
      <c r="AV271" s="74">
        <v>0.11899999999999999</v>
      </c>
      <c r="AW271" s="74">
        <v>7.88</v>
      </c>
      <c r="AX271" s="74">
        <v>0.20799999999999999</v>
      </c>
      <c r="AY271" s="74">
        <f t="shared" si="89"/>
        <v>26.568999999999999</v>
      </c>
      <c r="AZ271" s="74"/>
      <c r="BA271" s="74"/>
      <c r="BB271" s="74">
        <v>0.82</v>
      </c>
      <c r="BC271" s="72">
        <v>174.04</v>
      </c>
      <c r="BD271" s="74">
        <v>0.1</v>
      </c>
      <c r="BE271" s="74">
        <v>2.1</v>
      </c>
      <c r="BF271" s="74">
        <v>5.6479999999999997</v>
      </c>
      <c r="BG271" s="74">
        <v>5.0999999999999997E-2</v>
      </c>
      <c r="BH271" s="74">
        <v>0.223</v>
      </c>
      <c r="BI271" s="74">
        <v>0.02</v>
      </c>
      <c r="BJ271" s="74">
        <v>0</v>
      </c>
      <c r="BK271" s="74">
        <v>2E-3</v>
      </c>
      <c r="BL271" s="74">
        <v>2.63</v>
      </c>
      <c r="BM271" s="72">
        <v>1630.79</v>
      </c>
      <c r="BN271" s="74">
        <v>0.97</v>
      </c>
      <c r="BO271" s="74">
        <v>51</v>
      </c>
      <c r="BP271" s="74">
        <v>10.226000000000001</v>
      </c>
      <c r="BQ271" s="74">
        <v>0.57899999999999996</v>
      </c>
      <c r="BR271" s="74">
        <v>0.186</v>
      </c>
      <c r="BS271" s="74">
        <v>0.46800000000000003</v>
      </c>
      <c r="BT271" s="74">
        <v>1.78</v>
      </c>
      <c r="BU271" s="74">
        <v>8.0000000000000002E-3</v>
      </c>
      <c r="BV271" s="74">
        <f t="shared" si="90"/>
        <v>12.006</v>
      </c>
      <c r="BW271" s="74">
        <f t="shared" si="91"/>
        <v>3.3289999999999997</v>
      </c>
      <c r="BX271" s="73">
        <f t="shared" si="93"/>
        <v>-29.952038717214283</v>
      </c>
      <c r="BY271" s="73">
        <f t="shared" si="92"/>
        <v>-115.03763620781608</v>
      </c>
      <c r="BZ271" s="74">
        <v>0.69</v>
      </c>
      <c r="CA271" s="72">
        <v>124.32</v>
      </c>
      <c r="CB271" s="74">
        <v>0.1</v>
      </c>
      <c r="CC271" s="74">
        <v>0.1</v>
      </c>
      <c r="CD271" s="74">
        <v>7.181</v>
      </c>
      <c r="CE271" s="74">
        <v>3.7999999999999999E-2</v>
      </c>
      <c r="CF271" s="74">
        <v>0.317</v>
      </c>
      <c r="CG271" s="74">
        <v>7.0000000000000001E-3</v>
      </c>
      <c r="CH271" s="74">
        <v>0</v>
      </c>
      <c r="CI271" s="74">
        <v>0.01</v>
      </c>
      <c r="CJ271" s="74">
        <v>0</v>
      </c>
      <c r="CK271" s="74">
        <v>0</v>
      </c>
      <c r="CL271" s="74">
        <v>0</v>
      </c>
      <c r="CM271" s="74">
        <v>0</v>
      </c>
      <c r="CN271" s="74">
        <v>0</v>
      </c>
      <c r="CO271" s="74">
        <v>0</v>
      </c>
      <c r="CP271" s="74">
        <v>0</v>
      </c>
      <c r="CQ271" s="74">
        <v>0</v>
      </c>
      <c r="CR271" s="74">
        <v>0</v>
      </c>
      <c r="CS271" s="74">
        <v>0</v>
      </c>
      <c r="CT271" s="74">
        <v>0</v>
      </c>
      <c r="CU271" s="74">
        <v>0</v>
      </c>
      <c r="CV271" s="74">
        <v>0</v>
      </c>
      <c r="CW271" s="74">
        <v>0</v>
      </c>
      <c r="CX271" s="74">
        <v>0</v>
      </c>
      <c r="CY271" s="74">
        <v>0</v>
      </c>
      <c r="CZ271" s="74">
        <v>0</v>
      </c>
      <c r="DA271" s="74">
        <v>0</v>
      </c>
      <c r="DB271" s="74">
        <v>0</v>
      </c>
      <c r="DC271" s="74">
        <v>0</v>
      </c>
      <c r="DD271" s="74">
        <v>46.47</v>
      </c>
    </row>
    <row r="272" spans="1:108" ht="16.5" customHeight="1" x14ac:dyDescent="0.25">
      <c r="A272" s="70">
        <v>255</v>
      </c>
      <c r="B272" s="71">
        <v>45419</v>
      </c>
      <c r="C272" s="72">
        <v>1</v>
      </c>
      <c r="D272" s="72">
        <v>12</v>
      </c>
      <c r="E272" s="72">
        <v>1991.40095</v>
      </c>
      <c r="F272" s="74"/>
      <c r="G272" s="72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2">
        <v>1.51</v>
      </c>
      <c r="AB272" s="72">
        <v>697.45</v>
      </c>
      <c r="AC272" s="72">
        <v>2.04</v>
      </c>
      <c r="AD272" s="72">
        <v>3.48</v>
      </c>
      <c r="AE272" s="72">
        <v>8.3989999999999991</v>
      </c>
      <c r="AF272" s="72">
        <v>3.9E-2</v>
      </c>
      <c r="AG272" s="72">
        <v>0.35699999999999998</v>
      </c>
      <c r="AH272" s="72">
        <v>3.6999999999999998E-2</v>
      </c>
      <c r="AI272" s="72">
        <v>0</v>
      </c>
      <c r="AJ272" s="72">
        <v>8.0000000000000002E-3</v>
      </c>
      <c r="AK272" s="72">
        <f t="shared" si="86"/>
        <v>74.446198363209916</v>
      </c>
      <c r="AL272" s="72">
        <f t="shared" si="87"/>
        <v>2.9950898758920301</v>
      </c>
      <c r="AM272" s="72">
        <f t="shared" si="88"/>
        <v>341.88725490196077</v>
      </c>
      <c r="AN272" s="72">
        <v>44.82</v>
      </c>
      <c r="AO272" s="74">
        <v>23.8</v>
      </c>
      <c r="AP272" s="72">
        <v>13443.53</v>
      </c>
      <c r="AQ272" s="74">
        <v>46.61</v>
      </c>
      <c r="AR272" s="74">
        <v>10.44</v>
      </c>
      <c r="AS272" s="74">
        <v>6.69</v>
      </c>
      <c r="AT272" s="74">
        <v>1.0089999999999999</v>
      </c>
      <c r="AU272" s="74">
        <v>0.27800000000000002</v>
      </c>
      <c r="AV272" s="74">
        <v>7.5999999999999998E-2</v>
      </c>
      <c r="AW272" s="74">
        <v>6.98</v>
      </c>
      <c r="AX272" s="74">
        <v>0.17499999999999999</v>
      </c>
      <c r="AY272" s="74">
        <f t="shared" si="89"/>
        <v>24.110000000000003</v>
      </c>
      <c r="AZ272" s="74"/>
      <c r="BA272" s="74"/>
      <c r="BB272" s="74">
        <v>0.56000000000000005</v>
      </c>
      <c r="BC272" s="72">
        <v>149.54</v>
      </c>
      <c r="BD272" s="74">
        <v>0.16</v>
      </c>
      <c r="BE272" s="74">
        <v>2.92</v>
      </c>
      <c r="BF272" s="74">
        <v>7.2190000000000003</v>
      </c>
      <c r="BG272" s="74">
        <v>3.3000000000000002E-2</v>
      </c>
      <c r="BH272" s="74">
        <v>0.29099999999999998</v>
      </c>
      <c r="BI272" s="74">
        <v>3.1E-2</v>
      </c>
      <c r="BJ272" s="74">
        <v>0</v>
      </c>
      <c r="BK272" s="74">
        <v>8.9999999999999993E-3</v>
      </c>
      <c r="BL272" s="74">
        <v>1.89</v>
      </c>
      <c r="BM272" s="72">
        <v>1362.83</v>
      </c>
      <c r="BN272" s="74">
        <v>0.87</v>
      </c>
      <c r="BO272" s="74">
        <v>51.41</v>
      </c>
      <c r="BP272" s="74">
        <v>9.9730000000000008</v>
      </c>
      <c r="BQ272" s="74">
        <v>0.74</v>
      </c>
      <c r="BR272" s="74">
        <v>0.14199999999999999</v>
      </c>
      <c r="BS272" s="74">
        <v>0.32900000000000001</v>
      </c>
      <c r="BT272" s="74">
        <v>2.2000000000000002</v>
      </c>
      <c r="BU272" s="74">
        <v>6.0000000000000001E-3</v>
      </c>
      <c r="BV272" s="74">
        <f t="shared" si="90"/>
        <v>12.173000000000002</v>
      </c>
      <c r="BW272" s="74">
        <f t="shared" si="91"/>
        <v>3.8100000000000005</v>
      </c>
      <c r="BX272" s="73">
        <f t="shared" si="93"/>
        <v>-30.752038717214283</v>
      </c>
      <c r="BY272" s="73">
        <f t="shared" si="92"/>
        <v>-116.22763620781608</v>
      </c>
      <c r="BZ272" s="74">
        <v>0.46</v>
      </c>
      <c r="CA272" s="72">
        <v>90.14</v>
      </c>
      <c r="CB272" s="74">
        <v>0.16</v>
      </c>
      <c r="CC272" s="74">
        <v>0.2</v>
      </c>
      <c r="CD272" s="74">
        <v>7.1929999999999996</v>
      </c>
      <c r="CE272" s="74">
        <v>3.5000000000000003E-2</v>
      </c>
      <c r="CF272" s="74">
        <v>0.27500000000000002</v>
      </c>
      <c r="CG272" s="74">
        <v>1.0999999999999999E-2</v>
      </c>
      <c r="CH272" s="74">
        <v>0</v>
      </c>
      <c r="CI272" s="74">
        <v>6.0000000000000001E-3</v>
      </c>
      <c r="CJ272" s="74">
        <v>0</v>
      </c>
      <c r="CK272" s="74">
        <v>0</v>
      </c>
      <c r="CL272" s="74">
        <v>0</v>
      </c>
      <c r="CM272" s="74">
        <v>0</v>
      </c>
      <c r="CN272" s="74">
        <v>0</v>
      </c>
      <c r="CO272" s="74">
        <v>0</v>
      </c>
      <c r="CP272" s="74">
        <v>0</v>
      </c>
      <c r="CQ272" s="74">
        <v>0</v>
      </c>
      <c r="CR272" s="74">
        <v>0</v>
      </c>
      <c r="CS272" s="74">
        <v>0</v>
      </c>
      <c r="CT272" s="74">
        <v>0</v>
      </c>
      <c r="CU272" s="74">
        <v>0</v>
      </c>
      <c r="CV272" s="74">
        <v>0</v>
      </c>
      <c r="CW272" s="74">
        <v>0</v>
      </c>
      <c r="CX272" s="74">
        <v>0</v>
      </c>
      <c r="CY272" s="74">
        <v>0</v>
      </c>
      <c r="CZ272" s="74">
        <v>0</v>
      </c>
      <c r="DA272" s="74">
        <v>0</v>
      </c>
      <c r="DB272" s="74">
        <v>0</v>
      </c>
      <c r="DC272" s="74">
        <v>0</v>
      </c>
      <c r="DD272" s="74">
        <v>45.72</v>
      </c>
    </row>
    <row r="273" spans="1:108" ht="16.5" customHeight="1" x14ac:dyDescent="0.25">
      <c r="A273" s="70">
        <v>256</v>
      </c>
      <c r="B273" s="71">
        <v>45419</v>
      </c>
      <c r="C273" s="72">
        <v>2</v>
      </c>
      <c r="D273" s="72">
        <v>12</v>
      </c>
      <c r="E273" s="72">
        <v>2104.22478</v>
      </c>
      <c r="F273" s="74"/>
      <c r="G273" s="72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2">
        <v>1.45</v>
      </c>
      <c r="AB273" s="72">
        <v>500.3</v>
      </c>
      <c r="AC273" s="72">
        <v>1.38</v>
      </c>
      <c r="AD273" s="72">
        <v>2.78</v>
      </c>
      <c r="AE273" s="72">
        <v>7.1130000000000004</v>
      </c>
      <c r="AF273" s="72">
        <v>0.106</v>
      </c>
      <c r="AG273" s="72">
        <v>0.28699999999999998</v>
      </c>
      <c r="AH273" s="72">
        <v>2.7E-2</v>
      </c>
      <c r="AI273" s="72">
        <v>0</v>
      </c>
      <c r="AJ273" s="72">
        <v>1.4E-2</v>
      </c>
      <c r="AK273" s="72">
        <f t="shared" si="86"/>
        <v>78.941503392591642</v>
      </c>
      <c r="AL273" s="72">
        <f t="shared" si="87"/>
        <v>2.9257625070722155</v>
      </c>
      <c r="AM273" s="72">
        <f t="shared" si="88"/>
        <v>362.536231884058</v>
      </c>
      <c r="AN273" s="72">
        <v>54.77</v>
      </c>
      <c r="AO273" s="74">
        <v>22.23</v>
      </c>
      <c r="AP273" s="72">
        <v>12320.96</v>
      </c>
      <c r="AQ273" s="74">
        <v>45.47</v>
      </c>
      <c r="AR273" s="74">
        <v>9.98</v>
      </c>
      <c r="AS273" s="74">
        <v>6.843</v>
      </c>
      <c r="AT273" s="74">
        <v>1.0269999999999999</v>
      </c>
      <c r="AU273" s="74">
        <v>0.27500000000000002</v>
      </c>
      <c r="AV273" s="74">
        <v>7.3999999999999996E-2</v>
      </c>
      <c r="AW273" s="74">
        <v>8.91</v>
      </c>
      <c r="AX273" s="74">
        <v>0.16800000000000001</v>
      </c>
      <c r="AY273" s="74">
        <f t="shared" si="89"/>
        <v>25.733000000000001</v>
      </c>
      <c r="AZ273" s="74"/>
      <c r="BA273" s="74"/>
      <c r="BB273" s="74">
        <v>0.62</v>
      </c>
      <c r="BC273" s="72">
        <v>130.5</v>
      </c>
      <c r="BD273" s="74">
        <v>0.08</v>
      </c>
      <c r="BE273" s="74">
        <v>2.14</v>
      </c>
      <c r="BF273" s="74">
        <v>5.7839999999999998</v>
      </c>
      <c r="BG273" s="74">
        <v>0.04</v>
      </c>
      <c r="BH273" s="74">
        <v>0.22600000000000001</v>
      </c>
      <c r="BI273" s="74">
        <v>2.3E-2</v>
      </c>
      <c r="BJ273" s="74">
        <v>0</v>
      </c>
      <c r="BK273" s="74">
        <v>4.0000000000000001E-3</v>
      </c>
      <c r="BL273" s="74">
        <v>1.58</v>
      </c>
      <c r="BM273" s="72">
        <v>1219.48</v>
      </c>
      <c r="BN273" s="74">
        <v>0.7</v>
      </c>
      <c r="BO273" s="74">
        <v>49.79</v>
      </c>
      <c r="BP273" s="74">
        <v>10.505000000000001</v>
      </c>
      <c r="BQ273" s="74">
        <v>0.67600000000000005</v>
      </c>
      <c r="BR273" s="74">
        <v>0.17799999999999999</v>
      </c>
      <c r="BS273" s="74">
        <v>0.33400000000000002</v>
      </c>
      <c r="BT273" s="74">
        <v>3.2</v>
      </c>
      <c r="BU273" s="74">
        <v>6.0000000000000001E-3</v>
      </c>
      <c r="BV273" s="74">
        <f t="shared" si="90"/>
        <v>13.705000000000002</v>
      </c>
      <c r="BW273" s="74">
        <f t="shared" si="91"/>
        <v>4.5760000000000005</v>
      </c>
      <c r="BX273" s="73">
        <f t="shared" si="93"/>
        <v>-30.552038717214284</v>
      </c>
      <c r="BY273" s="73">
        <f t="shared" si="92"/>
        <v>-116.65163620781607</v>
      </c>
      <c r="BZ273" s="74">
        <v>0.6</v>
      </c>
      <c r="CA273" s="72">
        <v>87.69</v>
      </c>
      <c r="CB273" s="74">
        <v>0.1</v>
      </c>
      <c r="CC273" s="74">
        <v>0.13</v>
      </c>
      <c r="CD273" s="74">
        <v>6.2190000000000003</v>
      </c>
      <c r="CE273" s="74">
        <v>3.6999999999999998E-2</v>
      </c>
      <c r="CF273" s="74">
        <v>0.253</v>
      </c>
      <c r="CG273" s="74">
        <v>1.0999999999999999E-2</v>
      </c>
      <c r="CH273" s="74">
        <v>0</v>
      </c>
      <c r="CI273" s="74">
        <v>3.0000000000000001E-3</v>
      </c>
      <c r="CJ273" s="74">
        <v>0</v>
      </c>
      <c r="CK273" s="74">
        <v>0</v>
      </c>
      <c r="CL273" s="74">
        <v>0</v>
      </c>
      <c r="CM273" s="74">
        <v>0</v>
      </c>
      <c r="CN273" s="74">
        <v>0</v>
      </c>
      <c r="CO273" s="74">
        <v>0</v>
      </c>
      <c r="CP273" s="74">
        <v>0</v>
      </c>
      <c r="CQ273" s="74">
        <v>0</v>
      </c>
      <c r="CR273" s="74">
        <v>0</v>
      </c>
      <c r="CS273" s="74">
        <v>0</v>
      </c>
      <c r="CT273" s="74">
        <v>0</v>
      </c>
      <c r="CU273" s="74">
        <v>0</v>
      </c>
      <c r="CV273" s="74">
        <v>0</v>
      </c>
      <c r="CW273" s="74">
        <v>0</v>
      </c>
      <c r="CX273" s="74">
        <v>0</v>
      </c>
      <c r="CY273" s="74">
        <v>0</v>
      </c>
      <c r="CZ273" s="74">
        <v>0</v>
      </c>
      <c r="DA273" s="74">
        <v>0</v>
      </c>
      <c r="DB273" s="74">
        <v>0</v>
      </c>
      <c r="DC273" s="74">
        <v>0</v>
      </c>
      <c r="DD273" s="74">
        <v>50.68</v>
      </c>
    </row>
    <row r="274" spans="1:108" ht="16.5" customHeight="1" x14ac:dyDescent="0.25">
      <c r="A274" s="70">
        <v>257</v>
      </c>
      <c r="B274" s="71">
        <v>45420</v>
      </c>
      <c r="C274" s="72">
        <v>1</v>
      </c>
      <c r="D274" s="72">
        <v>11.7</v>
      </c>
      <c r="E274" s="72">
        <v>1975.0400999999999</v>
      </c>
      <c r="F274" s="74"/>
      <c r="G274" s="72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2">
        <v>1.72</v>
      </c>
      <c r="AB274" s="72">
        <v>557.16999999999996</v>
      </c>
      <c r="AC274" s="72">
        <v>1.73</v>
      </c>
      <c r="AD274" s="72">
        <v>2.81</v>
      </c>
      <c r="AE274" s="72">
        <v>7.6040000000000001</v>
      </c>
      <c r="AF274" s="72">
        <v>6.3E-2</v>
      </c>
      <c r="AG274" s="72">
        <v>0.27500000000000002</v>
      </c>
      <c r="AH274" s="72">
        <v>2.9000000000000001E-2</v>
      </c>
      <c r="AI274" s="72">
        <v>0</v>
      </c>
      <c r="AJ274" s="72">
        <v>1.2E-2</v>
      </c>
      <c r="AK274" s="72">
        <f t="shared" si="86"/>
        <v>77.481558081348709</v>
      </c>
      <c r="AL274" s="72">
        <f t="shared" si="87"/>
        <v>2.9502142926356698</v>
      </c>
      <c r="AM274" s="72">
        <f t="shared" si="88"/>
        <v>322.06358381502889</v>
      </c>
      <c r="AN274" s="72">
        <v>48.7</v>
      </c>
      <c r="AO274" s="74">
        <v>26.71</v>
      </c>
      <c r="AP274" s="72">
        <v>13090.1</v>
      </c>
      <c r="AQ274" s="74">
        <v>46.07</v>
      </c>
      <c r="AR274" s="74">
        <v>10.48</v>
      </c>
      <c r="AS274" s="74">
        <v>7.7510000000000003</v>
      </c>
      <c r="AT274" s="74">
        <v>0.52600000000000002</v>
      </c>
      <c r="AU274" s="74">
        <v>0.29799999999999999</v>
      </c>
      <c r="AV274" s="74">
        <v>7.5999999999999998E-2</v>
      </c>
      <c r="AW274" s="74">
        <v>6.48</v>
      </c>
      <c r="AX274" s="74">
        <v>0.14699999999999999</v>
      </c>
      <c r="AY274" s="74">
        <f t="shared" si="89"/>
        <v>24.711000000000002</v>
      </c>
      <c r="AZ274" s="74"/>
      <c r="BA274" s="74"/>
      <c r="BB274" s="74">
        <v>0.72</v>
      </c>
      <c r="BC274" s="72">
        <v>171.87</v>
      </c>
      <c r="BD274" s="74">
        <v>0.11</v>
      </c>
      <c r="BE274" s="74">
        <v>2.6</v>
      </c>
      <c r="BF274" s="74">
        <v>7.577</v>
      </c>
      <c r="BG274" s="74">
        <v>3.9E-2</v>
      </c>
      <c r="BH274" s="74">
        <v>0.29799999999999999</v>
      </c>
      <c r="BI274" s="74">
        <v>0.03</v>
      </c>
      <c r="BJ274" s="74">
        <v>0</v>
      </c>
      <c r="BK274" s="74">
        <v>2.1000000000000001E-2</v>
      </c>
      <c r="BL274" s="74">
        <v>1.18</v>
      </c>
      <c r="BM274" s="72">
        <v>1198.47</v>
      </c>
      <c r="BN274" s="74">
        <v>0.69</v>
      </c>
      <c r="BO274" s="74">
        <v>52.46</v>
      </c>
      <c r="BP274" s="74">
        <v>10.54</v>
      </c>
      <c r="BQ274" s="74">
        <v>0.32900000000000001</v>
      </c>
      <c r="BR274" s="74">
        <v>0.157</v>
      </c>
      <c r="BS274" s="74">
        <v>0.29299999999999998</v>
      </c>
      <c r="BT274" s="74">
        <v>2.0699999999999998</v>
      </c>
      <c r="BU274" s="74">
        <v>1E-3</v>
      </c>
      <c r="BV274" s="74">
        <f t="shared" si="90"/>
        <v>12.61</v>
      </c>
      <c r="BW274" s="74">
        <f t="shared" si="91"/>
        <v>3.089</v>
      </c>
      <c r="BX274" s="73">
        <f t="shared" si="93"/>
        <v>-31.482038717214284</v>
      </c>
      <c r="BY274" s="73">
        <f t="shared" si="92"/>
        <v>-118.56263620781607</v>
      </c>
      <c r="BZ274" s="74">
        <v>0.66</v>
      </c>
      <c r="CA274" s="72">
        <v>99.11</v>
      </c>
      <c r="CB274" s="74">
        <v>0.1</v>
      </c>
      <c r="CC274" s="74">
        <v>0.1</v>
      </c>
      <c r="CD274" s="74">
        <v>6.819</v>
      </c>
      <c r="CE274" s="74">
        <v>4.5999999999999999E-2</v>
      </c>
      <c r="CF274" s="74">
        <v>0.161</v>
      </c>
      <c r="CG274" s="74">
        <v>3.9E-2</v>
      </c>
      <c r="CH274" s="74">
        <v>0</v>
      </c>
      <c r="CI274" s="74">
        <v>1.7000000000000001E-2</v>
      </c>
      <c r="CJ274" s="74">
        <v>0</v>
      </c>
      <c r="CK274" s="74">
        <v>0</v>
      </c>
      <c r="CL274" s="74">
        <v>0</v>
      </c>
      <c r="CM274" s="74">
        <v>0</v>
      </c>
      <c r="CN274" s="74">
        <v>0</v>
      </c>
      <c r="CO274" s="74">
        <v>0</v>
      </c>
      <c r="CP274" s="74">
        <v>0</v>
      </c>
      <c r="CQ274" s="74">
        <v>0</v>
      </c>
      <c r="CR274" s="74">
        <v>0</v>
      </c>
      <c r="CS274" s="74">
        <v>0</v>
      </c>
      <c r="CT274" s="74">
        <v>0</v>
      </c>
      <c r="CU274" s="74">
        <v>0</v>
      </c>
      <c r="CV274" s="74">
        <v>0</v>
      </c>
      <c r="CW274" s="74">
        <v>0</v>
      </c>
      <c r="CX274" s="74">
        <v>0</v>
      </c>
      <c r="CY274" s="74">
        <v>0</v>
      </c>
      <c r="CZ274" s="74">
        <v>0</v>
      </c>
      <c r="DA274" s="74">
        <v>0</v>
      </c>
      <c r="DB274" s="74">
        <v>0</v>
      </c>
      <c r="DC274" s="74">
        <v>0</v>
      </c>
      <c r="DD274" s="74">
        <v>53.56</v>
      </c>
    </row>
    <row r="275" spans="1:108" ht="16.5" customHeight="1" x14ac:dyDescent="0.25">
      <c r="A275" s="70">
        <v>258</v>
      </c>
      <c r="B275" s="71">
        <v>45420</v>
      </c>
      <c r="C275" s="72">
        <v>2</v>
      </c>
      <c r="D275" s="72">
        <v>12</v>
      </c>
      <c r="E275" s="72">
        <v>2073.9831000000004</v>
      </c>
      <c r="F275" s="74"/>
      <c r="G275" s="72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2">
        <v>1.29</v>
      </c>
      <c r="AB275" s="72">
        <v>449.95</v>
      </c>
      <c r="AC275" s="72">
        <v>1.22</v>
      </c>
      <c r="AD275" s="72">
        <v>2.4</v>
      </c>
      <c r="AE275" s="72">
        <v>6.4889999999999999</v>
      </c>
      <c r="AF275" s="72">
        <v>5.1999999999999998E-2</v>
      </c>
      <c r="AG275" s="72">
        <v>0.20399999999999999</v>
      </c>
      <c r="AH275" s="72">
        <v>2.3E-2</v>
      </c>
      <c r="AI275" s="72">
        <v>0</v>
      </c>
      <c r="AJ275" s="72">
        <v>2.4E-2</v>
      </c>
      <c r="AK275" s="72">
        <f>100-(AB275/10000*1.6734)-(AC275*1.1547)-(AD275*(100/(67.1-$AQ$1)))-(AF275*2.8879)-(AG275*2.1733)-((AE275-(AD275*($AQ$1/(67.1-$AQ$1)))-(AF275*0.8788)-(AG275*0.7453))*2.1483)</f>
        <v>81.100264543605448</v>
      </c>
      <c r="AL275" s="72">
        <f t="shared" si="87"/>
        <v>2.8953802424359161</v>
      </c>
      <c r="AM275" s="72">
        <f t="shared" si="88"/>
        <v>368.81147540983608</v>
      </c>
      <c r="AN275" s="72">
        <v>50.13</v>
      </c>
      <c r="AO275" s="74">
        <v>25.1</v>
      </c>
      <c r="AP275" s="72">
        <v>11649.87</v>
      </c>
      <c r="AQ275" s="74">
        <v>40.340000000000003</v>
      </c>
      <c r="AR275" s="74">
        <v>12.72</v>
      </c>
      <c r="AS275" s="74">
        <v>8.2620000000000005</v>
      </c>
      <c r="AT275" s="74">
        <v>0.56299999999999994</v>
      </c>
      <c r="AU275" s="74">
        <v>0.26900000000000002</v>
      </c>
      <c r="AV275" s="74">
        <v>8.5999999999999993E-2</v>
      </c>
      <c r="AW275" s="74">
        <v>7.91</v>
      </c>
      <c r="AX275" s="74">
        <v>0.124</v>
      </c>
      <c r="AY275" s="74">
        <f t="shared" si="89"/>
        <v>28.892000000000003</v>
      </c>
      <c r="AZ275" s="74"/>
      <c r="BA275" s="74"/>
      <c r="BB275" s="74">
        <v>0.76</v>
      </c>
      <c r="BC275" s="72">
        <v>174.71</v>
      </c>
      <c r="BD275" s="74">
        <v>0.11</v>
      </c>
      <c r="BE275" s="74">
        <v>2.25</v>
      </c>
      <c r="BF275" s="74">
        <v>6.3280000000000003</v>
      </c>
      <c r="BG275" s="74">
        <v>3.2000000000000001E-2</v>
      </c>
      <c r="BH275" s="74">
        <v>0.23300000000000001</v>
      </c>
      <c r="BI275" s="74">
        <v>2.4E-2</v>
      </c>
      <c r="BJ275" s="74">
        <v>0</v>
      </c>
      <c r="BK275" s="74">
        <v>1.2999999999999999E-2</v>
      </c>
      <c r="BL275" s="74">
        <v>1.78</v>
      </c>
      <c r="BM275" s="72">
        <v>1464.34</v>
      </c>
      <c r="BN275" s="74">
        <v>0.89</v>
      </c>
      <c r="BO275" s="74">
        <v>50.64</v>
      </c>
      <c r="BP275" s="74">
        <v>10.167</v>
      </c>
      <c r="BQ275" s="74">
        <v>0.39200000000000002</v>
      </c>
      <c r="BR275" s="74">
        <v>0.16600000000000001</v>
      </c>
      <c r="BS275" s="74">
        <v>0.317</v>
      </c>
      <c r="BT275" s="74">
        <v>3.1</v>
      </c>
      <c r="BU275" s="74">
        <v>4.0000000000000001E-3</v>
      </c>
      <c r="BV275" s="74">
        <f>BT275+BP275</f>
        <v>13.266999999999999</v>
      </c>
      <c r="BW275" s="74">
        <f t="shared" si="91"/>
        <v>4.3820000000000006</v>
      </c>
      <c r="BX275" s="73">
        <f t="shared" si="93"/>
        <v>-31.382038717214282</v>
      </c>
      <c r="BY275" s="73">
        <f t="shared" si="92"/>
        <v>-119.18063620781606</v>
      </c>
      <c r="BZ275" s="74">
        <v>0.59</v>
      </c>
      <c r="CA275" s="72">
        <v>100.56</v>
      </c>
      <c r="CB275" s="74">
        <v>0.15</v>
      </c>
      <c r="CC275" s="74">
        <v>0.12</v>
      </c>
      <c r="CD275" s="74">
        <v>6.633</v>
      </c>
      <c r="CE275" s="74">
        <v>1.9E-2</v>
      </c>
      <c r="CF275" s="74">
        <v>0.223</v>
      </c>
      <c r="CG275" s="74">
        <v>0.01</v>
      </c>
      <c r="CH275" s="74">
        <v>0</v>
      </c>
      <c r="CI275" s="74">
        <v>8.9999999999999993E-3</v>
      </c>
      <c r="CJ275" s="74">
        <v>0</v>
      </c>
      <c r="CK275" s="74">
        <v>0</v>
      </c>
      <c r="CL275" s="74">
        <v>0</v>
      </c>
      <c r="CM275" s="74">
        <v>0</v>
      </c>
      <c r="CN275" s="74">
        <v>0</v>
      </c>
      <c r="CO275" s="74">
        <v>0</v>
      </c>
      <c r="CP275" s="74">
        <v>0</v>
      </c>
      <c r="CQ275" s="74">
        <v>0</v>
      </c>
      <c r="CR275" s="74">
        <v>0</v>
      </c>
      <c r="CS275" s="74">
        <v>0</v>
      </c>
      <c r="CT275" s="74">
        <v>0</v>
      </c>
      <c r="CU275" s="74">
        <v>0</v>
      </c>
      <c r="CV275" s="74">
        <v>0</v>
      </c>
      <c r="CW275" s="74">
        <v>0</v>
      </c>
      <c r="CX275" s="74">
        <v>0</v>
      </c>
      <c r="CY275" s="74">
        <v>0</v>
      </c>
      <c r="CZ275" s="74">
        <v>0</v>
      </c>
      <c r="DA275" s="74">
        <v>0</v>
      </c>
      <c r="DB275" s="74">
        <v>0</v>
      </c>
      <c r="DC275" s="74">
        <v>0</v>
      </c>
      <c r="DD275" s="74">
        <v>47.13</v>
      </c>
    </row>
    <row r="276" spans="1:108" ht="16.5" customHeight="1" x14ac:dyDescent="0.25">
      <c r="A276" s="70">
        <v>259</v>
      </c>
      <c r="B276" s="71">
        <v>45421</v>
      </c>
      <c r="C276" s="72">
        <v>1</v>
      </c>
      <c r="D276" s="72">
        <v>12</v>
      </c>
      <c r="E276" s="72">
        <v>2024.87066</v>
      </c>
      <c r="F276" s="74"/>
      <c r="G276" s="72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2">
        <v>1.75</v>
      </c>
      <c r="AB276" s="72">
        <v>697.03</v>
      </c>
      <c r="AC276" s="72">
        <v>2.4</v>
      </c>
      <c r="AD276" s="72">
        <v>3.35</v>
      </c>
      <c r="AE276" s="72">
        <v>8.5609999999999999</v>
      </c>
      <c r="AF276" s="72">
        <v>2.7E-2</v>
      </c>
      <c r="AG276" s="72">
        <v>0.32200000000000001</v>
      </c>
      <c r="AH276" s="72">
        <v>7.5999999999999998E-2</v>
      </c>
      <c r="AI276" s="72">
        <v>0</v>
      </c>
      <c r="AJ276" s="72">
        <v>1.4999999999999999E-2</v>
      </c>
      <c r="AK276" s="72">
        <f t="shared" ref="AK276:AK286" si="94">100-(AB276/10000*1.6734)-(AC276*1.1547)-(AD276*(100/(67.1-$AQ$1)))-(AF276*2.8879)-(AG276*2.1733)-((AE276-(AD276*($AQ$1/(67.1-$AQ$1)))-(AF276*0.8788)-(AG276*0.7453))*2.1483)</f>
        <v>73.893688849865924</v>
      </c>
      <c r="AL276" s="72">
        <f t="shared" si="87"/>
        <v>3.0072022651026069</v>
      </c>
      <c r="AM276" s="72">
        <f t="shared" si="88"/>
        <v>290.42916666666667</v>
      </c>
      <c r="AN276" s="72">
        <v>46.66</v>
      </c>
      <c r="AO276" s="74">
        <v>24.21</v>
      </c>
      <c r="AP276" s="72">
        <v>12463.13</v>
      </c>
      <c r="AQ276" s="74">
        <v>47.2</v>
      </c>
      <c r="AR276" s="74">
        <v>9.94</v>
      </c>
      <c r="AS276" s="74">
        <v>6.6660000000000004</v>
      </c>
      <c r="AT276" s="74">
        <v>0.51100000000000001</v>
      </c>
      <c r="AU276" s="74">
        <v>0.21099999999999999</v>
      </c>
      <c r="AV276" s="74">
        <v>9.9000000000000005E-2</v>
      </c>
      <c r="AW276" s="74">
        <v>7.7</v>
      </c>
      <c r="AX276" s="74">
        <v>0.223</v>
      </c>
      <c r="AY276" s="74">
        <f t="shared" si="89"/>
        <v>24.306000000000001</v>
      </c>
      <c r="AZ276" s="74"/>
      <c r="BA276" s="74"/>
      <c r="BB276" s="74">
        <v>0.81</v>
      </c>
      <c r="BC276" s="72">
        <v>215.69</v>
      </c>
      <c r="BD276" s="74">
        <v>0.17</v>
      </c>
      <c r="BE276" s="74">
        <v>2.5</v>
      </c>
      <c r="BF276" s="74">
        <v>6.3209999999999997</v>
      </c>
      <c r="BG276" s="74">
        <v>2.5000000000000001E-2</v>
      </c>
      <c r="BH276" s="74">
        <v>0.20399999999999999</v>
      </c>
      <c r="BI276" s="74">
        <v>5.6000000000000001E-2</v>
      </c>
      <c r="BJ276" s="74">
        <v>0</v>
      </c>
      <c r="BK276" s="74">
        <v>5.3999999999999999E-2</v>
      </c>
      <c r="BL276" s="74">
        <v>3.2</v>
      </c>
      <c r="BM276" s="72">
        <v>1801.24</v>
      </c>
      <c r="BN276" s="74">
        <v>1.27</v>
      </c>
      <c r="BO276" s="74">
        <v>50.1</v>
      </c>
      <c r="BP276" s="74">
        <v>10.425000000000001</v>
      </c>
      <c r="BQ276" s="74">
        <v>0.34300000000000003</v>
      </c>
      <c r="BR276" s="74">
        <v>0.13400000000000001</v>
      </c>
      <c r="BS276" s="74">
        <v>0.30299999999999999</v>
      </c>
      <c r="BT276" s="74">
        <v>2.5499999999999998</v>
      </c>
      <c r="BU276" s="74">
        <v>5.1999999999999998E-2</v>
      </c>
      <c r="BV276" s="74">
        <f t="shared" ref="BV276:BV321" si="95">BT276+BP276</f>
        <v>12.975000000000001</v>
      </c>
      <c r="BW276" s="74">
        <f t="shared" si="91"/>
        <v>4.1630000000000003</v>
      </c>
      <c r="BX276" s="73">
        <f t="shared" si="93"/>
        <v>-31.832038717214282</v>
      </c>
      <c r="BY276" s="73">
        <f t="shared" si="92"/>
        <v>-120.01763620781607</v>
      </c>
      <c r="BZ276" s="74">
        <v>0.6</v>
      </c>
      <c r="CA276" s="72">
        <v>118.18</v>
      </c>
      <c r="CB276" s="74">
        <v>0.15</v>
      </c>
      <c r="CC276" s="74">
        <v>0.12</v>
      </c>
      <c r="CD276" s="74">
        <v>6.0149999999999997</v>
      </c>
      <c r="CE276" s="74">
        <v>1.6E-2</v>
      </c>
      <c r="CF276" s="74">
        <v>0.18099999999999999</v>
      </c>
      <c r="CG276" s="74">
        <v>4.1000000000000002E-2</v>
      </c>
      <c r="CH276" s="74">
        <v>0</v>
      </c>
      <c r="CI276" s="74">
        <v>0.05</v>
      </c>
      <c r="CJ276" s="74">
        <v>0</v>
      </c>
      <c r="CK276" s="74">
        <v>0</v>
      </c>
      <c r="CL276" s="74">
        <v>0</v>
      </c>
      <c r="CM276" s="74">
        <v>0</v>
      </c>
      <c r="CN276" s="74">
        <v>0</v>
      </c>
      <c r="CO276" s="74">
        <v>0</v>
      </c>
      <c r="CP276" s="74">
        <v>0</v>
      </c>
      <c r="CQ276" s="74">
        <v>0</v>
      </c>
      <c r="CR276" s="74">
        <v>0</v>
      </c>
      <c r="CS276" s="74">
        <v>0</v>
      </c>
      <c r="CT276" s="74">
        <v>0</v>
      </c>
      <c r="CU276" s="74">
        <v>0</v>
      </c>
      <c r="CV276" s="74">
        <v>0</v>
      </c>
      <c r="CW276" s="74">
        <v>0</v>
      </c>
      <c r="CX276" s="74">
        <v>0</v>
      </c>
      <c r="CY276" s="74">
        <v>0</v>
      </c>
      <c r="CZ276" s="74">
        <v>0</v>
      </c>
      <c r="DA276" s="74">
        <v>0</v>
      </c>
      <c r="DB276" s="74">
        <v>0</v>
      </c>
      <c r="DC276" s="74">
        <v>0</v>
      </c>
      <c r="DD276" s="74">
        <v>50.55</v>
      </c>
    </row>
    <row r="277" spans="1:108" ht="16.5" customHeight="1" x14ac:dyDescent="0.25">
      <c r="A277" s="70">
        <v>260</v>
      </c>
      <c r="B277" s="71">
        <v>45421</v>
      </c>
      <c r="C277" s="72">
        <v>2</v>
      </c>
      <c r="D277" s="72">
        <v>12</v>
      </c>
      <c r="E277" s="72">
        <v>2070.355294</v>
      </c>
      <c r="F277" s="74"/>
      <c r="G277" s="72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2">
        <v>1.3</v>
      </c>
      <c r="AB277" s="72">
        <v>596.75</v>
      </c>
      <c r="AC277" s="72">
        <v>2.09</v>
      </c>
      <c r="AD277" s="72">
        <v>2.97</v>
      </c>
      <c r="AE277" s="72">
        <v>7.4370000000000003</v>
      </c>
      <c r="AF277" s="72">
        <v>2.9000000000000001E-2</v>
      </c>
      <c r="AG277" s="72">
        <v>0.26700000000000002</v>
      </c>
      <c r="AH277" s="72">
        <v>0.06</v>
      </c>
      <c r="AI277" s="72">
        <v>0</v>
      </c>
      <c r="AJ277" s="72">
        <v>2.1999999999999999E-2</v>
      </c>
      <c r="AK277" s="72">
        <f t="shared" si="94"/>
        <v>77.236140929039721</v>
      </c>
      <c r="AL277" s="72">
        <f t="shared" si="87"/>
        <v>2.955672640473137</v>
      </c>
      <c r="AM277" s="72">
        <f t="shared" si="88"/>
        <v>285.5263157894737</v>
      </c>
      <c r="AN277" s="72">
        <v>50</v>
      </c>
      <c r="AO277" s="74">
        <v>20.81</v>
      </c>
      <c r="AP277" s="72">
        <v>12243.12</v>
      </c>
      <c r="AQ277" s="74">
        <v>39.909999999999997</v>
      </c>
      <c r="AR277" s="74">
        <v>13.67</v>
      </c>
      <c r="AS277" s="74">
        <v>8.1829999999999998</v>
      </c>
      <c r="AT277" s="74">
        <v>0.45900000000000002</v>
      </c>
      <c r="AU277" s="74">
        <v>0.26800000000000002</v>
      </c>
      <c r="AV277" s="74">
        <v>0.128</v>
      </c>
      <c r="AW277" s="74">
        <v>7.67</v>
      </c>
      <c r="AX277" s="74">
        <v>0.19900000000000001</v>
      </c>
      <c r="AY277" s="74">
        <f t="shared" si="89"/>
        <v>29.523</v>
      </c>
      <c r="AZ277" s="74"/>
      <c r="BA277" s="74"/>
      <c r="BB277" s="74">
        <v>0.65</v>
      </c>
      <c r="BC277" s="72">
        <v>167.67</v>
      </c>
      <c r="BD277" s="74">
        <v>0.15</v>
      </c>
      <c r="BE277" s="74">
        <v>2.62</v>
      </c>
      <c r="BF277" s="74">
        <v>6.6150000000000002</v>
      </c>
      <c r="BG277" s="74">
        <v>2.1000000000000001E-2</v>
      </c>
      <c r="BH277" s="74">
        <v>0.18099999999999999</v>
      </c>
      <c r="BI277" s="74">
        <v>5.1999999999999998E-2</v>
      </c>
      <c r="BJ277" s="74">
        <v>0</v>
      </c>
      <c r="BK277" s="74">
        <v>0.01</v>
      </c>
      <c r="BL277" s="74">
        <v>1.28</v>
      </c>
      <c r="BM277" s="72">
        <v>986.8</v>
      </c>
      <c r="BN277" s="74">
        <v>0.84</v>
      </c>
      <c r="BO277" s="74">
        <v>51.29</v>
      </c>
      <c r="BP277" s="74">
        <v>9.7579999999999991</v>
      </c>
      <c r="BQ277" s="74">
        <v>0.309</v>
      </c>
      <c r="BR277" s="74">
        <v>9.5000000000000001E-2</v>
      </c>
      <c r="BS277" s="74">
        <v>0.316</v>
      </c>
      <c r="BT277" s="74">
        <v>1.94</v>
      </c>
      <c r="BU277" s="74">
        <v>4.7E-2</v>
      </c>
      <c r="BV277" s="74">
        <f t="shared" si="95"/>
        <v>11.697999999999999</v>
      </c>
      <c r="BW277" s="74">
        <f t="shared" si="91"/>
        <v>3.089</v>
      </c>
      <c r="BX277" s="73">
        <f t="shared" si="93"/>
        <v>-32.892038717214277</v>
      </c>
      <c r="BY277" s="73">
        <f t="shared" si="92"/>
        <v>-121.92863620781607</v>
      </c>
      <c r="BZ277" s="74">
        <v>0.55000000000000004</v>
      </c>
      <c r="CA277" s="72">
        <v>124.42</v>
      </c>
      <c r="CB277" s="74">
        <v>0.16</v>
      </c>
      <c r="CC277" s="74">
        <v>0.23</v>
      </c>
      <c r="CD277" s="74">
        <v>6.133</v>
      </c>
      <c r="CE277" s="74">
        <v>1.2999999999999999E-2</v>
      </c>
      <c r="CF277" s="74">
        <v>0.182</v>
      </c>
      <c r="CG277" s="74">
        <v>4.3999999999999997E-2</v>
      </c>
      <c r="CH277" s="74">
        <v>0</v>
      </c>
      <c r="CI277" s="74">
        <v>3.7999999999999999E-2</v>
      </c>
      <c r="CJ277" s="74">
        <v>0</v>
      </c>
      <c r="CK277" s="74">
        <v>0</v>
      </c>
      <c r="CL277" s="74">
        <v>0</v>
      </c>
      <c r="CM277" s="74">
        <v>0</v>
      </c>
      <c r="CN277" s="74">
        <v>0</v>
      </c>
      <c r="CO277" s="74">
        <v>0</v>
      </c>
      <c r="CP277" s="74">
        <v>0</v>
      </c>
      <c r="CQ277" s="74">
        <v>0</v>
      </c>
      <c r="CR277" s="74">
        <v>0</v>
      </c>
      <c r="CS277" s="74">
        <v>0</v>
      </c>
      <c r="CT277" s="74">
        <v>0</v>
      </c>
      <c r="CU277" s="74">
        <v>0</v>
      </c>
      <c r="CV277" s="74">
        <v>0</v>
      </c>
      <c r="CW277" s="74">
        <v>0</v>
      </c>
      <c r="CX277" s="74">
        <v>0</v>
      </c>
      <c r="CY277" s="74">
        <v>0</v>
      </c>
      <c r="CZ277" s="74">
        <v>0</v>
      </c>
      <c r="DA277" s="74">
        <v>0</v>
      </c>
      <c r="DB277" s="74">
        <v>0</v>
      </c>
      <c r="DC277" s="74">
        <v>0</v>
      </c>
      <c r="DD277" s="74">
        <v>49.75</v>
      </c>
    </row>
    <row r="278" spans="1:108" ht="16.5" customHeight="1" x14ac:dyDescent="0.25">
      <c r="A278" s="70">
        <v>261</v>
      </c>
      <c r="B278" s="71">
        <v>45422</v>
      </c>
      <c r="C278" s="72">
        <v>1</v>
      </c>
      <c r="D278" s="72">
        <v>12</v>
      </c>
      <c r="E278" s="72">
        <v>2037.1131</v>
      </c>
      <c r="F278" s="74"/>
      <c r="G278" s="72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2">
        <v>1.35</v>
      </c>
      <c r="AB278" s="72">
        <v>398.64</v>
      </c>
      <c r="AC278" s="72">
        <v>1.21</v>
      </c>
      <c r="AD278" s="72">
        <v>2.2200000000000002</v>
      </c>
      <c r="AE278" s="72">
        <v>6.8810000000000002</v>
      </c>
      <c r="AF278" s="72">
        <v>4.1000000000000002E-2</v>
      </c>
      <c r="AG278" s="72">
        <v>0.24299999999999999</v>
      </c>
      <c r="AH278" s="72">
        <v>4.9000000000000002E-2</v>
      </c>
      <c r="AI278" s="72">
        <v>0</v>
      </c>
      <c r="AJ278" s="72">
        <v>1.2E-2</v>
      </c>
      <c r="AK278" s="72">
        <f t="shared" si="94"/>
        <v>80.514949143233025</v>
      </c>
      <c r="AL278" s="72">
        <f t="shared" si="87"/>
        <v>2.9053901738713055</v>
      </c>
      <c r="AM278" s="72">
        <f t="shared" si="88"/>
        <v>329.45454545454544</v>
      </c>
      <c r="AN278" s="72">
        <v>49.22</v>
      </c>
      <c r="AO278" s="74">
        <v>18.97</v>
      </c>
      <c r="AP278" s="72">
        <v>11374.95</v>
      </c>
      <c r="AQ278" s="74">
        <v>44.28</v>
      </c>
      <c r="AR278" s="74">
        <v>14.72</v>
      </c>
      <c r="AS278" s="74">
        <v>7.2510000000000003</v>
      </c>
      <c r="AT278" s="74">
        <v>0.60399999999999998</v>
      </c>
      <c r="AU278" s="74">
        <v>0.254</v>
      </c>
      <c r="AV278" s="74">
        <v>0.11799999999999999</v>
      </c>
      <c r="AW278" s="74">
        <v>5.32</v>
      </c>
      <c r="AX278" s="74">
        <v>0.16300000000000001</v>
      </c>
      <c r="AY278" s="74">
        <f t="shared" si="89"/>
        <v>27.291</v>
      </c>
      <c r="AZ278" s="74"/>
      <c r="BA278" s="74"/>
      <c r="BB278" s="74">
        <v>0.56999999999999995</v>
      </c>
      <c r="BC278" s="72">
        <v>180.84</v>
      </c>
      <c r="BD278" s="74">
        <v>0.13</v>
      </c>
      <c r="BE278" s="74">
        <v>2.06</v>
      </c>
      <c r="BF278" s="74">
        <v>6.5510000000000002</v>
      </c>
      <c r="BG278" s="74">
        <v>1.4999999999999999E-2</v>
      </c>
      <c r="BH278" s="74">
        <v>0.217</v>
      </c>
      <c r="BI278" s="74">
        <v>3.7999999999999999E-2</v>
      </c>
      <c r="BJ278" s="74">
        <v>0</v>
      </c>
      <c r="BK278" s="74">
        <v>1.2E-2</v>
      </c>
      <c r="BL278" s="74">
        <v>0.9</v>
      </c>
      <c r="BM278" s="72">
        <v>673.36</v>
      </c>
      <c r="BN278" s="74">
        <v>0.89</v>
      </c>
      <c r="BO278" s="74">
        <v>51.03</v>
      </c>
      <c r="BP278" s="74">
        <v>10.231999999999999</v>
      </c>
      <c r="BQ278" s="74">
        <v>0.35099999999999998</v>
      </c>
      <c r="BR278" s="74">
        <v>0.13300000000000001</v>
      </c>
      <c r="BS278" s="74">
        <v>0.28899999999999998</v>
      </c>
      <c r="BT278" s="74">
        <v>1.73</v>
      </c>
      <c r="BU278" s="74">
        <v>1.7000000000000001E-2</v>
      </c>
      <c r="BV278" s="74">
        <f t="shared" si="95"/>
        <v>11.962</v>
      </c>
      <c r="BW278" s="74">
        <f t="shared" si="91"/>
        <v>2.9710000000000001</v>
      </c>
      <c r="BX278" s="73">
        <f t="shared" si="93"/>
        <v>-34.162038717214273</v>
      </c>
      <c r="BY278" s="73">
        <f t="shared" si="92"/>
        <v>-123.95763620781607</v>
      </c>
      <c r="BZ278" s="74">
        <v>0.5</v>
      </c>
      <c r="CA278" s="72">
        <v>160.44999999999999</v>
      </c>
      <c r="CB278" s="74">
        <v>0.13</v>
      </c>
      <c r="CC278" s="74">
        <v>0.36</v>
      </c>
      <c r="CD278" s="74">
        <v>5.5960000000000001</v>
      </c>
      <c r="CE278" s="74">
        <v>8.9999999999999993E-3</v>
      </c>
      <c r="CF278" s="74">
        <v>0.189</v>
      </c>
      <c r="CG278" s="74">
        <v>3.2000000000000001E-2</v>
      </c>
      <c r="CH278" s="74">
        <v>0</v>
      </c>
      <c r="CI278" s="74">
        <v>8.9999999999999993E-3</v>
      </c>
      <c r="CJ278" s="74">
        <v>2</v>
      </c>
      <c r="CK278" s="74">
        <v>702.76</v>
      </c>
      <c r="CL278" s="74">
        <v>0.33</v>
      </c>
      <c r="CM278" s="74">
        <v>0.79</v>
      </c>
      <c r="CN278" s="74">
        <v>38.28</v>
      </c>
      <c r="CO278" s="74">
        <v>2.4E-2</v>
      </c>
      <c r="CP278" s="74">
        <v>0.48699999999999999</v>
      </c>
      <c r="CQ278" s="74">
        <v>8.5999999999999993E-2</v>
      </c>
      <c r="CR278" s="74">
        <v>15.18</v>
      </c>
      <c r="CS278" s="74">
        <v>1.7999999999999999E-2</v>
      </c>
      <c r="CT278" s="74">
        <v>0.33</v>
      </c>
      <c r="CU278" s="74">
        <v>37.06</v>
      </c>
      <c r="CV278" s="74">
        <v>0.1</v>
      </c>
      <c r="CW278" s="74">
        <v>0.1</v>
      </c>
      <c r="CX278" s="74">
        <v>3.5350000000000001</v>
      </c>
      <c r="CY278" s="74">
        <v>4.0000000000000001E-3</v>
      </c>
      <c r="CZ278" s="74">
        <v>0.17100000000000001</v>
      </c>
      <c r="DA278" s="74">
        <v>2.9000000000000001E-2</v>
      </c>
      <c r="DB278" s="74">
        <v>0</v>
      </c>
      <c r="DC278" s="74">
        <v>3.0000000000000001E-3</v>
      </c>
      <c r="DD278" s="74">
        <v>51.92</v>
      </c>
    </row>
    <row r="279" spans="1:108" ht="16.5" customHeight="1" x14ac:dyDescent="0.25">
      <c r="A279" s="70">
        <v>262</v>
      </c>
      <c r="B279" s="71">
        <v>45422</v>
      </c>
      <c r="C279" s="72">
        <v>2</v>
      </c>
      <c r="D279" s="72">
        <v>12</v>
      </c>
      <c r="E279" s="72">
        <v>1981.0526560000001</v>
      </c>
      <c r="F279" s="74"/>
      <c r="G279" s="72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2">
        <v>1.55</v>
      </c>
      <c r="AB279" s="72">
        <v>259.2</v>
      </c>
      <c r="AC279" s="72">
        <v>0.98</v>
      </c>
      <c r="AD279" s="72">
        <v>1.75</v>
      </c>
      <c r="AE279" s="72">
        <v>6.1630000000000003</v>
      </c>
      <c r="AF279" s="72">
        <v>2.8000000000000001E-2</v>
      </c>
      <c r="AG279" s="72">
        <v>0.20699999999999999</v>
      </c>
      <c r="AH279" s="72">
        <v>4.3999999999999997E-2</v>
      </c>
      <c r="AI279" s="72">
        <v>0</v>
      </c>
      <c r="AJ279" s="72">
        <v>1.2E-2</v>
      </c>
      <c r="AK279" s="72">
        <f t="shared" si="94"/>
        <v>83.027496787545616</v>
      </c>
      <c r="AL279" s="72">
        <f t="shared" si="87"/>
        <v>2.8704255811007946</v>
      </c>
      <c r="AM279" s="72">
        <f t="shared" si="88"/>
        <v>264.48979591836735</v>
      </c>
      <c r="AN279" s="72">
        <v>48.57</v>
      </c>
      <c r="AO279" s="74">
        <v>18.59</v>
      </c>
      <c r="AP279" s="72">
        <v>10306.77</v>
      </c>
      <c r="AQ279" s="74">
        <v>54.51</v>
      </c>
      <c r="AR279" s="74">
        <v>8.93</v>
      </c>
      <c r="AS279" s="74">
        <v>5.7160000000000002</v>
      </c>
      <c r="AT279" s="74">
        <v>0.68600000000000005</v>
      </c>
      <c r="AU279" s="74">
        <v>0.19700000000000001</v>
      </c>
      <c r="AV279" s="74">
        <v>0.08</v>
      </c>
      <c r="AW279" s="74">
        <v>4.3899999999999997</v>
      </c>
      <c r="AX279" s="74">
        <v>0.182</v>
      </c>
      <c r="AY279" s="74">
        <f t="shared" si="89"/>
        <v>19.036000000000001</v>
      </c>
      <c r="AZ279" s="74"/>
      <c r="BA279" s="74"/>
      <c r="BB279" s="74">
        <v>0.6</v>
      </c>
      <c r="BC279" s="72">
        <v>345.58</v>
      </c>
      <c r="BD279" s="74">
        <v>0.44</v>
      </c>
      <c r="BE279" s="74">
        <v>2</v>
      </c>
      <c r="BF279" s="74">
        <v>5.9290000000000003</v>
      </c>
      <c r="BG279" s="74">
        <v>0.02</v>
      </c>
      <c r="BH279" s="74">
        <v>0.191</v>
      </c>
      <c r="BI279" s="74">
        <v>4.1000000000000002E-2</v>
      </c>
      <c r="BJ279" s="74">
        <v>0</v>
      </c>
      <c r="BK279" s="74">
        <v>1.4E-2</v>
      </c>
      <c r="BL279" s="74">
        <v>0.6</v>
      </c>
      <c r="BM279" s="72">
        <v>394.08</v>
      </c>
      <c r="BN279" s="74">
        <v>6.92</v>
      </c>
      <c r="BO279" s="74">
        <v>46.56</v>
      </c>
      <c r="BP279" s="74">
        <v>9.32</v>
      </c>
      <c r="BQ279" s="74">
        <v>0.51</v>
      </c>
      <c r="BR279" s="74">
        <v>0.16900000000000001</v>
      </c>
      <c r="BS279" s="74">
        <v>0.28299999999999997</v>
      </c>
      <c r="BT279" s="74">
        <v>3.09</v>
      </c>
      <c r="BU279" s="74">
        <v>1.9E-2</v>
      </c>
      <c r="BV279" s="74">
        <f t="shared" si="95"/>
        <v>12.41</v>
      </c>
      <c r="BW279" s="74">
        <f t="shared" si="91"/>
        <v>10.52</v>
      </c>
      <c r="BX279" s="73">
        <f t="shared" si="93"/>
        <v>-34.072038717214269</v>
      </c>
      <c r="BY279" s="73">
        <f t="shared" si="92"/>
        <v>-118.43763620781607</v>
      </c>
      <c r="BZ279" s="74">
        <v>0.47</v>
      </c>
      <c r="CA279" s="72">
        <v>120.13</v>
      </c>
      <c r="CB279" s="74">
        <v>0.13</v>
      </c>
      <c r="CC279" s="74">
        <v>0.15</v>
      </c>
      <c r="CD279" s="74">
        <v>6.0979999999999999</v>
      </c>
      <c r="CE279" s="74">
        <v>1E-3</v>
      </c>
      <c r="CF279" s="74">
        <v>0.20399999999999999</v>
      </c>
      <c r="CG279" s="74">
        <v>3.2000000000000001E-2</v>
      </c>
      <c r="CH279" s="74">
        <v>0</v>
      </c>
      <c r="CI279" s="74">
        <v>1.9E-2</v>
      </c>
      <c r="CJ279" s="74">
        <v>3.6</v>
      </c>
      <c r="CK279" s="74">
        <v>1204.4100000000001</v>
      </c>
      <c r="CL279" s="74">
        <v>0.44</v>
      </c>
      <c r="CM279" s="74">
        <v>2.4500000000000002</v>
      </c>
      <c r="CN279" s="74">
        <v>33.618000000000002</v>
      </c>
      <c r="CO279" s="74">
        <v>4.7E-2</v>
      </c>
      <c r="CP279" s="74">
        <v>0.60199999999999998</v>
      </c>
      <c r="CQ279" s="74">
        <v>0.113</v>
      </c>
      <c r="CR279" s="74">
        <v>19.41</v>
      </c>
      <c r="CS279" s="74">
        <v>1.6E-2</v>
      </c>
      <c r="CT279" s="74">
        <v>0.33</v>
      </c>
      <c r="CU279" s="74">
        <v>28.5</v>
      </c>
      <c r="CV279" s="74">
        <v>0.1</v>
      </c>
      <c r="CW279" s="74">
        <v>0.09</v>
      </c>
      <c r="CX279" s="74">
        <v>3.1949999999999998</v>
      </c>
      <c r="CY279" s="74">
        <v>7.0000000000000001E-3</v>
      </c>
      <c r="CZ279" s="74">
        <v>0.157</v>
      </c>
      <c r="DA279" s="74">
        <v>2.5000000000000001E-2</v>
      </c>
      <c r="DB279" s="74">
        <v>0</v>
      </c>
      <c r="DC279" s="74">
        <v>8.9999999999999993E-3</v>
      </c>
      <c r="DD279" s="74">
        <v>52.4</v>
      </c>
    </row>
    <row r="280" spans="1:108" ht="16.5" customHeight="1" x14ac:dyDescent="0.25">
      <c r="A280" s="70">
        <v>263</v>
      </c>
      <c r="B280" s="71">
        <v>45423</v>
      </c>
      <c r="C280" s="72">
        <v>1</v>
      </c>
      <c r="D280" s="72">
        <v>11.65</v>
      </c>
      <c r="E280" s="72">
        <v>1945.287</v>
      </c>
      <c r="F280" s="74"/>
      <c r="G280" s="72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2">
        <v>1.05</v>
      </c>
      <c r="AB280" s="72">
        <v>321.94</v>
      </c>
      <c r="AC280" s="72">
        <v>1.0900000000000001</v>
      </c>
      <c r="AD280" s="72">
        <v>2.25</v>
      </c>
      <c r="AE280" s="72">
        <v>5.7169999999999996</v>
      </c>
      <c r="AF280" s="72">
        <v>0.03</v>
      </c>
      <c r="AG280" s="72">
        <v>0.184</v>
      </c>
      <c r="AH280" s="72">
        <v>3.4000000000000002E-2</v>
      </c>
      <c r="AI280" s="72">
        <v>0</v>
      </c>
      <c r="AJ280" s="72">
        <v>1.4E-2</v>
      </c>
      <c r="AK280" s="72">
        <f t="shared" si="94"/>
        <v>83.170393853540105</v>
      </c>
      <c r="AL280" s="72">
        <f t="shared" si="87"/>
        <v>2.8657041123121703</v>
      </c>
      <c r="AM280" s="72">
        <f t="shared" si="88"/>
        <v>295.35779816513758</v>
      </c>
      <c r="AN280" s="72">
        <v>46.43</v>
      </c>
      <c r="AO280" s="74">
        <v>21.56</v>
      </c>
      <c r="AP280" s="72">
        <v>10819.64</v>
      </c>
      <c r="AQ280" s="74">
        <v>47.66</v>
      </c>
      <c r="AR280" s="74">
        <v>9.5500000000000007</v>
      </c>
      <c r="AS280" s="74">
        <v>6.4379999999999997</v>
      </c>
      <c r="AT280" s="74">
        <v>0.56299999999999994</v>
      </c>
      <c r="AU280" s="74">
        <v>0.23300000000000001</v>
      </c>
      <c r="AV280" s="74">
        <v>7.9000000000000001E-2</v>
      </c>
      <c r="AW280" s="74">
        <v>6.89</v>
      </c>
      <c r="AX280" s="74">
        <v>0.16500000000000001</v>
      </c>
      <c r="AY280" s="74">
        <f t="shared" si="89"/>
        <v>22.878</v>
      </c>
      <c r="AZ280" s="74"/>
      <c r="BA280" s="74"/>
      <c r="BB280" s="74">
        <v>0.6</v>
      </c>
      <c r="BC280" s="72">
        <v>173.18</v>
      </c>
      <c r="BD280" s="74">
        <v>0.12</v>
      </c>
      <c r="BE280" s="74">
        <v>2.0299999999999998</v>
      </c>
      <c r="BF280" s="74">
        <v>5.5880000000000001</v>
      </c>
      <c r="BG280" s="74">
        <v>1.0999999999999999E-2</v>
      </c>
      <c r="BH280" s="74">
        <v>0.20300000000000001</v>
      </c>
      <c r="BI280" s="74">
        <v>3.5000000000000003E-2</v>
      </c>
      <c r="BJ280" s="74">
        <v>0</v>
      </c>
      <c r="BK280" s="74">
        <v>1.4E-2</v>
      </c>
      <c r="BL280" s="74">
        <v>2.5</v>
      </c>
      <c r="BM280" s="72">
        <v>2050.73</v>
      </c>
      <c r="BN280" s="74">
        <v>2.89</v>
      </c>
      <c r="BO280" s="74">
        <v>51.67</v>
      </c>
      <c r="BP280" s="74">
        <v>8.9849999999999994</v>
      </c>
      <c r="BQ280" s="74">
        <v>0.41699999999999998</v>
      </c>
      <c r="BR280" s="74">
        <v>0.11799999999999999</v>
      </c>
      <c r="BS280" s="74">
        <v>0.28399999999999997</v>
      </c>
      <c r="BT280" s="74">
        <v>2.1</v>
      </c>
      <c r="BU280" s="74">
        <v>1.9E-2</v>
      </c>
      <c r="BV280" s="74">
        <f t="shared" si="95"/>
        <v>11.084999999999999</v>
      </c>
      <c r="BW280" s="74">
        <f t="shared" si="91"/>
        <v>5.407</v>
      </c>
      <c r="BX280" s="73">
        <f t="shared" si="93"/>
        <v>-34.972038717214268</v>
      </c>
      <c r="BY280" s="73">
        <f t="shared" si="92"/>
        <v>-118.03063620781607</v>
      </c>
      <c r="BZ280" s="74">
        <v>0.37</v>
      </c>
      <c r="CA280" s="72">
        <v>89.67</v>
      </c>
      <c r="CB280" s="74">
        <v>0.09</v>
      </c>
      <c r="CC280" s="74">
        <v>0.12</v>
      </c>
      <c r="CD280" s="74">
        <v>5.8289999999999997</v>
      </c>
      <c r="CE280" s="74">
        <v>2E-3</v>
      </c>
      <c r="CF280" s="74">
        <v>0.19900000000000001</v>
      </c>
      <c r="CG280" s="74">
        <v>2.5000000000000001E-2</v>
      </c>
      <c r="CH280" s="74">
        <v>0</v>
      </c>
      <c r="CI280" s="74">
        <v>1.0999999999999999E-2</v>
      </c>
      <c r="CJ280" s="74">
        <v>3.2</v>
      </c>
      <c r="CK280" s="74">
        <v>1064.26</v>
      </c>
      <c r="CL280" s="74">
        <v>0.37</v>
      </c>
      <c r="CM280" s="74">
        <v>1.69</v>
      </c>
      <c r="CN280" s="74">
        <v>37.276000000000003</v>
      </c>
      <c r="CO280" s="74">
        <v>2.9000000000000001E-2</v>
      </c>
      <c r="CP280" s="74">
        <v>0.48099999999999998</v>
      </c>
      <c r="CQ280" s="74">
        <v>7.1999999999999995E-2</v>
      </c>
      <c r="CR280" s="74">
        <v>13.54</v>
      </c>
      <c r="CS280" s="74">
        <v>0.02</v>
      </c>
      <c r="CT280" s="74">
        <v>0.3</v>
      </c>
      <c r="CU280" s="74">
        <v>38.89</v>
      </c>
      <c r="CV280" s="74">
        <v>0.08</v>
      </c>
      <c r="CW280" s="74">
        <v>0.09</v>
      </c>
      <c r="CX280" s="74">
        <v>3.367</v>
      </c>
      <c r="CY280" s="74">
        <v>3.0000000000000001E-3</v>
      </c>
      <c r="CZ280" s="74">
        <v>0.155</v>
      </c>
      <c r="DA280" s="74">
        <v>1.7999999999999999E-2</v>
      </c>
      <c r="DB280" s="74">
        <v>0</v>
      </c>
      <c r="DC280" s="74">
        <v>5.0000000000000001E-3</v>
      </c>
      <c r="DD280" s="74">
        <v>50.75</v>
      </c>
    </row>
    <row r="281" spans="1:108" ht="16.5" customHeight="1" x14ac:dyDescent="0.25">
      <c r="A281" s="70">
        <v>264</v>
      </c>
      <c r="B281" s="71">
        <v>45423</v>
      </c>
      <c r="C281" s="72">
        <v>2</v>
      </c>
      <c r="D281" s="72">
        <v>12</v>
      </c>
      <c r="E281" s="72">
        <v>2046.43</v>
      </c>
      <c r="F281" s="74"/>
      <c r="G281" s="72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2">
        <v>1.35</v>
      </c>
      <c r="AB281" s="72">
        <v>553.63</v>
      </c>
      <c r="AC281" s="72">
        <v>1.36</v>
      </c>
      <c r="AD281" s="72">
        <v>2.98</v>
      </c>
      <c r="AE281" s="72">
        <v>6.7140000000000004</v>
      </c>
      <c r="AF281" s="72">
        <v>2.5000000000000001E-2</v>
      </c>
      <c r="AG281" s="72">
        <v>0.20899999999999999</v>
      </c>
      <c r="AH281" s="72">
        <v>0.04</v>
      </c>
      <c r="AI281" s="72">
        <v>0</v>
      </c>
      <c r="AJ281" s="72">
        <v>1.4E-2</v>
      </c>
      <c r="AK281" s="72">
        <f t="shared" si="94"/>
        <v>79.662916625645423</v>
      </c>
      <c r="AL281" s="72">
        <f t="shared" si="87"/>
        <v>2.9137592378602273</v>
      </c>
      <c r="AM281" s="72">
        <f t="shared" si="88"/>
        <v>407.08088235294116</v>
      </c>
      <c r="AN281" s="72">
        <v>44.48</v>
      </c>
      <c r="AO281" s="74">
        <v>25.38</v>
      </c>
      <c r="AP281" s="72">
        <v>10933.68</v>
      </c>
      <c r="AQ281" s="74">
        <v>46.84</v>
      </c>
      <c r="AR281" s="74">
        <v>10.77</v>
      </c>
      <c r="AS281" s="74">
        <v>6.6970000000000001</v>
      </c>
      <c r="AT281" s="74">
        <v>0.48599999999999999</v>
      </c>
      <c r="AU281" s="74">
        <v>0.218</v>
      </c>
      <c r="AV281" s="74">
        <v>8.8999999999999996E-2</v>
      </c>
      <c r="AW281" s="74">
        <v>7.87</v>
      </c>
      <c r="AX281" s="74">
        <v>0.184</v>
      </c>
      <c r="AY281" s="74">
        <f t="shared" si="89"/>
        <v>25.337</v>
      </c>
      <c r="AZ281" s="74"/>
      <c r="BA281" s="74"/>
      <c r="BB281" s="74">
        <v>0.56999999999999995</v>
      </c>
      <c r="BC281" s="72">
        <v>161.94999999999999</v>
      </c>
      <c r="BD281" s="74">
        <v>0.14000000000000001</v>
      </c>
      <c r="BE281" s="74">
        <v>2.56</v>
      </c>
      <c r="BF281" s="74">
        <v>6.6459999999999999</v>
      </c>
      <c r="BG281" s="74">
        <v>0.01</v>
      </c>
      <c r="BH281" s="74">
        <v>0.20799999999999999</v>
      </c>
      <c r="BI281" s="74">
        <v>4.1000000000000002E-2</v>
      </c>
      <c r="BJ281" s="74">
        <v>0</v>
      </c>
      <c r="BK281" s="74">
        <v>1.6E-2</v>
      </c>
      <c r="BL281" s="74">
        <v>2.7</v>
      </c>
      <c r="BM281" s="72">
        <v>1574.34</v>
      </c>
      <c r="BN281" s="74">
        <v>1.32</v>
      </c>
      <c r="BO281" s="74">
        <v>52.85</v>
      </c>
      <c r="BP281" s="74">
        <v>8.3170000000000002</v>
      </c>
      <c r="BQ281" s="74">
        <v>0.34899999999999998</v>
      </c>
      <c r="BR281" s="74">
        <v>0.11</v>
      </c>
      <c r="BS281" s="74">
        <v>0.28199999999999997</v>
      </c>
      <c r="BT281" s="74">
        <v>1.8</v>
      </c>
      <c r="BU281" s="74">
        <v>2.1000000000000001E-2</v>
      </c>
      <c r="BV281" s="74">
        <f t="shared" si="95"/>
        <v>10.117000000000001</v>
      </c>
      <c r="BW281" s="74">
        <f t="shared" si="91"/>
        <v>3.4690000000000003</v>
      </c>
      <c r="BX281" s="73">
        <f t="shared" si="93"/>
        <v>-36.172038717214271</v>
      </c>
      <c r="BY281" s="73">
        <f t="shared" si="92"/>
        <v>-119.56163620781608</v>
      </c>
      <c r="BZ281" s="74">
        <v>0.6</v>
      </c>
      <c r="CA281" s="72">
        <v>130.68</v>
      </c>
      <c r="CB281" s="74">
        <v>0.06</v>
      </c>
      <c r="CC281" s="74">
        <v>0.18</v>
      </c>
      <c r="CD281" s="74">
        <v>4.9050000000000002</v>
      </c>
      <c r="CE281" s="74">
        <v>3.0000000000000001E-3</v>
      </c>
      <c r="CF281" s="74">
        <v>0.14799999999999999</v>
      </c>
      <c r="CG281" s="74">
        <v>0.02</v>
      </c>
      <c r="CH281" s="74">
        <v>0</v>
      </c>
      <c r="CI281" s="74">
        <v>2.1000000000000001E-2</v>
      </c>
      <c r="CJ281" s="74">
        <v>2.4</v>
      </c>
      <c r="CK281" s="74">
        <v>585.20000000000005</v>
      </c>
      <c r="CL281" s="74">
        <v>0.32</v>
      </c>
      <c r="CM281" s="74">
        <v>0.69</v>
      </c>
      <c r="CN281" s="74">
        <v>35.406999999999996</v>
      </c>
      <c r="CO281" s="74">
        <v>2.5000000000000001E-2</v>
      </c>
      <c r="CP281" s="74">
        <v>0.505</v>
      </c>
      <c r="CQ281" s="74">
        <v>7.6999999999999999E-2</v>
      </c>
      <c r="CR281" s="74">
        <v>19.86</v>
      </c>
      <c r="CS281" s="74">
        <v>1.7999999999999999E-2</v>
      </c>
      <c r="CT281" s="74">
        <v>0.27</v>
      </c>
      <c r="CU281" s="74">
        <v>26.66</v>
      </c>
      <c r="CV281" s="74">
        <v>7.0000000000000007E-2</v>
      </c>
      <c r="CW281" s="74">
        <v>7.0000000000000007E-2</v>
      </c>
      <c r="CX281" s="74">
        <v>3.1960000000000002</v>
      </c>
      <c r="CY281" s="74">
        <v>1E-3</v>
      </c>
      <c r="CZ281" s="74">
        <v>0.14199999999999999</v>
      </c>
      <c r="DA281" s="74">
        <v>1.6E-2</v>
      </c>
      <c r="DB281" s="74">
        <v>0</v>
      </c>
      <c r="DC281" s="74">
        <v>1.0999999999999999E-2</v>
      </c>
      <c r="DD281" s="74">
        <v>51.64</v>
      </c>
    </row>
    <row r="282" spans="1:108" ht="16.5" customHeight="1" x14ac:dyDescent="0.25">
      <c r="A282" s="70">
        <v>265</v>
      </c>
      <c r="B282" s="71">
        <v>45424</v>
      </c>
      <c r="C282" s="72">
        <v>1</v>
      </c>
      <c r="D282" s="72">
        <v>11.86</v>
      </c>
      <c r="E282" s="72">
        <v>1953.96</v>
      </c>
      <c r="F282" s="74"/>
      <c r="G282" s="72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2">
        <v>1.38</v>
      </c>
      <c r="AB282" s="72">
        <v>483.79</v>
      </c>
      <c r="AC282" s="72">
        <v>1.25</v>
      </c>
      <c r="AD282" s="72">
        <v>2.35</v>
      </c>
      <c r="AE282" s="72">
        <v>6.3840000000000003</v>
      </c>
      <c r="AF282" s="72">
        <v>0.03</v>
      </c>
      <c r="AG282" s="72">
        <v>0.20300000000000001</v>
      </c>
      <c r="AH282" s="72">
        <v>3.5999999999999997E-2</v>
      </c>
      <c r="AI282" s="72">
        <v>0</v>
      </c>
      <c r="AJ282" s="72">
        <v>0.184</v>
      </c>
      <c r="AK282" s="72">
        <f t="shared" si="94"/>
        <v>81.376992740207015</v>
      </c>
      <c r="AL282" s="72">
        <f t="shared" si="87"/>
        <v>2.8920989821323189</v>
      </c>
      <c r="AM282" s="72">
        <f t="shared" si="88"/>
        <v>387.03200000000004</v>
      </c>
      <c r="AN282" s="72">
        <v>50.25</v>
      </c>
      <c r="AO282" s="74">
        <v>23.34</v>
      </c>
      <c r="AP282" s="72">
        <v>11891.56</v>
      </c>
      <c r="AQ282" s="74">
        <v>42.69</v>
      </c>
      <c r="AR282" s="74">
        <v>11.28</v>
      </c>
      <c r="AS282" s="74">
        <v>7.601</v>
      </c>
      <c r="AT282" s="74">
        <v>0.48899999999999999</v>
      </c>
      <c r="AU282" s="74">
        <v>0.248</v>
      </c>
      <c r="AV282" s="74">
        <v>9.5000000000000001E-2</v>
      </c>
      <c r="AW282" s="74">
        <v>8.49</v>
      </c>
      <c r="AX282" s="74">
        <v>0.185</v>
      </c>
      <c r="AY282" s="74">
        <f t="shared" si="89"/>
        <v>27.370999999999999</v>
      </c>
      <c r="AZ282" s="74"/>
      <c r="BA282" s="74"/>
      <c r="BB282" s="74">
        <v>0.56999999999999995</v>
      </c>
      <c r="BC282" s="72">
        <v>130.55000000000001</v>
      </c>
      <c r="BD282" s="74">
        <v>0.14000000000000001</v>
      </c>
      <c r="BE282" s="74">
        <v>2.19</v>
      </c>
      <c r="BF282" s="74">
        <v>6.1609999999999996</v>
      </c>
      <c r="BG282" s="74">
        <v>1.0999999999999999E-2</v>
      </c>
      <c r="BH282" s="74">
        <v>0.2</v>
      </c>
      <c r="BI282" s="74">
        <v>3.5999999999999997E-2</v>
      </c>
      <c r="BJ282" s="74">
        <v>0</v>
      </c>
      <c r="BK282" s="74">
        <v>9.4E-2</v>
      </c>
      <c r="BL282" s="74">
        <v>2.14</v>
      </c>
      <c r="BM282" s="72">
        <v>1317.9</v>
      </c>
      <c r="BN282" s="74">
        <v>1.05</v>
      </c>
      <c r="BO282" s="74">
        <v>53.31</v>
      </c>
      <c r="BP282" s="74">
        <v>9.3559999999999999</v>
      </c>
      <c r="BQ282" s="74">
        <v>0.33100000000000002</v>
      </c>
      <c r="BR282" s="74">
        <v>0.11799999999999999</v>
      </c>
      <c r="BS282" s="74">
        <v>0.28499999999999998</v>
      </c>
      <c r="BT282" s="74">
        <v>1.82</v>
      </c>
      <c r="BU282" s="74">
        <v>0.122</v>
      </c>
      <c r="BV282" s="74">
        <f t="shared" si="95"/>
        <v>11.176</v>
      </c>
      <c r="BW282" s="74">
        <f t="shared" si="91"/>
        <v>3.2010000000000001</v>
      </c>
      <c r="BX282" s="73">
        <f t="shared" si="93"/>
        <v>-37.35203871721427</v>
      </c>
      <c r="BY282" s="73">
        <f t="shared" si="92"/>
        <v>-121.36063620781609</v>
      </c>
      <c r="BZ282" s="74">
        <v>0.5</v>
      </c>
      <c r="CA282" s="72">
        <v>98.67</v>
      </c>
      <c r="CB282" s="74">
        <v>0.1</v>
      </c>
      <c r="CC282" s="74">
        <v>0.1</v>
      </c>
      <c r="CD282" s="74">
        <v>5.3550000000000004</v>
      </c>
      <c r="CE282" s="74">
        <v>3.0000000000000001E-3</v>
      </c>
      <c r="CF282" s="74">
        <v>0.16800000000000001</v>
      </c>
      <c r="CG282" s="74">
        <v>0.02</v>
      </c>
      <c r="CH282" s="74">
        <v>0</v>
      </c>
      <c r="CI282" s="74">
        <v>0.10199999999999999</v>
      </c>
      <c r="CJ282" s="74">
        <v>2.27</v>
      </c>
      <c r="CK282" s="74">
        <v>539.91999999999996</v>
      </c>
      <c r="CL282" s="74">
        <v>0.36</v>
      </c>
      <c r="CM282" s="74">
        <v>0.67</v>
      </c>
      <c r="CN282" s="74">
        <v>33.744</v>
      </c>
      <c r="CO282" s="74">
        <v>2.4E-2</v>
      </c>
      <c r="CP282" s="74">
        <v>0.71299999999999997</v>
      </c>
      <c r="CQ282" s="74">
        <v>9.4E-2</v>
      </c>
      <c r="CR282" s="74">
        <v>18.68</v>
      </c>
      <c r="CS282" s="74">
        <v>2.7E-2</v>
      </c>
      <c r="CT282" s="74">
        <v>0.23</v>
      </c>
      <c r="CU282" s="74">
        <v>31.62</v>
      </c>
      <c r="CV282" s="74">
        <v>0.1</v>
      </c>
      <c r="CW282" s="74">
        <v>7.0000000000000007E-2</v>
      </c>
      <c r="CX282" s="74">
        <v>3.2480000000000002</v>
      </c>
      <c r="CY282" s="74">
        <v>1E-3</v>
      </c>
      <c r="CZ282" s="74">
        <v>0.125</v>
      </c>
      <c r="DA282" s="74">
        <v>1.4999999999999999E-2</v>
      </c>
      <c r="DB282" s="74">
        <v>0</v>
      </c>
      <c r="DC282" s="74">
        <v>1.2E-2</v>
      </c>
      <c r="DD282" s="74">
        <v>54.83</v>
      </c>
    </row>
    <row r="283" spans="1:108" ht="16.5" customHeight="1" x14ac:dyDescent="0.25">
      <c r="A283" s="70">
        <v>266</v>
      </c>
      <c r="B283" s="71">
        <v>45424</v>
      </c>
      <c r="C283" s="72">
        <v>2</v>
      </c>
      <c r="D283" s="72">
        <v>12</v>
      </c>
      <c r="E283" s="72">
        <v>2072.902744</v>
      </c>
      <c r="F283" s="74"/>
      <c r="G283" s="72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2">
        <v>0.99</v>
      </c>
      <c r="AB283" s="72">
        <v>307.55</v>
      </c>
      <c r="AC283" s="72">
        <v>1.19</v>
      </c>
      <c r="AD283" s="72">
        <v>2.52</v>
      </c>
      <c r="AE283" s="72">
        <v>6.55</v>
      </c>
      <c r="AF283" s="72">
        <v>2.8000000000000001E-2</v>
      </c>
      <c r="AG283" s="72">
        <v>0.19700000000000001</v>
      </c>
      <c r="AH283" s="72">
        <v>3.9E-2</v>
      </c>
      <c r="AI283" s="72">
        <v>0</v>
      </c>
      <c r="AJ283" s="72">
        <v>3.6999999999999998E-2</v>
      </c>
      <c r="AK283" s="72">
        <f t="shared" si="94"/>
        <v>80.890359719343721</v>
      </c>
      <c r="AL283" s="72">
        <f t="shared" si="87"/>
        <v>2.8975018594283388</v>
      </c>
      <c r="AM283" s="72">
        <f t="shared" si="88"/>
        <v>258.44537815126051</v>
      </c>
      <c r="AN283" s="72">
        <v>50.81</v>
      </c>
      <c r="AO283" s="74">
        <v>17.59</v>
      </c>
      <c r="AP283" s="72">
        <v>8984.82</v>
      </c>
      <c r="AQ283" s="74">
        <v>43.39</v>
      </c>
      <c r="AR283" s="74">
        <v>10.34</v>
      </c>
      <c r="AS283" s="74">
        <v>6.8879999999999999</v>
      </c>
      <c r="AT283" s="74">
        <v>0.51900000000000002</v>
      </c>
      <c r="AU283" s="74">
        <v>0.22600000000000001</v>
      </c>
      <c r="AV283" s="74">
        <v>8.4000000000000005E-2</v>
      </c>
      <c r="AW283" s="74">
        <v>8.9</v>
      </c>
      <c r="AX283" s="74">
        <v>0.125</v>
      </c>
      <c r="AY283" s="74">
        <f t="shared" si="89"/>
        <v>26.128</v>
      </c>
      <c r="AZ283" s="74"/>
      <c r="BA283" s="74"/>
      <c r="BB283" s="74">
        <v>0.49</v>
      </c>
      <c r="BC283" s="72">
        <v>130.88999999999999</v>
      </c>
      <c r="BD283" s="74">
        <v>0.15</v>
      </c>
      <c r="BE283" s="74">
        <v>3.05</v>
      </c>
      <c r="BF283" s="74">
        <v>6.8840000000000003</v>
      </c>
      <c r="BG283" s="74">
        <v>1.2999999999999999E-2</v>
      </c>
      <c r="BH283" s="74">
        <v>0.20300000000000001</v>
      </c>
      <c r="BI283" s="74">
        <v>2.9000000000000001E-2</v>
      </c>
      <c r="BJ283" s="74">
        <v>0</v>
      </c>
      <c r="BK283" s="74">
        <v>9.8000000000000004E-2</v>
      </c>
      <c r="BL283" s="74">
        <v>1.41</v>
      </c>
      <c r="BM283" s="72">
        <v>935.47</v>
      </c>
      <c r="BN283" s="74">
        <v>0.84</v>
      </c>
      <c r="BO283" s="74">
        <v>50.9</v>
      </c>
      <c r="BP283" s="74">
        <v>10.018000000000001</v>
      </c>
      <c r="BQ283" s="74">
        <v>0.29299999999999998</v>
      </c>
      <c r="BR283" s="74">
        <v>0.11600000000000001</v>
      </c>
      <c r="BS283" s="74">
        <v>0.29699999999999999</v>
      </c>
      <c r="BT283" s="74">
        <v>2.38</v>
      </c>
      <c r="BU283" s="74">
        <v>0.113</v>
      </c>
      <c r="BV283" s="74">
        <f t="shared" si="95"/>
        <v>12.398</v>
      </c>
      <c r="BW283" s="74">
        <f t="shared" si="91"/>
        <v>3.5129999999999999</v>
      </c>
      <c r="BX283" s="73">
        <f t="shared" si="93"/>
        <v>-37.972038717214268</v>
      </c>
      <c r="BY283" s="73">
        <f t="shared" si="92"/>
        <v>-122.84763620781608</v>
      </c>
      <c r="BZ283" s="74">
        <v>0.46</v>
      </c>
      <c r="CA283" s="72">
        <v>99.6</v>
      </c>
      <c r="CB283" s="74">
        <v>0.11</v>
      </c>
      <c r="CC283" s="74">
        <v>0.16</v>
      </c>
      <c r="CD283" s="74">
        <v>6.7560000000000002</v>
      </c>
      <c r="CE283" s="74">
        <v>2E-3</v>
      </c>
      <c r="CF283" s="74">
        <v>0.20599999999999999</v>
      </c>
      <c r="CG283" s="74">
        <v>2.5999999999999999E-2</v>
      </c>
      <c r="CH283" s="74">
        <v>0</v>
      </c>
      <c r="CI283" s="74">
        <v>2.5999999999999999E-2</v>
      </c>
      <c r="CJ283" s="74">
        <v>2.4300000000000002</v>
      </c>
      <c r="CK283" s="74">
        <v>607.29999999999995</v>
      </c>
      <c r="CL283" s="74">
        <v>0.57999999999999996</v>
      </c>
      <c r="CM283" s="74">
        <v>1.01</v>
      </c>
      <c r="CN283" s="74">
        <v>34.601999999999997</v>
      </c>
      <c r="CO283" s="74">
        <v>1.9E-2</v>
      </c>
      <c r="CP283" s="74">
        <v>0.59499999999999997</v>
      </c>
      <c r="CQ283" s="74">
        <v>8.2000000000000003E-2</v>
      </c>
      <c r="CR283" s="74">
        <v>17.53</v>
      </c>
      <c r="CS283" s="74">
        <v>8.6999999999999994E-2</v>
      </c>
      <c r="CT283" s="74">
        <v>0.23</v>
      </c>
      <c r="CU283" s="74">
        <v>33.049999999999997</v>
      </c>
      <c r="CV283" s="74">
        <v>0.12</v>
      </c>
      <c r="CW283" s="74">
        <v>0.1</v>
      </c>
      <c r="CX283" s="74">
        <v>3.8959999999999999</v>
      </c>
      <c r="CY283" s="74">
        <v>1E-3</v>
      </c>
      <c r="CZ283" s="74">
        <v>0.155</v>
      </c>
      <c r="DA283" s="74">
        <v>1.7999999999999999E-2</v>
      </c>
      <c r="DB283" s="74">
        <v>0</v>
      </c>
      <c r="DC283" s="74">
        <v>1.9E-2</v>
      </c>
      <c r="DD283" s="74">
        <v>56.3</v>
      </c>
    </row>
    <row r="284" spans="1:108" ht="16.5" customHeight="1" x14ac:dyDescent="0.25">
      <c r="A284" s="70">
        <v>267</v>
      </c>
      <c r="B284" s="71">
        <v>45425</v>
      </c>
      <c r="C284" s="72">
        <v>1</v>
      </c>
      <c r="D284" s="72">
        <v>12</v>
      </c>
      <c r="E284" s="72">
        <v>1925.46108</v>
      </c>
      <c r="F284" s="74"/>
      <c r="G284" s="72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2">
        <v>1.36</v>
      </c>
      <c r="AB284" s="72">
        <v>494.69</v>
      </c>
      <c r="AC284" s="72">
        <v>1.75</v>
      </c>
      <c r="AD284" s="72">
        <v>2.38</v>
      </c>
      <c r="AE284" s="72">
        <v>7.1159999999999997</v>
      </c>
      <c r="AF284" s="72">
        <v>2.7E-2</v>
      </c>
      <c r="AG284" s="72">
        <v>0.216</v>
      </c>
      <c r="AH284" s="72">
        <v>1.4999999999999999E-2</v>
      </c>
      <c r="AI284" s="72">
        <v>0</v>
      </c>
      <c r="AJ284" s="72">
        <v>0.05</v>
      </c>
      <c r="AK284" s="72">
        <f t="shared" si="94"/>
        <v>79.179491490114074</v>
      </c>
      <c r="AL284" s="72">
        <f t="shared" si="87"/>
        <v>2.9277842126894567</v>
      </c>
      <c r="AM284" s="72">
        <f t="shared" si="88"/>
        <v>282.68</v>
      </c>
      <c r="AN284" s="72">
        <v>50.57</v>
      </c>
      <c r="AO284" s="74">
        <v>21.18</v>
      </c>
      <c r="AP284" s="72">
        <v>10280.540000000001</v>
      </c>
      <c r="AQ284" s="74">
        <v>46.08</v>
      </c>
      <c r="AR284" s="74">
        <v>9.49</v>
      </c>
      <c r="AS284" s="74">
        <v>6.6630000000000003</v>
      </c>
      <c r="AT284" s="74">
        <v>0.48499999999999999</v>
      </c>
      <c r="AU284" s="74">
        <v>0.19700000000000001</v>
      </c>
      <c r="AV284" s="74">
        <v>5.8999999999999997E-2</v>
      </c>
      <c r="AW284" s="74">
        <v>6.55</v>
      </c>
      <c r="AX284" s="74">
        <v>0.12</v>
      </c>
      <c r="AY284" s="74">
        <f t="shared" si="89"/>
        <v>22.702999999999999</v>
      </c>
      <c r="AZ284" s="74"/>
      <c r="BA284" s="74"/>
      <c r="BB284" s="74">
        <v>0.52</v>
      </c>
      <c r="BC284" s="72">
        <v>121.37</v>
      </c>
      <c r="BD284" s="74">
        <v>0.15</v>
      </c>
      <c r="BE284" s="74">
        <v>2.4900000000000002</v>
      </c>
      <c r="BF284" s="74">
        <v>6.68</v>
      </c>
      <c r="BG284" s="74">
        <v>7.0000000000000001E-3</v>
      </c>
      <c r="BH284" s="74">
        <v>0.14199999999999999</v>
      </c>
      <c r="BI284" s="74">
        <v>6.0000000000000001E-3</v>
      </c>
      <c r="BJ284" s="74">
        <v>0</v>
      </c>
      <c r="BK284" s="74">
        <v>0.03</v>
      </c>
      <c r="BL284" s="74">
        <v>1.47</v>
      </c>
      <c r="BM284" s="72">
        <v>1074.56</v>
      </c>
      <c r="BN284" s="74">
        <v>1.68</v>
      </c>
      <c r="BO284" s="74">
        <v>51.41</v>
      </c>
      <c r="BP284" s="74">
        <v>9.766</v>
      </c>
      <c r="BQ284" s="74">
        <v>0.31</v>
      </c>
      <c r="BR284" s="74">
        <v>9.8000000000000004E-2</v>
      </c>
      <c r="BS284" s="74">
        <v>0.31</v>
      </c>
      <c r="BT284" s="74">
        <v>2.09</v>
      </c>
      <c r="BU284" s="74">
        <v>7.0000000000000007E-2</v>
      </c>
      <c r="BV284" s="74">
        <f t="shared" si="95"/>
        <v>11.856</v>
      </c>
      <c r="BW284" s="74">
        <f t="shared" si="91"/>
        <v>4.0799999999999992</v>
      </c>
      <c r="BX284" s="73">
        <f t="shared" si="93"/>
        <v>-38.882038717214272</v>
      </c>
      <c r="BY284" s="73">
        <f t="shared" si="92"/>
        <v>-123.76763620781608</v>
      </c>
      <c r="BZ284" s="74">
        <v>0.49</v>
      </c>
      <c r="CA284" s="72">
        <v>85.58</v>
      </c>
      <c r="CB284" s="74">
        <v>0.09</v>
      </c>
      <c r="CC284" s="74">
        <v>0.1</v>
      </c>
      <c r="CD284" s="74">
        <v>6.0060000000000002</v>
      </c>
      <c r="CE284" s="74">
        <v>4.0000000000000001E-3</v>
      </c>
      <c r="CF284" s="74">
        <v>0.17299999999999999</v>
      </c>
      <c r="CG284" s="74">
        <v>1E-3</v>
      </c>
      <c r="CH284" s="74">
        <v>0</v>
      </c>
      <c r="CI284" s="74">
        <v>0.02</v>
      </c>
      <c r="CJ284" s="74">
        <v>2.14</v>
      </c>
      <c r="CK284" s="74">
        <v>542.65</v>
      </c>
      <c r="CL284" s="74">
        <v>0.65</v>
      </c>
      <c r="CM284" s="74">
        <v>1.01</v>
      </c>
      <c r="CN284" s="74">
        <v>33.673999999999999</v>
      </c>
      <c r="CO284" s="74">
        <v>2.5000000000000001E-2</v>
      </c>
      <c r="CP284" s="74">
        <v>0.59699999999999998</v>
      </c>
      <c r="CQ284" s="74">
        <v>7.0000000000000001E-3</v>
      </c>
      <c r="CR284" s="74">
        <v>20.350000000000001</v>
      </c>
      <c r="CS284" s="74">
        <v>0.05</v>
      </c>
      <c r="CT284" s="74">
        <v>0.2</v>
      </c>
      <c r="CU284" s="74">
        <v>26.17</v>
      </c>
      <c r="CV284" s="74">
        <v>0.09</v>
      </c>
      <c r="CW284" s="74">
        <v>0.08</v>
      </c>
      <c r="CX284" s="74">
        <v>3.4529999999999998</v>
      </c>
      <c r="CY284" s="74">
        <v>4.0000000000000001E-3</v>
      </c>
      <c r="CZ284" s="74">
        <v>0.11899999999999999</v>
      </c>
      <c r="DA284" s="74">
        <v>2E-3</v>
      </c>
      <c r="DB284" s="74">
        <v>0</v>
      </c>
      <c r="DC284" s="74">
        <v>0.01</v>
      </c>
      <c r="DD284" s="74">
        <v>53.58</v>
      </c>
    </row>
    <row r="285" spans="1:108" ht="16.5" customHeight="1" x14ac:dyDescent="0.25">
      <c r="A285" s="70">
        <v>268</v>
      </c>
      <c r="B285" s="71">
        <v>45425</v>
      </c>
      <c r="C285" s="72">
        <v>2</v>
      </c>
      <c r="D285" s="72">
        <v>12</v>
      </c>
      <c r="E285" s="72">
        <v>1961.2254599999999</v>
      </c>
      <c r="F285" s="74"/>
      <c r="G285" s="72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2">
        <v>1.1100000000000001</v>
      </c>
      <c r="AB285" s="72">
        <v>491.23</v>
      </c>
      <c r="AC285" s="72">
        <v>1.59</v>
      </c>
      <c r="AD285" s="72">
        <v>2.39</v>
      </c>
      <c r="AE285" s="72">
        <v>6.8529999999999998</v>
      </c>
      <c r="AF285" s="72">
        <v>2.5000000000000001E-2</v>
      </c>
      <c r="AG285" s="72">
        <v>0.19700000000000001</v>
      </c>
      <c r="AH285" s="72">
        <v>1.4E-2</v>
      </c>
      <c r="AI285" s="72">
        <v>0</v>
      </c>
      <c r="AJ285" s="72">
        <v>0.06</v>
      </c>
      <c r="AK285" s="72">
        <f t="shared" si="94"/>
        <v>79.928918826009763</v>
      </c>
      <c r="AL285" s="72">
        <f t="shared" si="87"/>
        <v>2.9153770850595451</v>
      </c>
      <c r="AM285" s="72">
        <f t="shared" si="88"/>
        <v>308.9496855345912</v>
      </c>
      <c r="AN285" s="72">
        <v>49.16</v>
      </c>
      <c r="AO285" s="74">
        <v>28.47</v>
      </c>
      <c r="AP285" s="72">
        <v>10282.530000000001</v>
      </c>
      <c r="AQ285" s="74">
        <v>45.23</v>
      </c>
      <c r="AR285" s="74">
        <v>10.06</v>
      </c>
      <c r="AS285" s="74">
        <v>6.5209999999999999</v>
      </c>
      <c r="AT285" s="74">
        <v>0.51</v>
      </c>
      <c r="AU285" s="74">
        <v>0.216</v>
      </c>
      <c r="AV285" s="74">
        <v>6.2E-2</v>
      </c>
      <c r="AW285" s="74">
        <v>9.86</v>
      </c>
      <c r="AX285" s="74">
        <v>0.121</v>
      </c>
      <c r="AY285" s="74">
        <f t="shared" si="89"/>
        <v>26.441000000000003</v>
      </c>
      <c r="AZ285" s="74"/>
      <c r="BA285" s="74"/>
      <c r="BB285" s="74">
        <v>0.82</v>
      </c>
      <c r="BC285" s="72">
        <v>110.62</v>
      </c>
      <c r="BD285" s="74">
        <v>0.1</v>
      </c>
      <c r="BE285" s="74">
        <v>2.02</v>
      </c>
      <c r="BF285" s="74">
        <v>5.6180000000000003</v>
      </c>
      <c r="BG285" s="74">
        <v>1.2E-2</v>
      </c>
      <c r="BH285" s="74">
        <v>0.17399999999999999</v>
      </c>
      <c r="BI285" s="74">
        <v>1.0999999999999999E-2</v>
      </c>
      <c r="BJ285" s="74">
        <v>0</v>
      </c>
      <c r="BK285" s="74">
        <v>0.01</v>
      </c>
      <c r="BL285" s="74">
        <v>2.31</v>
      </c>
      <c r="BM285" s="72">
        <v>1245.82</v>
      </c>
      <c r="BN285" s="74">
        <v>0.98</v>
      </c>
      <c r="BO285" s="74">
        <v>50.78</v>
      </c>
      <c r="BP285" s="74">
        <v>9.5619999999999994</v>
      </c>
      <c r="BQ285" s="74">
        <v>0.35299999999999998</v>
      </c>
      <c r="BR285" s="74">
        <v>0.13600000000000001</v>
      </c>
      <c r="BS285" s="74">
        <v>0.29699999999999999</v>
      </c>
      <c r="BT285" s="74">
        <v>2.6</v>
      </c>
      <c r="BU285" s="74">
        <v>7.0000000000000007E-2</v>
      </c>
      <c r="BV285" s="74">
        <f t="shared" si="95"/>
        <v>12.161999999999999</v>
      </c>
      <c r="BW285" s="74">
        <f t="shared" si="91"/>
        <v>3.9329999999999998</v>
      </c>
      <c r="BX285" s="73">
        <f t="shared" si="93"/>
        <v>-39.28203871721427</v>
      </c>
      <c r="BY285" s="73">
        <f t="shared" si="92"/>
        <v>-124.83463620781609</v>
      </c>
      <c r="BZ285" s="74">
        <v>0.6</v>
      </c>
      <c r="CA285" s="72">
        <v>63.77</v>
      </c>
      <c r="CB285" s="74">
        <v>0.11</v>
      </c>
      <c r="CC285" s="74">
        <v>0.08</v>
      </c>
      <c r="CD285" s="74">
        <v>5.3689999999999998</v>
      </c>
      <c r="CE285" s="74">
        <v>4.0000000000000001E-3</v>
      </c>
      <c r="CF285" s="74">
        <v>0.17299999999999999</v>
      </c>
      <c r="CG285" s="74">
        <v>1E-3</v>
      </c>
      <c r="CH285" s="74">
        <v>0</v>
      </c>
      <c r="CI285" s="74">
        <v>0.02</v>
      </c>
      <c r="CJ285" s="74">
        <v>2.02</v>
      </c>
      <c r="CK285" s="74">
        <v>283.42</v>
      </c>
      <c r="CL285" s="74">
        <v>0.26</v>
      </c>
      <c r="CM285" s="74">
        <v>0.42</v>
      </c>
      <c r="CN285" s="74">
        <v>25.51</v>
      </c>
      <c r="CO285" s="74">
        <v>1.9E-2</v>
      </c>
      <c r="CP285" s="74">
        <v>0.69099999999999995</v>
      </c>
      <c r="CQ285" s="74">
        <v>0.04</v>
      </c>
      <c r="CR285" s="74">
        <v>27</v>
      </c>
      <c r="CS285" s="74">
        <v>0.05</v>
      </c>
      <c r="CT285" s="74">
        <v>0.3</v>
      </c>
      <c r="CU285" s="74">
        <v>19.39</v>
      </c>
      <c r="CV285" s="74">
        <v>7.0000000000000007E-2</v>
      </c>
      <c r="CW285" s="74">
        <v>7.0000000000000007E-2</v>
      </c>
      <c r="CX285" s="74">
        <v>2.5960000000000001</v>
      </c>
      <c r="CY285" s="74">
        <v>4.0000000000000001E-3</v>
      </c>
      <c r="CZ285" s="74">
        <v>9.2999999999999999E-2</v>
      </c>
      <c r="DA285" s="74">
        <v>1E-3</v>
      </c>
      <c r="DB285" s="74">
        <v>0</v>
      </c>
      <c r="DC285" s="74">
        <v>0.02</v>
      </c>
      <c r="DD285" s="74">
        <v>52.89</v>
      </c>
    </row>
    <row r="286" spans="1:108" ht="16.5" customHeight="1" x14ac:dyDescent="0.25">
      <c r="A286" s="70">
        <v>269</v>
      </c>
      <c r="B286" s="71">
        <v>45426</v>
      </c>
      <c r="C286" s="72">
        <v>1</v>
      </c>
      <c r="D286" s="72">
        <v>10.48</v>
      </c>
      <c r="E286" s="72">
        <v>1656.88588</v>
      </c>
      <c r="F286" s="74"/>
      <c r="G286" s="72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2">
        <v>1.19</v>
      </c>
      <c r="AB286" s="72">
        <v>298.38</v>
      </c>
      <c r="AC286" s="72">
        <v>1.22</v>
      </c>
      <c r="AD286" s="72">
        <v>2.2000000000000002</v>
      </c>
      <c r="AE286" s="72">
        <v>6.2430000000000003</v>
      </c>
      <c r="AF286" s="72">
        <v>0.04</v>
      </c>
      <c r="AG286" s="72">
        <v>0.25900000000000001</v>
      </c>
      <c r="AH286" s="72">
        <v>1.9E-2</v>
      </c>
      <c r="AI286" s="72">
        <v>0</v>
      </c>
      <c r="AJ286" s="72">
        <v>3.0000000000000001E-3</v>
      </c>
      <c r="AK286" s="72">
        <f t="shared" si="94"/>
        <v>81.910195826661663</v>
      </c>
      <c r="AL286" s="72">
        <f t="shared" si="87"/>
        <v>2.8853995590539894</v>
      </c>
      <c r="AM286" s="72">
        <f t="shared" si="88"/>
        <v>244.57377049180329</v>
      </c>
      <c r="AN286" s="72">
        <v>46.6</v>
      </c>
      <c r="AO286" s="74">
        <v>29.45</v>
      </c>
      <c r="AP286" s="72">
        <v>10075.65</v>
      </c>
      <c r="AQ286" s="74">
        <v>48.16</v>
      </c>
      <c r="AR286" s="74">
        <v>10.48</v>
      </c>
      <c r="AS286" s="74">
        <v>6.8579999999999997</v>
      </c>
      <c r="AT286" s="74">
        <v>0.75600000000000001</v>
      </c>
      <c r="AU286" s="74">
        <v>0.30599999999999999</v>
      </c>
      <c r="AV286" s="74">
        <v>0.09</v>
      </c>
      <c r="AW286" s="74">
        <v>6.12</v>
      </c>
      <c r="AX286" s="74">
        <v>0.17</v>
      </c>
      <c r="AY286" s="74">
        <f t="shared" si="89"/>
        <v>23.458000000000002</v>
      </c>
      <c r="AZ286" s="74"/>
      <c r="BA286" s="74"/>
      <c r="BB286" s="74">
        <v>0.72</v>
      </c>
      <c r="BC286" s="72">
        <v>132.33000000000001</v>
      </c>
      <c r="BD286" s="74">
        <v>0.12</v>
      </c>
      <c r="BE286" s="74">
        <v>2.1</v>
      </c>
      <c r="BF286" s="74">
        <v>6.1630000000000003</v>
      </c>
      <c r="BG286" s="74">
        <v>2.1999999999999999E-2</v>
      </c>
      <c r="BH286" s="74">
        <v>0.28299999999999997</v>
      </c>
      <c r="BI286" s="74">
        <v>1.9E-2</v>
      </c>
      <c r="BJ286" s="74">
        <v>0</v>
      </c>
      <c r="BK286" s="74">
        <v>2E-3</v>
      </c>
      <c r="BL286" s="74">
        <v>2.11</v>
      </c>
      <c r="BM286" s="72">
        <v>1158.6199999999999</v>
      </c>
      <c r="BN286" s="74">
        <v>0.8</v>
      </c>
      <c r="BO286" s="74">
        <v>51.13</v>
      </c>
      <c r="BP286" s="74">
        <v>9.9909999999999997</v>
      </c>
      <c r="BQ286" s="74">
        <v>0.54700000000000004</v>
      </c>
      <c r="BR286" s="74">
        <v>0.187</v>
      </c>
      <c r="BS286" s="74">
        <v>0.44900000000000001</v>
      </c>
      <c r="BT286" s="74">
        <v>2.84</v>
      </c>
      <c r="BU286" s="74">
        <v>6.0000000000000001E-3</v>
      </c>
      <c r="BV286" s="74">
        <f t="shared" si="95"/>
        <v>12.831</v>
      </c>
      <c r="BW286" s="74">
        <f t="shared" si="91"/>
        <v>4.1869999999999994</v>
      </c>
      <c r="BX286" s="73">
        <f t="shared" si="93"/>
        <v>-39.442038717214274</v>
      </c>
      <c r="BY286" s="73">
        <f t="shared" si="92"/>
        <v>-125.64763620781609</v>
      </c>
      <c r="BZ286" s="74">
        <v>0.6</v>
      </c>
      <c r="CA286" s="72">
        <v>71.989999999999995</v>
      </c>
      <c r="CB286" s="74">
        <v>0.08</v>
      </c>
      <c r="CC286" s="74">
        <v>0.09</v>
      </c>
      <c r="CD286" s="74">
        <v>5.9059999999999997</v>
      </c>
      <c r="CE286" s="74">
        <v>8.9999999999999993E-3</v>
      </c>
      <c r="CF286" s="74">
        <v>0.29499999999999998</v>
      </c>
      <c r="CG286" s="74">
        <v>2E-3</v>
      </c>
      <c r="CH286" s="74">
        <v>0</v>
      </c>
      <c r="CI286" s="74">
        <v>2E-3</v>
      </c>
      <c r="CJ286" s="74">
        <v>2.5099999999999998</v>
      </c>
      <c r="CK286" s="74">
        <v>379.57</v>
      </c>
      <c r="CL286" s="74">
        <v>0.32</v>
      </c>
      <c r="CM286" s="74">
        <v>0.5</v>
      </c>
      <c r="CN286" s="74">
        <v>34.14</v>
      </c>
      <c r="CO286" s="74">
        <v>3.1E-2</v>
      </c>
      <c r="CP286" s="74">
        <v>0.501</v>
      </c>
      <c r="CQ286" s="74">
        <v>7.0000000000000001E-3</v>
      </c>
      <c r="CR286" s="74">
        <v>21.64</v>
      </c>
      <c r="CS286" s="74">
        <v>8.0000000000000002E-3</v>
      </c>
      <c r="CT286" s="74">
        <v>0.26</v>
      </c>
      <c r="CU286" s="74">
        <v>21.03</v>
      </c>
      <c r="CV286" s="74">
        <v>0.05</v>
      </c>
      <c r="CW286" s="74">
        <v>0.06</v>
      </c>
      <c r="CX286" s="74">
        <v>2.7490000000000001</v>
      </c>
      <c r="CY286" s="74">
        <v>7.0000000000000001E-3</v>
      </c>
      <c r="CZ286" s="74">
        <v>0.16700000000000001</v>
      </c>
      <c r="DA286" s="74">
        <v>1E-3</v>
      </c>
      <c r="DB286" s="74">
        <v>0</v>
      </c>
      <c r="DC286" s="74">
        <v>2E-3</v>
      </c>
      <c r="DD286" s="74">
        <v>52.64</v>
      </c>
    </row>
    <row r="287" spans="1:108" ht="16.5" customHeight="1" x14ac:dyDescent="0.25">
      <c r="A287" s="70">
        <v>270</v>
      </c>
      <c r="B287" s="71">
        <v>45426</v>
      </c>
      <c r="C287" s="72">
        <v>2</v>
      </c>
      <c r="D287" s="72">
        <v>10.65</v>
      </c>
      <c r="E287" s="72">
        <v>1741.405452</v>
      </c>
      <c r="F287" s="74"/>
      <c r="G287" s="72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2">
        <v>1.34</v>
      </c>
      <c r="AB287" s="72">
        <v>331.92</v>
      </c>
      <c r="AC287" s="72">
        <v>1.1000000000000001</v>
      </c>
      <c r="AD287" s="72">
        <v>2.2000000000000002</v>
      </c>
      <c r="AE287" s="72">
        <v>6.6139999999999999</v>
      </c>
      <c r="AF287" s="72">
        <v>3.6999999999999998E-2</v>
      </c>
      <c r="AG287" s="72">
        <v>0.249</v>
      </c>
      <c r="AH287" s="72">
        <v>1.7999999999999999E-2</v>
      </c>
      <c r="AI287" s="72">
        <v>0</v>
      </c>
      <c r="AJ287" s="72">
        <v>4.0000000000000001E-3</v>
      </c>
      <c r="AK287" s="72">
        <f>100-(AB287/10000*1.6734)-(AC287*1.1547)-(AD287*(100/(67.1-$AQ$1)))-(AF287*2.8879)-(AG287*2.1733)-((AE287-(AD287*($AQ$1/(67.1-$AQ$1)))-(AF287*0.8788)-(AG287*0.7453))*2.1483)</f>
        <v>81.254849585041669</v>
      </c>
      <c r="AL287" s="72">
        <f>100/((AB287/10000*1.6734/5.8)+(AC287*1.1547/7.58)+(AD287*(100/(67.1-$AQ$1))/4)+(AF287*2.8879/4.2)+(AG287*2.1733/6)+((AE287-(AD287*($AQ$1/(67.1-$AQ$1)))-(AF287*0.8788)-(AG287*0.7453))*2.1483/4.9)+(AK287/2.65))</f>
        <v>2.8940186302452036</v>
      </c>
      <c r="AM287" s="72">
        <f>IF(AB287=0,0,(AB287/AC287))</f>
        <v>301.74545454545455</v>
      </c>
      <c r="AN287" s="72">
        <v>51.22</v>
      </c>
      <c r="AO287" s="74">
        <v>33.18</v>
      </c>
      <c r="AP287" s="72">
        <v>9221.15</v>
      </c>
      <c r="AQ287" s="74">
        <v>42.21</v>
      </c>
      <c r="AR287" s="74">
        <v>11.94</v>
      </c>
      <c r="AS287" s="74">
        <v>7.2539999999999996</v>
      </c>
      <c r="AT287" s="74">
        <v>0.90900000000000003</v>
      </c>
      <c r="AU287" s="74">
        <v>0.28299999999999997</v>
      </c>
      <c r="AV287" s="74">
        <v>0.106</v>
      </c>
      <c r="AW287" s="74">
        <v>8.4</v>
      </c>
      <c r="AX287" s="74">
        <v>0.13500000000000001</v>
      </c>
      <c r="AY287" s="74">
        <f t="shared" si="89"/>
        <v>27.594000000000001</v>
      </c>
      <c r="AZ287" s="74"/>
      <c r="BA287" s="74"/>
      <c r="BB287" s="74">
        <v>0.65</v>
      </c>
      <c r="BC287" s="72">
        <v>103.93</v>
      </c>
      <c r="BD287" s="74">
        <v>0.04</v>
      </c>
      <c r="BE287" s="74">
        <v>1.32</v>
      </c>
      <c r="BF287" s="74">
        <v>4.758</v>
      </c>
      <c r="BG287" s="74">
        <v>1.6E-2</v>
      </c>
      <c r="BH287" s="74">
        <v>0.185</v>
      </c>
      <c r="BI287" s="74">
        <v>1.2E-2</v>
      </c>
      <c r="BJ287" s="74">
        <v>0</v>
      </c>
      <c r="BK287" s="74">
        <v>3.0000000000000001E-3</v>
      </c>
      <c r="BL287" s="74">
        <v>3.84</v>
      </c>
      <c r="BM287" s="72">
        <v>1557</v>
      </c>
      <c r="BN287" s="74">
        <v>0.83</v>
      </c>
      <c r="BO287" s="74">
        <v>51.67</v>
      </c>
      <c r="BP287" s="74">
        <v>9.157</v>
      </c>
      <c r="BQ287" s="74">
        <v>0.55800000000000005</v>
      </c>
      <c r="BR287" s="74">
        <v>0.17699999999999999</v>
      </c>
      <c r="BS287" s="74">
        <v>0.42499999999999999</v>
      </c>
      <c r="BT287" s="74">
        <v>2.5</v>
      </c>
      <c r="BU287" s="74">
        <v>8.0000000000000002E-3</v>
      </c>
      <c r="BV287" s="74">
        <f t="shared" si="95"/>
        <v>11.657</v>
      </c>
      <c r="BW287" s="74">
        <f t="shared" si="91"/>
        <v>3.8879999999999999</v>
      </c>
      <c r="BX287" s="73">
        <f t="shared" si="93"/>
        <v>-39.942038717214274</v>
      </c>
      <c r="BY287" s="73">
        <f t="shared" si="92"/>
        <v>-126.75963620781609</v>
      </c>
      <c r="BZ287" s="74">
        <v>0.62</v>
      </c>
      <c r="CA287" s="72">
        <v>86.16</v>
      </c>
      <c r="CB287" s="74">
        <v>0.04</v>
      </c>
      <c r="CC287" s="74">
        <v>0.08</v>
      </c>
      <c r="CD287" s="74">
        <v>4.6479999999999997</v>
      </c>
      <c r="CE287" s="74">
        <v>7.0000000000000001E-3</v>
      </c>
      <c r="CF287" s="74">
        <v>0.20399999999999999</v>
      </c>
      <c r="CG287" s="74">
        <v>1E-3</v>
      </c>
      <c r="CH287" s="74">
        <v>0</v>
      </c>
      <c r="CI287" s="74">
        <v>4.0000000000000001E-3</v>
      </c>
      <c r="CJ287" s="74">
        <v>2.39</v>
      </c>
      <c r="CK287" s="74">
        <v>393.01</v>
      </c>
      <c r="CL287" s="74">
        <v>0.31</v>
      </c>
      <c r="CM287" s="74">
        <v>0.5</v>
      </c>
      <c r="CN287" s="74">
        <v>30.199000000000002</v>
      </c>
      <c r="CO287" s="74">
        <v>3.5000000000000003E-2</v>
      </c>
      <c r="CP287" s="74">
        <v>0.5</v>
      </c>
      <c r="CQ287" s="74">
        <v>7.0000000000000001E-3</v>
      </c>
      <c r="CR287" s="74">
        <v>28.14</v>
      </c>
      <c r="CS287" s="74">
        <v>8.9999999999999993E-3</v>
      </c>
      <c r="CT287" s="74">
        <v>0.26</v>
      </c>
      <c r="CU287" s="74">
        <v>22.33</v>
      </c>
      <c r="CV287" s="74">
        <v>7.0000000000000007E-2</v>
      </c>
      <c r="CW287" s="74">
        <v>0.06</v>
      </c>
      <c r="CX287" s="74">
        <v>2.2400000000000002</v>
      </c>
      <c r="CY287" s="74">
        <v>8.0000000000000002E-3</v>
      </c>
      <c r="CZ287" s="74">
        <v>0.12</v>
      </c>
      <c r="DA287" s="74">
        <v>1E-3</v>
      </c>
      <c r="DB287" s="74">
        <v>0</v>
      </c>
      <c r="DC287" s="74">
        <v>3.0000000000000001E-3</v>
      </c>
      <c r="DD287" s="74">
        <v>52.77</v>
      </c>
    </row>
    <row r="288" spans="1:108" ht="16.5" customHeight="1" x14ac:dyDescent="0.25">
      <c r="A288" s="70">
        <v>271</v>
      </c>
      <c r="B288" s="71">
        <v>45427</v>
      </c>
      <c r="C288" s="72">
        <v>1</v>
      </c>
      <c r="D288" s="72">
        <v>0</v>
      </c>
      <c r="E288" s="72">
        <v>0</v>
      </c>
      <c r="F288" s="74"/>
      <c r="G288" s="72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2">
        <v>0</v>
      </c>
      <c r="AB288" s="72">
        <v>0</v>
      </c>
      <c r="AC288" s="72">
        <v>0</v>
      </c>
      <c r="AD288" s="72">
        <v>0</v>
      </c>
      <c r="AE288" s="72">
        <v>0</v>
      </c>
      <c r="AF288" s="72">
        <v>0</v>
      </c>
      <c r="AG288" s="72">
        <v>0</v>
      </c>
      <c r="AH288" s="72">
        <v>0</v>
      </c>
      <c r="AI288" s="72">
        <v>0</v>
      </c>
      <c r="AJ288" s="72">
        <v>0</v>
      </c>
      <c r="AK288" s="72">
        <v>0</v>
      </c>
      <c r="AL288" s="72">
        <v>0</v>
      </c>
      <c r="AM288" s="72">
        <v>0</v>
      </c>
      <c r="AN288" s="72"/>
      <c r="AO288" s="74">
        <v>0</v>
      </c>
      <c r="AP288" s="74">
        <v>0</v>
      </c>
      <c r="AQ288" s="74">
        <v>0</v>
      </c>
      <c r="AR288" s="74">
        <v>0</v>
      </c>
      <c r="AS288" s="74">
        <v>0</v>
      </c>
      <c r="AT288" s="74">
        <v>0</v>
      </c>
      <c r="AU288" s="74">
        <v>0</v>
      </c>
      <c r="AV288" s="74">
        <v>0</v>
      </c>
      <c r="AW288" s="74">
        <v>0</v>
      </c>
      <c r="AX288" s="74">
        <v>0</v>
      </c>
      <c r="AY288" s="74">
        <f t="shared" si="89"/>
        <v>0</v>
      </c>
      <c r="AZ288" s="74"/>
      <c r="BA288" s="74"/>
      <c r="BB288" s="74">
        <v>0</v>
      </c>
      <c r="BC288" s="74">
        <v>0</v>
      </c>
      <c r="BD288" s="74">
        <v>0</v>
      </c>
      <c r="BE288" s="74">
        <v>0</v>
      </c>
      <c r="BF288" s="74">
        <v>0</v>
      </c>
      <c r="BG288" s="74">
        <v>0</v>
      </c>
      <c r="BH288" s="74">
        <v>0</v>
      </c>
      <c r="BI288" s="74">
        <v>0</v>
      </c>
      <c r="BJ288" s="74">
        <v>0</v>
      </c>
      <c r="BK288" s="74">
        <v>0</v>
      </c>
      <c r="BL288" s="74">
        <v>0</v>
      </c>
      <c r="BM288" s="74">
        <v>0</v>
      </c>
      <c r="BN288" s="74">
        <v>0</v>
      </c>
      <c r="BO288" s="74">
        <v>0</v>
      </c>
      <c r="BP288" s="74">
        <v>0</v>
      </c>
      <c r="BQ288" s="74">
        <v>0</v>
      </c>
      <c r="BR288" s="74">
        <v>0</v>
      </c>
      <c r="BS288" s="74">
        <v>0</v>
      </c>
      <c r="BT288" s="74">
        <v>0</v>
      </c>
      <c r="BU288" s="74">
        <v>0</v>
      </c>
      <c r="BV288" s="74">
        <f t="shared" si="95"/>
        <v>0</v>
      </c>
      <c r="BW288" s="74">
        <f t="shared" si="91"/>
        <v>0</v>
      </c>
      <c r="BX288" s="73">
        <f t="shared" si="93"/>
        <v>-42.942038717214274</v>
      </c>
      <c r="BY288" s="73">
        <f t="shared" si="92"/>
        <v>-131.75963620781607</v>
      </c>
      <c r="BZ288" s="74">
        <v>0</v>
      </c>
      <c r="CA288" s="74">
        <v>0</v>
      </c>
      <c r="CB288" s="74">
        <v>0</v>
      </c>
      <c r="CC288" s="74">
        <v>0</v>
      </c>
      <c r="CD288" s="74">
        <v>0</v>
      </c>
      <c r="CE288" s="74">
        <v>0</v>
      </c>
      <c r="CF288" s="74">
        <v>0</v>
      </c>
      <c r="CG288" s="74">
        <v>0</v>
      </c>
      <c r="CH288" s="74">
        <v>0</v>
      </c>
      <c r="CI288" s="74">
        <v>0</v>
      </c>
      <c r="CJ288" s="74">
        <v>0</v>
      </c>
      <c r="CK288" s="74">
        <v>0</v>
      </c>
      <c r="CL288" s="74">
        <v>0</v>
      </c>
      <c r="CM288" s="74">
        <v>0</v>
      </c>
      <c r="CN288" s="74">
        <v>0</v>
      </c>
      <c r="CO288" s="74">
        <v>0</v>
      </c>
      <c r="CP288" s="74">
        <v>0</v>
      </c>
      <c r="CQ288" s="74">
        <v>0</v>
      </c>
      <c r="CR288" s="74">
        <v>0</v>
      </c>
      <c r="CS288" s="74">
        <v>0</v>
      </c>
      <c r="CT288" s="74">
        <v>0</v>
      </c>
      <c r="CU288" s="74">
        <v>0</v>
      </c>
      <c r="CV288" s="74">
        <v>0</v>
      </c>
      <c r="CW288" s="74">
        <v>0</v>
      </c>
      <c r="CX288" s="74">
        <v>0</v>
      </c>
      <c r="CY288" s="74">
        <v>0</v>
      </c>
      <c r="CZ288" s="74">
        <v>0</v>
      </c>
      <c r="DA288" s="74">
        <v>0</v>
      </c>
      <c r="DB288" s="74">
        <v>0</v>
      </c>
      <c r="DC288" s="74">
        <v>0</v>
      </c>
      <c r="DD288" s="74">
        <v>0</v>
      </c>
    </row>
    <row r="289" spans="1:108" ht="16.5" customHeight="1" x14ac:dyDescent="0.25">
      <c r="A289" s="70">
        <v>272</v>
      </c>
      <c r="B289" s="71">
        <v>45427</v>
      </c>
      <c r="C289" s="72">
        <v>2</v>
      </c>
      <c r="D289" s="72">
        <v>0</v>
      </c>
      <c r="E289" s="72">
        <v>0</v>
      </c>
      <c r="F289" s="74"/>
      <c r="G289" s="72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2">
        <v>0</v>
      </c>
      <c r="AB289" s="72">
        <v>0</v>
      </c>
      <c r="AC289" s="72">
        <v>0</v>
      </c>
      <c r="AD289" s="72">
        <v>0</v>
      </c>
      <c r="AE289" s="72">
        <v>0</v>
      </c>
      <c r="AF289" s="72">
        <v>0</v>
      </c>
      <c r="AG289" s="72">
        <v>0</v>
      </c>
      <c r="AH289" s="72">
        <v>0</v>
      </c>
      <c r="AI289" s="72">
        <v>0</v>
      </c>
      <c r="AJ289" s="72">
        <v>0</v>
      </c>
      <c r="AK289" s="72">
        <v>0</v>
      </c>
      <c r="AL289" s="72">
        <v>0</v>
      </c>
      <c r="AM289" s="72">
        <v>0</v>
      </c>
      <c r="AN289" s="72"/>
      <c r="AO289" s="74">
        <v>0</v>
      </c>
      <c r="AP289" s="74">
        <v>0</v>
      </c>
      <c r="AQ289" s="74">
        <v>0</v>
      </c>
      <c r="AR289" s="74">
        <v>0</v>
      </c>
      <c r="AS289" s="74">
        <v>0</v>
      </c>
      <c r="AT289" s="74">
        <v>0</v>
      </c>
      <c r="AU289" s="74">
        <v>0</v>
      </c>
      <c r="AV289" s="74">
        <v>0</v>
      </c>
      <c r="AW289" s="74">
        <v>0</v>
      </c>
      <c r="AX289" s="74">
        <v>0</v>
      </c>
      <c r="AY289" s="74">
        <f t="shared" si="89"/>
        <v>0</v>
      </c>
      <c r="AZ289" s="74"/>
      <c r="BA289" s="74"/>
      <c r="BB289" s="74">
        <v>0</v>
      </c>
      <c r="BC289" s="74">
        <v>0</v>
      </c>
      <c r="BD289" s="74">
        <v>0</v>
      </c>
      <c r="BE289" s="74">
        <v>0</v>
      </c>
      <c r="BF289" s="74">
        <v>0</v>
      </c>
      <c r="BG289" s="74">
        <v>0</v>
      </c>
      <c r="BH289" s="74">
        <v>0</v>
      </c>
      <c r="BI289" s="74">
        <v>0</v>
      </c>
      <c r="BJ289" s="74">
        <v>0</v>
      </c>
      <c r="BK289" s="74">
        <v>0</v>
      </c>
      <c r="BL289" s="74">
        <v>0</v>
      </c>
      <c r="BM289" s="74">
        <v>0</v>
      </c>
      <c r="BN289" s="74">
        <v>0</v>
      </c>
      <c r="BO289" s="74">
        <v>0</v>
      </c>
      <c r="BP289" s="74">
        <v>0</v>
      </c>
      <c r="BQ289" s="74">
        <v>0</v>
      </c>
      <c r="BR289" s="74">
        <v>0</v>
      </c>
      <c r="BS289" s="74">
        <v>0</v>
      </c>
      <c r="BT289" s="74">
        <v>0</v>
      </c>
      <c r="BU289" s="74">
        <v>0</v>
      </c>
      <c r="BV289" s="74">
        <f t="shared" si="95"/>
        <v>0</v>
      </c>
      <c r="BW289" s="74">
        <f t="shared" si="91"/>
        <v>0</v>
      </c>
      <c r="BX289" s="73">
        <f t="shared" si="93"/>
        <v>-45.942038717214274</v>
      </c>
      <c r="BY289" s="73">
        <f t="shared" si="92"/>
        <v>-136.75963620781607</v>
      </c>
      <c r="BZ289" s="74">
        <v>0</v>
      </c>
      <c r="CA289" s="74">
        <v>0</v>
      </c>
      <c r="CB289" s="74">
        <v>0</v>
      </c>
      <c r="CC289" s="74">
        <v>0</v>
      </c>
      <c r="CD289" s="74">
        <v>0</v>
      </c>
      <c r="CE289" s="74">
        <v>0</v>
      </c>
      <c r="CF289" s="74">
        <v>0</v>
      </c>
      <c r="CG289" s="74">
        <v>0</v>
      </c>
      <c r="CH289" s="74">
        <v>0</v>
      </c>
      <c r="CI289" s="74">
        <v>0</v>
      </c>
      <c r="CJ289" s="74">
        <v>0</v>
      </c>
      <c r="CK289" s="74">
        <v>0</v>
      </c>
      <c r="CL289" s="74">
        <v>0</v>
      </c>
      <c r="CM289" s="74">
        <v>0</v>
      </c>
      <c r="CN289" s="74">
        <v>0</v>
      </c>
      <c r="CO289" s="74">
        <v>0</v>
      </c>
      <c r="CP289" s="74">
        <v>0</v>
      </c>
      <c r="CQ289" s="74">
        <v>0</v>
      </c>
      <c r="CR289" s="74">
        <v>0</v>
      </c>
      <c r="CS289" s="74">
        <v>0</v>
      </c>
      <c r="CT289" s="74">
        <v>0</v>
      </c>
      <c r="CU289" s="74">
        <v>0</v>
      </c>
      <c r="CV289" s="74">
        <v>0</v>
      </c>
      <c r="CW289" s="74">
        <v>0</v>
      </c>
      <c r="CX289" s="74">
        <v>0</v>
      </c>
      <c r="CY289" s="74">
        <v>0</v>
      </c>
      <c r="CZ289" s="74">
        <v>0</v>
      </c>
      <c r="DA289" s="74">
        <v>0</v>
      </c>
      <c r="DB289" s="74">
        <v>0</v>
      </c>
      <c r="DC289" s="74">
        <v>0</v>
      </c>
      <c r="DD289" s="74">
        <v>0</v>
      </c>
    </row>
    <row r="290" spans="1:108" ht="16.5" customHeight="1" x14ac:dyDescent="0.25">
      <c r="A290" s="70">
        <v>273</v>
      </c>
      <c r="B290" s="71">
        <v>45428</v>
      </c>
      <c r="C290" s="72">
        <v>1</v>
      </c>
      <c r="D290" s="72">
        <v>0</v>
      </c>
      <c r="E290" s="72">
        <v>0</v>
      </c>
      <c r="F290" s="74"/>
      <c r="G290" s="72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2">
        <v>0</v>
      </c>
      <c r="AB290" s="72">
        <v>0</v>
      </c>
      <c r="AC290" s="72">
        <v>0</v>
      </c>
      <c r="AD290" s="72">
        <v>0</v>
      </c>
      <c r="AE290" s="72">
        <v>0</v>
      </c>
      <c r="AF290" s="72">
        <v>0</v>
      </c>
      <c r="AG290" s="72">
        <v>0</v>
      </c>
      <c r="AH290" s="72">
        <v>0</v>
      </c>
      <c r="AI290" s="72">
        <v>0</v>
      </c>
      <c r="AJ290" s="72">
        <v>0</v>
      </c>
      <c r="AK290" s="72">
        <v>0</v>
      </c>
      <c r="AL290" s="72">
        <v>0</v>
      </c>
      <c r="AM290" s="72">
        <v>0</v>
      </c>
      <c r="AN290" s="72"/>
      <c r="AO290" s="74">
        <v>0</v>
      </c>
      <c r="AP290" s="74">
        <v>0</v>
      </c>
      <c r="AQ290" s="74">
        <v>0</v>
      </c>
      <c r="AR290" s="74">
        <v>0</v>
      </c>
      <c r="AS290" s="74">
        <v>0</v>
      </c>
      <c r="AT290" s="74">
        <v>0</v>
      </c>
      <c r="AU290" s="74">
        <v>0</v>
      </c>
      <c r="AV290" s="74">
        <v>0</v>
      </c>
      <c r="AW290" s="74">
        <v>0</v>
      </c>
      <c r="AX290" s="74">
        <v>0</v>
      </c>
      <c r="AY290" s="74">
        <f t="shared" si="89"/>
        <v>0</v>
      </c>
      <c r="AZ290" s="74"/>
      <c r="BA290" s="74"/>
      <c r="BB290" s="74">
        <v>0</v>
      </c>
      <c r="BC290" s="74">
        <v>0</v>
      </c>
      <c r="BD290" s="74">
        <v>0</v>
      </c>
      <c r="BE290" s="74">
        <v>0</v>
      </c>
      <c r="BF290" s="74">
        <v>0</v>
      </c>
      <c r="BG290" s="74">
        <v>0</v>
      </c>
      <c r="BH290" s="74">
        <v>0</v>
      </c>
      <c r="BI290" s="74">
        <v>0</v>
      </c>
      <c r="BJ290" s="74">
        <v>0</v>
      </c>
      <c r="BK290" s="74">
        <v>0</v>
      </c>
      <c r="BL290" s="74">
        <v>0</v>
      </c>
      <c r="BM290" s="74">
        <v>0</v>
      </c>
      <c r="BN290" s="74">
        <v>0</v>
      </c>
      <c r="BO290" s="74">
        <v>0</v>
      </c>
      <c r="BP290" s="74">
        <v>0</v>
      </c>
      <c r="BQ290" s="74">
        <v>0</v>
      </c>
      <c r="BR290" s="74">
        <v>0</v>
      </c>
      <c r="BS290" s="74">
        <v>0</v>
      </c>
      <c r="BT290" s="74">
        <v>0</v>
      </c>
      <c r="BU290" s="74">
        <v>0</v>
      </c>
      <c r="BV290" s="74">
        <f t="shared" si="95"/>
        <v>0</v>
      </c>
      <c r="BW290" s="74">
        <f t="shared" si="91"/>
        <v>0</v>
      </c>
      <c r="BX290" s="73">
        <f t="shared" si="93"/>
        <v>-48.942038717214274</v>
      </c>
      <c r="BY290" s="73">
        <f t="shared" si="92"/>
        <v>-141.75963620781607</v>
      </c>
      <c r="BZ290" s="74">
        <v>0</v>
      </c>
      <c r="CA290" s="74">
        <v>0</v>
      </c>
      <c r="CB290" s="74">
        <v>0</v>
      </c>
      <c r="CC290" s="74">
        <v>0</v>
      </c>
      <c r="CD290" s="74">
        <v>0</v>
      </c>
      <c r="CE290" s="74">
        <v>0</v>
      </c>
      <c r="CF290" s="74">
        <v>0</v>
      </c>
      <c r="CG290" s="74">
        <v>0</v>
      </c>
      <c r="CH290" s="74">
        <v>0</v>
      </c>
      <c r="CI290" s="74">
        <v>0</v>
      </c>
      <c r="CJ290" s="74">
        <v>0</v>
      </c>
      <c r="CK290" s="74">
        <v>0</v>
      </c>
      <c r="CL290" s="74">
        <v>0</v>
      </c>
      <c r="CM290" s="74">
        <v>0</v>
      </c>
      <c r="CN290" s="74">
        <v>0</v>
      </c>
      <c r="CO290" s="74">
        <v>0</v>
      </c>
      <c r="CP290" s="74">
        <v>0</v>
      </c>
      <c r="CQ290" s="74">
        <v>0</v>
      </c>
      <c r="CR290" s="74">
        <v>0</v>
      </c>
      <c r="CS290" s="74">
        <v>0</v>
      </c>
      <c r="CT290" s="74">
        <v>0</v>
      </c>
      <c r="CU290" s="74">
        <v>0</v>
      </c>
      <c r="CV290" s="74">
        <v>0</v>
      </c>
      <c r="CW290" s="74">
        <v>0</v>
      </c>
      <c r="CX290" s="74">
        <v>0</v>
      </c>
      <c r="CY290" s="74">
        <v>0</v>
      </c>
      <c r="CZ290" s="74">
        <v>0</v>
      </c>
      <c r="DA290" s="74">
        <v>0</v>
      </c>
      <c r="DB290" s="74">
        <v>0</v>
      </c>
      <c r="DC290" s="74">
        <v>0</v>
      </c>
      <c r="DD290" s="74">
        <v>0</v>
      </c>
    </row>
    <row r="291" spans="1:108" ht="16.5" customHeight="1" x14ac:dyDescent="0.25">
      <c r="A291" s="70">
        <v>274</v>
      </c>
      <c r="B291" s="71">
        <v>45428</v>
      </c>
      <c r="C291" s="72">
        <v>2</v>
      </c>
      <c r="D291" s="72">
        <v>0</v>
      </c>
      <c r="E291" s="72">
        <v>0</v>
      </c>
      <c r="F291" s="74"/>
      <c r="G291" s="72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2">
        <v>0</v>
      </c>
      <c r="AB291" s="72">
        <v>0</v>
      </c>
      <c r="AC291" s="72">
        <v>0</v>
      </c>
      <c r="AD291" s="72">
        <v>0</v>
      </c>
      <c r="AE291" s="72">
        <v>0</v>
      </c>
      <c r="AF291" s="72">
        <v>0</v>
      </c>
      <c r="AG291" s="72">
        <v>0</v>
      </c>
      <c r="AH291" s="72">
        <v>0</v>
      </c>
      <c r="AI291" s="72">
        <v>0</v>
      </c>
      <c r="AJ291" s="72">
        <v>0</v>
      </c>
      <c r="AK291" s="72">
        <v>0</v>
      </c>
      <c r="AL291" s="72">
        <v>0</v>
      </c>
      <c r="AM291" s="72">
        <v>0</v>
      </c>
      <c r="AN291" s="72"/>
      <c r="AO291" s="74">
        <v>0</v>
      </c>
      <c r="AP291" s="74">
        <v>0</v>
      </c>
      <c r="AQ291" s="74">
        <v>0</v>
      </c>
      <c r="AR291" s="74">
        <v>0</v>
      </c>
      <c r="AS291" s="74">
        <v>0</v>
      </c>
      <c r="AT291" s="74">
        <v>0</v>
      </c>
      <c r="AU291" s="74">
        <v>0</v>
      </c>
      <c r="AV291" s="74">
        <v>0</v>
      </c>
      <c r="AW291" s="74">
        <v>0</v>
      </c>
      <c r="AX291" s="74">
        <v>0</v>
      </c>
      <c r="AY291" s="74">
        <f t="shared" si="89"/>
        <v>0</v>
      </c>
      <c r="AZ291" s="74"/>
      <c r="BA291" s="74"/>
      <c r="BB291" s="74">
        <v>0</v>
      </c>
      <c r="BC291" s="74">
        <v>0</v>
      </c>
      <c r="BD291" s="74">
        <v>0</v>
      </c>
      <c r="BE291" s="74">
        <v>0</v>
      </c>
      <c r="BF291" s="74">
        <v>0</v>
      </c>
      <c r="BG291" s="74">
        <v>0</v>
      </c>
      <c r="BH291" s="74">
        <v>0</v>
      </c>
      <c r="BI291" s="74">
        <v>0</v>
      </c>
      <c r="BJ291" s="74">
        <v>0</v>
      </c>
      <c r="BK291" s="74">
        <v>0</v>
      </c>
      <c r="BL291" s="74">
        <v>0</v>
      </c>
      <c r="BM291" s="74">
        <v>0</v>
      </c>
      <c r="BN291" s="74">
        <v>0</v>
      </c>
      <c r="BO291" s="74">
        <v>0</v>
      </c>
      <c r="BP291" s="74">
        <v>0</v>
      </c>
      <c r="BQ291" s="74">
        <v>0</v>
      </c>
      <c r="BR291" s="74">
        <v>0</v>
      </c>
      <c r="BS291" s="74">
        <v>0</v>
      </c>
      <c r="BT291" s="74">
        <v>0</v>
      </c>
      <c r="BU291" s="74">
        <v>0</v>
      </c>
      <c r="BV291" s="74">
        <f t="shared" si="95"/>
        <v>0</v>
      </c>
      <c r="BW291" s="74">
        <f t="shared" si="91"/>
        <v>0</v>
      </c>
      <c r="BX291" s="73">
        <f t="shared" si="93"/>
        <v>-51.942038717214274</v>
      </c>
      <c r="BY291" s="73">
        <f t="shared" si="92"/>
        <v>-146.75963620781607</v>
      </c>
      <c r="BZ291" s="74">
        <v>0</v>
      </c>
      <c r="CA291" s="74">
        <v>0</v>
      </c>
      <c r="CB291" s="74">
        <v>0</v>
      </c>
      <c r="CC291" s="74">
        <v>0</v>
      </c>
      <c r="CD291" s="74">
        <v>0</v>
      </c>
      <c r="CE291" s="74">
        <v>0</v>
      </c>
      <c r="CF291" s="74">
        <v>0</v>
      </c>
      <c r="CG291" s="74">
        <v>0</v>
      </c>
      <c r="CH291" s="74">
        <v>0</v>
      </c>
      <c r="CI291" s="74">
        <v>0</v>
      </c>
      <c r="CJ291" s="74">
        <v>0</v>
      </c>
      <c r="CK291" s="74">
        <v>0</v>
      </c>
      <c r="CL291" s="74">
        <v>0</v>
      </c>
      <c r="CM291" s="74">
        <v>0</v>
      </c>
      <c r="CN291" s="74">
        <v>0</v>
      </c>
      <c r="CO291" s="74">
        <v>0</v>
      </c>
      <c r="CP291" s="74">
        <v>0</v>
      </c>
      <c r="CQ291" s="74">
        <v>0</v>
      </c>
      <c r="CR291" s="74">
        <v>0</v>
      </c>
      <c r="CS291" s="74">
        <v>0</v>
      </c>
      <c r="CT291" s="74">
        <v>0</v>
      </c>
      <c r="CU291" s="74">
        <v>0</v>
      </c>
      <c r="CV291" s="74">
        <v>0</v>
      </c>
      <c r="CW291" s="74">
        <v>0</v>
      </c>
      <c r="CX291" s="74">
        <v>0</v>
      </c>
      <c r="CY291" s="74">
        <v>0</v>
      </c>
      <c r="CZ291" s="74">
        <v>0</v>
      </c>
      <c r="DA291" s="74">
        <v>0</v>
      </c>
      <c r="DB291" s="74">
        <v>0</v>
      </c>
      <c r="DC291" s="74">
        <v>0</v>
      </c>
      <c r="DD291" s="74">
        <v>0</v>
      </c>
    </row>
    <row r="292" spans="1:108" ht="16.5" customHeight="1" x14ac:dyDescent="0.25">
      <c r="A292" s="70">
        <v>275</v>
      </c>
      <c r="B292" s="71">
        <v>45429</v>
      </c>
      <c r="C292" s="72">
        <v>1</v>
      </c>
      <c r="D292" s="72">
        <v>10.029999999999999</v>
      </c>
      <c r="E292" s="72">
        <v>1775.43534</v>
      </c>
      <c r="F292" s="74"/>
      <c r="G292" s="72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2">
        <v>1.1200000000000001</v>
      </c>
      <c r="AB292" s="72">
        <v>404.38</v>
      </c>
      <c r="AC292" s="72">
        <v>1.69</v>
      </c>
      <c r="AD292" s="72">
        <v>3.38</v>
      </c>
      <c r="AE292" s="72">
        <v>7.5369999999999999</v>
      </c>
      <c r="AF292" s="72">
        <v>3.6999999999999998E-2</v>
      </c>
      <c r="AG292" s="72">
        <v>0.184</v>
      </c>
      <c r="AH292" s="72">
        <v>1.9E-2</v>
      </c>
      <c r="AI292" s="72">
        <v>0</v>
      </c>
      <c r="AJ292" s="72">
        <v>6.0000000000000001E-3</v>
      </c>
      <c r="AK292" s="72">
        <f>100-(AB292/10000*1.6734)-(AC292*1.1547)-(AD292*(100/(67.1-$AQ$1)))-(AF292*2.8879)-(AG292*2.1733)-((AE292-(AD292*($AQ$1/(67.1-$AQ$1)))-(AF292*0.8788)-(AG292*0.7453))*2.1483)</f>
        <v>76.989983768803015</v>
      </c>
      <c r="AL292" s="72">
        <f>100/((AB292/10000*1.6734/5.8)+(AC292*1.1547/7.58)+(AD292*(100/(67.1-$AQ$1))/4)+(AF292*2.8879/4.2)+(AG292*2.1733/6)+((AE292-(AD292*($AQ$1/(67.1-$AQ$1)))-(AF292*0.8788)-(AG292*0.7453))*2.1483/4.9)+(AK292/2.65))</f>
        <v>2.9528724174604255</v>
      </c>
      <c r="AM292" s="72">
        <f>IF(AB292=0,0,(AB292/AC292))</f>
        <v>239.27810650887574</v>
      </c>
      <c r="AN292" s="72">
        <v>43.78</v>
      </c>
      <c r="AO292" s="74">
        <v>22.03</v>
      </c>
      <c r="AP292" s="72">
        <v>11345.65</v>
      </c>
      <c r="AQ292" s="74">
        <v>55.38</v>
      </c>
      <c r="AR292" s="74">
        <v>9.18</v>
      </c>
      <c r="AS292" s="74">
        <v>4.8230000000000004</v>
      </c>
      <c r="AT292" s="74">
        <v>0.64400000000000002</v>
      </c>
      <c r="AU292" s="74">
        <v>0.14799999999999999</v>
      </c>
      <c r="AV292" s="74">
        <v>6.4000000000000001E-2</v>
      </c>
      <c r="AW292" s="74">
        <v>4.01</v>
      </c>
      <c r="AX292" s="74">
        <v>0.16200000000000001</v>
      </c>
      <c r="AY292" s="74">
        <f t="shared" si="89"/>
        <v>18.012999999999998</v>
      </c>
      <c r="AZ292" s="74"/>
      <c r="BA292" s="74"/>
      <c r="BB292" s="74">
        <v>1.93</v>
      </c>
      <c r="BC292" s="72">
        <v>529.75</v>
      </c>
      <c r="BD292" s="74">
        <v>2.2799999999999998</v>
      </c>
      <c r="BE292" s="74">
        <v>2.86</v>
      </c>
      <c r="BF292" s="74">
        <v>7.6589999999999998</v>
      </c>
      <c r="BG292" s="74">
        <v>0.03</v>
      </c>
      <c r="BH292" s="74">
        <v>0.224</v>
      </c>
      <c r="BI292" s="74">
        <v>1.7999999999999999E-2</v>
      </c>
      <c r="BJ292" s="74">
        <v>0</v>
      </c>
      <c r="BK292" s="74">
        <v>4.0000000000000001E-3</v>
      </c>
      <c r="BL292" s="74">
        <v>8.2899999999999991</v>
      </c>
      <c r="BM292" s="72">
        <v>3166.87</v>
      </c>
      <c r="BN292" s="74">
        <v>7.77</v>
      </c>
      <c r="BO292" s="74">
        <v>47.95</v>
      </c>
      <c r="BP292" s="74">
        <v>9.8409999999999993</v>
      </c>
      <c r="BQ292" s="74">
        <v>0.42199999999999999</v>
      </c>
      <c r="BR292" s="74">
        <v>0.115</v>
      </c>
      <c r="BS292" s="74">
        <v>0.29699999999999999</v>
      </c>
      <c r="BT292" s="74">
        <v>3.52</v>
      </c>
      <c r="BU292" s="74">
        <v>2.1999999999999999E-2</v>
      </c>
      <c r="BV292" s="74">
        <f t="shared" si="95"/>
        <v>13.360999999999999</v>
      </c>
      <c r="BW292" s="74">
        <f t="shared" si="91"/>
        <v>11.712</v>
      </c>
      <c r="BX292" s="73">
        <f t="shared" si="93"/>
        <v>-51.422038717214271</v>
      </c>
      <c r="BY292" s="73">
        <f t="shared" si="92"/>
        <v>-140.04763620781608</v>
      </c>
      <c r="BZ292" s="74">
        <v>1.17</v>
      </c>
      <c r="CA292" s="72">
        <v>276.02</v>
      </c>
      <c r="CB292" s="74">
        <v>0.56000000000000005</v>
      </c>
      <c r="CC292" s="74">
        <v>0.64</v>
      </c>
      <c r="CD292" s="74">
        <v>7.4870000000000001</v>
      </c>
      <c r="CE292" s="74">
        <v>1.4E-2</v>
      </c>
      <c r="CF292" s="74">
        <v>0.21299999999999999</v>
      </c>
      <c r="CG292" s="74">
        <v>3.0000000000000001E-3</v>
      </c>
      <c r="CH292" s="74">
        <v>0</v>
      </c>
      <c r="CI292" s="74">
        <v>1E-3</v>
      </c>
      <c r="CJ292" s="74">
        <v>0</v>
      </c>
      <c r="CK292" s="74">
        <v>0</v>
      </c>
      <c r="CL292" s="74">
        <v>0</v>
      </c>
      <c r="CM292" s="74">
        <v>0</v>
      </c>
      <c r="CN292" s="74">
        <v>0</v>
      </c>
      <c r="CO292" s="74">
        <v>0</v>
      </c>
      <c r="CP292" s="74">
        <v>0</v>
      </c>
      <c r="CQ292" s="74">
        <v>0</v>
      </c>
      <c r="CR292" s="74">
        <v>0</v>
      </c>
      <c r="CS292" s="74">
        <v>0</v>
      </c>
      <c r="CT292" s="74">
        <v>0</v>
      </c>
      <c r="CU292" s="74">
        <v>0</v>
      </c>
      <c r="CV292" s="74">
        <v>0</v>
      </c>
      <c r="CW292" s="74">
        <v>0</v>
      </c>
      <c r="CX292" s="74">
        <v>0</v>
      </c>
      <c r="CY292" s="74">
        <v>0</v>
      </c>
      <c r="CZ292" s="74">
        <v>0</v>
      </c>
      <c r="DA292" s="74">
        <v>0</v>
      </c>
      <c r="DB292" s="74">
        <v>0</v>
      </c>
      <c r="DC292" s="74">
        <v>0</v>
      </c>
      <c r="DD292" s="74">
        <v>35.61</v>
      </c>
    </row>
    <row r="293" spans="1:108" ht="16.5" customHeight="1" x14ac:dyDescent="0.25">
      <c r="A293" s="70">
        <v>276</v>
      </c>
      <c r="B293" s="71">
        <v>45429</v>
      </c>
      <c r="C293" s="72">
        <v>2</v>
      </c>
      <c r="D293" s="72">
        <v>9.6300000000000008</v>
      </c>
      <c r="E293" s="72">
        <v>1588.7369699999999</v>
      </c>
      <c r="F293" s="74"/>
      <c r="G293" s="72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2">
        <v>1.27</v>
      </c>
      <c r="AB293" s="72">
        <v>633.84</v>
      </c>
      <c r="AC293" s="72">
        <v>2.75</v>
      </c>
      <c r="AD293" s="72">
        <v>3.58</v>
      </c>
      <c r="AE293" s="72">
        <v>8.5220000000000002</v>
      </c>
      <c r="AF293" s="72">
        <v>4.2000000000000003E-2</v>
      </c>
      <c r="AG293" s="72">
        <v>0.251</v>
      </c>
      <c r="AH293" s="72">
        <v>2.5000000000000001E-2</v>
      </c>
      <c r="AI293" s="72">
        <v>0</v>
      </c>
      <c r="AJ293" s="72">
        <v>1.0999999999999999E-2</v>
      </c>
      <c r="AK293" s="72">
        <f t="shared" ref="AK293:AK311" si="96">100-(AB293/10000*1.6734)-(AC293*1.1547)-(AD293*(100/(67.1-$AQ$1)))-(AF293*2.8879)-(AG293*2.1733)-((AE293-(AD293*($AQ$1/(67.1-$AQ$1)))-(AF293*0.8788)-(AG293*0.7453))*2.1483)</f>
        <v>73.29263750564678</v>
      </c>
      <c r="AL293" s="72">
        <f t="shared" ref="AL293:AL321" si="97">100/((AB293/10000*1.6734/5.8)+(AC293*1.1547/7.58)+(AD293*(100/(67.1-$AQ$1))/4)+(AF293*2.8879/4.2)+(AG293*2.1733/6)+((AE293-(AD293*($AQ$1/(67.1-$AQ$1)))-(AF293*0.8788)-(AG293*0.7453))*2.1483/4.9)+(AK293/2.65))</f>
        <v>3.0169367866036567</v>
      </c>
      <c r="AM293" s="72">
        <f t="shared" ref="AM293:AM312" si="98">IF(AB293=0,0,(AB293/AC293))</f>
        <v>230.48727272727274</v>
      </c>
      <c r="AN293" s="72">
        <v>43.78</v>
      </c>
      <c r="AO293" s="74">
        <v>22.49</v>
      </c>
      <c r="AP293" s="72">
        <v>10734.17</v>
      </c>
      <c r="AQ293" s="74">
        <v>54.28</v>
      </c>
      <c r="AR293" s="74">
        <v>7.39</v>
      </c>
      <c r="AS293" s="74">
        <v>6.2290000000000001</v>
      </c>
      <c r="AT293" s="74">
        <v>0.50900000000000001</v>
      </c>
      <c r="AU293" s="74">
        <v>0.20799999999999999</v>
      </c>
      <c r="AV293" s="74">
        <v>4.8000000000000001E-2</v>
      </c>
      <c r="AW293" s="74">
        <v>6.44</v>
      </c>
      <c r="AX293" s="74">
        <v>0.13400000000000001</v>
      </c>
      <c r="AY293" s="74">
        <f t="shared" si="89"/>
        <v>20.059000000000001</v>
      </c>
      <c r="AZ293" s="74"/>
      <c r="BA293" s="74"/>
      <c r="BB293" s="74">
        <v>0.65</v>
      </c>
      <c r="BC293" s="72">
        <v>172.1</v>
      </c>
      <c r="BD293" s="74">
        <v>0.3</v>
      </c>
      <c r="BE293" s="74">
        <v>2.97</v>
      </c>
      <c r="BF293" s="74">
        <v>7.218</v>
      </c>
      <c r="BG293" s="74">
        <v>0.02</v>
      </c>
      <c r="BH293" s="74">
        <v>0.22500000000000001</v>
      </c>
      <c r="BI293" s="74">
        <v>0.02</v>
      </c>
      <c r="BJ293" s="74">
        <v>0</v>
      </c>
      <c r="BK293" s="74">
        <v>2E-3</v>
      </c>
      <c r="BL293" s="74">
        <v>4.18</v>
      </c>
      <c r="BM293" s="72">
        <v>1837.84</v>
      </c>
      <c r="BN293" s="74">
        <v>2.73</v>
      </c>
      <c r="BO293" s="74">
        <v>51.43</v>
      </c>
      <c r="BP293" s="74">
        <v>9.0090000000000003</v>
      </c>
      <c r="BQ293" s="74">
        <v>0.32500000000000001</v>
      </c>
      <c r="BR293" s="74">
        <v>8.4000000000000005E-2</v>
      </c>
      <c r="BS293" s="74">
        <v>0.30399999999999999</v>
      </c>
      <c r="BT293" s="74">
        <v>2.17</v>
      </c>
      <c r="BU293" s="74">
        <v>8.9999999999999993E-3</v>
      </c>
      <c r="BV293" s="74">
        <f t="shared" si="95"/>
        <v>11.179</v>
      </c>
      <c r="BW293" s="74">
        <f t="shared" si="91"/>
        <v>5.2250000000000005</v>
      </c>
      <c r="BX293" s="73">
        <f t="shared" si="93"/>
        <v>-52.252038717214269</v>
      </c>
      <c r="BY293" s="73">
        <f t="shared" si="92"/>
        <v>-139.82263620781609</v>
      </c>
      <c r="BZ293" s="74">
        <v>0.62</v>
      </c>
      <c r="CA293" s="72">
        <v>159.88999999999999</v>
      </c>
      <c r="CB293" s="74">
        <v>0.25</v>
      </c>
      <c r="CC293" s="74">
        <v>1.82</v>
      </c>
      <c r="CD293" s="74">
        <v>7.351</v>
      </c>
      <c r="CE293" s="74">
        <v>0.01</v>
      </c>
      <c r="CF293" s="74">
        <v>0.218</v>
      </c>
      <c r="CG293" s="74">
        <v>3.0000000000000001E-3</v>
      </c>
      <c r="CH293" s="74">
        <v>0</v>
      </c>
      <c r="CI293" s="74">
        <v>2E-3</v>
      </c>
      <c r="CJ293" s="74">
        <v>0</v>
      </c>
      <c r="CK293" s="74">
        <v>0</v>
      </c>
      <c r="CL293" s="74">
        <v>0</v>
      </c>
      <c r="CM293" s="74">
        <v>0</v>
      </c>
      <c r="CN293" s="74">
        <v>0</v>
      </c>
      <c r="CO293" s="74">
        <v>0</v>
      </c>
      <c r="CP293" s="74">
        <v>0</v>
      </c>
      <c r="CQ293" s="74">
        <v>0</v>
      </c>
      <c r="CR293" s="74">
        <v>0</v>
      </c>
      <c r="CS293" s="74">
        <v>0</v>
      </c>
      <c r="CT293" s="74">
        <v>0</v>
      </c>
      <c r="CU293" s="74">
        <v>0</v>
      </c>
      <c r="CV293" s="74">
        <v>0</v>
      </c>
      <c r="CW293" s="74">
        <v>0</v>
      </c>
      <c r="CX293" s="74">
        <v>0</v>
      </c>
      <c r="CY293" s="74">
        <v>0</v>
      </c>
      <c r="CZ293" s="74">
        <v>0</v>
      </c>
      <c r="DA293" s="74">
        <v>0</v>
      </c>
      <c r="DB293" s="74">
        <v>0</v>
      </c>
      <c r="DC293" s="74">
        <v>0</v>
      </c>
      <c r="DD293" s="74">
        <v>39.090000000000003</v>
      </c>
    </row>
    <row r="294" spans="1:108" ht="16.5" customHeight="1" x14ac:dyDescent="0.25">
      <c r="A294" s="70">
        <v>277</v>
      </c>
      <c r="B294" s="71">
        <v>45430</v>
      </c>
      <c r="C294" s="72">
        <v>1</v>
      </c>
      <c r="D294" s="72">
        <v>8.42</v>
      </c>
      <c r="E294" s="72">
        <v>1422.77037</v>
      </c>
      <c r="F294" s="74"/>
      <c r="G294" s="72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2">
        <v>1.17</v>
      </c>
      <c r="AB294" s="72">
        <v>560.21</v>
      </c>
      <c r="AC294" s="72">
        <v>2.38</v>
      </c>
      <c r="AD294" s="72">
        <v>4.0199999999999996</v>
      </c>
      <c r="AE294" s="72">
        <v>9.51</v>
      </c>
      <c r="AF294" s="72">
        <v>4.9000000000000002E-2</v>
      </c>
      <c r="AG294" s="72">
        <v>0.33200000000000002</v>
      </c>
      <c r="AH294" s="72">
        <v>3.1E-2</v>
      </c>
      <c r="AI294" s="72">
        <v>0</v>
      </c>
      <c r="AJ294" s="72">
        <v>0.01</v>
      </c>
      <c r="AK294" s="72">
        <f t="shared" si="96"/>
        <v>70.950109428287135</v>
      </c>
      <c r="AL294" s="72">
        <f t="shared" si="97"/>
        <v>3.0486990141124806</v>
      </c>
      <c r="AM294" s="72">
        <f t="shared" si="98"/>
        <v>235.38235294117649</v>
      </c>
      <c r="AN294" s="72">
        <v>36.43</v>
      </c>
      <c r="AO294" s="74">
        <v>19.34</v>
      </c>
      <c r="AP294" s="72">
        <v>10975.96</v>
      </c>
      <c r="AQ294" s="74">
        <v>49.01</v>
      </c>
      <c r="AR294" s="74">
        <v>8.17</v>
      </c>
      <c r="AS294" s="74">
        <v>6.7210000000000001</v>
      </c>
      <c r="AT294" s="74">
        <v>0.47299999999999998</v>
      </c>
      <c r="AU294" s="74">
        <v>0.26</v>
      </c>
      <c r="AV294" s="74">
        <v>5.8000000000000003E-2</v>
      </c>
      <c r="AW294" s="74">
        <v>8.1999999999999993</v>
      </c>
      <c r="AX294" s="74">
        <v>0.13900000000000001</v>
      </c>
      <c r="AY294" s="74">
        <f t="shared" si="89"/>
        <v>23.090999999999998</v>
      </c>
      <c r="AZ294" s="74"/>
      <c r="BA294" s="74"/>
      <c r="BB294" s="74">
        <v>0.81</v>
      </c>
      <c r="BC294" s="72">
        <v>192.97</v>
      </c>
      <c r="BD294" s="74">
        <v>0.44</v>
      </c>
      <c r="BE294" s="74">
        <v>4.12</v>
      </c>
      <c r="BF294" s="74">
        <v>9.3369999999999997</v>
      </c>
      <c r="BG294" s="74">
        <v>0.02</v>
      </c>
      <c r="BH294" s="74">
        <v>0.20599999999999999</v>
      </c>
      <c r="BI294" s="74">
        <v>1.9E-2</v>
      </c>
      <c r="BJ294" s="74">
        <v>0</v>
      </c>
      <c r="BK294" s="74">
        <v>6.0000000000000001E-3</v>
      </c>
      <c r="BL294" s="74">
        <v>1.94</v>
      </c>
      <c r="BM294" s="72">
        <v>1246.17</v>
      </c>
      <c r="BN294" s="74">
        <v>1.82</v>
      </c>
      <c r="BO294" s="74">
        <v>52.33</v>
      </c>
      <c r="BP294" s="74">
        <v>10.968999999999999</v>
      </c>
      <c r="BQ294" s="74">
        <v>0.33400000000000002</v>
      </c>
      <c r="BR294" s="74">
        <v>7.4999999999999997E-2</v>
      </c>
      <c r="BS294" s="74">
        <v>0.33</v>
      </c>
      <c r="BT294" s="74">
        <v>1.83</v>
      </c>
      <c r="BU294" s="74">
        <v>8.9999999999999993E-3</v>
      </c>
      <c r="BV294" s="74">
        <f t="shared" si="95"/>
        <v>12.798999999999999</v>
      </c>
      <c r="BW294" s="74">
        <f t="shared" si="91"/>
        <v>3.9840000000000004</v>
      </c>
      <c r="BX294" s="73">
        <f t="shared" si="93"/>
        <v>-53.422038717214271</v>
      </c>
      <c r="BY294" s="73">
        <f t="shared" si="92"/>
        <v>-140.83863620781608</v>
      </c>
      <c r="BZ294" s="74">
        <v>0.62</v>
      </c>
      <c r="CA294" s="72">
        <v>110.86</v>
      </c>
      <c r="CB294" s="74">
        <v>0.27</v>
      </c>
      <c r="CC294" s="74">
        <v>0.57999999999999996</v>
      </c>
      <c r="CD294" s="74">
        <v>8.7590000000000003</v>
      </c>
      <c r="CE294" s="74">
        <v>1.7000000000000001E-2</v>
      </c>
      <c r="CF294" s="74">
        <v>0.26200000000000001</v>
      </c>
      <c r="CG294" s="74">
        <v>4.0000000000000001E-3</v>
      </c>
      <c r="CH294" s="74">
        <v>0</v>
      </c>
      <c r="CI294" s="74">
        <v>6.0000000000000001E-3</v>
      </c>
      <c r="CJ294" s="74">
        <v>0</v>
      </c>
      <c r="CK294" s="74">
        <v>0</v>
      </c>
      <c r="CL294" s="74">
        <v>0</v>
      </c>
      <c r="CM294" s="74">
        <v>0</v>
      </c>
      <c r="CN294" s="74">
        <v>0</v>
      </c>
      <c r="CO294" s="74">
        <v>0</v>
      </c>
      <c r="CP294" s="74">
        <v>0</v>
      </c>
      <c r="CQ294" s="74">
        <v>0</v>
      </c>
      <c r="CR294" s="74">
        <v>0</v>
      </c>
      <c r="CS294" s="74">
        <v>0</v>
      </c>
      <c r="CT294" s="74">
        <v>0</v>
      </c>
      <c r="CU294" s="74">
        <v>0</v>
      </c>
      <c r="CV294" s="74">
        <v>0</v>
      </c>
      <c r="CW294" s="74">
        <v>0</v>
      </c>
      <c r="CX294" s="74">
        <v>0</v>
      </c>
      <c r="CY294" s="74">
        <v>0</v>
      </c>
      <c r="CZ294" s="74">
        <v>0</v>
      </c>
      <c r="DA294" s="74">
        <v>0</v>
      </c>
      <c r="DB294" s="74">
        <v>0</v>
      </c>
      <c r="DC294" s="74">
        <v>0</v>
      </c>
      <c r="DD294" s="74">
        <v>35.69</v>
      </c>
    </row>
    <row r="295" spans="1:108" ht="16.5" customHeight="1" x14ac:dyDescent="0.25">
      <c r="A295" s="70">
        <v>278</v>
      </c>
      <c r="B295" s="71">
        <v>45430</v>
      </c>
      <c r="C295" s="72">
        <v>2</v>
      </c>
      <c r="D295" s="72">
        <v>12</v>
      </c>
      <c r="E295" s="72">
        <v>2089.2885859999997</v>
      </c>
      <c r="F295" s="74"/>
      <c r="G295" s="72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2">
        <v>1.01</v>
      </c>
      <c r="AB295" s="72">
        <v>381.58</v>
      </c>
      <c r="AC295" s="72">
        <v>1.21</v>
      </c>
      <c r="AD295" s="72">
        <v>2.73</v>
      </c>
      <c r="AE295" s="72">
        <v>7.391</v>
      </c>
      <c r="AF295" s="72">
        <v>3.4000000000000002E-2</v>
      </c>
      <c r="AG295" s="72">
        <v>0.191</v>
      </c>
      <c r="AH295" s="72">
        <v>1.7000000000000001E-2</v>
      </c>
      <c r="AI295" s="72">
        <v>0</v>
      </c>
      <c r="AJ295" s="72">
        <v>6.0000000000000001E-3</v>
      </c>
      <c r="AK295" s="72">
        <f t="shared" si="96"/>
        <v>78.756257118543189</v>
      </c>
      <c r="AL295" s="72">
        <f t="shared" si="97"/>
        <v>2.9275251324568456</v>
      </c>
      <c r="AM295" s="72">
        <f t="shared" si="98"/>
        <v>315.35537190082647</v>
      </c>
      <c r="AN295" s="72">
        <v>46.08</v>
      </c>
      <c r="AO295" s="74">
        <v>21.81</v>
      </c>
      <c r="AP295" s="72">
        <v>12246.92</v>
      </c>
      <c r="AQ295" s="74">
        <v>50.02</v>
      </c>
      <c r="AR295" s="74">
        <v>7.54</v>
      </c>
      <c r="AS295" s="74">
        <v>6.2140000000000004</v>
      </c>
      <c r="AT295" s="74">
        <v>0.51100000000000001</v>
      </c>
      <c r="AU295" s="74">
        <v>0.22</v>
      </c>
      <c r="AV295" s="74">
        <v>4.9000000000000002E-2</v>
      </c>
      <c r="AW295" s="74">
        <v>5.83</v>
      </c>
      <c r="AX295" s="74">
        <v>0.13700000000000001</v>
      </c>
      <c r="AY295" s="74">
        <f t="shared" si="89"/>
        <v>19.584000000000003</v>
      </c>
      <c r="AZ295" s="74"/>
      <c r="BA295" s="74"/>
      <c r="BB295" s="74">
        <v>0.59</v>
      </c>
      <c r="BC295" s="72">
        <v>148.05000000000001</v>
      </c>
      <c r="BD295" s="74">
        <v>0.26</v>
      </c>
      <c r="BE295" s="74">
        <v>2.77</v>
      </c>
      <c r="BF295" s="74">
        <v>7.5389999999999997</v>
      </c>
      <c r="BG295" s="74">
        <v>2.1000000000000001E-2</v>
      </c>
      <c r="BH295" s="74">
        <v>0.20399999999999999</v>
      </c>
      <c r="BI295" s="74">
        <v>1.7999999999999999E-2</v>
      </c>
      <c r="BJ295" s="74">
        <v>0</v>
      </c>
      <c r="BK295" s="74">
        <v>5.0000000000000001E-3</v>
      </c>
      <c r="BL295" s="74">
        <v>1.57</v>
      </c>
      <c r="BM295" s="72">
        <v>1015.49</v>
      </c>
      <c r="BN295" s="74">
        <v>0.97</v>
      </c>
      <c r="BO295" s="74">
        <v>50.5</v>
      </c>
      <c r="BP295" s="74">
        <v>10.637</v>
      </c>
      <c r="BQ295" s="74">
        <v>0.35099999999999998</v>
      </c>
      <c r="BR295" s="74">
        <v>0.109</v>
      </c>
      <c r="BS295" s="74">
        <v>0.34799999999999998</v>
      </c>
      <c r="BT295" s="74">
        <v>2.7</v>
      </c>
      <c r="BU295" s="74">
        <v>8.0000000000000002E-3</v>
      </c>
      <c r="BV295" s="74">
        <f t="shared" si="95"/>
        <v>13.337</v>
      </c>
      <c r="BW295" s="74">
        <f t="shared" si="91"/>
        <v>4.0209999999999999</v>
      </c>
      <c r="BX295" s="73">
        <f t="shared" si="93"/>
        <v>-53.722038717214268</v>
      </c>
      <c r="BY295" s="73">
        <f t="shared" si="92"/>
        <v>-141.81763620781609</v>
      </c>
      <c r="BZ295" s="74">
        <v>0.53</v>
      </c>
      <c r="CA295" s="72">
        <v>82.25</v>
      </c>
      <c r="CB295" s="74">
        <v>0.18</v>
      </c>
      <c r="CC295" s="74">
        <v>0.32</v>
      </c>
      <c r="CD295" s="74">
        <v>7.1529999999999996</v>
      </c>
      <c r="CE295" s="74">
        <v>1.2E-2</v>
      </c>
      <c r="CF295" s="74">
        <v>0.18</v>
      </c>
      <c r="CG295" s="74">
        <v>2E-3</v>
      </c>
      <c r="CH295" s="74">
        <v>0</v>
      </c>
      <c r="CI295" s="74">
        <v>5.0000000000000001E-3</v>
      </c>
      <c r="CJ295" s="74">
        <v>2.5</v>
      </c>
      <c r="CK295" s="74">
        <v>661.87</v>
      </c>
      <c r="CL295" s="74">
        <v>1.17</v>
      </c>
      <c r="CM295" s="74">
        <v>3.8</v>
      </c>
      <c r="CN295" s="74">
        <v>42.58</v>
      </c>
      <c r="CO295" s="74">
        <v>6.0999999999999999E-2</v>
      </c>
      <c r="CP295" s="74">
        <v>0.46300000000000002</v>
      </c>
      <c r="CQ295" s="74">
        <v>2.8000000000000001E-2</v>
      </c>
      <c r="CR295" s="74">
        <v>5.56</v>
      </c>
      <c r="CS295" s="74">
        <v>1.2E-2</v>
      </c>
      <c r="CT295" s="74">
        <v>0.23</v>
      </c>
      <c r="CU295" s="74">
        <v>47.8</v>
      </c>
      <c r="CV295" s="74">
        <v>0.12</v>
      </c>
      <c r="CW295" s="74">
        <v>0.17</v>
      </c>
      <c r="CX295" s="74">
        <v>5.2539999999999996</v>
      </c>
      <c r="CY295" s="74">
        <v>0.01</v>
      </c>
      <c r="CZ295" s="74">
        <v>0.20399999999999999</v>
      </c>
      <c r="DA295" s="74">
        <v>2E-3</v>
      </c>
      <c r="DB295" s="74">
        <v>0</v>
      </c>
      <c r="DC295" s="74">
        <v>5.0000000000000001E-3</v>
      </c>
      <c r="DD295" s="74">
        <v>43.52</v>
      </c>
    </row>
    <row r="296" spans="1:108" ht="16.5" customHeight="1" x14ac:dyDescent="0.25">
      <c r="A296" s="70">
        <v>279</v>
      </c>
      <c r="B296" s="71">
        <v>45431</v>
      </c>
      <c r="C296" s="72">
        <v>1</v>
      </c>
      <c r="D296" s="72">
        <v>12</v>
      </c>
      <c r="E296" s="72">
        <v>2098.8380000000002</v>
      </c>
      <c r="F296" s="74"/>
      <c r="G296" s="72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2">
        <v>1.38</v>
      </c>
      <c r="AB296" s="72">
        <v>572.04</v>
      </c>
      <c r="AC296" s="72">
        <v>2.2400000000000002</v>
      </c>
      <c r="AD296" s="72">
        <v>3.09</v>
      </c>
      <c r="AE296" s="72">
        <v>8.1189999999999998</v>
      </c>
      <c r="AF296" s="72">
        <v>4.4999999999999998E-2</v>
      </c>
      <c r="AG296" s="72">
        <v>0.314</v>
      </c>
      <c r="AH296" s="72">
        <v>2.1999999999999999E-2</v>
      </c>
      <c r="AI296" s="72">
        <v>0</v>
      </c>
      <c r="AJ296" s="72">
        <v>8.9999999999999993E-3</v>
      </c>
      <c r="AK296" s="72">
        <f t="shared" si="96"/>
        <v>75.393705313238002</v>
      </c>
      <c r="AL296" s="72">
        <f t="shared" si="97"/>
        <v>2.9842733936335542</v>
      </c>
      <c r="AM296" s="72">
        <f t="shared" si="98"/>
        <v>255.37499999999997</v>
      </c>
      <c r="AN296" s="72">
        <v>47.66</v>
      </c>
      <c r="AO296" s="74">
        <v>22.94</v>
      </c>
      <c r="AP296" s="72">
        <v>11903.73</v>
      </c>
      <c r="AQ296" s="74">
        <v>49.44</v>
      </c>
      <c r="AR296" s="74">
        <v>5.43</v>
      </c>
      <c r="AS296" s="74">
        <v>5.484</v>
      </c>
      <c r="AT296" s="74">
        <v>0.436</v>
      </c>
      <c r="AU296" s="74">
        <v>0.23699999999999999</v>
      </c>
      <c r="AV296" s="74">
        <v>3.4000000000000002E-2</v>
      </c>
      <c r="AW296" s="74">
        <v>8.02</v>
      </c>
      <c r="AX296" s="74">
        <v>0.121</v>
      </c>
      <c r="AY296" s="74">
        <f t="shared" si="89"/>
        <v>18.933999999999997</v>
      </c>
      <c r="AZ296" s="74"/>
      <c r="BA296" s="74"/>
      <c r="BB296" s="74">
        <v>0.59</v>
      </c>
      <c r="BC296" s="72">
        <v>147.52000000000001</v>
      </c>
      <c r="BD296" s="74">
        <v>0.27</v>
      </c>
      <c r="BE296" s="74">
        <v>2.54</v>
      </c>
      <c r="BF296" s="74">
        <v>6.4130000000000003</v>
      </c>
      <c r="BG296" s="74">
        <v>2.3E-2</v>
      </c>
      <c r="BH296" s="74">
        <v>0.22700000000000001</v>
      </c>
      <c r="BI296" s="74">
        <v>1.6E-2</v>
      </c>
      <c r="BJ296" s="74">
        <v>0</v>
      </c>
      <c r="BK296" s="74">
        <v>5.0000000000000001E-3</v>
      </c>
      <c r="BL296" s="74">
        <v>1.96</v>
      </c>
      <c r="BM296" s="72">
        <v>1406.8</v>
      </c>
      <c r="BN296" s="74">
        <v>1.55</v>
      </c>
      <c r="BO296" s="74">
        <v>50.86</v>
      </c>
      <c r="BP296" s="74">
        <v>9.2929999999999993</v>
      </c>
      <c r="BQ296" s="74">
        <v>0.34699999999999998</v>
      </c>
      <c r="BR296" s="74">
        <v>0.113</v>
      </c>
      <c r="BS296" s="74">
        <v>0.30199999999999999</v>
      </c>
      <c r="BT296" s="74">
        <v>2.34</v>
      </c>
      <c r="BU296" s="74">
        <v>0.01</v>
      </c>
      <c r="BV296" s="74">
        <f t="shared" si="95"/>
        <v>11.632999999999999</v>
      </c>
      <c r="BW296" s="74">
        <f t="shared" si="91"/>
        <v>4.2370000000000001</v>
      </c>
      <c r="BX296" s="73">
        <f t="shared" si="93"/>
        <v>-54.382038717214272</v>
      </c>
      <c r="BY296" s="73">
        <f t="shared" si="92"/>
        <v>-142.5806362078161</v>
      </c>
      <c r="BZ296" s="74">
        <v>0.53</v>
      </c>
      <c r="CA296" s="72">
        <v>92.35</v>
      </c>
      <c r="CB296" s="74">
        <v>0.22</v>
      </c>
      <c r="CC296" s="74">
        <v>0.23</v>
      </c>
      <c r="CD296" s="74">
        <v>6.0220000000000002</v>
      </c>
      <c r="CE296" s="74">
        <v>1.2E-2</v>
      </c>
      <c r="CF296" s="74">
        <v>0.214</v>
      </c>
      <c r="CG296" s="74">
        <v>2E-3</v>
      </c>
      <c r="CH296" s="74">
        <v>0</v>
      </c>
      <c r="CI296" s="74">
        <v>5.0000000000000001E-3</v>
      </c>
      <c r="CJ296" s="74">
        <v>2.4300000000000002</v>
      </c>
      <c r="CK296" s="74">
        <v>824.44</v>
      </c>
      <c r="CL296" s="74">
        <v>1.56</v>
      </c>
      <c r="CM296" s="74">
        <v>2.39</v>
      </c>
      <c r="CN296" s="74">
        <v>32.78</v>
      </c>
      <c r="CO296" s="74">
        <v>5.3999999999999999E-2</v>
      </c>
      <c r="CP296" s="74">
        <v>0.42699999999999999</v>
      </c>
      <c r="CQ296" s="74">
        <v>1.7999999999999999E-2</v>
      </c>
      <c r="CR296" s="74">
        <v>11.8</v>
      </c>
      <c r="CS296" s="74">
        <v>8.0000000000000002E-3</v>
      </c>
      <c r="CT296" s="74">
        <v>0.36</v>
      </c>
      <c r="CU296" s="74">
        <v>53.5</v>
      </c>
      <c r="CV296" s="74">
        <v>0.2</v>
      </c>
      <c r="CW296" s="74">
        <v>0.19</v>
      </c>
      <c r="CX296" s="74">
        <v>4.2939999999999996</v>
      </c>
      <c r="CY296" s="74">
        <v>1.0999999999999999E-2</v>
      </c>
      <c r="CZ296" s="74">
        <v>0.20399999999999999</v>
      </c>
      <c r="DA296" s="74">
        <v>2E-3</v>
      </c>
      <c r="DB296" s="74">
        <v>0</v>
      </c>
      <c r="DC296" s="74">
        <v>6.0000000000000001E-3</v>
      </c>
      <c r="DD296" s="74">
        <v>48.7</v>
      </c>
    </row>
    <row r="297" spans="1:108" ht="16.5" customHeight="1" x14ac:dyDescent="0.25">
      <c r="A297" s="70">
        <v>280</v>
      </c>
      <c r="B297" s="71">
        <v>45431</v>
      </c>
      <c r="C297" s="72">
        <v>2</v>
      </c>
      <c r="D297" s="72">
        <v>12</v>
      </c>
      <c r="E297" s="72">
        <v>2121.0055599999996</v>
      </c>
      <c r="F297" s="74"/>
      <c r="G297" s="72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2">
        <v>1.49</v>
      </c>
      <c r="AB297" s="72">
        <v>557.57000000000005</v>
      </c>
      <c r="AC297" s="72">
        <v>2.86</v>
      </c>
      <c r="AD297" s="72">
        <v>3.14</v>
      </c>
      <c r="AE297" s="72">
        <v>7.6059999999999999</v>
      </c>
      <c r="AF297" s="72">
        <v>4.1000000000000002E-2</v>
      </c>
      <c r="AG297" s="72">
        <v>0.30499999999999999</v>
      </c>
      <c r="AH297" s="72">
        <v>0.02</v>
      </c>
      <c r="AI297" s="72">
        <v>0</v>
      </c>
      <c r="AJ297" s="72">
        <v>7.0000000000000001E-3</v>
      </c>
      <c r="AK297" s="72">
        <f t="shared" si="96"/>
        <v>75.722551183896456</v>
      </c>
      <c r="AL297" s="72">
        <f t="shared" si="97"/>
        <v>2.9834056184148126</v>
      </c>
      <c r="AM297" s="72">
        <f t="shared" si="98"/>
        <v>194.95454545454547</v>
      </c>
      <c r="AN297" s="72">
        <v>51.64</v>
      </c>
      <c r="AO297" s="74">
        <v>25.5</v>
      </c>
      <c r="AP297" s="72">
        <v>12381.81</v>
      </c>
      <c r="AQ297" s="74">
        <v>49.97</v>
      </c>
      <c r="AR297" s="74">
        <v>7.45</v>
      </c>
      <c r="AS297" s="74">
        <v>7.57</v>
      </c>
      <c r="AT297" s="74">
        <v>0.43099999999999999</v>
      </c>
      <c r="AU297" s="74">
        <v>0.32900000000000001</v>
      </c>
      <c r="AV297" s="74">
        <v>4.4999999999999998E-2</v>
      </c>
      <c r="AW297" s="74">
        <v>8.4</v>
      </c>
      <c r="AX297" s="74">
        <v>0.114</v>
      </c>
      <c r="AY297" s="74">
        <f t="shared" si="89"/>
        <v>23.42</v>
      </c>
      <c r="AZ297" s="74"/>
      <c r="BA297" s="74"/>
      <c r="BB297" s="74">
        <v>0.53</v>
      </c>
      <c r="BC297" s="72">
        <v>138.1</v>
      </c>
      <c r="BD297" s="74">
        <v>0.17</v>
      </c>
      <c r="BE297" s="74">
        <v>2.77</v>
      </c>
      <c r="BF297" s="74">
        <v>7.1180000000000003</v>
      </c>
      <c r="BG297" s="74">
        <v>0.02</v>
      </c>
      <c r="BH297" s="74">
        <v>0.23699999999999999</v>
      </c>
      <c r="BI297" s="74">
        <v>1.4999999999999999E-2</v>
      </c>
      <c r="BJ297" s="74">
        <v>0</v>
      </c>
      <c r="BK297" s="74">
        <v>6.0000000000000001E-3</v>
      </c>
      <c r="BL297" s="74">
        <v>1.69</v>
      </c>
      <c r="BM297" s="72">
        <v>1303.72</v>
      </c>
      <c r="BN297" s="74">
        <v>1.18</v>
      </c>
      <c r="BO297" s="74">
        <v>51</v>
      </c>
      <c r="BP297" s="74">
        <v>9.4540000000000006</v>
      </c>
      <c r="BQ297" s="74">
        <v>0.318</v>
      </c>
      <c r="BR297" s="74">
        <v>0.12</v>
      </c>
      <c r="BS297" s="74">
        <v>0.29299999999999998</v>
      </c>
      <c r="BT297" s="74">
        <v>2.0299999999999998</v>
      </c>
      <c r="BU297" s="74">
        <v>0.01</v>
      </c>
      <c r="BV297" s="74">
        <f t="shared" si="95"/>
        <v>11.484</v>
      </c>
      <c r="BW297" s="74">
        <f t="shared" si="91"/>
        <v>3.528</v>
      </c>
      <c r="BX297" s="73">
        <f t="shared" si="93"/>
        <v>-55.35203871721427</v>
      </c>
      <c r="BY297" s="73">
        <f t="shared" si="92"/>
        <v>-144.05263620781611</v>
      </c>
      <c r="BZ297" s="74">
        <v>0.49</v>
      </c>
      <c r="CA297" s="72">
        <v>91.75</v>
      </c>
      <c r="CB297" s="74">
        <v>0.13</v>
      </c>
      <c r="CC297" s="74">
        <v>0.41</v>
      </c>
      <c r="CD297" s="74">
        <v>6.76</v>
      </c>
      <c r="CE297" s="74">
        <v>1.0999999999999999E-2</v>
      </c>
      <c r="CF297" s="74">
        <v>0.20799999999999999</v>
      </c>
      <c r="CG297" s="74">
        <v>2E-3</v>
      </c>
      <c r="CH297" s="74">
        <v>0</v>
      </c>
      <c r="CI297" s="74">
        <v>6.0000000000000001E-3</v>
      </c>
      <c r="CJ297" s="74">
        <v>2.96</v>
      </c>
      <c r="CK297" s="74">
        <v>2016.02</v>
      </c>
      <c r="CL297" s="74">
        <v>9.56</v>
      </c>
      <c r="CM297" s="74">
        <v>22.99</v>
      </c>
      <c r="CN297" s="74">
        <v>20.032</v>
      </c>
      <c r="CO297" s="74">
        <v>0.23599999999999999</v>
      </c>
      <c r="CP297" s="74">
        <v>0.23100000000000001</v>
      </c>
      <c r="CQ297" s="74">
        <v>0.152</v>
      </c>
      <c r="CR297" s="74">
        <v>12.34</v>
      </c>
      <c r="CS297" s="74">
        <v>2.5999999999999999E-2</v>
      </c>
      <c r="CT297" s="74">
        <v>0.33</v>
      </c>
      <c r="CU297" s="74">
        <v>47.8</v>
      </c>
      <c r="CV297" s="74">
        <v>0.12</v>
      </c>
      <c r="CW297" s="74">
        <v>0.18</v>
      </c>
      <c r="CX297" s="74">
        <v>4.976</v>
      </c>
      <c r="CY297" s="74">
        <v>0.01</v>
      </c>
      <c r="CZ297" s="74">
        <v>0.21</v>
      </c>
      <c r="DA297" s="74">
        <v>1E-3</v>
      </c>
      <c r="DB297" s="74">
        <v>0</v>
      </c>
      <c r="DC297" s="74">
        <v>6.0000000000000001E-3</v>
      </c>
      <c r="DD297" s="74">
        <v>52.39</v>
      </c>
    </row>
    <row r="298" spans="1:108" ht="16.5" customHeight="1" x14ac:dyDescent="0.25">
      <c r="A298" s="70">
        <v>281</v>
      </c>
      <c r="B298" s="71">
        <v>45432</v>
      </c>
      <c r="C298" s="72">
        <v>1</v>
      </c>
      <c r="D298" s="72">
        <v>12</v>
      </c>
      <c r="E298" s="72">
        <v>203.70349999999999</v>
      </c>
      <c r="F298" s="74"/>
      <c r="G298" s="72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2">
        <v>0.93</v>
      </c>
      <c r="AB298" s="72">
        <v>438.29</v>
      </c>
      <c r="AC298" s="72">
        <v>1.78</v>
      </c>
      <c r="AD298" s="72">
        <v>2.6</v>
      </c>
      <c r="AE298" s="72">
        <v>8.1890000000000001</v>
      </c>
      <c r="AF298" s="72">
        <v>3.3000000000000002E-2</v>
      </c>
      <c r="AG298" s="72">
        <v>0.26200000000000001</v>
      </c>
      <c r="AH298" s="72">
        <v>1.9E-2</v>
      </c>
      <c r="AI298" s="72">
        <v>0</v>
      </c>
      <c r="AJ298" s="72">
        <v>6.0000000000000001E-3</v>
      </c>
      <c r="AK298" s="72">
        <f t="shared" si="96"/>
        <v>76.513731724379227</v>
      </c>
      <c r="AL298" s="72">
        <f t="shared" si="97"/>
        <v>2.9668408188232629</v>
      </c>
      <c r="AM298" s="72">
        <f t="shared" si="98"/>
        <v>246.2303370786517</v>
      </c>
      <c r="AN298" s="72">
        <v>46.3</v>
      </c>
      <c r="AO298" s="74">
        <v>25.49</v>
      </c>
      <c r="AP298" s="72">
        <v>12008.39</v>
      </c>
      <c r="AQ298" s="74">
        <v>52.11</v>
      </c>
      <c r="AR298" s="74">
        <v>6.92</v>
      </c>
      <c r="AS298" s="74">
        <v>6.8869999999999996</v>
      </c>
      <c r="AT298" s="74">
        <v>0.55600000000000005</v>
      </c>
      <c r="AU298" s="74">
        <v>0.33</v>
      </c>
      <c r="AV298" s="74">
        <v>4.5999999999999999E-2</v>
      </c>
      <c r="AW298" s="74">
        <v>5.76</v>
      </c>
      <c r="AX298" s="74">
        <v>0.129</v>
      </c>
      <c r="AY298" s="74">
        <f t="shared" si="89"/>
        <v>19.567</v>
      </c>
      <c r="AZ298" s="74"/>
      <c r="BA298" s="74"/>
      <c r="BB298" s="74">
        <v>0.56000000000000005</v>
      </c>
      <c r="BC298" s="72">
        <v>120.13</v>
      </c>
      <c r="BD298" s="74">
        <v>0.22</v>
      </c>
      <c r="BE298" s="74">
        <v>2.72</v>
      </c>
      <c r="BF298" s="74">
        <v>7.6239999999999997</v>
      </c>
      <c r="BG298" s="74">
        <v>1.7000000000000001E-2</v>
      </c>
      <c r="BH298" s="74">
        <v>0.26700000000000002</v>
      </c>
      <c r="BI298" s="74">
        <v>1.7000000000000001E-2</v>
      </c>
      <c r="BJ298" s="74">
        <v>0</v>
      </c>
      <c r="BK298" s="74">
        <v>5.0000000000000001E-3</v>
      </c>
      <c r="BL298" s="74">
        <v>1.57</v>
      </c>
      <c r="BM298" s="72">
        <v>1012.08</v>
      </c>
      <c r="BN298" s="74">
        <v>0.86</v>
      </c>
      <c r="BO298" s="74">
        <v>52.52</v>
      </c>
      <c r="BP298" s="74">
        <v>10.146000000000001</v>
      </c>
      <c r="BQ298" s="74">
        <v>0.34200000000000003</v>
      </c>
      <c r="BR298" s="74">
        <v>0.13400000000000001</v>
      </c>
      <c r="BS298" s="74">
        <v>0.32500000000000001</v>
      </c>
      <c r="BT298" s="74">
        <v>1.71</v>
      </c>
      <c r="BU298" s="74">
        <v>5.0000000000000001E-3</v>
      </c>
      <c r="BV298" s="74">
        <f t="shared" si="95"/>
        <v>11.856000000000002</v>
      </c>
      <c r="BW298" s="74">
        <f t="shared" si="91"/>
        <v>2.9119999999999999</v>
      </c>
      <c r="BX298" s="73">
        <f t="shared" si="93"/>
        <v>-56.64203871721427</v>
      </c>
      <c r="BY298" s="73">
        <f t="shared" si="92"/>
        <v>-146.1406362078161</v>
      </c>
      <c r="BZ298" s="74">
        <v>0.53</v>
      </c>
      <c r="CA298" s="72">
        <v>73.569999999999993</v>
      </c>
      <c r="CB298" s="74">
        <v>0.21</v>
      </c>
      <c r="CC298" s="74">
        <v>0.21</v>
      </c>
      <c r="CD298" s="74">
        <v>6.5529999999999999</v>
      </c>
      <c r="CE298" s="74">
        <v>7.0000000000000001E-3</v>
      </c>
      <c r="CF298" s="74">
        <v>0.24199999999999999</v>
      </c>
      <c r="CG298" s="74">
        <v>2E-3</v>
      </c>
      <c r="CH298" s="74">
        <v>0</v>
      </c>
      <c r="CI298" s="74">
        <v>3.0000000000000001E-3</v>
      </c>
      <c r="CJ298" s="74">
        <v>3.14</v>
      </c>
      <c r="CK298" s="74">
        <v>812.5</v>
      </c>
      <c r="CL298" s="74">
        <v>1.52</v>
      </c>
      <c r="CM298" s="74">
        <v>3.67</v>
      </c>
      <c r="CN298" s="74">
        <v>40.424999999999997</v>
      </c>
      <c r="CO298" s="74">
        <v>5.7000000000000002E-2</v>
      </c>
      <c r="CP298" s="74">
        <v>0.47099999999999997</v>
      </c>
      <c r="CQ298" s="74">
        <v>2.4E-2</v>
      </c>
      <c r="CR298" s="74">
        <v>8.89</v>
      </c>
      <c r="CS298" s="74">
        <v>8.9999999999999993E-3</v>
      </c>
      <c r="CT298" s="74">
        <v>0.33</v>
      </c>
      <c r="CU298" s="74">
        <v>45.61</v>
      </c>
      <c r="CV298" s="74">
        <v>0.17</v>
      </c>
      <c r="CW298" s="74">
        <v>0.14000000000000001</v>
      </c>
      <c r="CX298" s="74">
        <v>5.1020000000000003</v>
      </c>
      <c r="CY298" s="74">
        <v>0.01</v>
      </c>
      <c r="CZ298" s="74">
        <v>0.27</v>
      </c>
      <c r="DA298" s="74">
        <v>3.0000000000000001E-3</v>
      </c>
      <c r="DB298" s="74">
        <v>0</v>
      </c>
      <c r="DC298" s="74">
        <v>2E-3</v>
      </c>
      <c r="DD298" s="74">
        <v>50.22</v>
      </c>
    </row>
    <row r="299" spans="1:108" ht="16.5" customHeight="1" x14ac:dyDescent="0.25">
      <c r="A299" s="70">
        <v>282</v>
      </c>
      <c r="B299" s="71">
        <v>45432</v>
      </c>
      <c r="C299" s="72">
        <v>2</v>
      </c>
      <c r="D299" s="72">
        <v>12</v>
      </c>
      <c r="E299" s="72">
        <v>2117.7419199999999</v>
      </c>
      <c r="F299" s="74"/>
      <c r="G299" s="72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2">
        <v>1.23</v>
      </c>
      <c r="AB299" s="72">
        <v>493.72</v>
      </c>
      <c r="AC299" s="72">
        <v>1.9</v>
      </c>
      <c r="AD299" s="72">
        <v>3.02</v>
      </c>
      <c r="AE299" s="72">
        <v>8.3550000000000004</v>
      </c>
      <c r="AF299" s="72">
        <v>3.5000000000000003E-2</v>
      </c>
      <c r="AG299" s="72">
        <v>0.26300000000000001</v>
      </c>
      <c r="AH299" s="72">
        <v>1.9E-2</v>
      </c>
      <c r="AI299" s="72">
        <v>0</v>
      </c>
      <c r="AJ299" s="72">
        <v>4.0000000000000001E-3</v>
      </c>
      <c r="AK299" s="72">
        <f t="shared" si="96"/>
        <v>75.428035530448199</v>
      </c>
      <c r="AL299" s="72">
        <f t="shared" si="97"/>
        <v>2.9814042783308028</v>
      </c>
      <c r="AM299" s="72">
        <f t="shared" si="98"/>
        <v>259.85263157894741</v>
      </c>
      <c r="AN299" s="72">
        <v>45.61</v>
      </c>
      <c r="AO299" s="74">
        <v>25.29</v>
      </c>
      <c r="AP299" s="72">
        <v>11228.88</v>
      </c>
      <c r="AQ299" s="74">
        <v>51.42</v>
      </c>
      <c r="AR299" s="74">
        <v>5.92</v>
      </c>
      <c r="AS299" s="74">
        <v>7.1360000000000001</v>
      </c>
      <c r="AT299" s="74">
        <v>0.52</v>
      </c>
      <c r="AU299" s="74">
        <v>0.312</v>
      </c>
      <c r="AV299" s="74">
        <v>0.04</v>
      </c>
      <c r="AW299" s="74">
        <v>8.3000000000000007</v>
      </c>
      <c r="AX299" s="74">
        <v>0.125</v>
      </c>
      <c r="AY299" s="74">
        <f t="shared" si="89"/>
        <v>21.356000000000002</v>
      </c>
      <c r="AZ299" s="74"/>
      <c r="BA299" s="74"/>
      <c r="BB299" s="74">
        <v>0.53</v>
      </c>
      <c r="BC299" s="72">
        <v>140.32</v>
      </c>
      <c r="BD299" s="74">
        <v>0.27</v>
      </c>
      <c r="BE299" s="74">
        <v>2.27</v>
      </c>
      <c r="BF299" s="74">
        <v>8.2059999999999995</v>
      </c>
      <c r="BG299" s="74">
        <v>1.7999999999999999E-2</v>
      </c>
      <c r="BH299" s="74">
        <v>0.245</v>
      </c>
      <c r="BI299" s="74">
        <v>1.7000000000000001E-2</v>
      </c>
      <c r="BJ299" s="74">
        <v>0</v>
      </c>
      <c r="BK299" s="74">
        <v>3.0000000000000001E-3</v>
      </c>
      <c r="BL299" s="74">
        <v>1.34</v>
      </c>
      <c r="BM299" s="72">
        <v>1088.6400000000001</v>
      </c>
      <c r="BN299" s="74">
        <v>1.04</v>
      </c>
      <c r="BO299" s="74">
        <v>50.97</v>
      </c>
      <c r="BP299" s="74">
        <v>10.42</v>
      </c>
      <c r="BQ299" s="74">
        <v>0.32800000000000001</v>
      </c>
      <c r="BR299" s="74">
        <v>0.10299999999999999</v>
      </c>
      <c r="BS299" s="74">
        <v>0.30499999999999999</v>
      </c>
      <c r="BT299" s="74">
        <v>2.2000000000000002</v>
      </c>
      <c r="BU299" s="74">
        <v>5.0000000000000001E-3</v>
      </c>
      <c r="BV299" s="74">
        <f t="shared" si="95"/>
        <v>12.620000000000001</v>
      </c>
      <c r="BW299" s="74">
        <f t="shared" si="91"/>
        <v>3.5680000000000001</v>
      </c>
      <c r="BX299" s="73">
        <f t="shared" si="93"/>
        <v>-57.442038717214267</v>
      </c>
      <c r="BY299" s="73">
        <f t="shared" si="92"/>
        <v>-147.57263620781609</v>
      </c>
      <c r="BZ299" s="74">
        <v>0.5</v>
      </c>
      <c r="CA299" s="72">
        <v>89.78</v>
      </c>
      <c r="CB299" s="74">
        <v>0.23</v>
      </c>
      <c r="CC299" s="74">
        <v>0.16</v>
      </c>
      <c r="CD299" s="74">
        <v>7.8239999999999998</v>
      </c>
      <c r="CE299" s="74">
        <v>8.0000000000000002E-3</v>
      </c>
      <c r="CF299" s="74">
        <v>0.29099999999999998</v>
      </c>
      <c r="CG299" s="74">
        <v>3.0000000000000001E-3</v>
      </c>
      <c r="CH299" s="74">
        <v>0</v>
      </c>
      <c r="CI299" s="74">
        <v>3.0000000000000001E-3</v>
      </c>
      <c r="CJ299" s="74">
        <v>3.14</v>
      </c>
      <c r="CK299" s="74">
        <v>1013.93</v>
      </c>
      <c r="CL299" s="74">
        <v>2.39</v>
      </c>
      <c r="CM299" s="74">
        <v>1.86</v>
      </c>
      <c r="CN299" s="74">
        <v>36.304000000000002</v>
      </c>
      <c r="CO299" s="74">
        <v>6.4000000000000001E-2</v>
      </c>
      <c r="CP299" s="74">
        <v>0.443</v>
      </c>
      <c r="CQ299" s="74">
        <v>0.02</v>
      </c>
      <c r="CR299" s="74">
        <v>13.9</v>
      </c>
      <c r="CS299" s="74">
        <v>1.0999999999999999E-2</v>
      </c>
      <c r="CT299" s="74">
        <v>0.39</v>
      </c>
      <c r="CU299" s="74">
        <v>46.88</v>
      </c>
      <c r="CV299" s="74">
        <v>0.17</v>
      </c>
      <c r="CW299" s="74">
        <v>0.09</v>
      </c>
      <c r="CX299" s="74">
        <v>4.9850000000000003</v>
      </c>
      <c r="CY299" s="74">
        <v>6.0000000000000001E-3</v>
      </c>
      <c r="CZ299" s="74">
        <v>0.26</v>
      </c>
      <c r="DA299" s="74">
        <v>2E-3</v>
      </c>
      <c r="DB299" s="74">
        <v>0</v>
      </c>
      <c r="DC299" s="74">
        <v>2E-3</v>
      </c>
      <c r="DD299" s="74">
        <v>47.39</v>
      </c>
    </row>
    <row r="300" spans="1:108" ht="16.5" customHeight="1" x14ac:dyDescent="0.25">
      <c r="A300" s="70">
        <v>283</v>
      </c>
      <c r="B300" s="71">
        <v>45433</v>
      </c>
      <c r="C300" s="72">
        <v>1</v>
      </c>
      <c r="D300" s="72">
        <v>12</v>
      </c>
      <c r="E300" s="72">
        <v>2110.9934400000002</v>
      </c>
      <c r="F300" s="74"/>
      <c r="G300" s="72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2">
        <v>1.43</v>
      </c>
      <c r="AB300" s="72">
        <v>512.39</v>
      </c>
      <c r="AC300" s="72">
        <v>2.4900000000000002</v>
      </c>
      <c r="AD300" s="72">
        <v>2.91</v>
      </c>
      <c r="AE300" s="72">
        <v>8.0830000000000002</v>
      </c>
      <c r="AF300" s="72">
        <v>0.04</v>
      </c>
      <c r="AG300" s="72">
        <v>0.30099999999999999</v>
      </c>
      <c r="AH300" s="72">
        <v>2.3E-2</v>
      </c>
      <c r="AI300" s="72">
        <v>0</v>
      </c>
      <c r="AJ300" s="72">
        <v>7.0000000000000001E-3</v>
      </c>
      <c r="AK300" s="72">
        <f t="shared" si="96"/>
        <v>75.452789029225613</v>
      </c>
      <c r="AL300" s="72">
        <f t="shared" si="97"/>
        <v>2.9864243097379619</v>
      </c>
      <c r="AM300" s="72">
        <f t="shared" si="98"/>
        <v>205.77911646586344</v>
      </c>
      <c r="AN300" s="72">
        <v>48.76</v>
      </c>
      <c r="AO300" s="74">
        <v>22.71</v>
      </c>
      <c r="AP300" s="72">
        <v>10229.709999999999</v>
      </c>
      <c r="AQ300" s="74">
        <v>53.45</v>
      </c>
      <c r="AR300" s="74">
        <v>5.6</v>
      </c>
      <c r="AS300" s="74">
        <v>5.1710000000000003</v>
      </c>
      <c r="AT300" s="74">
        <v>0.61699999999999999</v>
      </c>
      <c r="AU300" s="74">
        <v>0.253</v>
      </c>
      <c r="AV300" s="74">
        <v>4.1000000000000002E-2</v>
      </c>
      <c r="AW300" s="74">
        <v>6.26</v>
      </c>
      <c r="AX300" s="74">
        <v>0.13</v>
      </c>
      <c r="AY300" s="74">
        <f t="shared" si="89"/>
        <v>17.030999999999999</v>
      </c>
      <c r="AZ300" s="74"/>
      <c r="BA300" s="74"/>
      <c r="BB300" s="74">
        <v>0.79</v>
      </c>
      <c r="BC300" s="72">
        <v>235.02</v>
      </c>
      <c r="BD300" s="74">
        <v>0.39</v>
      </c>
      <c r="BE300" s="74">
        <v>2.75</v>
      </c>
      <c r="BF300" s="74">
        <v>7.4740000000000002</v>
      </c>
      <c r="BG300" s="74">
        <v>2.4E-2</v>
      </c>
      <c r="BH300" s="74">
        <v>0.24399999999999999</v>
      </c>
      <c r="BI300" s="74">
        <v>1.7999999999999999E-2</v>
      </c>
      <c r="BJ300" s="74">
        <v>0</v>
      </c>
      <c r="BK300" s="74">
        <v>4.0000000000000001E-3</v>
      </c>
      <c r="BL300" s="74">
        <v>1.27</v>
      </c>
      <c r="BM300" s="72">
        <v>1087</v>
      </c>
      <c r="BN300" s="74">
        <v>1.1100000000000001</v>
      </c>
      <c r="BO300" s="74">
        <v>52.91</v>
      </c>
      <c r="BP300" s="74">
        <v>9.6790000000000003</v>
      </c>
      <c r="BQ300" s="74">
        <v>0.36199999999999999</v>
      </c>
      <c r="BR300" s="74">
        <v>0.23400000000000001</v>
      </c>
      <c r="BS300" s="74">
        <v>0.26100000000000001</v>
      </c>
      <c r="BT300" s="74">
        <v>1.36</v>
      </c>
      <c r="BU300" s="74">
        <v>2E-3</v>
      </c>
      <c r="BV300" s="74">
        <f t="shared" si="95"/>
        <v>11.039</v>
      </c>
      <c r="BW300" s="74">
        <f t="shared" si="91"/>
        <v>2.8320000000000003</v>
      </c>
      <c r="BX300" s="73">
        <f t="shared" si="93"/>
        <v>-59.082038717214267</v>
      </c>
      <c r="BY300" s="73">
        <f t="shared" si="92"/>
        <v>-149.7406362078161</v>
      </c>
      <c r="BZ300" s="74">
        <v>0.49</v>
      </c>
      <c r="CA300" s="72">
        <v>86.49</v>
      </c>
      <c r="CB300" s="74">
        <v>0.18</v>
      </c>
      <c r="CC300" s="74">
        <v>0.14000000000000001</v>
      </c>
      <c r="CD300" s="74">
        <v>7.3159999999999998</v>
      </c>
      <c r="CE300" s="74">
        <v>1.2E-2</v>
      </c>
      <c r="CF300" s="74">
        <v>0.219</v>
      </c>
      <c r="CG300" s="74">
        <v>3.0000000000000001E-3</v>
      </c>
      <c r="CH300" s="74">
        <v>0</v>
      </c>
      <c r="CI300" s="74">
        <v>5.0000000000000001E-3</v>
      </c>
      <c r="CJ300" s="74">
        <v>2.61</v>
      </c>
      <c r="CK300" s="74">
        <v>829.77</v>
      </c>
      <c r="CL300" s="74">
        <v>1.91</v>
      </c>
      <c r="CM300" s="74">
        <v>2.0299999999999998</v>
      </c>
      <c r="CN300" s="74">
        <v>35.509</v>
      </c>
      <c r="CO300" s="74">
        <v>0.29499999999999998</v>
      </c>
      <c r="CP300" s="74">
        <v>0.48499999999999999</v>
      </c>
      <c r="CQ300" s="74">
        <v>0.08</v>
      </c>
      <c r="CR300" s="74">
        <v>12.59</v>
      </c>
      <c r="CS300" s="74">
        <v>2.1999999999999999E-2</v>
      </c>
      <c r="CT300" s="74">
        <v>0.33</v>
      </c>
      <c r="CU300" s="74">
        <v>40.03</v>
      </c>
      <c r="CV300" s="74">
        <v>0.09</v>
      </c>
      <c r="CW300" s="74">
        <v>0.08</v>
      </c>
      <c r="CX300" s="74">
        <v>4.0110000000000001</v>
      </c>
      <c r="CY300" s="74">
        <v>0.01</v>
      </c>
      <c r="CZ300" s="74">
        <v>0.189</v>
      </c>
      <c r="DA300" s="74">
        <v>2E-3</v>
      </c>
      <c r="DB300" s="74">
        <v>0</v>
      </c>
      <c r="DC300" s="74">
        <v>7.0000000000000001E-3</v>
      </c>
      <c r="DD300" s="74">
        <v>50.2</v>
      </c>
    </row>
    <row r="301" spans="1:108" ht="16.5" customHeight="1" x14ac:dyDescent="0.25">
      <c r="A301" s="70">
        <v>284</v>
      </c>
      <c r="B301" s="71">
        <v>45433</v>
      </c>
      <c r="C301" s="72">
        <v>2</v>
      </c>
      <c r="D301" s="72">
        <v>11.36</v>
      </c>
      <c r="E301" s="72">
        <v>1864.4535999999998</v>
      </c>
      <c r="F301" s="74"/>
      <c r="G301" s="72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2">
        <v>1.44</v>
      </c>
      <c r="AB301" s="72">
        <v>456.33</v>
      </c>
      <c r="AC301" s="72">
        <v>1.85</v>
      </c>
      <c r="AD301" s="72">
        <v>2.64</v>
      </c>
      <c r="AE301" s="72">
        <v>7.2560000000000002</v>
      </c>
      <c r="AF301" s="72">
        <v>3.7999999999999999E-2</v>
      </c>
      <c r="AG301" s="72">
        <v>0.25700000000000001</v>
      </c>
      <c r="AH301" s="72">
        <v>2.1000000000000001E-2</v>
      </c>
      <c r="AI301" s="72">
        <v>0</v>
      </c>
      <c r="AJ301" s="72">
        <v>7.0000000000000001E-3</v>
      </c>
      <c r="AK301" s="72">
        <f t="shared" si="96"/>
        <v>78.376997694571969</v>
      </c>
      <c r="AL301" s="72">
        <f t="shared" si="97"/>
        <v>2.9388493575697141</v>
      </c>
      <c r="AM301" s="72">
        <f t="shared" si="98"/>
        <v>246.66486486486485</v>
      </c>
      <c r="AN301" s="72">
        <v>45.06</v>
      </c>
      <c r="AO301" s="74">
        <v>27.04</v>
      </c>
      <c r="AP301" s="72">
        <v>11879.94</v>
      </c>
      <c r="AQ301" s="74">
        <v>53.88</v>
      </c>
      <c r="AR301" s="74">
        <v>6.14</v>
      </c>
      <c r="AS301" s="74">
        <v>5.6449999999999996</v>
      </c>
      <c r="AT301" s="74">
        <v>0.79500000000000004</v>
      </c>
      <c r="AU301" s="74">
        <v>0.34</v>
      </c>
      <c r="AV301" s="74">
        <v>0.21199999999999999</v>
      </c>
      <c r="AW301" s="74">
        <v>5.14</v>
      </c>
      <c r="AX301" s="74">
        <v>0.41099999999999998</v>
      </c>
      <c r="AY301" s="74">
        <f t="shared" si="89"/>
        <v>16.924999999999997</v>
      </c>
      <c r="AZ301" s="74"/>
      <c r="BA301" s="74"/>
      <c r="BB301" s="74">
        <v>1.1200000000000001</v>
      </c>
      <c r="BC301" s="72">
        <v>441.29</v>
      </c>
      <c r="BD301" s="74">
        <v>1.76</v>
      </c>
      <c r="BE301" s="74">
        <v>2.85</v>
      </c>
      <c r="BF301" s="74">
        <v>7.2830000000000004</v>
      </c>
      <c r="BG301" s="74">
        <v>5.0999999999999997E-2</v>
      </c>
      <c r="BH301" s="74">
        <v>0.28399999999999997</v>
      </c>
      <c r="BI301" s="74">
        <v>2.3E-2</v>
      </c>
      <c r="BJ301" s="74">
        <v>0</v>
      </c>
      <c r="BK301" s="74">
        <v>0.01</v>
      </c>
      <c r="BL301" s="74">
        <v>4.68</v>
      </c>
      <c r="BM301" s="72">
        <v>2778.09</v>
      </c>
      <c r="BN301" s="74">
        <v>2.8</v>
      </c>
      <c r="BO301" s="74">
        <v>49.55</v>
      </c>
      <c r="BP301" s="74">
        <v>9.5730000000000004</v>
      </c>
      <c r="BQ301" s="74">
        <v>0.38800000000000001</v>
      </c>
      <c r="BR301" s="74">
        <v>0.14199999999999999</v>
      </c>
      <c r="BS301" s="74">
        <v>0.24399999999999999</v>
      </c>
      <c r="BT301" s="74">
        <v>3.34</v>
      </c>
      <c r="BU301" s="74">
        <v>4.0000000000000001E-3</v>
      </c>
      <c r="BV301" s="74">
        <f t="shared" si="95"/>
        <v>12.913</v>
      </c>
      <c r="BW301" s="74">
        <f t="shared" si="91"/>
        <v>6.5279999999999996</v>
      </c>
      <c r="BX301" s="73">
        <f t="shared" si="93"/>
        <v>-58.742038717214271</v>
      </c>
      <c r="BY301" s="73">
        <f t="shared" si="92"/>
        <v>-148.2126362078161</v>
      </c>
      <c r="BZ301" s="74">
        <v>0.76</v>
      </c>
      <c r="CA301" s="72">
        <v>137.37</v>
      </c>
      <c r="CB301" s="74">
        <v>0.27</v>
      </c>
      <c r="CC301" s="74">
        <v>0.39</v>
      </c>
      <c r="CD301" s="74">
        <v>6.7789999999999999</v>
      </c>
      <c r="CE301" s="74">
        <v>1.4999999999999999E-2</v>
      </c>
      <c r="CF301" s="74">
        <v>0.23899999999999999</v>
      </c>
      <c r="CG301" s="74">
        <v>5.0000000000000001E-3</v>
      </c>
      <c r="CH301" s="74">
        <v>0</v>
      </c>
      <c r="CI301" s="74">
        <v>6.0000000000000001E-3</v>
      </c>
      <c r="CJ301" s="74">
        <v>3.13</v>
      </c>
      <c r="CK301" s="74">
        <v>1057.21</v>
      </c>
      <c r="CL301" s="74">
        <v>1.66</v>
      </c>
      <c r="CM301" s="74">
        <v>2.14</v>
      </c>
      <c r="CN301" s="74">
        <v>32.488</v>
      </c>
      <c r="CO301" s="74">
        <v>0.32800000000000001</v>
      </c>
      <c r="CP301" s="74">
        <v>0.501</v>
      </c>
      <c r="CQ301" s="74">
        <v>9.2999999999999999E-2</v>
      </c>
      <c r="CR301" s="74">
        <v>18.62</v>
      </c>
      <c r="CS301" s="74">
        <v>0.02</v>
      </c>
      <c r="CT301" s="74">
        <v>0.49</v>
      </c>
      <c r="CU301" s="74">
        <v>79.569999999999993</v>
      </c>
      <c r="CV301" s="74">
        <v>0.2</v>
      </c>
      <c r="CW301" s="74">
        <v>0.14000000000000001</v>
      </c>
      <c r="CX301" s="74">
        <v>5.46</v>
      </c>
      <c r="CY301" s="74">
        <v>1.2E-2</v>
      </c>
      <c r="CZ301" s="74">
        <v>0.23799999999999999</v>
      </c>
      <c r="DA301" s="74">
        <v>3.0000000000000001E-3</v>
      </c>
      <c r="DB301" s="74">
        <v>0</v>
      </c>
      <c r="DC301" s="74">
        <v>7.0000000000000001E-3</v>
      </c>
      <c r="DD301" s="74">
        <v>51.03</v>
      </c>
    </row>
    <row r="302" spans="1:108" ht="16.5" customHeight="1" x14ac:dyDescent="0.25">
      <c r="A302" s="70">
        <v>285</v>
      </c>
      <c r="B302" s="71">
        <v>45434</v>
      </c>
      <c r="C302" s="72">
        <v>1</v>
      </c>
      <c r="D302" s="72">
        <v>12</v>
      </c>
      <c r="E302" s="72">
        <v>1932.3796800000002</v>
      </c>
      <c r="F302" s="74"/>
      <c r="G302" s="72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2">
        <v>1.1200000000000001</v>
      </c>
      <c r="AB302" s="72">
        <v>425.02</v>
      </c>
      <c r="AC302" s="72">
        <v>1.24</v>
      </c>
      <c r="AD302" s="72">
        <v>2.08</v>
      </c>
      <c r="AE302" s="72">
        <v>6.8390000000000004</v>
      </c>
      <c r="AF302" s="72">
        <v>3.3000000000000002E-2</v>
      </c>
      <c r="AG302" s="72">
        <v>0.20799999999999999</v>
      </c>
      <c r="AH302" s="72">
        <v>1.7999999999999999E-2</v>
      </c>
      <c r="AI302" s="72">
        <v>0</v>
      </c>
      <c r="AJ302" s="72">
        <v>4.0000000000000001E-3</v>
      </c>
      <c r="AK302" s="72">
        <f t="shared" si="96"/>
        <v>80.787036998663396</v>
      </c>
      <c r="AL302" s="72">
        <f t="shared" si="97"/>
        <v>2.9024093893517766</v>
      </c>
      <c r="AM302" s="72">
        <f t="shared" si="98"/>
        <v>342.75806451612902</v>
      </c>
      <c r="AN302" s="72">
        <v>47.76</v>
      </c>
      <c r="AO302" s="74">
        <v>19.579999999999998</v>
      </c>
      <c r="AP302" s="72">
        <v>9611.32</v>
      </c>
      <c r="AQ302" s="74">
        <v>67.06</v>
      </c>
      <c r="AR302" s="74">
        <v>2.69</v>
      </c>
      <c r="AS302" s="74">
        <v>3.677</v>
      </c>
      <c r="AT302" s="74">
        <v>3.3000000000000002E-2</v>
      </c>
      <c r="AU302" s="74">
        <v>0.19500000000000001</v>
      </c>
      <c r="AV302" s="74">
        <v>1.9E-2</v>
      </c>
      <c r="AW302" s="74">
        <v>8.42</v>
      </c>
      <c r="AX302" s="74">
        <v>4.0000000000000001E-3</v>
      </c>
      <c r="AY302" s="74">
        <f t="shared" si="89"/>
        <v>14.786999999999999</v>
      </c>
      <c r="AZ302" s="74"/>
      <c r="BA302" s="74"/>
      <c r="BB302" s="74">
        <v>0.92</v>
      </c>
      <c r="BC302" s="72">
        <v>255.99</v>
      </c>
      <c r="BD302" s="74">
        <v>0.41</v>
      </c>
      <c r="BE302" s="74">
        <v>2.97</v>
      </c>
      <c r="BF302" s="74">
        <v>7.766</v>
      </c>
      <c r="BG302" s="74">
        <v>1.2999999999999999E-2</v>
      </c>
      <c r="BH302" s="74">
        <v>0.21199999999999999</v>
      </c>
      <c r="BI302" s="74">
        <v>2E-3</v>
      </c>
      <c r="BJ302" s="74">
        <v>0</v>
      </c>
      <c r="BK302" s="74">
        <v>2E-3</v>
      </c>
      <c r="BL302" s="74">
        <v>7.45</v>
      </c>
      <c r="BM302" s="74">
        <v>3424.18</v>
      </c>
      <c r="BN302" s="74">
        <v>7.32</v>
      </c>
      <c r="BO302" s="74">
        <v>44.49</v>
      </c>
      <c r="BP302" s="74">
        <v>9.1080000000000005</v>
      </c>
      <c r="BQ302" s="74">
        <v>0.35</v>
      </c>
      <c r="BR302" s="74">
        <v>0.224</v>
      </c>
      <c r="BS302" s="74">
        <v>0.02</v>
      </c>
      <c r="BT302" s="74">
        <v>2.35</v>
      </c>
      <c r="BU302" s="74">
        <v>4.0000000000000001E-3</v>
      </c>
      <c r="BV302" s="74">
        <f t="shared" si="95"/>
        <v>11.458</v>
      </c>
      <c r="BW302" s="74">
        <f t="shared" si="91"/>
        <v>10.02</v>
      </c>
      <c r="BX302" s="73">
        <f t="shared" si="93"/>
        <v>-59.39203871721427</v>
      </c>
      <c r="BY302" s="73">
        <f t="shared" si="92"/>
        <v>-143.19263620781609</v>
      </c>
      <c r="BZ302" s="74">
        <v>0.73</v>
      </c>
      <c r="CA302" s="74">
        <v>146.87</v>
      </c>
      <c r="CB302" s="74">
        <v>0.2</v>
      </c>
      <c r="CC302" s="74">
        <v>0.27</v>
      </c>
      <c r="CD302" s="74">
        <v>6.4009999999999998</v>
      </c>
      <c r="CE302" s="74">
        <v>8.9999999999999993E-3</v>
      </c>
      <c r="CF302" s="74">
        <v>0.23599999999999999</v>
      </c>
      <c r="CG302" s="74">
        <v>1E-3</v>
      </c>
      <c r="CH302" s="74">
        <v>0</v>
      </c>
      <c r="CI302" s="74">
        <v>3.0000000000000001E-3</v>
      </c>
      <c r="CJ302" s="74">
        <v>3.75</v>
      </c>
      <c r="CK302" s="74">
        <v>1217.3499999999999</v>
      </c>
      <c r="CL302" s="74">
        <v>1.69</v>
      </c>
      <c r="CM302" s="74">
        <v>3.96</v>
      </c>
      <c r="CN302" s="74">
        <v>36.014000000000003</v>
      </c>
      <c r="CO302" s="74">
        <v>2.7E-2</v>
      </c>
      <c r="CP302" s="74">
        <v>0.26200000000000001</v>
      </c>
      <c r="CQ302" s="74">
        <v>2.1999999999999999E-2</v>
      </c>
      <c r="CR302" s="74">
        <v>19.91</v>
      </c>
      <c r="CS302" s="74">
        <v>3.0000000000000001E-3</v>
      </c>
      <c r="CT302" s="74">
        <v>0.56000000000000005</v>
      </c>
      <c r="CU302" s="74">
        <v>75.69</v>
      </c>
      <c r="CV302" s="74">
        <v>0.18</v>
      </c>
      <c r="CW302" s="74">
        <v>0.13</v>
      </c>
      <c r="CX302" s="74">
        <v>5.7080000000000002</v>
      </c>
      <c r="CY302" s="74">
        <v>3.1E-2</v>
      </c>
      <c r="CZ302" s="74">
        <v>0.23300000000000001</v>
      </c>
      <c r="DA302" s="74">
        <v>2.1000000000000001E-2</v>
      </c>
      <c r="DB302" s="74">
        <v>0</v>
      </c>
      <c r="DC302" s="74">
        <v>2E-3</v>
      </c>
      <c r="DD302" s="74">
        <v>50.72</v>
      </c>
    </row>
    <row r="303" spans="1:108" ht="16.5" customHeight="1" x14ac:dyDescent="0.25">
      <c r="A303" s="70">
        <v>286</v>
      </c>
      <c r="B303" s="71">
        <v>45434</v>
      </c>
      <c r="C303" s="72">
        <v>2</v>
      </c>
      <c r="D303" s="72">
        <v>12</v>
      </c>
      <c r="E303" s="72">
        <v>1932.1103999999998</v>
      </c>
      <c r="F303" s="74"/>
      <c r="G303" s="72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2">
        <v>0.99</v>
      </c>
      <c r="AB303" s="72">
        <v>358.9</v>
      </c>
      <c r="AC303" s="72">
        <v>1.34</v>
      </c>
      <c r="AD303" s="72">
        <v>2.42</v>
      </c>
      <c r="AE303" s="72">
        <v>6.4489999999999998</v>
      </c>
      <c r="AF303" s="72">
        <v>1.0999999999999999E-2</v>
      </c>
      <c r="AG303" s="72">
        <v>0.22800000000000001</v>
      </c>
      <c r="AH303" s="72">
        <v>2E-3</v>
      </c>
      <c r="AI303" s="72">
        <v>0</v>
      </c>
      <c r="AJ303" s="72">
        <v>2E-3</v>
      </c>
      <c r="AK303" s="72">
        <f t="shared" si="96"/>
        <v>81.062580101496835</v>
      </c>
      <c r="AL303" s="72">
        <f t="shared" si="97"/>
        <v>2.8970932476920375</v>
      </c>
      <c r="AM303" s="72">
        <f t="shared" si="98"/>
        <v>267.83582089552237</v>
      </c>
      <c r="AN303" s="72">
        <v>48.36</v>
      </c>
      <c r="AO303" s="74">
        <v>13.89</v>
      </c>
      <c r="AP303" s="72">
        <v>6553.05</v>
      </c>
      <c r="AQ303" s="74">
        <v>45.81</v>
      </c>
      <c r="AR303" s="74">
        <v>3.52</v>
      </c>
      <c r="AS303" s="74">
        <v>5.5380000000000003</v>
      </c>
      <c r="AT303" s="74">
        <v>0.60899999999999999</v>
      </c>
      <c r="AU303" s="74">
        <v>0.13800000000000001</v>
      </c>
      <c r="AV303" s="74">
        <v>2.3E-2</v>
      </c>
      <c r="AW303" s="74">
        <v>10.5</v>
      </c>
      <c r="AX303" s="74">
        <v>0.14000000000000001</v>
      </c>
      <c r="AY303" s="74">
        <f t="shared" si="89"/>
        <v>19.558</v>
      </c>
      <c r="AZ303" s="74"/>
      <c r="BA303" s="74"/>
      <c r="BB303" s="74">
        <v>1.29</v>
      </c>
      <c r="BC303" s="74">
        <v>299.97000000000003</v>
      </c>
      <c r="BD303" s="74">
        <v>0.39</v>
      </c>
      <c r="BE303" s="74">
        <v>2.48</v>
      </c>
      <c r="BF303" s="74">
        <v>6.9409999999999998</v>
      </c>
      <c r="BG303" s="74">
        <v>3.7999999999999999E-2</v>
      </c>
      <c r="BH303" s="74">
        <v>0.191</v>
      </c>
      <c r="BI303" s="74">
        <v>2.8000000000000001E-2</v>
      </c>
      <c r="BJ303" s="74">
        <v>0</v>
      </c>
      <c r="BK303" s="74">
        <v>0.08</v>
      </c>
      <c r="BL303" s="74">
        <v>3.93</v>
      </c>
      <c r="BM303" s="74">
        <v>2228.13</v>
      </c>
      <c r="BN303" s="74">
        <v>3.67</v>
      </c>
      <c r="BO303" s="74">
        <v>49.82</v>
      </c>
      <c r="BP303" s="74">
        <v>9.77</v>
      </c>
      <c r="BQ303" s="74">
        <v>0.46300000000000002</v>
      </c>
      <c r="BR303" s="74">
        <v>0.14000000000000001</v>
      </c>
      <c r="BS303" s="74">
        <v>0.33800000000000002</v>
      </c>
      <c r="BT303" s="74">
        <v>1.83</v>
      </c>
      <c r="BU303" s="74">
        <v>2.7E-2</v>
      </c>
      <c r="BV303" s="74">
        <f t="shared" si="95"/>
        <v>11.6</v>
      </c>
      <c r="BW303" s="74">
        <f t="shared" si="91"/>
        <v>5.9630000000000001</v>
      </c>
      <c r="BX303" s="73">
        <f t="shared" si="93"/>
        <v>-60.562038717214271</v>
      </c>
      <c r="BY303" s="73">
        <f t="shared" si="92"/>
        <v>-142.2296362078161</v>
      </c>
      <c r="BZ303" s="74">
        <v>0.69</v>
      </c>
      <c r="CA303" s="74">
        <v>104.89</v>
      </c>
      <c r="CB303" s="74">
        <v>0.2</v>
      </c>
      <c r="CC303" s="74">
        <v>0.18</v>
      </c>
      <c r="CD303" s="74">
        <v>6.7430000000000003</v>
      </c>
      <c r="CE303" s="74">
        <v>2.5999999999999999E-2</v>
      </c>
      <c r="CF303" s="74">
        <v>0.09</v>
      </c>
      <c r="CG303" s="74">
        <v>1.4E-2</v>
      </c>
      <c r="CH303" s="74">
        <v>0</v>
      </c>
      <c r="CI303" s="74">
        <v>1.4999999999999999E-2</v>
      </c>
      <c r="CJ303" s="74">
        <v>15.34</v>
      </c>
      <c r="CK303" s="74">
        <v>4348.3999999999996</v>
      </c>
      <c r="CL303" s="74">
        <v>4.12</v>
      </c>
      <c r="CM303" s="74">
        <v>12.01</v>
      </c>
      <c r="CN303" s="74">
        <v>28.97</v>
      </c>
      <c r="CO303" s="74">
        <v>8.5000000000000006E-2</v>
      </c>
      <c r="CP303" s="74">
        <v>0.46300000000000002</v>
      </c>
      <c r="CQ303" s="74">
        <v>3.2000000000000001E-2</v>
      </c>
      <c r="CR303" s="74">
        <v>14.16</v>
      </c>
      <c r="CS303" s="74">
        <v>8.9999999999999993E-3</v>
      </c>
      <c r="CT303" s="74">
        <v>0.63</v>
      </c>
      <c r="CU303" s="74">
        <v>100.2</v>
      </c>
      <c r="CV303" s="74">
        <v>0.11</v>
      </c>
      <c r="CW303" s="74">
        <v>0.11</v>
      </c>
      <c r="CX303" s="74">
        <v>5.84</v>
      </c>
      <c r="CY303" s="74">
        <v>0.06</v>
      </c>
      <c r="CZ303" s="74">
        <v>0.01</v>
      </c>
      <c r="DA303" s="74">
        <v>0.01</v>
      </c>
      <c r="DB303" s="74">
        <v>0</v>
      </c>
      <c r="DC303" s="74">
        <v>1.0999999999999999E-2</v>
      </c>
      <c r="DD303" s="74">
        <v>51.18</v>
      </c>
    </row>
    <row r="304" spans="1:108" ht="16.5" customHeight="1" x14ac:dyDescent="0.25">
      <c r="A304" s="70">
        <v>287</v>
      </c>
      <c r="B304" s="71">
        <v>45435</v>
      </c>
      <c r="C304" s="72">
        <v>1</v>
      </c>
      <c r="D304" s="72">
        <v>12</v>
      </c>
      <c r="E304" s="72">
        <v>1959.83</v>
      </c>
      <c r="F304" s="74"/>
      <c r="G304" s="72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2">
        <v>1.4</v>
      </c>
      <c r="AB304" s="72">
        <v>560.38</v>
      </c>
      <c r="AC304" s="72">
        <v>2.2799999999999998</v>
      </c>
      <c r="AD304" s="72">
        <v>3</v>
      </c>
      <c r="AE304" s="72">
        <v>7.7359999999999998</v>
      </c>
      <c r="AF304" s="72">
        <v>3.5000000000000003E-2</v>
      </c>
      <c r="AG304" s="72">
        <v>0.372</v>
      </c>
      <c r="AH304" s="72">
        <v>7.2999999999999995E-2</v>
      </c>
      <c r="AI304" s="72">
        <v>0</v>
      </c>
      <c r="AJ304" s="72">
        <v>2.1999999999999999E-2</v>
      </c>
      <c r="AK304" s="72">
        <f t="shared" si="96"/>
        <v>76.273081150186798</v>
      </c>
      <c r="AL304" s="72">
        <f t="shared" si="97"/>
        <v>2.9721932292140423</v>
      </c>
      <c r="AM304" s="72">
        <f t="shared" si="98"/>
        <v>245.78070175438597</v>
      </c>
      <c r="AN304" s="72">
        <v>50.13</v>
      </c>
      <c r="AO304" s="72">
        <v>13.66</v>
      </c>
      <c r="AP304" s="72">
        <v>9268.16</v>
      </c>
      <c r="AQ304" s="72">
        <v>55.32</v>
      </c>
      <c r="AR304" s="72">
        <v>4.0599999999999996</v>
      </c>
      <c r="AS304" s="72">
        <v>6.37</v>
      </c>
      <c r="AT304" s="72">
        <v>0.48799999999999999</v>
      </c>
      <c r="AU304" s="72">
        <v>0.14599999999999999</v>
      </c>
      <c r="AV304" s="72">
        <v>3.3000000000000002E-2</v>
      </c>
      <c r="AW304" s="72">
        <v>9.4600000000000009</v>
      </c>
      <c r="AX304" s="72">
        <v>0.183</v>
      </c>
      <c r="AY304" s="74">
        <f t="shared" si="89"/>
        <v>19.89</v>
      </c>
      <c r="AZ304" s="72"/>
      <c r="BA304" s="72"/>
      <c r="BB304" s="72">
        <v>0.88</v>
      </c>
      <c r="BC304" s="72">
        <v>244.89</v>
      </c>
      <c r="BD304" s="72">
        <v>0.32</v>
      </c>
      <c r="BE304" s="72">
        <v>2.86</v>
      </c>
      <c r="BF304" s="72">
        <v>6.7939999999999996</v>
      </c>
      <c r="BG304" s="72">
        <v>1.7000000000000001E-2</v>
      </c>
      <c r="BH304" s="72">
        <v>0.25</v>
      </c>
      <c r="BI304" s="72">
        <v>5.2999999999999999E-2</v>
      </c>
      <c r="BJ304" s="74">
        <v>0</v>
      </c>
      <c r="BK304" s="72">
        <v>1.2999999999999999E-2</v>
      </c>
      <c r="BL304" s="72">
        <v>4.03</v>
      </c>
      <c r="BM304" s="72">
        <v>1685.74</v>
      </c>
      <c r="BN304" s="72">
        <v>2.33</v>
      </c>
      <c r="BO304" s="72">
        <v>46.07</v>
      </c>
      <c r="BP304" s="72">
        <v>9.4009999999999998</v>
      </c>
      <c r="BQ304" s="72">
        <v>0.32500000000000001</v>
      </c>
      <c r="BR304" s="72">
        <v>0.17299999999999999</v>
      </c>
      <c r="BS304" s="72">
        <v>0.29099999999999998</v>
      </c>
      <c r="BT304" s="72">
        <v>8.76</v>
      </c>
      <c r="BU304" s="72">
        <v>2.1000000000000001E-2</v>
      </c>
      <c r="BV304" s="74">
        <f t="shared" si="95"/>
        <v>18.161000000000001</v>
      </c>
      <c r="BW304" s="74">
        <f t="shared" si="91"/>
        <v>11.414999999999999</v>
      </c>
      <c r="BX304" s="73">
        <f t="shared" si="93"/>
        <v>-54.802038717214273</v>
      </c>
      <c r="BY304" s="73">
        <f t="shared" si="92"/>
        <v>-135.81463620781611</v>
      </c>
      <c r="BZ304" s="72">
        <v>0.69</v>
      </c>
      <c r="CA304" s="72">
        <v>152.87</v>
      </c>
      <c r="CB304" s="72">
        <v>0.26</v>
      </c>
      <c r="CC304" s="72">
        <v>0.37</v>
      </c>
      <c r="CD304" s="72">
        <v>5.8860000000000001</v>
      </c>
      <c r="CE304" s="72">
        <v>1.2999999999999999E-2</v>
      </c>
      <c r="CF304" s="72">
        <v>0.25700000000000001</v>
      </c>
      <c r="CG304" s="72">
        <v>3.4000000000000002E-2</v>
      </c>
      <c r="CH304" s="74">
        <v>0</v>
      </c>
      <c r="CI304" s="72">
        <v>8.0000000000000002E-3</v>
      </c>
      <c r="CJ304" s="72">
        <v>11.93</v>
      </c>
      <c r="CK304" s="72">
        <v>3237.05</v>
      </c>
      <c r="CL304" s="72">
        <v>3.55</v>
      </c>
      <c r="CM304" s="72">
        <v>12.13</v>
      </c>
      <c r="CN304" s="72">
        <v>28.038</v>
      </c>
      <c r="CO304" s="72">
        <v>0.2</v>
      </c>
      <c r="CP304" s="72">
        <v>0.45100000000000001</v>
      </c>
      <c r="CQ304" s="72">
        <v>0.14099999999999999</v>
      </c>
      <c r="CR304" s="72">
        <v>16.68</v>
      </c>
      <c r="CS304" s="72">
        <v>1.4999999999999999E-2</v>
      </c>
      <c r="CT304" s="72">
        <v>0.56000000000000005</v>
      </c>
      <c r="CU304" s="72">
        <v>79.569999999999993</v>
      </c>
      <c r="CV304" s="72">
        <v>0.2</v>
      </c>
      <c r="CW304" s="72">
        <v>0.13</v>
      </c>
      <c r="CX304" s="72">
        <v>5.1340000000000003</v>
      </c>
      <c r="CY304" s="72">
        <v>3.0000000000000001E-3</v>
      </c>
      <c r="CZ304" s="72">
        <v>0.24099999999999999</v>
      </c>
      <c r="DA304" s="72">
        <v>2.5999999999999999E-2</v>
      </c>
      <c r="DB304" s="74">
        <v>0</v>
      </c>
      <c r="DC304" s="72">
        <v>1.4E-2</v>
      </c>
      <c r="DD304" s="74">
        <v>50.14</v>
      </c>
    </row>
    <row r="305" spans="1:108" ht="16.5" customHeight="1" x14ac:dyDescent="0.25">
      <c r="A305" s="70">
        <v>288</v>
      </c>
      <c r="B305" s="71">
        <v>45435</v>
      </c>
      <c r="C305" s="72">
        <v>2</v>
      </c>
      <c r="D305" s="72">
        <v>12</v>
      </c>
      <c r="E305" s="72">
        <v>1932.9660000000001</v>
      </c>
      <c r="F305" s="74"/>
      <c r="G305" s="72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2">
        <v>1.82</v>
      </c>
      <c r="AB305" s="72">
        <v>544.05999999999995</v>
      </c>
      <c r="AC305" s="72">
        <v>2.38</v>
      </c>
      <c r="AD305" s="72">
        <v>2.79</v>
      </c>
      <c r="AE305" s="72">
        <v>7.5149999999999997</v>
      </c>
      <c r="AF305" s="72">
        <v>3.4000000000000002E-2</v>
      </c>
      <c r="AG305" s="72">
        <v>0.27800000000000002</v>
      </c>
      <c r="AH305" s="72">
        <v>0.06</v>
      </c>
      <c r="AI305" s="72">
        <v>0</v>
      </c>
      <c r="AJ305" s="72">
        <v>1.2E-2</v>
      </c>
      <c r="AK305" s="72">
        <f t="shared" si="96"/>
        <v>76.979233890787327</v>
      </c>
      <c r="AL305" s="72">
        <f t="shared" si="97"/>
        <v>2.9629612784160728</v>
      </c>
      <c r="AM305" s="72">
        <f t="shared" si="98"/>
        <v>228.59663865546219</v>
      </c>
      <c r="AN305" s="72">
        <v>50.04</v>
      </c>
      <c r="AO305" s="72">
        <v>30.85</v>
      </c>
      <c r="AP305" s="72">
        <v>11674.6</v>
      </c>
      <c r="AQ305" s="72">
        <v>50.08</v>
      </c>
      <c r="AR305" s="72">
        <v>5.57</v>
      </c>
      <c r="AS305" s="72">
        <v>7.0289999999999999</v>
      </c>
      <c r="AT305" s="72">
        <v>0.53700000000000003</v>
      </c>
      <c r="AU305" s="72">
        <v>0.33100000000000002</v>
      </c>
      <c r="AV305" s="72">
        <v>8.1000000000000003E-2</v>
      </c>
      <c r="AW305" s="72">
        <v>9.5299999999999994</v>
      </c>
      <c r="AX305" s="72">
        <v>0.14199999999999999</v>
      </c>
      <c r="AY305" s="74">
        <f t="shared" si="89"/>
        <v>22.128999999999998</v>
      </c>
      <c r="AZ305" s="72"/>
      <c r="BA305" s="72"/>
      <c r="BB305" s="72">
        <v>0.72</v>
      </c>
      <c r="BC305" s="72">
        <v>160.54</v>
      </c>
      <c r="BD305" s="72">
        <v>0.24</v>
      </c>
      <c r="BE305" s="72">
        <v>2.37</v>
      </c>
      <c r="BF305" s="72">
        <v>7.16</v>
      </c>
      <c r="BG305" s="72">
        <v>1.2E-2</v>
      </c>
      <c r="BH305" s="72">
        <v>0.25800000000000001</v>
      </c>
      <c r="BI305" s="72">
        <v>4.7E-2</v>
      </c>
      <c r="BJ305" s="74">
        <v>0</v>
      </c>
      <c r="BK305" s="72">
        <v>6.0000000000000001E-3</v>
      </c>
      <c r="BL305" s="72">
        <v>2.2799999999999998</v>
      </c>
      <c r="BM305" s="72">
        <v>1363.45</v>
      </c>
      <c r="BN305" s="72">
        <v>1.79</v>
      </c>
      <c r="BO305" s="72">
        <v>53.56</v>
      </c>
      <c r="BP305" s="72">
        <v>8.9019999999999992</v>
      </c>
      <c r="BQ305" s="72">
        <v>0.34599999999999997</v>
      </c>
      <c r="BR305" s="72">
        <v>0.10199999999999999</v>
      </c>
      <c r="BS305" s="72">
        <v>0.33100000000000002</v>
      </c>
      <c r="BT305" s="72">
        <v>1.36</v>
      </c>
      <c r="BU305" s="72">
        <v>1.2999999999999999E-2</v>
      </c>
      <c r="BV305" s="74">
        <f t="shared" si="95"/>
        <v>10.261999999999999</v>
      </c>
      <c r="BW305" s="74">
        <f t="shared" si="91"/>
        <v>3.4960000000000004</v>
      </c>
      <c r="BX305" s="73">
        <f t="shared" si="93"/>
        <v>-56.442038717214274</v>
      </c>
      <c r="BY305" s="73">
        <f t="shared" si="92"/>
        <v>-137.3186362078161</v>
      </c>
      <c r="BZ305" s="72">
        <v>0.46</v>
      </c>
      <c r="CA305" s="72">
        <v>91.97</v>
      </c>
      <c r="CB305" s="72">
        <v>0.19</v>
      </c>
      <c r="CC305" s="72">
        <v>0.14000000000000001</v>
      </c>
      <c r="CD305" s="72">
        <v>6.26</v>
      </c>
      <c r="CE305" s="72">
        <v>3.0000000000000001E-3</v>
      </c>
      <c r="CF305" s="72">
        <v>0.23799999999999999</v>
      </c>
      <c r="CG305" s="72">
        <v>2.8000000000000001E-2</v>
      </c>
      <c r="CH305" s="74">
        <v>0</v>
      </c>
      <c r="CI305" s="72">
        <v>6.0000000000000001E-3</v>
      </c>
      <c r="CJ305" s="72">
        <v>3.75</v>
      </c>
      <c r="CK305" s="72">
        <v>1148.1300000000001</v>
      </c>
      <c r="CL305" s="72">
        <v>1.31</v>
      </c>
      <c r="CM305" s="72">
        <v>3.81</v>
      </c>
      <c r="CN305" s="72">
        <v>34.273000000000003</v>
      </c>
      <c r="CO305" s="72">
        <v>6.3E-2</v>
      </c>
      <c r="CP305" s="72">
        <v>0.42399999999999999</v>
      </c>
      <c r="CQ305" s="72">
        <v>8.3000000000000004E-2</v>
      </c>
      <c r="CR305" s="72">
        <v>8.3800000000000008</v>
      </c>
      <c r="CS305" s="72">
        <v>6.0000000000000001E-3</v>
      </c>
      <c r="CT305" s="72">
        <v>0.37</v>
      </c>
      <c r="CU305" s="72">
        <v>76.430000000000007</v>
      </c>
      <c r="CV305" s="72">
        <v>0.18</v>
      </c>
      <c r="CW305" s="72">
        <v>0.14000000000000001</v>
      </c>
      <c r="CX305" s="72">
        <v>4.952</v>
      </c>
      <c r="CY305" s="72">
        <v>2E-3</v>
      </c>
      <c r="CZ305" s="72">
        <v>0.22900000000000001</v>
      </c>
      <c r="DA305" s="72">
        <v>0.03</v>
      </c>
      <c r="DB305" s="74">
        <v>0</v>
      </c>
      <c r="DC305" s="72">
        <v>3.0000000000000001E-3</v>
      </c>
      <c r="DD305" s="74">
        <v>54.94</v>
      </c>
    </row>
    <row r="306" spans="1:108" ht="16.5" customHeight="1" x14ac:dyDescent="0.25">
      <c r="A306" s="70">
        <v>289</v>
      </c>
      <c r="B306" s="71">
        <v>45436</v>
      </c>
      <c r="C306" s="72">
        <v>1</v>
      </c>
      <c r="D306" s="72">
        <v>12</v>
      </c>
      <c r="E306" s="72">
        <v>2117.2600000000002</v>
      </c>
      <c r="F306" s="74"/>
      <c r="G306" s="72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2">
        <v>1.55</v>
      </c>
      <c r="AB306" s="72">
        <v>650.35</v>
      </c>
      <c r="AC306" s="72">
        <v>2.39</v>
      </c>
      <c r="AD306" s="72">
        <v>3.23</v>
      </c>
      <c r="AE306" s="72">
        <v>9.2070000000000007</v>
      </c>
      <c r="AF306" s="72">
        <v>3.4000000000000002E-2</v>
      </c>
      <c r="AG306" s="72">
        <v>0.32600000000000001</v>
      </c>
      <c r="AH306" s="72">
        <v>5.7000000000000002E-2</v>
      </c>
      <c r="AI306" s="72">
        <v>0</v>
      </c>
      <c r="AJ306" s="72">
        <v>3.1E-2</v>
      </c>
      <c r="AK306" s="72">
        <f t="shared" si="96"/>
        <v>72.681290294677666</v>
      </c>
      <c r="AL306" s="72">
        <f t="shared" si="97"/>
        <v>3.0270699643452517</v>
      </c>
      <c r="AM306" s="72">
        <f t="shared" si="98"/>
        <v>272.11297071129707</v>
      </c>
      <c r="AN306" s="72">
        <v>49.86</v>
      </c>
      <c r="AO306" s="72">
        <v>26.78</v>
      </c>
      <c r="AP306" s="72">
        <v>11343.78</v>
      </c>
      <c r="AQ306" s="72">
        <v>54.72</v>
      </c>
      <c r="AR306" s="72">
        <v>5.5</v>
      </c>
      <c r="AS306" s="72">
        <v>6.6070000000000002</v>
      </c>
      <c r="AT306" s="72">
        <v>0.47299999999999998</v>
      </c>
      <c r="AU306" s="72">
        <v>0.26700000000000002</v>
      </c>
      <c r="AV306" s="72">
        <v>6.2E-2</v>
      </c>
      <c r="AW306" s="72">
        <v>4.07</v>
      </c>
      <c r="AX306" s="72">
        <v>0.14899999999999999</v>
      </c>
      <c r="AY306" s="74">
        <f t="shared" si="89"/>
        <v>16.177</v>
      </c>
      <c r="AZ306" s="72"/>
      <c r="BA306" s="72"/>
      <c r="BB306" s="72">
        <v>0.47</v>
      </c>
      <c r="BC306" s="72">
        <v>136.77000000000001</v>
      </c>
      <c r="BD306" s="72">
        <v>0.22</v>
      </c>
      <c r="BE306" s="72">
        <v>2.64</v>
      </c>
      <c r="BF306" s="72">
        <v>8.2010000000000005</v>
      </c>
      <c r="BG306" s="72">
        <v>1.2999999999999999E-2</v>
      </c>
      <c r="BH306" s="72">
        <v>0.27500000000000002</v>
      </c>
      <c r="BI306" s="72">
        <v>4.9000000000000002E-2</v>
      </c>
      <c r="BJ306" s="74">
        <v>0</v>
      </c>
      <c r="BK306" s="72">
        <v>1.4E-2</v>
      </c>
      <c r="BL306" s="72">
        <v>1.5</v>
      </c>
      <c r="BM306" s="72">
        <v>963.86</v>
      </c>
      <c r="BN306" s="72">
        <v>1.0900000000000001</v>
      </c>
      <c r="BO306" s="72">
        <v>51.14</v>
      </c>
      <c r="BP306" s="72">
        <v>10.676</v>
      </c>
      <c r="BQ306" s="72">
        <v>0.315</v>
      </c>
      <c r="BR306" s="72">
        <v>0.115</v>
      </c>
      <c r="BS306" s="72">
        <v>0.3</v>
      </c>
      <c r="BT306" s="72">
        <v>1.95</v>
      </c>
      <c r="BU306" s="72">
        <v>2.1999999999999999E-2</v>
      </c>
      <c r="BV306" s="74">
        <f t="shared" si="95"/>
        <v>12.625999999999999</v>
      </c>
      <c r="BW306" s="74">
        <f t="shared" si="91"/>
        <v>3.355</v>
      </c>
      <c r="BX306" s="73">
        <f t="shared" si="93"/>
        <v>-57.492038717214271</v>
      </c>
      <c r="BY306" s="73">
        <f t="shared" si="92"/>
        <v>-138.96363620781611</v>
      </c>
      <c r="BZ306" s="72">
        <v>0.5</v>
      </c>
      <c r="CA306" s="72">
        <v>84.27</v>
      </c>
      <c r="CB306" s="72">
        <v>0.2</v>
      </c>
      <c r="CC306" s="72">
        <v>0.18</v>
      </c>
      <c r="CD306" s="72">
        <v>7.4080000000000004</v>
      </c>
      <c r="CE306" s="72">
        <v>3.0000000000000001E-3</v>
      </c>
      <c r="CF306" s="72">
        <v>0.23300000000000001</v>
      </c>
      <c r="CG306" s="72">
        <v>3.2000000000000001E-2</v>
      </c>
      <c r="CH306" s="74">
        <v>0</v>
      </c>
      <c r="CI306" s="72">
        <v>3.7999999999999999E-2</v>
      </c>
      <c r="CJ306" s="72">
        <v>3.4</v>
      </c>
      <c r="CK306" s="72">
        <v>846.65</v>
      </c>
      <c r="CL306" s="72">
        <v>1.8</v>
      </c>
      <c r="CM306" s="72">
        <v>3.34</v>
      </c>
      <c r="CN306" s="72">
        <v>37.649000000000001</v>
      </c>
      <c r="CO306" s="72">
        <v>5.3999999999999999E-2</v>
      </c>
      <c r="CP306" s="72">
        <v>0.42399999999999999</v>
      </c>
      <c r="CQ306" s="72">
        <v>7.0000000000000007E-2</v>
      </c>
      <c r="CR306" s="72">
        <v>12.21</v>
      </c>
      <c r="CS306" s="72">
        <v>4.9000000000000002E-2</v>
      </c>
      <c r="CT306" s="72">
        <v>0.43</v>
      </c>
      <c r="CU306" s="72">
        <v>41.76</v>
      </c>
      <c r="CV306" s="72">
        <v>0.15</v>
      </c>
      <c r="CW306" s="72">
        <v>0.04</v>
      </c>
      <c r="CX306" s="72">
        <v>4.43</v>
      </c>
      <c r="CY306" s="72">
        <v>2E-3</v>
      </c>
      <c r="CZ306" s="72">
        <v>0.18</v>
      </c>
      <c r="DA306" s="72">
        <v>2.3E-2</v>
      </c>
      <c r="DB306" s="74">
        <v>0</v>
      </c>
      <c r="DC306" s="72">
        <v>1.4999999999999999E-2</v>
      </c>
      <c r="DD306" s="74">
        <v>53.54</v>
      </c>
    </row>
    <row r="307" spans="1:108" ht="16.5" customHeight="1" x14ac:dyDescent="0.25">
      <c r="A307" s="70">
        <v>290</v>
      </c>
      <c r="B307" s="71">
        <v>45436</v>
      </c>
      <c r="C307" s="72">
        <v>2</v>
      </c>
      <c r="D307" s="72">
        <v>9.5500000000000007</v>
      </c>
      <c r="E307" s="72">
        <v>1684.57</v>
      </c>
      <c r="F307" s="74"/>
      <c r="G307" s="72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2">
        <v>1.8</v>
      </c>
      <c r="AB307" s="72">
        <v>592.22</v>
      </c>
      <c r="AC307" s="72">
        <v>2.42</v>
      </c>
      <c r="AD307" s="72">
        <v>3.34</v>
      </c>
      <c r="AE307" s="72">
        <v>9.1389999999999993</v>
      </c>
      <c r="AF307" s="72">
        <v>3.7999999999999999E-2</v>
      </c>
      <c r="AG307" s="72">
        <v>0.32900000000000001</v>
      </c>
      <c r="AH307" s="72">
        <v>5.8000000000000003E-2</v>
      </c>
      <c r="AI307" s="72">
        <v>0</v>
      </c>
      <c r="AJ307" s="72">
        <v>3.4000000000000002E-2</v>
      </c>
      <c r="AK307" s="72">
        <f t="shared" si="96"/>
        <v>72.645189214250237</v>
      </c>
      <c r="AL307" s="72">
        <f t="shared" si="97"/>
        <v>3.0270225878024508</v>
      </c>
      <c r="AM307" s="72">
        <f t="shared" si="98"/>
        <v>244.71900826446281</v>
      </c>
      <c r="AN307" s="72">
        <v>48.71</v>
      </c>
      <c r="AO307" s="72">
        <v>22.97</v>
      </c>
      <c r="AP307" s="72">
        <v>11356.85</v>
      </c>
      <c r="AQ307" s="72">
        <v>52.76</v>
      </c>
      <c r="AR307" s="72">
        <v>4.91</v>
      </c>
      <c r="AS307" s="72">
        <v>5.8529999999999998</v>
      </c>
      <c r="AT307" s="72">
        <v>0.49399999999999999</v>
      </c>
      <c r="AU307" s="72">
        <v>0.246</v>
      </c>
      <c r="AV307" s="72">
        <v>6.0999999999999999E-2</v>
      </c>
      <c r="AW307" s="72">
        <v>4.1500000000000004</v>
      </c>
      <c r="AX307" s="72">
        <v>0.157</v>
      </c>
      <c r="AY307" s="74">
        <f t="shared" si="89"/>
        <v>14.913</v>
      </c>
      <c r="AZ307" s="72"/>
      <c r="BA307" s="72"/>
      <c r="BB307" s="72">
        <v>0.56999999999999995</v>
      </c>
      <c r="BC307" s="72">
        <v>206.77</v>
      </c>
      <c r="BD307" s="72">
        <v>0.28999999999999998</v>
      </c>
      <c r="BE307" s="72">
        <v>3.18</v>
      </c>
      <c r="BF307" s="72">
        <v>8.5190000000000001</v>
      </c>
      <c r="BG307" s="72">
        <v>1.4E-2</v>
      </c>
      <c r="BH307" s="72">
        <v>0.28999999999999998</v>
      </c>
      <c r="BI307" s="72">
        <v>5.5E-2</v>
      </c>
      <c r="BJ307" s="74">
        <v>0</v>
      </c>
      <c r="BK307" s="72">
        <v>6.0999999999999999E-2</v>
      </c>
      <c r="BL307" s="72">
        <v>1.6</v>
      </c>
      <c r="BM307" s="72">
        <v>1267.08</v>
      </c>
      <c r="BN307" s="72">
        <v>1.7</v>
      </c>
      <c r="BO307" s="72">
        <v>50.72</v>
      </c>
      <c r="BP307" s="72">
        <v>9.9550000000000001</v>
      </c>
      <c r="BQ307" s="72">
        <v>0.32600000000000001</v>
      </c>
      <c r="BR307" s="72">
        <v>0.13100000000000001</v>
      </c>
      <c r="BS307" s="72">
        <v>0.28499999999999998</v>
      </c>
      <c r="BT307" s="72">
        <v>2.1800000000000002</v>
      </c>
      <c r="BU307" s="72">
        <v>3.2000000000000001E-2</v>
      </c>
      <c r="BV307" s="74">
        <f t="shared" si="95"/>
        <v>12.135</v>
      </c>
      <c r="BW307" s="74">
        <f t="shared" si="91"/>
        <v>4.2059999999999995</v>
      </c>
      <c r="BX307" s="73">
        <f t="shared" si="93"/>
        <v>-58.312038717214271</v>
      </c>
      <c r="BY307" s="73">
        <f t="shared" si="92"/>
        <v>-139.75763620781612</v>
      </c>
      <c r="BZ307" s="72">
        <v>0.5</v>
      </c>
      <c r="CA307" s="72">
        <v>103.31</v>
      </c>
      <c r="CB307" s="72">
        <v>0.21</v>
      </c>
      <c r="CC307" s="72">
        <v>0.16</v>
      </c>
      <c r="CD307" s="72">
        <v>7.4279999999999999</v>
      </c>
      <c r="CE307" s="72">
        <v>4.0000000000000001E-3</v>
      </c>
      <c r="CF307" s="72">
        <v>0.23499999999999999</v>
      </c>
      <c r="CG307" s="72">
        <v>3.2000000000000001E-2</v>
      </c>
      <c r="CH307" s="74">
        <v>0</v>
      </c>
      <c r="CI307" s="72">
        <v>3.5000000000000003E-2</v>
      </c>
      <c r="CJ307" s="72">
        <v>3</v>
      </c>
      <c r="CK307" s="72">
        <v>672.88</v>
      </c>
      <c r="CL307" s="72">
        <v>1.41</v>
      </c>
      <c r="CM307" s="72">
        <v>2.0299999999999998</v>
      </c>
      <c r="CN307" s="72">
        <v>35.048999999999999</v>
      </c>
      <c r="CO307" s="72">
        <v>4.1000000000000002E-2</v>
      </c>
      <c r="CP307" s="72">
        <v>0.45600000000000002</v>
      </c>
      <c r="CQ307" s="72">
        <v>6.4000000000000001E-2</v>
      </c>
      <c r="CR307" s="72">
        <v>15.74</v>
      </c>
      <c r="CS307" s="72">
        <v>2E-3</v>
      </c>
      <c r="CT307" s="72">
        <v>0.43</v>
      </c>
      <c r="CU307" s="72">
        <v>56.18</v>
      </c>
      <c r="CV307" s="72">
        <v>0.16</v>
      </c>
      <c r="CW307" s="72">
        <v>0.1</v>
      </c>
      <c r="CX307" s="72">
        <v>5.2329999999999997</v>
      </c>
      <c r="CY307" s="72">
        <v>4.0000000000000001E-3</v>
      </c>
      <c r="CZ307" s="72">
        <v>0.26</v>
      </c>
      <c r="DA307" s="72">
        <v>3.1E-2</v>
      </c>
      <c r="DB307" s="74">
        <v>0</v>
      </c>
      <c r="DC307" s="72">
        <v>4.9000000000000002E-2</v>
      </c>
      <c r="DD307" s="74">
        <v>55.25</v>
      </c>
    </row>
    <row r="308" spans="1:108" ht="16.5" customHeight="1" x14ac:dyDescent="0.25">
      <c r="A308" s="70">
        <v>291</v>
      </c>
      <c r="B308" s="71">
        <v>45437</v>
      </c>
      <c r="C308" s="72">
        <v>1</v>
      </c>
      <c r="D308" s="72">
        <v>12</v>
      </c>
      <c r="E308" s="72">
        <v>2158.33</v>
      </c>
      <c r="F308" s="74"/>
      <c r="G308" s="72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2">
        <v>1.35</v>
      </c>
      <c r="AB308" s="72">
        <v>498.21</v>
      </c>
      <c r="AC308" s="72">
        <v>2.2999999999999998</v>
      </c>
      <c r="AD308" s="72">
        <v>3.55</v>
      </c>
      <c r="AE308" s="72">
        <v>9.3130000000000006</v>
      </c>
      <c r="AF308" s="72">
        <v>2.9000000000000001E-2</v>
      </c>
      <c r="AG308" s="72">
        <v>0.24099999999999999</v>
      </c>
      <c r="AH308" s="72">
        <v>6.5000000000000002E-2</v>
      </c>
      <c r="AI308" s="72">
        <v>0</v>
      </c>
      <c r="AJ308" s="72">
        <v>0.16600000000000001</v>
      </c>
      <c r="AK308" s="72">
        <f t="shared" si="96"/>
        <v>72.195698241269724</v>
      </c>
      <c r="AL308" s="72">
        <f t="shared" si="97"/>
        <v>3.0310862454918426</v>
      </c>
      <c r="AM308" s="72">
        <f t="shared" si="98"/>
        <v>216.61304347826089</v>
      </c>
      <c r="AN308" s="72">
        <v>48.84</v>
      </c>
      <c r="AO308" s="72">
        <v>19.37</v>
      </c>
      <c r="AP308" s="72">
        <v>10435.49</v>
      </c>
      <c r="AQ308" s="72">
        <v>53</v>
      </c>
      <c r="AR308" s="72">
        <v>6.99</v>
      </c>
      <c r="AS308" s="72">
        <v>6.7539999999999996</v>
      </c>
      <c r="AT308" s="72">
        <v>0.48</v>
      </c>
      <c r="AU308" s="72">
        <v>0.23200000000000001</v>
      </c>
      <c r="AV308" s="72">
        <v>8.5000000000000006E-2</v>
      </c>
      <c r="AW308" s="72">
        <v>5.25</v>
      </c>
      <c r="AX308" s="72">
        <v>0.24099999999999999</v>
      </c>
      <c r="AY308" s="74">
        <f t="shared" si="89"/>
        <v>18.994</v>
      </c>
      <c r="AZ308" s="72"/>
      <c r="BA308" s="72"/>
      <c r="BB308" s="72">
        <v>0.6</v>
      </c>
      <c r="BC308" s="72">
        <v>138.22999999999999</v>
      </c>
      <c r="BD308" s="72">
        <v>0.28999999999999998</v>
      </c>
      <c r="BE308" s="72">
        <v>3.3</v>
      </c>
      <c r="BF308" s="72">
        <v>8.7279999999999998</v>
      </c>
      <c r="BG308" s="72">
        <v>1.6E-2</v>
      </c>
      <c r="BH308" s="72">
        <v>0.22900000000000001</v>
      </c>
      <c r="BI308" s="72">
        <v>0.06</v>
      </c>
      <c r="BJ308" s="74">
        <v>0</v>
      </c>
      <c r="BK308" s="72">
        <v>2.8000000000000001E-2</v>
      </c>
      <c r="BL308" s="72">
        <v>1.5</v>
      </c>
      <c r="BM308" s="72">
        <v>1009.11</v>
      </c>
      <c r="BN308" s="72">
        <v>1.21</v>
      </c>
      <c r="BO308" s="72">
        <v>54.63</v>
      </c>
      <c r="BP308" s="72">
        <v>10.342000000000001</v>
      </c>
      <c r="BQ308" s="72">
        <v>0.28399999999999997</v>
      </c>
      <c r="BR308" s="72">
        <v>0.16700000000000001</v>
      </c>
      <c r="BS308" s="72">
        <v>0.26800000000000002</v>
      </c>
      <c r="BT308" s="72">
        <v>1.86</v>
      </c>
      <c r="BU308" s="72">
        <v>9.2999999999999999E-2</v>
      </c>
      <c r="BV308" s="74">
        <f t="shared" si="95"/>
        <v>12.202</v>
      </c>
      <c r="BW308" s="74">
        <f t="shared" si="91"/>
        <v>3.3540000000000001</v>
      </c>
      <c r="BX308" s="73">
        <f t="shared" si="93"/>
        <v>-59.452038717214272</v>
      </c>
      <c r="BY308" s="73">
        <f t="shared" si="92"/>
        <v>-141.40363620781611</v>
      </c>
      <c r="BZ308" s="72">
        <v>0.53</v>
      </c>
      <c r="CA308" s="72">
        <v>88.23</v>
      </c>
      <c r="CB308" s="72">
        <v>0.23</v>
      </c>
      <c r="CC308" s="72">
        <v>0.21</v>
      </c>
      <c r="CD308" s="72">
        <v>7.649</v>
      </c>
      <c r="CE308" s="72">
        <v>8.9999999999999993E-3</v>
      </c>
      <c r="CF308" s="72">
        <v>0.182</v>
      </c>
      <c r="CG308" s="72">
        <v>3.3000000000000002E-2</v>
      </c>
      <c r="CH308" s="74">
        <v>0</v>
      </c>
      <c r="CI308" s="72">
        <v>0.03</v>
      </c>
      <c r="CJ308" s="72">
        <v>3.39</v>
      </c>
      <c r="CK308" s="72">
        <v>1211.9000000000001</v>
      </c>
      <c r="CL308" s="72">
        <v>1.9</v>
      </c>
      <c r="CM308" s="72">
        <v>5.54</v>
      </c>
      <c r="CN308" s="72">
        <v>42.37</v>
      </c>
      <c r="CO308" s="72">
        <v>8.7999999999999995E-2</v>
      </c>
      <c r="CP308" s="72">
        <v>0.316</v>
      </c>
      <c r="CQ308" s="72">
        <v>8.6999999999999994E-2</v>
      </c>
      <c r="CR308" s="72">
        <v>5.47</v>
      </c>
      <c r="CS308" s="72">
        <v>1.2999999999999999E-2</v>
      </c>
      <c r="CT308" s="72">
        <v>0.43</v>
      </c>
      <c r="CU308" s="72">
        <v>61.41</v>
      </c>
      <c r="CV308" s="72">
        <v>0.18</v>
      </c>
      <c r="CW308" s="72">
        <v>0.13</v>
      </c>
      <c r="CX308" s="72">
        <v>5.9960000000000004</v>
      </c>
      <c r="CY308" s="72">
        <v>8.9999999999999993E-3</v>
      </c>
      <c r="CZ308" s="72">
        <v>0.26200000000000001</v>
      </c>
      <c r="DA308" s="72">
        <v>4.2000000000000003E-2</v>
      </c>
      <c r="DB308" s="74">
        <v>0</v>
      </c>
      <c r="DC308" s="72">
        <v>4.3999999999999997E-2</v>
      </c>
      <c r="DD308" s="74">
        <v>46.73</v>
      </c>
    </row>
    <row r="309" spans="1:108" ht="16.5" customHeight="1" x14ac:dyDescent="0.25">
      <c r="A309" s="70">
        <v>292</v>
      </c>
      <c r="B309" s="71">
        <v>45437</v>
      </c>
      <c r="C309" s="72">
        <v>2</v>
      </c>
      <c r="D309" s="72">
        <v>12</v>
      </c>
      <c r="E309" s="72">
        <v>2133.6999999999998</v>
      </c>
      <c r="F309" s="74"/>
      <c r="G309" s="72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2">
        <v>1.45</v>
      </c>
      <c r="AB309" s="72">
        <v>485.48</v>
      </c>
      <c r="AC309" s="72">
        <v>2.27</v>
      </c>
      <c r="AD309" s="72">
        <v>3.62</v>
      </c>
      <c r="AE309" s="72">
        <v>9.4290000000000003</v>
      </c>
      <c r="AF309" s="72">
        <v>0.04</v>
      </c>
      <c r="AG309" s="72">
        <v>0.254</v>
      </c>
      <c r="AH309" s="72">
        <v>6.7000000000000004E-2</v>
      </c>
      <c r="AI309" s="72">
        <v>0</v>
      </c>
      <c r="AJ309" s="72">
        <v>0.121</v>
      </c>
      <c r="AK309" s="72">
        <f t="shared" si="96"/>
        <v>71.868384293479551</v>
      </c>
      <c r="AL309" s="72">
        <f t="shared" si="97"/>
        <v>3.0355502036115847</v>
      </c>
      <c r="AM309" s="72">
        <f t="shared" si="98"/>
        <v>213.86784140969164</v>
      </c>
      <c r="AN309" s="72">
        <v>47.57</v>
      </c>
      <c r="AO309" s="72">
        <v>16.97</v>
      </c>
      <c r="AP309" s="72">
        <v>9965.4599999999991</v>
      </c>
      <c r="AQ309" s="72">
        <v>49.1</v>
      </c>
      <c r="AR309" s="72">
        <v>8.8000000000000007</v>
      </c>
      <c r="AS309" s="72">
        <v>7.327</v>
      </c>
      <c r="AT309" s="72">
        <v>0.46600000000000003</v>
      </c>
      <c r="AU309" s="72">
        <v>0.22800000000000001</v>
      </c>
      <c r="AV309" s="72">
        <v>8.5000000000000006E-2</v>
      </c>
      <c r="AW309" s="72">
        <v>6.44</v>
      </c>
      <c r="AX309" s="72">
        <v>0.17100000000000001</v>
      </c>
      <c r="AY309" s="74">
        <f t="shared" si="89"/>
        <v>22.567</v>
      </c>
      <c r="AZ309" s="72"/>
      <c r="BA309" s="72"/>
      <c r="BB309" s="72">
        <v>0.56999999999999995</v>
      </c>
      <c r="BC309" s="72">
        <v>160.32</v>
      </c>
      <c r="BD309" s="72">
        <v>0.36</v>
      </c>
      <c r="BE309" s="72">
        <v>3.42</v>
      </c>
      <c r="BF309" s="72">
        <v>9.5120000000000005</v>
      </c>
      <c r="BG309" s="72">
        <v>2.9000000000000001E-2</v>
      </c>
      <c r="BH309" s="72">
        <v>0.26100000000000001</v>
      </c>
      <c r="BI309" s="72">
        <v>6.0999999999999999E-2</v>
      </c>
      <c r="BJ309" s="74">
        <v>0</v>
      </c>
      <c r="BK309" s="72">
        <v>7.3999999999999996E-2</v>
      </c>
      <c r="BL309" s="72">
        <v>1.6</v>
      </c>
      <c r="BM309" s="72">
        <v>1193.3</v>
      </c>
      <c r="BN309" s="72">
        <v>2.0299999999999998</v>
      </c>
      <c r="BO309" s="72">
        <v>51.51</v>
      </c>
      <c r="BP309" s="72">
        <v>10.675000000000001</v>
      </c>
      <c r="BQ309" s="72">
        <v>0.33400000000000002</v>
      </c>
      <c r="BR309" s="72">
        <v>0.19400000000000001</v>
      </c>
      <c r="BS309" s="72">
        <v>0.29799999999999999</v>
      </c>
      <c r="BT309" s="72">
        <v>1.74</v>
      </c>
      <c r="BU309" s="72">
        <v>0.17299999999999999</v>
      </c>
      <c r="BV309" s="74">
        <f t="shared" si="95"/>
        <v>12.415000000000001</v>
      </c>
      <c r="BW309" s="74">
        <f t="shared" si="91"/>
        <v>4.1039999999999992</v>
      </c>
      <c r="BX309" s="73">
        <f t="shared" si="93"/>
        <v>-60.71203871721427</v>
      </c>
      <c r="BY309" s="73">
        <f t="shared" si="92"/>
        <v>-142.29963620781609</v>
      </c>
      <c r="BZ309" s="72">
        <v>0.53</v>
      </c>
      <c r="CA309" s="72">
        <v>103.16</v>
      </c>
      <c r="CB309" s="72">
        <v>0.23</v>
      </c>
      <c r="CC309" s="72">
        <v>0.28000000000000003</v>
      </c>
      <c r="CD309" s="72">
        <v>8.17</v>
      </c>
      <c r="CE309" s="72">
        <v>8.9999999999999993E-3</v>
      </c>
      <c r="CF309" s="72">
        <v>0.189</v>
      </c>
      <c r="CG309" s="72">
        <v>0.04</v>
      </c>
      <c r="CH309" s="74">
        <v>0</v>
      </c>
      <c r="CI309" s="72">
        <v>0.104</v>
      </c>
      <c r="CJ309" s="72">
        <v>2.2000000000000002</v>
      </c>
      <c r="CK309" s="72">
        <v>689.91</v>
      </c>
      <c r="CL309" s="72">
        <v>0.64</v>
      </c>
      <c r="CM309" s="72">
        <v>1.75</v>
      </c>
      <c r="CN309" s="72">
        <v>41.74</v>
      </c>
      <c r="CO309" s="72">
        <v>3.9E-2</v>
      </c>
      <c r="CP309" s="72">
        <v>0.43099999999999999</v>
      </c>
      <c r="CQ309" s="72">
        <v>8.2000000000000003E-2</v>
      </c>
      <c r="CR309" s="72">
        <v>7.49</v>
      </c>
      <c r="CS309" s="72">
        <v>1.4E-2</v>
      </c>
      <c r="CT309" s="72">
        <v>0.4</v>
      </c>
      <c r="CU309" s="72">
        <v>56.12</v>
      </c>
      <c r="CV309" s="72">
        <v>0.19</v>
      </c>
      <c r="CW309" s="72">
        <v>0.13</v>
      </c>
      <c r="CX309" s="72">
        <v>5.77</v>
      </c>
      <c r="CY309" s="72">
        <v>5.0000000000000001E-3</v>
      </c>
      <c r="CZ309" s="72">
        <v>0.19900000000000001</v>
      </c>
      <c r="DA309" s="72">
        <v>0.04</v>
      </c>
      <c r="DB309" s="74">
        <v>0</v>
      </c>
      <c r="DC309" s="72">
        <v>2.9000000000000001E-2</v>
      </c>
      <c r="DD309" s="74">
        <v>53.71</v>
      </c>
    </row>
    <row r="310" spans="1:108" ht="16.5" customHeight="1" x14ac:dyDescent="0.25">
      <c r="A310" s="70">
        <v>293</v>
      </c>
      <c r="B310" s="71">
        <v>45438</v>
      </c>
      <c r="C310" s="72">
        <v>1</v>
      </c>
      <c r="D310" s="72">
        <v>12</v>
      </c>
      <c r="E310" s="72">
        <v>2096.4699999999998</v>
      </c>
      <c r="F310" s="74"/>
      <c r="G310" s="72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2">
        <v>1.18</v>
      </c>
      <c r="AB310" s="72">
        <v>510.32</v>
      </c>
      <c r="AC310" s="72">
        <v>1.85</v>
      </c>
      <c r="AD310" s="72">
        <v>3.05</v>
      </c>
      <c r="AE310" s="72">
        <v>8.4359999999999999</v>
      </c>
      <c r="AF310" s="72">
        <v>0.03</v>
      </c>
      <c r="AG310" s="72">
        <v>0.24099999999999999</v>
      </c>
      <c r="AH310" s="72">
        <v>5.5E-2</v>
      </c>
      <c r="AI310" s="72">
        <v>0</v>
      </c>
      <c r="AJ310" s="72">
        <v>6.0999999999999999E-2</v>
      </c>
      <c r="AK310" s="72">
        <f t="shared" si="96"/>
        <v>75.285234710625275</v>
      </c>
      <c r="AL310" s="72">
        <f t="shared" si="97"/>
        <v>2.9829129571853943</v>
      </c>
      <c r="AM310" s="72">
        <f t="shared" si="98"/>
        <v>275.84864864864863</v>
      </c>
      <c r="AN310" s="72">
        <v>49.18</v>
      </c>
      <c r="AO310" s="72">
        <v>20.39</v>
      </c>
      <c r="AP310" s="72">
        <v>10774.74</v>
      </c>
      <c r="AQ310" s="72">
        <v>51.21</v>
      </c>
      <c r="AR310" s="72">
        <v>9.0500000000000007</v>
      </c>
      <c r="AS310" s="72">
        <v>7.0910000000000002</v>
      </c>
      <c r="AT310" s="72">
        <v>0.433</v>
      </c>
      <c r="AU310" s="72">
        <v>0.247</v>
      </c>
      <c r="AV310" s="72">
        <v>8.3000000000000004E-2</v>
      </c>
      <c r="AW310" s="72">
        <v>6.9</v>
      </c>
      <c r="AX310" s="72">
        <v>8.5000000000000006E-2</v>
      </c>
      <c r="AY310" s="74">
        <f t="shared" si="89"/>
        <v>23.041</v>
      </c>
      <c r="AZ310" s="72"/>
      <c r="BA310" s="72"/>
      <c r="BB310" s="72">
        <v>0.72</v>
      </c>
      <c r="BC310" s="72">
        <v>207.26</v>
      </c>
      <c r="BD310" s="72">
        <v>0.31</v>
      </c>
      <c r="BE310" s="72">
        <v>3.36</v>
      </c>
      <c r="BF310" s="72">
        <v>8.6170000000000009</v>
      </c>
      <c r="BG310" s="72">
        <v>0.02</v>
      </c>
      <c r="BH310" s="72">
        <v>0.27200000000000002</v>
      </c>
      <c r="BI310" s="72">
        <v>5.0999999999999997E-2</v>
      </c>
      <c r="BJ310" s="74">
        <v>0</v>
      </c>
      <c r="BK310" s="72">
        <v>7.4999999999999997E-2</v>
      </c>
      <c r="BL310" s="72">
        <v>2.72</v>
      </c>
      <c r="BM310" s="72">
        <v>1938.72</v>
      </c>
      <c r="BN310" s="72">
        <v>2.4500000000000002</v>
      </c>
      <c r="BO310" s="72">
        <v>50.54</v>
      </c>
      <c r="BP310" s="72">
        <v>10.945</v>
      </c>
      <c r="BQ310" s="72">
        <v>0.30099999999999999</v>
      </c>
      <c r="BR310" s="72">
        <v>0.123</v>
      </c>
      <c r="BS310" s="72">
        <v>0.26100000000000001</v>
      </c>
      <c r="BT310" s="72">
        <v>2.16</v>
      </c>
      <c r="BU310" s="72">
        <v>1.2999999999999999E-2</v>
      </c>
      <c r="BV310" s="74">
        <f t="shared" si="95"/>
        <v>13.105</v>
      </c>
      <c r="BW310" s="74">
        <f t="shared" si="91"/>
        <v>4.9110000000000005</v>
      </c>
      <c r="BX310" s="73">
        <f t="shared" si="93"/>
        <v>-61.552038717214273</v>
      </c>
      <c r="BY310" s="73">
        <f t="shared" si="92"/>
        <v>-142.38863620781609</v>
      </c>
      <c r="BZ310" s="72">
        <v>0.6</v>
      </c>
      <c r="CA310" s="72">
        <v>126.71</v>
      </c>
      <c r="CB310" s="72">
        <v>0.22</v>
      </c>
      <c r="CC310" s="72">
        <v>0.22</v>
      </c>
      <c r="CD310" s="72">
        <v>7.516</v>
      </c>
      <c r="CE310" s="72">
        <v>8.9999999999999993E-3</v>
      </c>
      <c r="CF310" s="72">
        <v>0.20300000000000001</v>
      </c>
      <c r="CG310" s="72">
        <v>2.1999999999999999E-2</v>
      </c>
      <c r="CH310" s="74">
        <v>0</v>
      </c>
      <c r="CI310" s="72">
        <v>6.7000000000000004E-2</v>
      </c>
      <c r="CJ310" s="72">
        <v>3.19</v>
      </c>
      <c r="CK310" s="72">
        <v>1221.78</v>
      </c>
      <c r="CL310" s="72">
        <v>0.86</v>
      </c>
      <c r="CM310" s="72">
        <v>3.31</v>
      </c>
      <c r="CN310" s="72">
        <v>40.277000000000001</v>
      </c>
      <c r="CO310" s="72">
        <v>6.4000000000000001E-2</v>
      </c>
      <c r="CP310" s="72">
        <v>0.38600000000000001</v>
      </c>
      <c r="CQ310" s="72">
        <v>7.3999999999999996E-2</v>
      </c>
      <c r="CR310" s="72">
        <v>8.93</v>
      </c>
      <c r="CS310" s="72">
        <v>0.03</v>
      </c>
      <c r="CT310" s="72">
        <v>0.36</v>
      </c>
      <c r="CU310" s="72">
        <v>50.83</v>
      </c>
      <c r="CV310" s="72">
        <v>0.2</v>
      </c>
      <c r="CW310" s="72">
        <v>0.13</v>
      </c>
      <c r="CX310" s="72">
        <v>5.2939999999999996</v>
      </c>
      <c r="CY310" s="72">
        <v>6.0000000000000001E-3</v>
      </c>
      <c r="CZ310" s="72">
        <v>0.221</v>
      </c>
      <c r="DA310" s="72">
        <v>2.3E-2</v>
      </c>
      <c r="DB310" s="74">
        <v>0</v>
      </c>
      <c r="DC310" s="72">
        <v>3.5000000000000003E-2</v>
      </c>
      <c r="DD310" s="74">
        <v>52.74</v>
      </c>
    </row>
    <row r="311" spans="1:108" ht="16.5" customHeight="1" x14ac:dyDescent="0.25">
      <c r="A311" s="70">
        <v>294</v>
      </c>
      <c r="B311" s="71">
        <v>45438</v>
      </c>
      <c r="C311" s="72">
        <v>2</v>
      </c>
      <c r="D311" s="72">
        <v>12</v>
      </c>
      <c r="E311" s="72">
        <v>2091.5700000000002</v>
      </c>
      <c r="F311" s="74"/>
      <c r="G311" s="72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2">
        <v>1.49</v>
      </c>
      <c r="AB311" s="72">
        <v>537.41</v>
      </c>
      <c r="AC311" s="72">
        <v>2.1800000000000002</v>
      </c>
      <c r="AD311" s="72">
        <v>3.81</v>
      </c>
      <c r="AE311" s="72">
        <v>8.8870000000000005</v>
      </c>
      <c r="AF311" s="72">
        <v>3.5000000000000003E-2</v>
      </c>
      <c r="AG311" s="72">
        <v>0.26600000000000001</v>
      </c>
      <c r="AH311" s="72">
        <v>5.5E-2</v>
      </c>
      <c r="AI311" s="72">
        <v>0</v>
      </c>
      <c r="AJ311" s="72">
        <v>4.5999999999999999E-2</v>
      </c>
      <c r="AK311" s="72">
        <f t="shared" si="96"/>
        <v>72.86435197728764</v>
      </c>
      <c r="AL311" s="72">
        <f t="shared" si="97"/>
        <v>3.0178186154835456</v>
      </c>
      <c r="AM311" s="72">
        <f t="shared" si="98"/>
        <v>246.51834862385317</v>
      </c>
      <c r="AN311" s="72">
        <v>44.42</v>
      </c>
      <c r="AO311" s="72">
        <v>16.82</v>
      </c>
      <c r="AP311" s="72">
        <v>9797.34</v>
      </c>
      <c r="AQ311" s="72">
        <v>51.34</v>
      </c>
      <c r="AR311" s="72">
        <v>8.64</v>
      </c>
      <c r="AS311" s="72">
        <v>6.3689999999999998</v>
      </c>
      <c r="AT311" s="72">
        <v>0.39400000000000002</v>
      </c>
      <c r="AU311" s="72">
        <v>0.19900000000000001</v>
      </c>
      <c r="AV311" s="72">
        <v>6.8000000000000005E-2</v>
      </c>
      <c r="AW311" s="72">
        <v>8.3699999999999992</v>
      </c>
      <c r="AX311" s="72">
        <v>8.0000000000000002E-3</v>
      </c>
      <c r="AY311" s="74">
        <f t="shared" si="89"/>
        <v>23.378999999999998</v>
      </c>
      <c r="AZ311" s="72"/>
      <c r="BA311" s="72"/>
      <c r="BB311" s="72">
        <v>0.66</v>
      </c>
      <c r="BC311" s="72">
        <v>168.76</v>
      </c>
      <c r="BD311" s="72">
        <v>0.25</v>
      </c>
      <c r="BE311" s="72">
        <v>3.37</v>
      </c>
      <c r="BF311" s="72">
        <v>9.11</v>
      </c>
      <c r="BG311" s="72">
        <v>1.6E-2</v>
      </c>
      <c r="BH311" s="72">
        <v>0.222</v>
      </c>
      <c r="BI311" s="72">
        <v>0.05</v>
      </c>
      <c r="BJ311" s="74">
        <v>0</v>
      </c>
      <c r="BK311" s="72">
        <v>1.6E-2</v>
      </c>
      <c r="BL311" s="72">
        <v>1.52</v>
      </c>
      <c r="BM311" s="72">
        <v>1055.3900000000001</v>
      </c>
      <c r="BN311" s="72">
        <v>0.86</v>
      </c>
      <c r="BO311" s="72">
        <v>50.94</v>
      </c>
      <c r="BP311" s="72">
        <v>11.234</v>
      </c>
      <c r="BQ311" s="72">
        <v>0.27700000000000002</v>
      </c>
      <c r="BR311" s="72">
        <v>0.10199999999999999</v>
      </c>
      <c r="BS311" s="72">
        <v>0.26400000000000001</v>
      </c>
      <c r="BT311" s="72">
        <v>1.96</v>
      </c>
      <c r="BU311" s="72">
        <v>2.7E-2</v>
      </c>
      <c r="BV311" s="74">
        <f t="shared" si="95"/>
        <v>13.193999999999999</v>
      </c>
      <c r="BW311" s="74">
        <f t="shared" si="91"/>
        <v>3.097</v>
      </c>
      <c r="BX311" s="73">
        <f t="shared" si="93"/>
        <v>-62.592038717214272</v>
      </c>
      <c r="BY311" s="73">
        <f t="shared" si="92"/>
        <v>-144.29163620781608</v>
      </c>
      <c r="BZ311" s="72">
        <v>0.46</v>
      </c>
      <c r="CA311" s="72">
        <v>101.82</v>
      </c>
      <c r="CB311" s="72">
        <v>0.2</v>
      </c>
      <c r="CC311" s="72">
        <v>0.28999999999999998</v>
      </c>
      <c r="CD311" s="72">
        <v>7.73</v>
      </c>
      <c r="CE311" s="72">
        <v>7.0000000000000001E-3</v>
      </c>
      <c r="CF311" s="72">
        <v>0.214</v>
      </c>
      <c r="CG311" s="72">
        <v>0.03</v>
      </c>
      <c r="CH311" s="74">
        <v>0</v>
      </c>
      <c r="CI311" s="72">
        <v>1.2999999999999999E-2</v>
      </c>
      <c r="CJ311" s="72">
        <v>2.02</v>
      </c>
      <c r="CK311" s="72">
        <v>630.76</v>
      </c>
      <c r="CL311" s="72">
        <v>0.45</v>
      </c>
      <c r="CM311" s="72">
        <v>1.17</v>
      </c>
      <c r="CN311" s="72">
        <v>45.448</v>
      </c>
      <c r="CO311" s="72">
        <v>2.5000000000000001E-2</v>
      </c>
      <c r="CP311" s="72">
        <v>0.36199999999999999</v>
      </c>
      <c r="CQ311" s="72">
        <v>5.8000000000000003E-2</v>
      </c>
      <c r="CR311" s="72">
        <v>6.88</v>
      </c>
      <c r="CS311" s="72">
        <v>2.4E-2</v>
      </c>
      <c r="CT311" s="72">
        <v>0.32</v>
      </c>
      <c r="CU311" s="72">
        <v>48.16</v>
      </c>
      <c r="CV311" s="72">
        <v>0.15</v>
      </c>
      <c r="CW311" s="72">
        <v>0.11</v>
      </c>
      <c r="CX311" s="72">
        <v>4.875</v>
      </c>
      <c r="CY311" s="72">
        <v>3.0000000000000001E-3</v>
      </c>
      <c r="CZ311" s="72">
        <v>0.20100000000000001</v>
      </c>
      <c r="DA311" s="72">
        <v>2.5999999999999999E-2</v>
      </c>
      <c r="DB311" s="74">
        <v>0</v>
      </c>
      <c r="DC311" s="72">
        <v>3.0000000000000001E-3</v>
      </c>
      <c r="DD311" s="74">
        <v>46.61</v>
      </c>
    </row>
    <row r="312" spans="1:108" ht="16.5" customHeight="1" x14ac:dyDescent="0.25">
      <c r="A312" s="70">
        <v>295</v>
      </c>
      <c r="B312" s="71">
        <v>45439</v>
      </c>
      <c r="C312" s="72">
        <v>1</v>
      </c>
      <c r="D312" s="72">
        <v>9.32</v>
      </c>
      <c r="E312" s="72">
        <v>1719.9</v>
      </c>
      <c r="F312" s="74"/>
      <c r="G312" s="72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2">
        <v>1.01</v>
      </c>
      <c r="AB312" s="72">
        <v>429.29</v>
      </c>
      <c r="AC312" s="72">
        <v>1.89</v>
      </c>
      <c r="AD312" s="72">
        <v>2.93</v>
      </c>
      <c r="AE312" s="72">
        <v>7.4720000000000004</v>
      </c>
      <c r="AF312" s="72">
        <v>4.5999999999999999E-2</v>
      </c>
      <c r="AG312" s="72">
        <v>0.29199999999999998</v>
      </c>
      <c r="AH312" s="72">
        <v>3.1E-2</v>
      </c>
      <c r="AI312" s="72">
        <v>0</v>
      </c>
      <c r="AJ312" s="72">
        <v>7.0000000000000001E-3</v>
      </c>
      <c r="AK312" s="72">
        <f t="shared" ref="AK312:AK319" si="99">100-(AB312/10000*1.6734)-(AC312*1.1547)-(AD312*(100/(67.1-$AQ$1)))-(AF312*2.8879)-(AG312*2.1733)-((AE312-(AD312*($AQ$1/(67.1-$AQ$1)))-(AF312*0.8788)-(AG312*0.7453))*2.1483)</f>
        <v>77.443720434326977</v>
      </c>
      <c r="AL312" s="72">
        <f t="shared" si="97"/>
        <v>2.9513153282410967</v>
      </c>
      <c r="AM312" s="72">
        <f t="shared" si="98"/>
        <v>227.13756613756615</v>
      </c>
      <c r="AN312" s="72">
        <v>44.43</v>
      </c>
      <c r="AO312" s="72">
        <v>16.53</v>
      </c>
      <c r="AP312" s="72">
        <v>9362.61</v>
      </c>
      <c r="AQ312" s="72">
        <v>52.66</v>
      </c>
      <c r="AR312" s="72">
        <v>9.4600000000000009</v>
      </c>
      <c r="AS312" s="72">
        <v>6.4530000000000003</v>
      </c>
      <c r="AT312" s="72">
        <v>4.4999999999999998E-2</v>
      </c>
      <c r="AU312" s="72">
        <v>0.30599999999999999</v>
      </c>
      <c r="AV312" s="72">
        <v>3.2000000000000001E-2</v>
      </c>
      <c r="AW312" s="72">
        <v>7.94</v>
      </c>
      <c r="AX312" s="72">
        <v>8.9999999999999993E-3</v>
      </c>
      <c r="AY312" s="72">
        <f>+AR312+AW312+AS312</f>
        <v>23.853000000000002</v>
      </c>
      <c r="AZ312" s="72"/>
      <c r="BA312" s="72"/>
      <c r="BB312" s="72">
        <v>0.65</v>
      </c>
      <c r="BC312" s="72">
        <v>183.44</v>
      </c>
      <c r="BD312" s="72">
        <v>0.24</v>
      </c>
      <c r="BE312" s="72">
        <v>2.99</v>
      </c>
      <c r="BF312" s="72">
        <v>8.8550000000000004</v>
      </c>
      <c r="BG312" s="72">
        <v>4.3999999999999997E-2</v>
      </c>
      <c r="BH312" s="72">
        <v>0.26700000000000002</v>
      </c>
      <c r="BI312" s="72">
        <v>2.9000000000000001E-2</v>
      </c>
      <c r="BJ312" s="72">
        <v>0</v>
      </c>
      <c r="BK312" s="72">
        <v>8.0000000000000002E-3</v>
      </c>
      <c r="BL312" s="72">
        <v>1.6</v>
      </c>
      <c r="BM312" s="72">
        <v>1203.73</v>
      </c>
      <c r="BN312" s="72">
        <v>1.9</v>
      </c>
      <c r="BO312" s="72">
        <v>51.27</v>
      </c>
      <c r="BP312" s="72">
        <v>10.521000000000001</v>
      </c>
      <c r="BQ312" s="72">
        <v>0.44</v>
      </c>
      <c r="BR312" s="72">
        <v>0.30199999999999999</v>
      </c>
      <c r="BS312" s="72">
        <v>3.1E-2</v>
      </c>
      <c r="BT312" s="72">
        <v>1.86</v>
      </c>
      <c r="BU312" s="72">
        <v>7.0000000000000001E-3</v>
      </c>
      <c r="BV312" s="72">
        <f t="shared" si="95"/>
        <v>12.381</v>
      </c>
      <c r="BW312" s="72">
        <f t="shared" si="91"/>
        <v>4.2</v>
      </c>
      <c r="BX312" s="73">
        <f t="shared" si="93"/>
        <v>-63.732038717214273</v>
      </c>
      <c r="BY312" s="72">
        <f t="shared" si="92"/>
        <v>-145.09163620781609</v>
      </c>
      <c r="BZ312" s="72">
        <v>0.53</v>
      </c>
      <c r="CA312" s="72">
        <v>102.15</v>
      </c>
      <c r="CB312" s="72">
        <v>0.17</v>
      </c>
      <c r="CC312" s="72">
        <v>0.16</v>
      </c>
      <c r="CD312" s="72">
        <v>8.2409999999999997</v>
      </c>
      <c r="CE312" s="72">
        <v>2.8000000000000001E-2</v>
      </c>
      <c r="CF312" s="72">
        <v>0.39700000000000002</v>
      </c>
      <c r="CG312" s="72">
        <v>2.3E-2</v>
      </c>
      <c r="CH312" s="72">
        <v>0</v>
      </c>
      <c r="CI312" s="72">
        <v>6.0000000000000001E-3</v>
      </c>
      <c r="CJ312" s="72">
        <v>1.91</v>
      </c>
      <c r="CK312" s="72">
        <v>603.12</v>
      </c>
      <c r="CL312" s="72">
        <v>0.43</v>
      </c>
      <c r="CM312" s="72">
        <v>0.94</v>
      </c>
      <c r="CN312" s="72">
        <v>45.719000000000001</v>
      </c>
      <c r="CO312" s="72">
        <v>4.2000000000000003E-2</v>
      </c>
      <c r="CP312" s="72">
        <v>0.32700000000000001</v>
      </c>
      <c r="CQ312" s="72">
        <v>0.03</v>
      </c>
      <c r="CR312" s="72">
        <v>7.7</v>
      </c>
      <c r="CS312" s="72">
        <v>8.9999999999999993E-3</v>
      </c>
      <c r="CT312" s="72">
        <v>0.26</v>
      </c>
      <c r="CU312" s="72">
        <v>41.69</v>
      </c>
      <c r="CV312" s="72">
        <v>0.17</v>
      </c>
      <c r="CW312" s="72">
        <v>0.12</v>
      </c>
      <c r="CX312" s="72">
        <v>4.8650000000000002</v>
      </c>
      <c r="CY312" s="72">
        <v>8.9999999999999993E-3</v>
      </c>
      <c r="CZ312" s="72">
        <v>0.30399999999999999</v>
      </c>
      <c r="DA312" s="72">
        <v>0.02</v>
      </c>
      <c r="DB312" s="72">
        <v>0</v>
      </c>
      <c r="DC312" s="72">
        <v>6.0000000000000001E-3</v>
      </c>
      <c r="DD312" s="72">
        <v>49.04</v>
      </c>
    </row>
    <row r="313" spans="1:108" ht="16.5" customHeight="1" x14ac:dyDescent="0.25">
      <c r="A313" s="70">
        <v>296</v>
      </c>
      <c r="B313" s="71">
        <v>45439</v>
      </c>
      <c r="C313" s="72">
        <v>2</v>
      </c>
      <c r="D313" s="72">
        <v>12</v>
      </c>
      <c r="E313" s="72">
        <v>2087.0300000000002</v>
      </c>
      <c r="F313" s="74"/>
      <c r="G313" s="72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2">
        <v>0.98</v>
      </c>
      <c r="AB313" s="72">
        <v>451.06</v>
      </c>
      <c r="AC313" s="72">
        <v>1.88</v>
      </c>
      <c r="AD313" s="72">
        <v>2.87</v>
      </c>
      <c r="AE313" s="72">
        <v>7.8630000000000004</v>
      </c>
      <c r="AF313" s="72">
        <v>7.0000000000000001E-3</v>
      </c>
      <c r="AG313" s="72">
        <v>0.33200000000000002</v>
      </c>
      <c r="AH313" s="72">
        <v>2E-3</v>
      </c>
      <c r="AI313" s="72">
        <v>0</v>
      </c>
      <c r="AJ313" s="72">
        <v>5.0000000000000001E-3</v>
      </c>
      <c r="AK313" s="72">
        <f t="shared" si="99"/>
        <v>76.710417906252857</v>
      </c>
      <c r="AL313" s="72">
        <f t="shared" si="97"/>
        <v>2.9634055637746792</v>
      </c>
      <c r="AM313" s="72">
        <f t="shared" ref="AM313:AM319" si="100">IF(AB313=0,0,(AB313/AC313))</f>
        <v>239.92553191489364</v>
      </c>
      <c r="AN313" s="72">
        <v>47.57</v>
      </c>
      <c r="AO313" s="72">
        <v>22.43</v>
      </c>
      <c r="AP313" s="72">
        <v>10453.33</v>
      </c>
      <c r="AQ313" s="72">
        <v>50.87</v>
      </c>
      <c r="AR313" s="72">
        <v>9.49</v>
      </c>
      <c r="AS313" s="72">
        <v>6.407</v>
      </c>
      <c r="AT313" s="72">
        <v>2E-3</v>
      </c>
      <c r="AU313" s="72">
        <v>0.253</v>
      </c>
      <c r="AV313" s="72">
        <v>1.0999999999999999E-2</v>
      </c>
      <c r="AW313" s="72">
        <v>6.89</v>
      </c>
      <c r="AX313" s="72">
        <v>6.0000000000000001E-3</v>
      </c>
      <c r="AY313" s="72">
        <f t="shared" si="89"/>
        <v>22.786999999999999</v>
      </c>
      <c r="AZ313" s="72"/>
      <c r="BA313" s="72"/>
      <c r="BB313" s="72">
        <v>0.62</v>
      </c>
      <c r="BC313" s="72">
        <v>160.93</v>
      </c>
      <c r="BD313" s="72">
        <v>0.24</v>
      </c>
      <c r="BE313" s="72">
        <v>2.89</v>
      </c>
      <c r="BF313" s="72">
        <v>7.9050000000000002</v>
      </c>
      <c r="BG313" s="72">
        <v>0.02</v>
      </c>
      <c r="BH313" s="72">
        <v>0.34799999999999998</v>
      </c>
      <c r="BI313" s="72">
        <v>0.02</v>
      </c>
      <c r="BJ313" s="72">
        <v>0</v>
      </c>
      <c r="BK313" s="72">
        <v>1.4999999999999999E-2</v>
      </c>
      <c r="BL313" s="72">
        <v>3.95</v>
      </c>
      <c r="BM313" s="72">
        <v>2073.89</v>
      </c>
      <c r="BN313" s="72">
        <v>2.4300000000000002</v>
      </c>
      <c r="BO313" s="72">
        <v>48.59</v>
      </c>
      <c r="BP313" s="72">
        <v>9.31</v>
      </c>
      <c r="BQ313" s="72">
        <v>0.21</v>
      </c>
      <c r="BR313" s="72">
        <v>0.27500000000000002</v>
      </c>
      <c r="BS313" s="72">
        <v>5.0000000000000001E-3</v>
      </c>
      <c r="BT313" s="72">
        <v>2.4700000000000002</v>
      </c>
      <c r="BU313" s="72">
        <v>6.0000000000000001E-3</v>
      </c>
      <c r="BV313" s="72">
        <f t="shared" si="95"/>
        <v>11.780000000000001</v>
      </c>
      <c r="BW313" s="72">
        <f t="shared" si="91"/>
        <v>5.1100000000000003</v>
      </c>
      <c r="BX313" s="73">
        <f t="shared" si="93"/>
        <v>-64.262038717214267</v>
      </c>
      <c r="BY313" s="72">
        <f t="shared" si="92"/>
        <v>-144.98163620781608</v>
      </c>
      <c r="BZ313" s="72">
        <v>0.55000000000000004</v>
      </c>
      <c r="CA313" s="72">
        <v>90.99</v>
      </c>
      <c r="CB313" s="72">
        <v>0.17</v>
      </c>
      <c r="CC313" s="72">
        <v>0.14000000000000001</v>
      </c>
      <c r="CD313" s="72">
        <v>6.9039999999999999</v>
      </c>
      <c r="CE313" s="72">
        <v>0.01</v>
      </c>
      <c r="CF313" s="72">
        <v>0.19400000000000001</v>
      </c>
      <c r="CG313" s="72">
        <v>1.7000000000000001E-2</v>
      </c>
      <c r="CH313" s="72">
        <v>0</v>
      </c>
      <c r="CI313" s="72">
        <v>1.4999999999999999E-2</v>
      </c>
      <c r="CJ313" s="72">
        <v>3.05</v>
      </c>
      <c r="CK313" s="72">
        <v>1039.04</v>
      </c>
      <c r="CL313" s="72">
        <v>0.56000000000000005</v>
      </c>
      <c r="CM313" s="72">
        <v>1.29</v>
      </c>
      <c r="CN313" s="72">
        <v>43.283999999999999</v>
      </c>
      <c r="CO313" s="72">
        <v>0.01</v>
      </c>
      <c r="CP313" s="72">
        <v>0.311</v>
      </c>
      <c r="CQ313" s="72">
        <v>0.01</v>
      </c>
      <c r="CR313" s="72">
        <v>9.08</v>
      </c>
      <c r="CS313" s="72">
        <v>5.0000000000000001E-3</v>
      </c>
      <c r="CT313" s="72">
        <v>0.43</v>
      </c>
      <c r="CU313" s="72">
        <v>43.73</v>
      </c>
      <c r="CV313" s="72">
        <v>0.17</v>
      </c>
      <c r="CW313" s="72">
        <v>0.11</v>
      </c>
      <c r="CX313" s="72">
        <v>4.7119999999999997</v>
      </c>
      <c r="CY313" s="72">
        <v>2E-3</v>
      </c>
      <c r="CZ313" s="72">
        <v>0.111</v>
      </c>
      <c r="DA313" s="72">
        <v>0.01</v>
      </c>
      <c r="DB313" s="72">
        <v>0</v>
      </c>
      <c r="DC313" s="72">
        <v>1.4E-2</v>
      </c>
      <c r="DD313" s="72">
        <v>44.4</v>
      </c>
    </row>
    <row r="314" spans="1:108" ht="16.5" customHeight="1" x14ac:dyDescent="0.25">
      <c r="A314" s="70">
        <v>297</v>
      </c>
      <c r="B314" s="71">
        <v>45440</v>
      </c>
      <c r="C314" s="72">
        <v>1</v>
      </c>
      <c r="D314" s="72">
        <v>12</v>
      </c>
      <c r="E314" s="72">
        <v>2046.35</v>
      </c>
      <c r="F314" s="74"/>
      <c r="G314" s="72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2">
        <v>1.1200000000000001</v>
      </c>
      <c r="AB314" s="72">
        <v>466.71</v>
      </c>
      <c r="AC314" s="72">
        <v>2.16</v>
      </c>
      <c r="AD314" s="72">
        <v>3.12</v>
      </c>
      <c r="AE314" s="72">
        <v>7.5069999999999997</v>
      </c>
      <c r="AF314" s="72">
        <v>4.1000000000000002E-2</v>
      </c>
      <c r="AG314" s="72">
        <v>0.29199999999999998</v>
      </c>
      <c r="AH314" s="72">
        <v>6.7000000000000004E-2</v>
      </c>
      <c r="AI314" s="72">
        <v>0</v>
      </c>
      <c r="AJ314" s="72">
        <v>2.5000000000000001E-2</v>
      </c>
      <c r="AK314" s="72">
        <f t="shared" si="99"/>
        <v>76.793721185655073</v>
      </c>
      <c r="AL314" s="72">
        <f t="shared" si="97"/>
        <v>2.961856473398218</v>
      </c>
      <c r="AM314" s="72">
        <f t="shared" si="100"/>
        <v>216.06944444444443</v>
      </c>
      <c r="AN314" s="72">
        <v>49.24</v>
      </c>
      <c r="AO314" s="74">
        <v>18.260000000000002</v>
      </c>
      <c r="AP314" s="72">
        <v>10043.6</v>
      </c>
      <c r="AQ314" s="74">
        <v>55.11</v>
      </c>
      <c r="AR314" s="74">
        <v>8.32</v>
      </c>
      <c r="AS314" s="74">
        <v>5.5640000000000001</v>
      </c>
      <c r="AT314" s="74">
        <v>0.65300000000000002</v>
      </c>
      <c r="AU314" s="74">
        <v>0.26200000000000001</v>
      </c>
      <c r="AV314" s="74">
        <v>0.10100000000000001</v>
      </c>
      <c r="AW314" s="74">
        <v>6.2</v>
      </c>
      <c r="AX314" s="74">
        <v>0.189</v>
      </c>
      <c r="AY314" s="74">
        <f t="shared" ref="AY314:AY319" si="101">+AR314+AW314+AS314</f>
        <v>20.084</v>
      </c>
      <c r="AZ314" s="74"/>
      <c r="BA314" s="74"/>
      <c r="BB314" s="74">
        <v>0.83</v>
      </c>
      <c r="BC314" s="72">
        <v>238.14</v>
      </c>
      <c r="BD314" s="74">
        <v>0.39</v>
      </c>
      <c r="BE314" s="74">
        <v>3.09</v>
      </c>
      <c r="BF314" s="74">
        <v>8.6189999999999998</v>
      </c>
      <c r="BG314" s="74">
        <v>1.9E-2</v>
      </c>
      <c r="BH314" s="74">
        <v>0.32100000000000001</v>
      </c>
      <c r="BI314" s="74">
        <v>7.6999999999999999E-2</v>
      </c>
      <c r="BJ314" s="74">
        <v>0</v>
      </c>
      <c r="BK314" s="74">
        <v>4.3999999999999997E-2</v>
      </c>
      <c r="BL314" s="74">
        <v>2.1</v>
      </c>
      <c r="BM314" s="72">
        <v>1549.35</v>
      </c>
      <c r="BN314" s="74">
        <v>3.11</v>
      </c>
      <c r="BO314" s="74">
        <v>49.78</v>
      </c>
      <c r="BP314" s="74">
        <v>10.321</v>
      </c>
      <c r="BQ314" s="74">
        <v>0.48799999999999999</v>
      </c>
      <c r="BR314" s="74">
        <v>0.13600000000000001</v>
      </c>
      <c r="BS314" s="74">
        <v>0.41699999999999998</v>
      </c>
      <c r="BT314" s="74">
        <v>2.83</v>
      </c>
      <c r="BU314" s="74">
        <v>0.01</v>
      </c>
      <c r="BV314" s="74">
        <f t="shared" si="95"/>
        <v>13.151</v>
      </c>
      <c r="BW314" s="74">
        <f t="shared" si="91"/>
        <v>6.427999999999999</v>
      </c>
      <c r="BX314" s="73">
        <f t="shared" si="93"/>
        <v>-64.432038717214269</v>
      </c>
      <c r="BY314" s="73">
        <f t="shared" si="92"/>
        <v>-143.55363620781608</v>
      </c>
      <c r="BZ314" s="74">
        <v>0.47</v>
      </c>
      <c r="CA314" s="72">
        <v>91.96</v>
      </c>
      <c r="CB314" s="74">
        <v>0.19</v>
      </c>
      <c r="CC314" s="74">
        <v>0.19</v>
      </c>
      <c r="CD314" s="74">
        <v>7.2229999999999999</v>
      </c>
      <c r="CE314" s="74">
        <v>1.2E-2</v>
      </c>
      <c r="CF314" s="74">
        <v>0.248</v>
      </c>
      <c r="CG314" s="74">
        <v>3.7999999999999999E-2</v>
      </c>
      <c r="CH314" s="74">
        <v>0</v>
      </c>
      <c r="CI314" s="74">
        <v>2E-3</v>
      </c>
      <c r="CJ314" s="74">
        <v>2.6</v>
      </c>
      <c r="CK314" s="74">
        <v>693.29</v>
      </c>
      <c r="CL314" s="74">
        <v>1.5</v>
      </c>
      <c r="CM314" s="74">
        <v>1.0900000000000001</v>
      </c>
      <c r="CN314" s="74">
        <v>41.234000000000002</v>
      </c>
      <c r="CO314" s="74">
        <v>5.1999999999999998E-2</v>
      </c>
      <c r="CP314" s="74">
        <v>0.60699999999999998</v>
      </c>
      <c r="CQ314" s="74">
        <v>0.10199999999999999</v>
      </c>
      <c r="CR314" s="74">
        <v>12.1</v>
      </c>
      <c r="CS314" s="74">
        <v>1.0999999999999999E-2</v>
      </c>
      <c r="CT314" s="74">
        <v>0.26</v>
      </c>
      <c r="CU314" s="74">
        <v>40.64</v>
      </c>
      <c r="CV314" s="74">
        <v>0.17</v>
      </c>
      <c r="CW314" s="74">
        <v>0.09</v>
      </c>
      <c r="CX314" s="74">
        <v>5.0419999999999998</v>
      </c>
      <c r="CY314" s="74">
        <v>5.0000000000000001E-3</v>
      </c>
      <c r="CZ314" s="74">
        <v>0.251</v>
      </c>
      <c r="DA314" s="74">
        <v>3.9E-2</v>
      </c>
      <c r="DB314" s="74">
        <v>0</v>
      </c>
      <c r="DC314" s="74">
        <v>3.0000000000000001E-3</v>
      </c>
      <c r="DD314" s="74">
        <v>49.35</v>
      </c>
    </row>
    <row r="315" spans="1:108" ht="16.5" customHeight="1" x14ac:dyDescent="0.25">
      <c r="A315" s="70">
        <v>298</v>
      </c>
      <c r="B315" s="71">
        <v>45440</v>
      </c>
      <c r="C315" s="72">
        <v>2</v>
      </c>
      <c r="D315" s="72">
        <v>12</v>
      </c>
      <c r="E315" s="72">
        <v>2121.16</v>
      </c>
      <c r="F315" s="74"/>
      <c r="G315" s="72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2">
        <v>1.39</v>
      </c>
      <c r="AB315" s="72">
        <v>544.54</v>
      </c>
      <c r="AC315" s="72">
        <v>2</v>
      </c>
      <c r="AD315" s="72">
        <v>3.43</v>
      </c>
      <c r="AE315" s="72">
        <v>8.5869999999999997</v>
      </c>
      <c r="AF315" s="72">
        <v>4.5999999999999999E-2</v>
      </c>
      <c r="AG315" s="72">
        <v>0.32400000000000001</v>
      </c>
      <c r="AH315" s="72">
        <v>7.1999999999999995E-2</v>
      </c>
      <c r="AI315" s="72">
        <v>0</v>
      </c>
      <c r="AJ315" s="72">
        <v>4.9000000000000002E-2</v>
      </c>
      <c r="AK315" s="72">
        <f t="shared" si="99"/>
        <v>74.194864664291458</v>
      </c>
      <c r="AL315" s="72">
        <f t="shared" si="97"/>
        <v>2.9986862864252619</v>
      </c>
      <c r="AM315" s="72">
        <f t="shared" si="100"/>
        <v>272.27</v>
      </c>
      <c r="AN315" s="72">
        <v>43.62</v>
      </c>
      <c r="AO315" s="74">
        <v>16.649999999999999</v>
      </c>
      <c r="AP315" s="72">
        <v>9663.74</v>
      </c>
      <c r="AQ315" s="74">
        <v>60.01</v>
      </c>
      <c r="AR315" s="74">
        <v>7.95</v>
      </c>
      <c r="AS315" s="74">
        <v>4.8940000000000001</v>
      </c>
      <c r="AT315" s="74">
        <v>0.65900000000000003</v>
      </c>
      <c r="AU315" s="74">
        <v>0.252</v>
      </c>
      <c r="AV315" s="74">
        <v>9.8000000000000004E-2</v>
      </c>
      <c r="AW315" s="74">
        <v>4.55</v>
      </c>
      <c r="AX315" s="74">
        <v>0.217</v>
      </c>
      <c r="AY315" s="74">
        <f t="shared" si="101"/>
        <v>17.393999999999998</v>
      </c>
      <c r="AZ315" s="74"/>
      <c r="BA315" s="74"/>
      <c r="BB315" s="74">
        <v>0.53</v>
      </c>
      <c r="BC315" s="72">
        <v>162.94</v>
      </c>
      <c r="BD315" s="74">
        <v>0.22</v>
      </c>
      <c r="BE315" s="74">
        <v>2.86</v>
      </c>
      <c r="BF315" s="74">
        <v>8.4969999999999999</v>
      </c>
      <c r="BG315" s="74">
        <v>1.7999999999999999E-2</v>
      </c>
      <c r="BH315" s="74">
        <v>0.29799999999999999</v>
      </c>
      <c r="BI315" s="74">
        <v>7.1999999999999995E-2</v>
      </c>
      <c r="BJ315" s="74">
        <v>0</v>
      </c>
      <c r="BK315" s="74">
        <v>0.05</v>
      </c>
      <c r="BL315" s="74">
        <v>3.06</v>
      </c>
      <c r="BM315" s="72">
        <v>1915.74</v>
      </c>
      <c r="BN315" s="74">
        <v>1.58</v>
      </c>
      <c r="BO315" s="74">
        <v>51.08</v>
      </c>
      <c r="BP315" s="74">
        <v>10.47</v>
      </c>
      <c r="BQ315" s="74">
        <v>0.44900000000000001</v>
      </c>
      <c r="BR315" s="74">
        <v>0.16500000000000001</v>
      </c>
      <c r="BS315" s="74">
        <v>0.36499999999999999</v>
      </c>
      <c r="BT315" s="74">
        <v>2.04</v>
      </c>
      <c r="BU315" s="74">
        <v>8.0000000000000002E-3</v>
      </c>
      <c r="BV315" s="74">
        <f t="shared" si="95"/>
        <v>12.510000000000002</v>
      </c>
      <c r="BW315" s="74">
        <f>BT315+BN315+BQ315</f>
        <v>4.069</v>
      </c>
      <c r="BX315" s="73">
        <f>BX314+BT315-$BX$2</f>
        <v>-65.392038717214263</v>
      </c>
      <c r="BY315" s="73">
        <f t="shared" si="92"/>
        <v>-144.4846362078161</v>
      </c>
      <c r="BZ315" s="74">
        <v>0.49</v>
      </c>
      <c r="CA315" s="72">
        <v>88.99</v>
      </c>
      <c r="CB315" s="74">
        <v>0.18</v>
      </c>
      <c r="CC315" s="74">
        <v>0.14000000000000001</v>
      </c>
      <c r="CD315" s="74">
        <v>6.6319999999999997</v>
      </c>
      <c r="CE315" s="74">
        <v>7.0000000000000001E-3</v>
      </c>
      <c r="CF315" s="74">
        <v>0.26800000000000002</v>
      </c>
      <c r="CG315" s="74">
        <v>4.3999999999999997E-2</v>
      </c>
      <c r="CH315" s="74">
        <v>0</v>
      </c>
      <c r="CI315" s="74">
        <v>1.7000000000000001E-2</v>
      </c>
      <c r="CJ315" s="74">
        <v>2.84</v>
      </c>
      <c r="CK315" s="74">
        <v>874.65</v>
      </c>
      <c r="CL315" s="74">
        <v>0.31</v>
      </c>
      <c r="CM315" s="74">
        <v>0.98</v>
      </c>
      <c r="CN315" s="74">
        <v>42.664000000000001</v>
      </c>
      <c r="CO315" s="74">
        <v>4.2999999999999997E-2</v>
      </c>
      <c r="CP315" s="74">
        <v>0.54800000000000004</v>
      </c>
      <c r="CQ315" s="74">
        <v>0.10299999999999999</v>
      </c>
      <c r="CR315" s="74">
        <v>10.46</v>
      </c>
      <c r="CS315" s="74">
        <v>2E-3</v>
      </c>
      <c r="CT315" s="74">
        <v>0.26</v>
      </c>
      <c r="CU315" s="74">
        <v>38.61</v>
      </c>
      <c r="CV315" s="74">
        <v>0.17</v>
      </c>
      <c r="CW315" s="74">
        <v>0.1</v>
      </c>
      <c r="CX315" s="74">
        <v>4.7830000000000004</v>
      </c>
      <c r="CY315" s="74">
        <v>2E-3</v>
      </c>
      <c r="CZ315" s="74">
        <v>0.29399999999999998</v>
      </c>
      <c r="DA315" s="74">
        <v>4.5999999999999999E-2</v>
      </c>
      <c r="DB315" s="74">
        <v>0</v>
      </c>
      <c r="DC315" s="74">
        <v>7.0000000000000001E-3</v>
      </c>
      <c r="DD315" s="74">
        <v>48.88</v>
      </c>
    </row>
    <row r="316" spans="1:108" ht="16.5" customHeight="1" x14ac:dyDescent="0.25">
      <c r="A316" s="70">
        <v>299</v>
      </c>
      <c r="B316" s="71">
        <v>45441</v>
      </c>
      <c r="C316" s="72">
        <v>1</v>
      </c>
      <c r="D316" s="72">
        <v>11.97</v>
      </c>
      <c r="E316" s="72">
        <v>2129.0100000000002</v>
      </c>
      <c r="F316" s="74"/>
      <c r="G316" s="72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2">
        <v>1.61</v>
      </c>
      <c r="AB316" s="72">
        <v>746.75</v>
      </c>
      <c r="AC316" s="72">
        <v>1.93</v>
      </c>
      <c r="AD316" s="72">
        <v>3.18</v>
      </c>
      <c r="AE316" s="72">
        <v>7.3280000000000003</v>
      </c>
      <c r="AF316" s="72">
        <v>5.0999999999999997E-2</v>
      </c>
      <c r="AG316" s="72">
        <v>0.36</v>
      </c>
      <c r="AH316" s="72">
        <v>3.4000000000000002E-2</v>
      </c>
      <c r="AI316" s="72">
        <v>0</v>
      </c>
      <c r="AJ316" s="72">
        <v>1.4E-2</v>
      </c>
      <c r="AK316" s="72">
        <f t="shared" si="99"/>
        <v>77.265411896089219</v>
      </c>
      <c r="AL316" s="72">
        <f t="shared" si="97"/>
        <v>2.9531382739990533</v>
      </c>
      <c r="AM316" s="72">
        <f t="shared" si="100"/>
        <v>386.91709844559585</v>
      </c>
      <c r="AN316" s="72">
        <v>48.92</v>
      </c>
      <c r="AO316" s="74">
        <v>18.72</v>
      </c>
      <c r="AP316" s="72">
        <v>14930.53</v>
      </c>
      <c r="AQ316" s="74">
        <v>51.29</v>
      </c>
      <c r="AR316" s="74">
        <v>9.24</v>
      </c>
      <c r="AS316" s="74">
        <v>6.3460000000000001</v>
      </c>
      <c r="AT316" s="74">
        <v>0.71899999999999997</v>
      </c>
      <c r="AU316" s="74">
        <v>0.35799999999999998</v>
      </c>
      <c r="AV316" s="74">
        <v>0.104</v>
      </c>
      <c r="AW316" s="74">
        <v>8.77</v>
      </c>
      <c r="AX316" s="74">
        <v>0.26300000000000001</v>
      </c>
      <c r="AY316" s="74">
        <f t="shared" si="101"/>
        <v>24.355999999999998</v>
      </c>
      <c r="AZ316" s="74"/>
      <c r="BA316" s="74"/>
      <c r="BB316" s="74">
        <v>0.53</v>
      </c>
      <c r="BC316" s="72">
        <v>156.11000000000001</v>
      </c>
      <c r="BD316" s="74">
        <v>0.16</v>
      </c>
      <c r="BE316" s="74">
        <v>2.84</v>
      </c>
      <c r="BF316" s="74">
        <v>6.9359999999999999</v>
      </c>
      <c r="BG316" s="74">
        <v>2.9000000000000001E-2</v>
      </c>
      <c r="BH316" s="74">
        <v>0.35299999999999998</v>
      </c>
      <c r="BI316" s="74">
        <v>3.1E-2</v>
      </c>
      <c r="BJ316" s="74">
        <v>0</v>
      </c>
      <c r="BK316" s="74">
        <v>8.9999999999999993E-3</v>
      </c>
      <c r="BL316" s="74">
        <v>1.55</v>
      </c>
      <c r="BM316" s="72">
        <v>1527.04</v>
      </c>
      <c r="BN316" s="74">
        <v>1.2</v>
      </c>
      <c r="BO316" s="74">
        <v>54.18</v>
      </c>
      <c r="BP316" s="74">
        <v>8.9039999999999999</v>
      </c>
      <c r="BQ316" s="74">
        <v>0.54200000000000004</v>
      </c>
      <c r="BR316" s="74">
        <v>0.14899999999999999</v>
      </c>
      <c r="BS316" s="74">
        <v>0.53800000000000003</v>
      </c>
      <c r="BT316" s="74">
        <v>1.81</v>
      </c>
      <c r="BU316" s="74">
        <v>1.4999999999999999E-2</v>
      </c>
      <c r="BV316" s="74">
        <f t="shared" si="95"/>
        <v>10.714</v>
      </c>
      <c r="BW316" s="74">
        <f t="shared" si="91"/>
        <v>3.5519999999999996</v>
      </c>
      <c r="BX316" s="73">
        <f t="shared" si="93"/>
        <v>-66.58203871721426</v>
      </c>
      <c r="BY316" s="73">
        <f t="shared" si="92"/>
        <v>-145.9326362078161</v>
      </c>
      <c r="BZ316" s="74">
        <v>0.42</v>
      </c>
      <c r="CA316" s="72">
        <v>99.25</v>
      </c>
      <c r="CB316" s="74">
        <v>0.1</v>
      </c>
      <c r="CC316" s="74">
        <v>0.19</v>
      </c>
      <c r="CD316" s="74">
        <v>5.6840000000000002</v>
      </c>
      <c r="CE316" s="74">
        <v>1.0999999999999999E-2</v>
      </c>
      <c r="CF316" s="74">
        <v>0.246</v>
      </c>
      <c r="CG316" s="74">
        <v>1E-3</v>
      </c>
      <c r="CH316" s="74">
        <v>0</v>
      </c>
      <c r="CI316" s="74">
        <v>7.0000000000000001E-3</v>
      </c>
      <c r="CJ316" s="74">
        <v>1.95</v>
      </c>
      <c r="CK316" s="74">
        <v>484.76</v>
      </c>
      <c r="CL316" s="74">
        <v>0.34</v>
      </c>
      <c r="CM316" s="74">
        <v>0.6</v>
      </c>
      <c r="CN316" s="74">
        <v>33.006999999999998</v>
      </c>
      <c r="CO316" s="74">
        <v>0.05</v>
      </c>
      <c r="CP316" s="74">
        <v>0.73899999999999999</v>
      </c>
      <c r="CQ316" s="74">
        <v>8.0000000000000002E-3</v>
      </c>
      <c r="CR316" s="74">
        <v>21.73</v>
      </c>
      <c r="CS316" s="74">
        <v>1.4999999999999999E-2</v>
      </c>
      <c r="CT316" s="74">
        <v>0.33</v>
      </c>
      <c r="CU316" s="74">
        <v>40.56</v>
      </c>
      <c r="CV316" s="74">
        <v>0.08</v>
      </c>
      <c r="CW316" s="74">
        <v>0.08</v>
      </c>
      <c r="CX316" s="74">
        <v>4.28</v>
      </c>
      <c r="CY316" s="74">
        <v>8.0000000000000002E-3</v>
      </c>
      <c r="CZ316" s="74">
        <v>0.27600000000000002</v>
      </c>
      <c r="DA316" s="74">
        <v>2E-3</v>
      </c>
      <c r="DB316" s="74">
        <v>0</v>
      </c>
      <c r="DC316" s="74">
        <v>7.0000000000000001E-3</v>
      </c>
      <c r="DD316" s="74">
        <v>49.83</v>
      </c>
    </row>
    <row r="317" spans="1:108" ht="16.5" customHeight="1" x14ac:dyDescent="0.25">
      <c r="A317" s="70">
        <v>300</v>
      </c>
      <c r="B317" s="71">
        <v>45441</v>
      </c>
      <c r="C317" s="72">
        <v>2</v>
      </c>
      <c r="D317" s="72">
        <v>12</v>
      </c>
      <c r="E317" s="72">
        <v>2112.98</v>
      </c>
      <c r="F317" s="74"/>
      <c r="G317" s="72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2">
        <v>1.48</v>
      </c>
      <c r="AB317" s="72">
        <v>426.63</v>
      </c>
      <c r="AC317" s="72">
        <v>1.18</v>
      </c>
      <c r="AD317" s="72">
        <v>2.57</v>
      </c>
      <c r="AE317" s="72">
        <v>6.1210000000000004</v>
      </c>
      <c r="AF317" s="72">
        <v>4.1000000000000002E-2</v>
      </c>
      <c r="AG317" s="72">
        <v>0.36599999999999999</v>
      </c>
      <c r="AH317" s="72">
        <v>2.5999999999999999E-2</v>
      </c>
      <c r="AI317" s="72">
        <v>0</v>
      </c>
      <c r="AJ317" s="72">
        <v>1.0999999999999999E-2</v>
      </c>
      <c r="AK317" s="72">
        <f t="shared" si="99"/>
        <v>81.625014957902167</v>
      </c>
      <c r="AL317" s="72">
        <f t="shared" si="97"/>
        <v>2.8875419690169526</v>
      </c>
      <c r="AM317" s="72">
        <f t="shared" si="100"/>
        <v>361.55084745762713</v>
      </c>
      <c r="AN317" s="72">
        <v>51.28</v>
      </c>
      <c r="AO317" s="74">
        <v>22.18</v>
      </c>
      <c r="AP317" s="72">
        <v>10819.22</v>
      </c>
      <c r="AQ317" s="74">
        <v>51.82</v>
      </c>
      <c r="AR317" s="74">
        <v>9.99</v>
      </c>
      <c r="AS317" s="74">
        <v>6.0919999999999996</v>
      </c>
      <c r="AT317" s="74">
        <v>0.63900000000000001</v>
      </c>
      <c r="AU317" s="74">
        <v>0.34899999999999998</v>
      </c>
      <c r="AV317" s="74">
        <v>9.7000000000000003E-2</v>
      </c>
      <c r="AW317" s="74">
        <v>5.71</v>
      </c>
      <c r="AX317" s="74">
        <v>0.2</v>
      </c>
      <c r="AY317" s="74">
        <f t="shared" si="101"/>
        <v>21.791999999999998</v>
      </c>
      <c r="AZ317" s="74"/>
      <c r="BA317" s="74"/>
      <c r="BB317" s="74">
        <v>0.79</v>
      </c>
      <c r="BC317" s="72">
        <v>203.78</v>
      </c>
      <c r="BD317" s="74">
        <v>0.13</v>
      </c>
      <c r="BE317" s="74">
        <v>2.72</v>
      </c>
      <c r="BF317" s="74">
        <v>6.4119999999999999</v>
      </c>
      <c r="BG317" s="74">
        <v>2.9000000000000001E-2</v>
      </c>
      <c r="BH317" s="74">
        <v>0.372</v>
      </c>
      <c r="BI317" s="74">
        <v>2.7E-2</v>
      </c>
      <c r="BJ317" s="74">
        <v>0</v>
      </c>
      <c r="BK317" s="74">
        <v>8.0000000000000002E-3</v>
      </c>
      <c r="BL317" s="74">
        <v>2.0699999999999998</v>
      </c>
      <c r="BM317" s="72">
        <v>1585.64</v>
      </c>
      <c r="BN317" s="74">
        <v>1.07</v>
      </c>
      <c r="BO317" s="74">
        <v>54.39</v>
      </c>
      <c r="BP317" s="74">
        <v>8.7420000000000009</v>
      </c>
      <c r="BQ317" s="74">
        <v>0.58299999999999996</v>
      </c>
      <c r="BR317" s="74">
        <v>0.16</v>
      </c>
      <c r="BS317" s="74">
        <v>0.55000000000000004</v>
      </c>
      <c r="BT317" s="74">
        <v>1.66</v>
      </c>
      <c r="BU317" s="74">
        <v>1.4E-2</v>
      </c>
      <c r="BV317" s="74">
        <f t="shared" si="95"/>
        <v>10.402000000000001</v>
      </c>
      <c r="BW317" s="74">
        <f t="shared" si="91"/>
        <v>3.3129999999999997</v>
      </c>
      <c r="BX317" s="73">
        <f t="shared" si="93"/>
        <v>-67.922038717214264</v>
      </c>
      <c r="BY317" s="73">
        <f t="shared" si="92"/>
        <v>-147.61963620781611</v>
      </c>
      <c r="BZ317" s="74">
        <v>0.42</v>
      </c>
      <c r="CA317" s="72">
        <v>77.52</v>
      </c>
      <c r="CB317" s="74">
        <v>0.08</v>
      </c>
      <c r="CC317" s="74">
        <v>0.12</v>
      </c>
      <c r="CD317" s="74">
        <v>5.3239999999999998</v>
      </c>
      <c r="CE317" s="74">
        <v>0.01</v>
      </c>
      <c r="CF317" s="74">
        <v>0.27800000000000002</v>
      </c>
      <c r="CG317" s="74">
        <v>1E-3</v>
      </c>
      <c r="CH317" s="74">
        <v>0</v>
      </c>
      <c r="CI317" s="74">
        <v>6.0000000000000001E-3</v>
      </c>
      <c r="CJ317" s="74">
        <v>3.41</v>
      </c>
      <c r="CK317" s="74">
        <v>788.83</v>
      </c>
      <c r="CL317" s="74">
        <v>0.49</v>
      </c>
      <c r="CM317" s="74">
        <v>1.04</v>
      </c>
      <c r="CN317" s="74">
        <v>28.995999999999999</v>
      </c>
      <c r="CO317" s="74">
        <v>6.0999999999999999E-2</v>
      </c>
      <c r="CP317" s="74">
        <v>0.81200000000000006</v>
      </c>
      <c r="CQ317" s="74">
        <v>1.2999999999999999E-2</v>
      </c>
      <c r="CR317" s="74">
        <v>25.52</v>
      </c>
      <c r="CS317" s="74">
        <v>1.6E-2</v>
      </c>
      <c r="CT317" s="74">
        <v>0.36</v>
      </c>
      <c r="CU317" s="74">
        <v>33.630000000000003</v>
      </c>
      <c r="CV317" s="74">
        <v>0.05</v>
      </c>
      <c r="CW317" s="74">
        <v>7.0000000000000007E-2</v>
      </c>
      <c r="CX317" s="74">
        <v>3.379</v>
      </c>
      <c r="CY317" s="74">
        <v>7.0000000000000001E-3</v>
      </c>
      <c r="CZ317" s="74">
        <v>0.248</v>
      </c>
      <c r="DA317" s="74">
        <v>2E-3</v>
      </c>
      <c r="DB317" s="74">
        <v>0</v>
      </c>
      <c r="DC317" s="74">
        <v>6.0000000000000001E-3</v>
      </c>
      <c r="DD317" s="74">
        <v>55.05</v>
      </c>
    </row>
    <row r="318" spans="1:108" ht="16.5" customHeight="1" x14ac:dyDescent="0.25">
      <c r="A318" s="70">
        <v>301</v>
      </c>
      <c r="B318" s="71">
        <v>45442</v>
      </c>
      <c r="C318" s="72">
        <v>1</v>
      </c>
      <c r="D318" s="72">
        <v>12</v>
      </c>
      <c r="E318" s="72">
        <v>2109.27</v>
      </c>
      <c r="F318" s="74"/>
      <c r="G318" s="72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2">
        <v>1.97</v>
      </c>
      <c r="AB318" s="72">
        <v>483.57</v>
      </c>
      <c r="AC318" s="72">
        <v>1.59</v>
      </c>
      <c r="AD318" s="72">
        <v>2.91</v>
      </c>
      <c r="AE318" s="72">
        <v>7.5540000000000003</v>
      </c>
      <c r="AF318" s="72">
        <v>4.4999999999999998E-2</v>
      </c>
      <c r="AG318" s="72">
        <v>0.37</v>
      </c>
      <c r="AH318" s="72">
        <v>2.8000000000000001E-2</v>
      </c>
      <c r="AI318" s="72">
        <v>0</v>
      </c>
      <c r="AJ318" s="72">
        <v>8.0000000000000002E-3</v>
      </c>
      <c r="AK318" s="72">
        <f t="shared" si="99"/>
        <v>77.588812729535618</v>
      </c>
      <c r="AL318" s="72">
        <f t="shared" si="97"/>
        <v>2.9476784528232645</v>
      </c>
      <c r="AM318" s="72">
        <f t="shared" si="100"/>
        <v>304.1320754716981</v>
      </c>
      <c r="AN318" s="72">
        <v>48.24</v>
      </c>
      <c r="AO318" s="74">
        <v>31.89</v>
      </c>
      <c r="AP318" s="72">
        <v>11855.7</v>
      </c>
      <c r="AQ318" s="74">
        <v>44.82</v>
      </c>
      <c r="AR318" s="74">
        <v>10.15</v>
      </c>
      <c r="AS318" s="74">
        <v>7.55</v>
      </c>
      <c r="AT318" s="74">
        <v>0.749</v>
      </c>
      <c r="AU318" s="74">
        <v>0.36599999999999999</v>
      </c>
      <c r="AV318" s="74">
        <v>9.2999999999999999E-2</v>
      </c>
      <c r="AW318" s="74">
        <v>7.92</v>
      </c>
      <c r="AX318" s="74">
        <v>0.14299999999999999</v>
      </c>
      <c r="AY318" s="74">
        <f t="shared" si="101"/>
        <v>25.62</v>
      </c>
      <c r="AZ318" s="74"/>
      <c r="BA318" s="74"/>
      <c r="BB318" s="74">
        <v>0.63</v>
      </c>
      <c r="BC318" s="72">
        <v>123.69</v>
      </c>
      <c r="BD318" s="74">
        <v>0.14000000000000001</v>
      </c>
      <c r="BE318" s="74">
        <v>3.03</v>
      </c>
      <c r="BF318" s="74">
        <v>7.7480000000000002</v>
      </c>
      <c r="BG318" s="74">
        <v>2.5000000000000001E-2</v>
      </c>
      <c r="BH318" s="74">
        <v>0.38900000000000001</v>
      </c>
      <c r="BI318" s="74">
        <v>2.8000000000000001E-2</v>
      </c>
      <c r="BJ318" s="74">
        <v>0</v>
      </c>
      <c r="BK318" s="74">
        <v>5.0000000000000001E-3</v>
      </c>
      <c r="BL318" s="74">
        <v>3.26</v>
      </c>
      <c r="BM318" s="72">
        <v>1638.94</v>
      </c>
      <c r="BN318" s="74">
        <v>0.87</v>
      </c>
      <c r="BO318" s="74">
        <v>52.8</v>
      </c>
      <c r="BP318" s="74">
        <v>9.6129999999999995</v>
      </c>
      <c r="BQ318" s="74">
        <v>0.55100000000000005</v>
      </c>
      <c r="BR318" s="74">
        <v>0.157</v>
      </c>
      <c r="BS318" s="74">
        <v>0.48299999999999998</v>
      </c>
      <c r="BT318" s="74">
        <v>1.73</v>
      </c>
      <c r="BU318" s="74">
        <v>8.9999999999999993E-3</v>
      </c>
      <c r="BV318" s="74">
        <f t="shared" si="95"/>
        <v>11.343</v>
      </c>
      <c r="BW318" s="74">
        <f t="shared" si="91"/>
        <v>3.1510000000000002</v>
      </c>
      <c r="BX318" s="73">
        <f t="shared" si="93"/>
        <v>-69.19203871721426</v>
      </c>
      <c r="BY318" s="73">
        <f t="shared" si="92"/>
        <v>-149.4686362078161</v>
      </c>
      <c r="BZ318" s="74">
        <v>0.46</v>
      </c>
      <c r="CA318" s="72">
        <v>71.86</v>
      </c>
      <c r="CB318" s="74">
        <v>0.1</v>
      </c>
      <c r="CC318" s="74">
        <v>0.14000000000000001</v>
      </c>
      <c r="CD318" s="74">
        <v>6.5529999999999999</v>
      </c>
      <c r="CE318" s="74">
        <v>0.01</v>
      </c>
      <c r="CF318" s="74">
        <v>0.30199999999999999</v>
      </c>
      <c r="CG318" s="74">
        <v>2E-3</v>
      </c>
      <c r="CH318" s="74">
        <v>0</v>
      </c>
      <c r="CI318" s="74">
        <v>5.0000000000000001E-3</v>
      </c>
      <c r="CJ318" s="74">
        <v>3.22</v>
      </c>
      <c r="CK318" s="74">
        <v>728.61</v>
      </c>
      <c r="CL318" s="74">
        <v>0.43</v>
      </c>
      <c r="CM318" s="74">
        <v>0.82</v>
      </c>
      <c r="CN318" s="74">
        <v>40.817</v>
      </c>
      <c r="CO318" s="74">
        <v>4.9000000000000002E-2</v>
      </c>
      <c r="CP318" s="74">
        <v>0.62</v>
      </c>
      <c r="CQ318" s="74">
        <v>8.0000000000000002E-3</v>
      </c>
      <c r="CR318" s="74">
        <v>11.1</v>
      </c>
      <c r="CS318" s="74">
        <v>0.01</v>
      </c>
      <c r="CT318" s="74">
        <v>0.33</v>
      </c>
      <c r="CU318" s="74">
        <v>34.71</v>
      </c>
      <c r="CV318" s="74">
        <v>0.08</v>
      </c>
      <c r="CW318" s="74">
        <v>0.1</v>
      </c>
      <c r="CX318" s="74">
        <v>4.798</v>
      </c>
      <c r="CY318" s="74">
        <v>8.9999999999999993E-3</v>
      </c>
      <c r="CZ318" s="74">
        <v>0.28599999999999998</v>
      </c>
      <c r="DA318" s="74">
        <v>1E-3</v>
      </c>
      <c r="DB318" s="74">
        <v>0</v>
      </c>
      <c r="DC318" s="74">
        <v>5.0000000000000001E-3</v>
      </c>
      <c r="DD318" s="74">
        <v>53</v>
      </c>
    </row>
    <row r="319" spans="1:108" ht="16.5" customHeight="1" x14ac:dyDescent="0.25">
      <c r="A319" s="70">
        <v>302</v>
      </c>
      <c r="B319" s="71">
        <v>45442</v>
      </c>
      <c r="C319" s="72">
        <v>2</v>
      </c>
      <c r="D319" s="72">
        <v>12</v>
      </c>
      <c r="E319" s="72">
        <v>2020.81</v>
      </c>
      <c r="F319" s="74"/>
      <c r="G319" s="72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2">
        <v>2.02</v>
      </c>
      <c r="AB319" s="72">
        <v>476.16</v>
      </c>
      <c r="AC319" s="72">
        <v>1.53</v>
      </c>
      <c r="AD319" s="72">
        <v>3.36</v>
      </c>
      <c r="AE319" s="72">
        <v>7.9039999999999999</v>
      </c>
      <c r="AF319" s="72">
        <v>0.05</v>
      </c>
      <c r="AG319" s="72">
        <v>0.36599999999999999</v>
      </c>
      <c r="AH319" s="72">
        <v>2.8000000000000001E-2</v>
      </c>
      <c r="AI319" s="72">
        <v>0</v>
      </c>
      <c r="AJ319" s="72">
        <v>0.01</v>
      </c>
      <c r="AK319" s="72">
        <f t="shared" si="99"/>
        <v>76.284718589531636</v>
      </c>
      <c r="AL319" s="72">
        <f t="shared" si="97"/>
        <v>2.9637577039668899</v>
      </c>
      <c r="AM319" s="72">
        <f t="shared" si="100"/>
        <v>311.21568627450984</v>
      </c>
      <c r="AN319" s="72">
        <v>49.48</v>
      </c>
      <c r="AO319" s="74">
        <v>34.619999999999997</v>
      </c>
      <c r="AP319" s="72">
        <v>12151.23</v>
      </c>
      <c r="AQ319" s="74">
        <v>45.22</v>
      </c>
      <c r="AR319" s="74">
        <v>9.8800000000000008</v>
      </c>
      <c r="AS319" s="74">
        <v>7.1970000000000001</v>
      </c>
      <c r="AT319" s="74">
        <v>0.80700000000000005</v>
      </c>
      <c r="AU319" s="74">
        <v>0.36599999999999999</v>
      </c>
      <c r="AV319" s="74">
        <v>8.5999999999999993E-2</v>
      </c>
      <c r="AW319" s="74">
        <v>8.76</v>
      </c>
      <c r="AX319" s="74">
        <v>0.14499999999999999</v>
      </c>
      <c r="AY319" s="74">
        <f t="shared" si="101"/>
        <v>25.837</v>
      </c>
      <c r="AZ319" s="74"/>
      <c r="BA319" s="74"/>
      <c r="BB319" s="74">
        <v>0.69</v>
      </c>
      <c r="BC319" s="72">
        <v>122.06</v>
      </c>
      <c r="BD319" s="74">
        <v>0.16</v>
      </c>
      <c r="BE319" s="74">
        <v>2.96</v>
      </c>
      <c r="BF319" s="74">
        <v>7.5949999999999998</v>
      </c>
      <c r="BG319" s="74">
        <v>2.8000000000000001E-2</v>
      </c>
      <c r="BH319" s="74">
        <v>0.34300000000000003</v>
      </c>
      <c r="BI319" s="74">
        <v>2.5999999999999999E-2</v>
      </c>
      <c r="BJ319" s="74">
        <v>0</v>
      </c>
      <c r="BK319" s="74">
        <v>6.0000000000000001E-3</v>
      </c>
      <c r="BL319" s="74">
        <v>2.2999999999999998</v>
      </c>
      <c r="BM319" s="72">
        <v>1322.27</v>
      </c>
      <c r="BN319" s="74">
        <v>0.65</v>
      </c>
      <c r="BO319" s="74">
        <v>52.87</v>
      </c>
      <c r="BP319" s="74">
        <v>10.206</v>
      </c>
      <c r="BQ319" s="74">
        <v>0.5</v>
      </c>
      <c r="BR319" s="74">
        <v>0.17699999999999999</v>
      </c>
      <c r="BS319" s="74">
        <v>0.47199999999999998</v>
      </c>
      <c r="BT319" s="74">
        <v>1.64</v>
      </c>
      <c r="BU319" s="74">
        <v>8.9999999999999993E-3</v>
      </c>
      <c r="BV319" s="74">
        <f t="shared" si="95"/>
        <v>11.846</v>
      </c>
      <c r="BW319" s="74">
        <f t="shared" si="91"/>
        <v>2.79</v>
      </c>
      <c r="BX319" s="73">
        <f t="shared" si="93"/>
        <v>-70.552038717214259</v>
      </c>
      <c r="BY319" s="73">
        <f t="shared" si="92"/>
        <v>-151.67863620781611</v>
      </c>
      <c r="BZ319" s="74">
        <v>0.49</v>
      </c>
      <c r="CA319" s="72">
        <v>62.93</v>
      </c>
      <c r="CB319" s="74">
        <v>0.12</v>
      </c>
      <c r="CC319" s="74">
        <v>0.16</v>
      </c>
      <c r="CD319" s="74">
        <v>6.0529999999999999</v>
      </c>
      <c r="CE319" s="74">
        <v>0.01</v>
      </c>
      <c r="CF319" s="74">
        <v>0.24299999999999999</v>
      </c>
      <c r="CG319" s="74">
        <v>1E-3</v>
      </c>
      <c r="CH319" s="74">
        <v>0</v>
      </c>
      <c r="CI319" s="74">
        <v>4.0000000000000001E-3</v>
      </c>
      <c r="CJ319" s="74">
        <v>3.53</v>
      </c>
      <c r="CK319" s="74">
        <v>661.84</v>
      </c>
      <c r="CL319" s="74">
        <v>0.41</v>
      </c>
      <c r="CM319" s="74">
        <v>0.74</v>
      </c>
      <c r="CN319" s="74">
        <v>41.872</v>
      </c>
      <c r="CO319" s="74">
        <v>3.9E-2</v>
      </c>
      <c r="CP319" s="74">
        <v>0.57799999999999996</v>
      </c>
      <c r="CQ319" s="74">
        <v>6.0000000000000001E-3</v>
      </c>
      <c r="CR319" s="74">
        <v>7.02</v>
      </c>
      <c r="CS319" s="74">
        <v>0.01</v>
      </c>
      <c r="CT319" s="74">
        <v>0.26</v>
      </c>
      <c r="CU319" s="74">
        <v>32.29</v>
      </c>
      <c r="CV319" s="74">
        <v>0.08</v>
      </c>
      <c r="CW319" s="74">
        <v>7.0000000000000007E-2</v>
      </c>
      <c r="CX319" s="74">
        <v>3.7240000000000002</v>
      </c>
      <c r="CY319" s="74">
        <v>7.0000000000000001E-3</v>
      </c>
      <c r="CZ319" s="74">
        <v>0.26100000000000001</v>
      </c>
      <c r="DA319" s="74">
        <v>1E-3</v>
      </c>
      <c r="DB319" s="74">
        <v>0</v>
      </c>
      <c r="DC319" s="74">
        <v>4.0000000000000001E-3</v>
      </c>
      <c r="DD319" s="74">
        <v>52.38</v>
      </c>
    </row>
    <row r="320" spans="1:108" ht="16.5" customHeight="1" x14ac:dyDescent="0.25">
      <c r="A320" s="70">
        <v>303</v>
      </c>
      <c r="B320" s="71">
        <v>45443</v>
      </c>
      <c r="C320" s="72">
        <v>1</v>
      </c>
      <c r="D320" s="72">
        <v>12</v>
      </c>
      <c r="E320" s="72">
        <v>2084.11</v>
      </c>
      <c r="F320" s="74"/>
      <c r="G320" s="72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2">
        <v>1.8</v>
      </c>
      <c r="AB320" s="72">
        <v>428.16</v>
      </c>
      <c r="AC320" s="72">
        <v>1.53</v>
      </c>
      <c r="AD320" s="72">
        <v>2.76</v>
      </c>
      <c r="AE320" s="72">
        <v>6.9429999999999996</v>
      </c>
      <c r="AF320" s="72">
        <v>4.5999999999999999E-2</v>
      </c>
      <c r="AG320" s="72">
        <v>0.32900000000000001</v>
      </c>
      <c r="AH320" s="72">
        <v>2.5999999999999999E-2</v>
      </c>
      <c r="AI320" s="72">
        <v>0</v>
      </c>
      <c r="AJ320" s="72">
        <v>5.0000000000000001E-3</v>
      </c>
      <c r="AK320" s="72">
        <f t="shared" ref="AK320:AK321" si="102">100-(AB320/10000*1.6734)-(AC320*1.1547)-(AD320*(100/(67.1-$AQ$1)))-(AF320*2.8879)-(AG320*2.1733)-((AE320-(AD320*($AQ$1/(67.1-$AQ$1)))-(AF320*0.8788)-(AG320*0.7453))*2.1483)</f>
        <v>79.209104066600275</v>
      </c>
      <c r="AL320" s="72">
        <f t="shared" si="97"/>
        <v>2.9237657749138211</v>
      </c>
      <c r="AM320" s="72">
        <f t="shared" ref="AM320" si="103">IF(AB320=0,0,(AB320/AC320))</f>
        <v>279.84313725490199</v>
      </c>
      <c r="AN320" s="72">
        <v>48.69</v>
      </c>
      <c r="AO320" s="74">
        <v>33.729999999999997</v>
      </c>
      <c r="AP320" s="72">
        <v>11933.01</v>
      </c>
      <c r="AQ320" s="74">
        <v>50.86</v>
      </c>
      <c r="AR320" s="74">
        <v>8.59</v>
      </c>
      <c r="AS320" s="74">
        <v>6.5549999999999997</v>
      </c>
      <c r="AT320" s="74">
        <v>0.91300000000000003</v>
      </c>
      <c r="AU320" s="74">
        <v>0.41899999999999998</v>
      </c>
      <c r="AV320" s="74">
        <v>8.6999999999999994E-2</v>
      </c>
      <c r="AW320" s="74">
        <v>6.55</v>
      </c>
      <c r="AX320" s="74">
        <v>0.16900000000000001</v>
      </c>
      <c r="AY320" s="74">
        <f t="shared" ref="AY320:AY321" si="104">+AR320+AW320+AS320</f>
        <v>21.695</v>
      </c>
      <c r="AZ320" s="74"/>
      <c r="BA320" s="74"/>
      <c r="BB320" s="74">
        <v>0.63</v>
      </c>
      <c r="BC320" s="72">
        <v>108.28</v>
      </c>
      <c r="BD320" s="74">
        <v>0.14000000000000001</v>
      </c>
      <c r="BE320" s="74">
        <v>2.68</v>
      </c>
      <c r="BF320" s="74">
        <v>7.41</v>
      </c>
      <c r="BG320" s="74">
        <v>2.3E-2</v>
      </c>
      <c r="BH320" s="74">
        <v>0.317</v>
      </c>
      <c r="BI320" s="74">
        <v>2.3E-2</v>
      </c>
      <c r="BJ320" s="74">
        <v>0</v>
      </c>
      <c r="BK320" s="74">
        <v>0.02</v>
      </c>
      <c r="BL320" s="74">
        <v>1.8</v>
      </c>
      <c r="BM320" s="72">
        <v>956.46</v>
      </c>
      <c r="BN320" s="74">
        <v>0.65</v>
      </c>
      <c r="BO320" s="74">
        <v>50.54</v>
      </c>
      <c r="BP320" s="74">
        <v>9.5020000000000007</v>
      </c>
      <c r="BQ320" s="74">
        <v>0.54300000000000004</v>
      </c>
      <c r="BR320" s="74">
        <v>0.17399999999999999</v>
      </c>
      <c r="BS320" s="74">
        <v>0.49199999999999999</v>
      </c>
      <c r="BT320" s="74">
        <v>2.2200000000000002</v>
      </c>
      <c r="BU320" s="74">
        <v>5.0000000000000001E-3</v>
      </c>
      <c r="BV320" s="74">
        <f t="shared" si="95"/>
        <v>11.722000000000001</v>
      </c>
      <c r="BW320" s="74">
        <f t="shared" si="91"/>
        <v>3.4130000000000003</v>
      </c>
      <c r="BX320" s="73">
        <f t="shared" si="93"/>
        <v>-71.33203871721426</v>
      </c>
      <c r="BY320" s="73">
        <f t="shared" si="92"/>
        <v>-153.2656362078161</v>
      </c>
      <c r="BZ320" s="74">
        <v>0.63</v>
      </c>
      <c r="CA320" s="72">
        <v>53.52</v>
      </c>
      <c r="CB320" s="74">
        <v>0.12</v>
      </c>
      <c r="CC320" s="74">
        <v>0.19</v>
      </c>
      <c r="CD320" s="74">
        <v>6.1740000000000004</v>
      </c>
      <c r="CE320" s="74">
        <v>0.01</v>
      </c>
      <c r="CF320" s="74">
        <v>0.28000000000000003</v>
      </c>
      <c r="CG320" s="74">
        <v>2E-3</v>
      </c>
      <c r="CH320" s="74">
        <v>0</v>
      </c>
      <c r="CI320" s="74">
        <v>0.03</v>
      </c>
      <c r="CJ320" s="74">
        <v>3</v>
      </c>
      <c r="CK320" s="74">
        <v>464.22</v>
      </c>
      <c r="CL320" s="74">
        <v>0.36</v>
      </c>
      <c r="CM320" s="74">
        <v>1.98</v>
      </c>
      <c r="CN320" s="74">
        <v>36.909999999999997</v>
      </c>
      <c r="CO320" s="74">
        <v>5.1999999999999998E-2</v>
      </c>
      <c r="CP320" s="74">
        <v>0.59799999999999998</v>
      </c>
      <c r="CQ320" s="74">
        <v>1.9E-2</v>
      </c>
      <c r="CR320" s="74">
        <v>7.76</v>
      </c>
      <c r="CS320" s="74">
        <v>3.0000000000000001E-3</v>
      </c>
      <c r="CT320" s="74">
        <v>0.43</v>
      </c>
      <c r="CU320" s="74">
        <v>33.1</v>
      </c>
      <c r="CV320" s="74">
        <v>0.1</v>
      </c>
      <c r="CW320" s="74">
        <v>0.11</v>
      </c>
      <c r="CX320" s="74">
        <v>4.3970000000000002</v>
      </c>
      <c r="CY320" s="74">
        <v>7.0000000000000001E-3</v>
      </c>
      <c r="CZ320" s="74">
        <v>0.27</v>
      </c>
      <c r="DA320" s="74">
        <v>1E-3</v>
      </c>
      <c r="DB320" s="74">
        <v>0</v>
      </c>
      <c r="DC320" s="74">
        <v>7.0000000000000001E-3</v>
      </c>
      <c r="DD320" s="74">
        <v>51.02</v>
      </c>
    </row>
    <row r="321" spans="1:108" ht="16.5" customHeight="1" x14ac:dyDescent="0.25">
      <c r="A321" s="70">
        <v>304</v>
      </c>
      <c r="B321" s="71">
        <v>45443</v>
      </c>
      <c r="C321" s="72">
        <v>2</v>
      </c>
      <c r="D321" s="72">
        <v>12</v>
      </c>
      <c r="E321" s="72">
        <v>2109.4</v>
      </c>
      <c r="F321" s="74"/>
      <c r="G321" s="72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2">
        <v>1.7</v>
      </c>
      <c r="AB321" s="72">
        <v>800.48</v>
      </c>
      <c r="AC321" s="72">
        <v>2.39</v>
      </c>
      <c r="AD321" s="72">
        <v>3.6</v>
      </c>
      <c r="AE321" s="72">
        <v>7.7069999999999999</v>
      </c>
      <c r="AF321" s="72">
        <v>0.05</v>
      </c>
      <c r="AG321" s="72">
        <v>0.41199999999999998</v>
      </c>
      <c r="AH321" s="72">
        <v>3.5999999999999997E-2</v>
      </c>
      <c r="AI321" s="72">
        <v>0</v>
      </c>
      <c r="AJ321" s="72">
        <v>1.0999999999999999E-2</v>
      </c>
      <c r="AK321" s="72">
        <f t="shared" si="102"/>
        <v>75.303633429528162</v>
      </c>
      <c r="AL321" s="72">
        <f t="shared" si="97"/>
        <v>2.9839103906839459</v>
      </c>
      <c r="AM321" s="72">
        <f>IF(AB321=0,0,(AB321/AC321))</f>
        <v>334.92887029288704</v>
      </c>
      <c r="AN321" s="72">
        <v>46.69</v>
      </c>
      <c r="AO321" s="74">
        <v>22.57</v>
      </c>
      <c r="AP321" s="72">
        <v>13391.05</v>
      </c>
      <c r="AQ321" s="74">
        <v>47.78</v>
      </c>
      <c r="AR321" s="74">
        <v>9.5399999999999991</v>
      </c>
      <c r="AS321" s="74">
        <v>6.1449999999999996</v>
      </c>
      <c r="AT321" s="74">
        <v>0.625</v>
      </c>
      <c r="AU321" s="74">
        <v>0.379</v>
      </c>
      <c r="AV321" s="74">
        <v>9.1999999999999998E-2</v>
      </c>
      <c r="AW321" s="74">
        <v>7.96</v>
      </c>
      <c r="AX321" s="74">
        <v>0.214</v>
      </c>
      <c r="AY321" s="74">
        <f t="shared" si="104"/>
        <v>23.645</v>
      </c>
      <c r="AZ321" s="74"/>
      <c r="BA321" s="74"/>
      <c r="BB321" s="74">
        <v>0.53</v>
      </c>
      <c r="BC321" s="72">
        <v>124.41</v>
      </c>
      <c r="BD321" s="74">
        <v>0.19</v>
      </c>
      <c r="BE321" s="74">
        <v>3.44</v>
      </c>
      <c r="BF321" s="74">
        <v>7.931</v>
      </c>
      <c r="BG321" s="74">
        <v>2.4E-2</v>
      </c>
      <c r="BH321" s="74">
        <v>0.377</v>
      </c>
      <c r="BI321" s="74">
        <v>3.2000000000000001E-2</v>
      </c>
      <c r="BJ321" s="74">
        <v>0</v>
      </c>
      <c r="BK321" s="74">
        <v>0.04</v>
      </c>
      <c r="BL321" s="74">
        <v>0.9</v>
      </c>
      <c r="BM321" s="72">
        <v>909.88</v>
      </c>
      <c r="BN321" s="74">
        <v>0.8</v>
      </c>
      <c r="BO321" s="74">
        <v>51.16</v>
      </c>
      <c r="BP321" s="74">
        <v>8.9469999999999992</v>
      </c>
      <c r="BQ321" s="74">
        <v>0.47199999999999998</v>
      </c>
      <c r="BR321" s="74">
        <v>0.151</v>
      </c>
      <c r="BS321" s="74">
        <v>0.498</v>
      </c>
      <c r="BT321" s="74">
        <v>1.9</v>
      </c>
      <c r="BU321" s="74">
        <v>8.0000000000000002E-3</v>
      </c>
      <c r="BV321" s="74">
        <f t="shared" si="95"/>
        <v>10.847</v>
      </c>
      <c r="BW321" s="74">
        <f t="shared" si="91"/>
        <v>3.1720000000000002</v>
      </c>
      <c r="BX321" s="73">
        <f>BX320+BT321-$BX$2</f>
        <v>-72.432038717214255</v>
      </c>
      <c r="BY321" s="73">
        <f>BY320+BW321-BY$2</f>
        <v>-155.0936362078161</v>
      </c>
      <c r="BZ321" s="74">
        <v>0.6</v>
      </c>
      <c r="CA321" s="72">
        <v>79.52</v>
      </c>
      <c r="CB321" s="74">
        <v>0.14000000000000001</v>
      </c>
      <c r="CC321" s="74">
        <v>0.11</v>
      </c>
      <c r="CD321" s="74">
        <v>6.3159999999999998</v>
      </c>
      <c r="CE321" s="74">
        <v>8.0000000000000002E-3</v>
      </c>
      <c r="CF321" s="74">
        <v>0.27400000000000002</v>
      </c>
      <c r="CG321" s="74">
        <v>2E-3</v>
      </c>
      <c r="CH321" s="74">
        <v>0</v>
      </c>
      <c r="CI321" s="74">
        <v>0.02</v>
      </c>
      <c r="CJ321" s="74">
        <v>2.8</v>
      </c>
      <c r="CK321" s="74">
        <v>876.86</v>
      </c>
      <c r="CL321" s="74">
        <v>0.7</v>
      </c>
      <c r="CM321" s="74">
        <v>2.08</v>
      </c>
      <c r="CN321" s="74">
        <v>39.204999999999998</v>
      </c>
      <c r="CO321" s="74">
        <v>7.5999999999999998E-2</v>
      </c>
      <c r="CP321" s="74">
        <v>0.63100000000000001</v>
      </c>
      <c r="CQ321" s="74">
        <v>1.4999999999999999E-2</v>
      </c>
      <c r="CR321" s="74">
        <v>13.28</v>
      </c>
      <c r="CS321" s="74">
        <v>8.0000000000000002E-3</v>
      </c>
      <c r="CT321" s="74">
        <v>0.6</v>
      </c>
      <c r="CU321" s="74">
        <v>39.700000000000003</v>
      </c>
      <c r="CV321" s="74">
        <v>0.13</v>
      </c>
      <c r="CW321" s="74">
        <v>0.1</v>
      </c>
      <c r="CX321" s="74">
        <v>4.7279999999999998</v>
      </c>
      <c r="CY321" s="74">
        <v>7.0000000000000001E-3</v>
      </c>
      <c r="CZ321" s="74">
        <v>0.29599999999999999</v>
      </c>
      <c r="DA321" s="74">
        <v>1E-3</v>
      </c>
      <c r="DB321" s="74">
        <v>0</v>
      </c>
      <c r="DC321" s="74">
        <v>3.0000000000000001E-3</v>
      </c>
      <c r="DD321" s="74">
        <v>54.42</v>
      </c>
    </row>
    <row r="322" spans="1:108" ht="16.5" customHeight="1" x14ac:dyDescent="0.25">
      <c r="A322" s="2"/>
      <c r="B322" s="76" t="s">
        <v>60</v>
      </c>
      <c r="C322" s="76"/>
      <c r="D322" s="76"/>
      <c r="E322" s="76">
        <f>AVERAGE(E260:E321)</f>
        <v>1796.7484818064518</v>
      </c>
      <c r="F322" s="76" t="e">
        <f t="shared" ref="F322:Y322" si="105">AVERAGE(F260:F277)</f>
        <v>#DIV/0!</v>
      </c>
      <c r="G322" s="76" t="e">
        <f t="shared" si="105"/>
        <v>#DIV/0!</v>
      </c>
      <c r="H322" s="76" t="e">
        <f t="shared" si="105"/>
        <v>#DIV/0!</v>
      </c>
      <c r="I322" s="76" t="e">
        <f t="shared" si="105"/>
        <v>#DIV/0!</v>
      </c>
      <c r="J322" s="76" t="e">
        <f t="shared" si="105"/>
        <v>#DIV/0!</v>
      </c>
      <c r="K322" s="76" t="e">
        <f t="shared" si="105"/>
        <v>#DIV/0!</v>
      </c>
      <c r="L322" s="76" t="e">
        <f t="shared" si="105"/>
        <v>#DIV/0!</v>
      </c>
      <c r="M322" s="76" t="e">
        <f t="shared" si="105"/>
        <v>#DIV/0!</v>
      </c>
      <c r="N322" s="76" t="e">
        <f t="shared" si="105"/>
        <v>#DIV/0!</v>
      </c>
      <c r="O322" s="76" t="e">
        <f t="shared" si="105"/>
        <v>#DIV/0!</v>
      </c>
      <c r="P322" s="76" t="e">
        <f t="shared" si="105"/>
        <v>#DIV/0!</v>
      </c>
      <c r="Q322" s="76" t="e">
        <f t="shared" si="105"/>
        <v>#DIV/0!</v>
      </c>
      <c r="R322" s="76" t="e">
        <f t="shared" si="105"/>
        <v>#DIV/0!</v>
      </c>
      <c r="S322" s="76" t="e">
        <f t="shared" si="105"/>
        <v>#DIV/0!</v>
      </c>
      <c r="T322" s="76" t="e">
        <f t="shared" si="105"/>
        <v>#DIV/0!</v>
      </c>
      <c r="U322" s="76" t="e">
        <f t="shared" si="105"/>
        <v>#DIV/0!</v>
      </c>
      <c r="V322" s="76" t="e">
        <f t="shared" si="105"/>
        <v>#DIV/0!</v>
      </c>
      <c r="W322" s="76" t="e">
        <f t="shared" si="105"/>
        <v>#DIV/0!</v>
      </c>
      <c r="X322" s="76" t="e">
        <f t="shared" si="105"/>
        <v>#DIV/0!</v>
      </c>
      <c r="Y322" s="76" t="e">
        <f t="shared" si="105"/>
        <v>#DIV/0!</v>
      </c>
      <c r="Z322" s="89">
        <v>0</v>
      </c>
      <c r="AA322" s="76">
        <f t="shared" ref="AA322:AM322" si="106">AVERAGE(AA260:AA321)</f>
        <v>1.2629032258064519</v>
      </c>
      <c r="AB322" s="76">
        <f t="shared" si="106"/>
        <v>480.94548387096785</v>
      </c>
      <c r="AC322" s="76">
        <f t="shared" si="106"/>
        <v>1.7358064516129033</v>
      </c>
      <c r="AD322" s="76">
        <f t="shared" si="106"/>
        <v>2.7427419354838718</v>
      </c>
      <c r="AE322" s="76">
        <f t="shared" si="106"/>
        <v>7.1188225806451593</v>
      </c>
      <c r="AF322" s="76">
        <f t="shared" si="106"/>
        <v>4.1225806451612876E-2</v>
      </c>
      <c r="AG322" s="76">
        <f t="shared" si="106"/>
        <v>0.26301612903225807</v>
      </c>
      <c r="AH322" s="76">
        <f t="shared" si="106"/>
        <v>3.2129032258064516E-2</v>
      </c>
      <c r="AI322" s="89">
        <f t="shared" si="106"/>
        <v>0</v>
      </c>
      <c r="AJ322" s="76">
        <f t="shared" si="106"/>
        <v>2.1854838709677412E-2</v>
      </c>
      <c r="AK322" s="76">
        <f t="shared" si="106"/>
        <v>72.199599649903533</v>
      </c>
      <c r="AL322" s="76">
        <f t="shared" si="106"/>
        <v>2.7651266165632582</v>
      </c>
      <c r="AM322" s="76">
        <f t="shared" si="106"/>
        <v>266.91584175484337</v>
      </c>
      <c r="AN322" s="89">
        <v>0</v>
      </c>
      <c r="AO322" s="81">
        <f t="shared" ref="AO322:AY322" si="107">AVERAGE(AO260:AO321)</f>
        <v>21.656129032258065</v>
      </c>
      <c r="AP322" s="76">
        <f t="shared" si="107"/>
        <v>10597.093709677418</v>
      </c>
      <c r="AQ322" s="81">
        <f t="shared" si="107"/>
        <v>45.904838709677435</v>
      </c>
      <c r="AR322" s="81">
        <f t="shared" si="107"/>
        <v>8.2170967741935481</v>
      </c>
      <c r="AS322" s="81">
        <f t="shared" si="107"/>
        <v>6.2052741935483882</v>
      </c>
      <c r="AT322" s="81">
        <f t="shared" si="107"/>
        <v>0.55948387096774188</v>
      </c>
      <c r="AU322" s="81">
        <f t="shared" si="107"/>
        <v>0.25611290322580649</v>
      </c>
      <c r="AV322" s="81">
        <f t="shared" si="107"/>
        <v>7.3177419354838708E-2</v>
      </c>
      <c r="AW322" s="81">
        <f t="shared" si="107"/>
        <v>7.0422580645161252</v>
      </c>
      <c r="AX322" s="81">
        <f t="shared" si="107"/>
        <v>0.15104838709677421</v>
      </c>
      <c r="AY322" s="81">
        <f t="shared" si="107"/>
        <v>21.464629032258056</v>
      </c>
      <c r="AZ322" s="89">
        <v>0</v>
      </c>
      <c r="BA322" s="89">
        <v>0</v>
      </c>
      <c r="BB322" s="81">
        <f t="shared" ref="BB322:CG322" si="108">AVERAGE(BB260:BB321)</f>
        <v>0.66161290322580624</v>
      </c>
      <c r="BC322" s="76">
        <f t="shared" si="108"/>
        <v>176.83338709677429</v>
      </c>
      <c r="BD322" s="81">
        <f t="shared" si="108"/>
        <v>0.26548387096774201</v>
      </c>
      <c r="BE322" s="81">
        <f t="shared" si="108"/>
        <v>2.5258064516129037</v>
      </c>
      <c r="BF322" s="81">
        <f t="shared" si="108"/>
        <v>6.8285967741935494</v>
      </c>
      <c r="BG322" s="81">
        <f t="shared" si="108"/>
        <v>2.2693548387096772E-2</v>
      </c>
      <c r="BH322" s="81">
        <f t="shared" si="108"/>
        <v>0.24237096774193545</v>
      </c>
      <c r="BI322" s="81">
        <f t="shared" si="108"/>
        <v>2.8048387096774194E-2</v>
      </c>
      <c r="BJ322" s="90">
        <f t="shared" si="108"/>
        <v>0</v>
      </c>
      <c r="BK322" s="81">
        <f t="shared" si="108"/>
        <v>1.8629032258064518E-2</v>
      </c>
      <c r="BL322" s="81">
        <f t="shared" si="108"/>
        <v>2.1411290322580641</v>
      </c>
      <c r="BM322" s="76">
        <f t="shared" si="108"/>
        <v>1357.6680645161293</v>
      </c>
      <c r="BN322" s="81">
        <f t="shared" si="108"/>
        <v>1.6466129032258068</v>
      </c>
      <c r="BO322" s="81">
        <f t="shared" si="108"/>
        <v>47.641129032258064</v>
      </c>
      <c r="BP322" s="81">
        <f t="shared" si="108"/>
        <v>9.2128870967741907</v>
      </c>
      <c r="BQ322" s="81">
        <f t="shared" si="108"/>
        <v>0.38677419354838705</v>
      </c>
      <c r="BR322" s="81">
        <f t="shared" si="108"/>
        <v>0.13435483870967746</v>
      </c>
      <c r="BS322" s="81">
        <f t="shared" si="108"/>
        <v>0.32096774193548389</v>
      </c>
      <c r="BT322" s="81">
        <f t="shared" si="108"/>
        <v>2.1666129032258064</v>
      </c>
      <c r="BU322" s="81">
        <f t="shared" si="108"/>
        <v>2.2241935483870965E-2</v>
      </c>
      <c r="BV322" s="81">
        <f t="shared" si="108"/>
        <v>11.379499999999997</v>
      </c>
      <c r="BW322" s="81">
        <f t="shared" si="108"/>
        <v>4.1999999999999993</v>
      </c>
      <c r="BX322" s="77">
        <f t="shared" si="108"/>
        <v>-46.695264523665884</v>
      </c>
      <c r="BY322" s="77">
        <f t="shared" si="108"/>
        <v>-132.0245233045903</v>
      </c>
      <c r="BZ322" s="81">
        <f t="shared" si="108"/>
        <v>0.53580645161290341</v>
      </c>
      <c r="CA322" s="76">
        <f t="shared" si="108"/>
        <v>104.07387096774193</v>
      </c>
      <c r="CB322" s="81">
        <f t="shared" si="108"/>
        <v>0.16548387096774192</v>
      </c>
      <c r="CC322" s="81">
        <f t="shared" si="108"/>
        <v>0.23451612903225807</v>
      </c>
      <c r="CD322" s="81">
        <f t="shared" si="108"/>
        <v>6.3355000000000006</v>
      </c>
      <c r="CE322" s="81">
        <f t="shared" si="108"/>
        <v>1.3483870967741941E-2</v>
      </c>
      <c r="CF322" s="81">
        <f t="shared" si="108"/>
        <v>0.22680645161290325</v>
      </c>
      <c r="CG322" s="81">
        <f t="shared" si="108"/>
        <v>1.3887096774193556E-2</v>
      </c>
      <c r="CH322" s="81">
        <f t="shared" ref="CH322:DC322" si="109">AVERAGE(CH260:CH321)</f>
        <v>0</v>
      </c>
      <c r="CI322" s="81">
        <f t="shared" si="109"/>
        <v>1.5258064516129037E-2</v>
      </c>
      <c r="CJ322" s="81">
        <f t="shared" si="109"/>
        <v>2.2916129032258072</v>
      </c>
      <c r="CK322" s="81">
        <f t="shared" si="109"/>
        <v>671.00612903225829</v>
      </c>
      <c r="CL322" s="81">
        <f t="shared" si="109"/>
        <v>0.83967741935483875</v>
      </c>
      <c r="CM322" s="81">
        <f t="shared" si="109"/>
        <v>2.1882258064516131</v>
      </c>
      <c r="CN322" s="81">
        <f t="shared" si="109"/>
        <v>25.377161290322583</v>
      </c>
      <c r="CO322" s="81">
        <f t="shared" si="109"/>
        <v>4.985483870967742E-2</v>
      </c>
      <c r="CP322" s="81">
        <f t="shared" si="109"/>
        <v>0.35030645161290314</v>
      </c>
      <c r="CQ322" s="81">
        <f t="shared" si="109"/>
        <v>3.8451612903225796E-2</v>
      </c>
      <c r="CR322" s="81">
        <f t="shared" si="109"/>
        <v>9.1701612903225804</v>
      </c>
      <c r="CS322" s="81">
        <f t="shared" si="109"/>
        <v>1.2516129032258069E-2</v>
      </c>
      <c r="CT322" s="81">
        <f t="shared" si="109"/>
        <v>0.25274193548387092</v>
      </c>
      <c r="CU322" s="81">
        <f t="shared" si="109"/>
        <v>33.085161290322574</v>
      </c>
      <c r="CV322" s="81">
        <f t="shared" si="109"/>
        <v>9.3870967741935499E-2</v>
      </c>
      <c r="CW322" s="81">
        <f t="shared" si="109"/>
        <v>7.6290322580645165E-2</v>
      </c>
      <c r="CX322" s="81">
        <f t="shared" si="109"/>
        <v>3.0832419354838709</v>
      </c>
      <c r="CY322" s="81">
        <f t="shared" si="109"/>
        <v>6.2258064516129063E-3</v>
      </c>
      <c r="CZ322" s="81">
        <f t="shared" si="109"/>
        <v>0.14972580645161285</v>
      </c>
      <c r="DA322" s="81">
        <f t="shared" si="109"/>
        <v>9.1290322580645181E-3</v>
      </c>
      <c r="DB322" s="90">
        <f t="shared" si="109"/>
        <v>0</v>
      </c>
      <c r="DC322" s="81">
        <f t="shared" si="109"/>
        <v>6.9516129032258086E-3</v>
      </c>
      <c r="DD322" s="76">
        <v>0</v>
      </c>
    </row>
    <row r="323" spans="1:108" ht="16.5" customHeight="1" x14ac:dyDescent="0.25">
      <c r="A323" s="2"/>
      <c r="B323" s="76" t="s">
        <v>61</v>
      </c>
      <c r="C323" s="76"/>
      <c r="D323" s="76"/>
      <c r="E323" s="76">
        <f>STDEV(E260:E321)</f>
        <v>566.6644918246941</v>
      </c>
      <c r="F323" s="76" t="e">
        <f t="shared" ref="F323:AO323" si="110">STDEV(F260:F321)</f>
        <v>#DIV/0!</v>
      </c>
      <c r="G323" s="76" t="e">
        <f t="shared" si="110"/>
        <v>#DIV/0!</v>
      </c>
      <c r="H323" s="76" t="e">
        <f t="shared" si="110"/>
        <v>#DIV/0!</v>
      </c>
      <c r="I323" s="76" t="e">
        <f t="shared" si="110"/>
        <v>#DIV/0!</v>
      </c>
      <c r="J323" s="76" t="e">
        <f t="shared" si="110"/>
        <v>#DIV/0!</v>
      </c>
      <c r="K323" s="76" t="e">
        <f t="shared" si="110"/>
        <v>#DIV/0!</v>
      </c>
      <c r="L323" s="76" t="e">
        <f t="shared" si="110"/>
        <v>#DIV/0!</v>
      </c>
      <c r="M323" s="76" t="e">
        <f t="shared" si="110"/>
        <v>#DIV/0!</v>
      </c>
      <c r="N323" s="76" t="e">
        <f t="shared" si="110"/>
        <v>#DIV/0!</v>
      </c>
      <c r="O323" s="76" t="e">
        <f t="shared" si="110"/>
        <v>#DIV/0!</v>
      </c>
      <c r="P323" s="76" t="e">
        <f t="shared" si="110"/>
        <v>#DIV/0!</v>
      </c>
      <c r="Q323" s="76" t="e">
        <f t="shared" si="110"/>
        <v>#DIV/0!</v>
      </c>
      <c r="R323" s="76" t="e">
        <f t="shared" si="110"/>
        <v>#DIV/0!</v>
      </c>
      <c r="S323" s="76" t="e">
        <f t="shared" si="110"/>
        <v>#DIV/0!</v>
      </c>
      <c r="T323" s="76" t="e">
        <f t="shared" si="110"/>
        <v>#DIV/0!</v>
      </c>
      <c r="U323" s="76" t="e">
        <f t="shared" si="110"/>
        <v>#DIV/0!</v>
      </c>
      <c r="V323" s="76" t="e">
        <f t="shared" si="110"/>
        <v>#DIV/0!</v>
      </c>
      <c r="W323" s="76" t="e">
        <f t="shared" si="110"/>
        <v>#DIV/0!</v>
      </c>
      <c r="X323" s="76" t="e">
        <f t="shared" si="110"/>
        <v>#DIV/0!</v>
      </c>
      <c r="Y323" s="76" t="e">
        <f t="shared" si="110"/>
        <v>#DIV/0!</v>
      </c>
      <c r="Z323" s="89">
        <v>0</v>
      </c>
      <c r="AA323" s="76">
        <f t="shared" ref="AA323:AJ323" si="111">STDEV(AA260:AA321)</f>
        <v>0.42051641591618882</v>
      </c>
      <c r="AB323" s="76">
        <f t="shared" si="111"/>
        <v>169.99910635905331</v>
      </c>
      <c r="AC323" s="76">
        <f t="shared" si="111"/>
        <v>0.68009533658373234</v>
      </c>
      <c r="AD323" s="76">
        <f t="shared" si="111"/>
        <v>0.86815457064997914</v>
      </c>
      <c r="AE323" s="76">
        <f t="shared" si="111"/>
        <v>2.0972755201333553</v>
      </c>
      <c r="AF323" s="76">
        <f t="shared" si="111"/>
        <v>2.1079412187996041E-2</v>
      </c>
      <c r="AG323" s="76">
        <f t="shared" si="111"/>
        <v>9.1902923112234206E-2</v>
      </c>
      <c r="AH323" s="76">
        <f t="shared" si="111"/>
        <v>1.9064587264682995E-2</v>
      </c>
      <c r="AI323" s="89">
        <f t="shared" si="111"/>
        <v>0</v>
      </c>
      <c r="AJ323" s="76">
        <f t="shared" si="111"/>
        <v>3.439779194886157E-2</v>
      </c>
      <c r="AK323" s="76">
        <f t="shared" si="110"/>
        <v>19.362656887891298</v>
      </c>
      <c r="AL323" s="76">
        <f t="shared" si="110"/>
        <v>0.73360654952645199</v>
      </c>
      <c r="AM323" s="76">
        <f>STDEV(AM260:AM321)</f>
        <v>87.097575805374007</v>
      </c>
      <c r="AN323" s="89">
        <v>0</v>
      </c>
      <c r="AO323" s="76">
        <f t="shared" si="110"/>
        <v>7.3248661051576525</v>
      </c>
      <c r="AP323" s="76">
        <f t="shared" ref="AP323:AY323" si="112">STDEV(AP260:AP321)</f>
        <v>3135.6086074266341</v>
      </c>
      <c r="AQ323" s="76">
        <f t="shared" si="112"/>
        <v>13.051978650567451</v>
      </c>
      <c r="AR323" s="76">
        <f t="shared" si="112"/>
        <v>3.1951153226303814</v>
      </c>
      <c r="AS323" s="76">
        <f t="shared" si="112"/>
        <v>1.8380194719651588</v>
      </c>
      <c r="AT323" s="76">
        <f t="shared" si="112"/>
        <v>0.25880195237915365</v>
      </c>
      <c r="AU323" s="76">
        <f t="shared" si="112"/>
        <v>9.668456483161636E-2</v>
      </c>
      <c r="AV323" s="76">
        <f t="shared" si="112"/>
        <v>3.8283893884191185E-2</v>
      </c>
      <c r="AW323" s="76">
        <f t="shared" si="112"/>
        <v>2.7045446993295643</v>
      </c>
      <c r="AX323" s="76">
        <f t="shared" si="112"/>
        <v>7.6333055259335383E-2</v>
      </c>
      <c r="AY323" s="76">
        <f t="shared" si="112"/>
        <v>6.7833734854962557</v>
      </c>
      <c r="AZ323" s="89">
        <v>0</v>
      </c>
      <c r="BA323" s="89">
        <v>0</v>
      </c>
      <c r="BB323" s="76">
        <f t="shared" ref="BB323:BU323" si="113">STDEV(BB260:BB321)</f>
        <v>0.28022352640135362</v>
      </c>
      <c r="BC323" s="76">
        <f t="shared" si="113"/>
        <v>91.776725520993921</v>
      </c>
      <c r="BD323" s="76">
        <f t="shared" si="113"/>
        <v>0.34832939667511359</v>
      </c>
      <c r="BE323" s="76">
        <f t="shared" si="113"/>
        <v>0.82385449214044149</v>
      </c>
      <c r="BF323" s="76">
        <f t="shared" si="113"/>
        <v>2.0609815380825904</v>
      </c>
      <c r="BG323" s="76">
        <f t="shared" si="113"/>
        <v>1.3084327641323008E-2</v>
      </c>
      <c r="BH323" s="76">
        <f t="shared" si="113"/>
        <v>8.7954204527868507E-2</v>
      </c>
      <c r="BI323" s="76">
        <f t="shared" si="113"/>
        <v>1.7709335705395277E-2</v>
      </c>
      <c r="BJ323" s="89">
        <f t="shared" si="113"/>
        <v>0</v>
      </c>
      <c r="BK323" s="76">
        <f t="shared" si="113"/>
        <v>2.3614550856683191E-2</v>
      </c>
      <c r="BL323" s="76">
        <f t="shared" si="113"/>
        <v>1.4843976587516055</v>
      </c>
      <c r="BM323" s="76">
        <f t="shared" si="113"/>
        <v>644.75672348426053</v>
      </c>
      <c r="BN323" s="76">
        <f t="shared" si="113"/>
        <v>1.5474568703949119</v>
      </c>
      <c r="BO323" s="76">
        <f t="shared" si="113"/>
        <v>12.810692908767619</v>
      </c>
      <c r="BP323" s="76">
        <f t="shared" si="113"/>
        <v>2.5127223634075668</v>
      </c>
      <c r="BQ323" s="76">
        <f t="shared" si="113"/>
        <v>0.15285677635357833</v>
      </c>
      <c r="BR323" s="76">
        <f t="shared" si="113"/>
        <v>5.8479952225259479E-2</v>
      </c>
      <c r="BS323" s="76">
        <f t="shared" si="113"/>
        <v>0.14649007886083484</v>
      </c>
      <c r="BT323" s="76">
        <f t="shared" si="113"/>
        <v>1.1662816682374997</v>
      </c>
      <c r="BU323" s="76">
        <f t="shared" si="113"/>
        <v>3.1770016529596753E-2</v>
      </c>
      <c r="BV323" s="76">
        <f t="shared" ref="BV323" si="114">STDEV(BV260:BV321)</f>
        <v>3.2344380906573469</v>
      </c>
      <c r="BW323" s="76">
        <f t="shared" ref="BW323:DC323" si="115">STDEV(BW260:BW321)</f>
        <v>2.3047955778631892</v>
      </c>
      <c r="BX323" s="76">
        <f t="shared" si="115"/>
        <v>15.114126469359148</v>
      </c>
      <c r="BY323" s="76">
        <f t="shared" si="115"/>
        <v>13.887332970006041</v>
      </c>
      <c r="BZ323" s="76">
        <f t="shared" si="115"/>
        <v>0.18597151542066348</v>
      </c>
      <c r="CA323" s="76">
        <f t="shared" si="115"/>
        <v>51.560961352457696</v>
      </c>
      <c r="CB323" s="76">
        <f t="shared" si="115"/>
        <v>9.5052658733519688E-2</v>
      </c>
      <c r="CC323" s="76">
        <f t="shared" si="115"/>
        <v>0.25991598528701687</v>
      </c>
      <c r="CD323" s="76">
        <f t="shared" si="115"/>
        <v>1.8896530408395322</v>
      </c>
      <c r="CE323" s="76">
        <f t="shared" si="115"/>
        <v>1.1337941432090035E-2</v>
      </c>
      <c r="CF323" s="76">
        <f t="shared" si="115"/>
        <v>8.9295941697234898E-2</v>
      </c>
      <c r="CG323" s="76">
        <f t="shared" si="115"/>
        <v>1.4233537904160359E-2</v>
      </c>
      <c r="CH323" s="76">
        <f t="shared" si="115"/>
        <v>0</v>
      </c>
      <c r="CI323" s="76">
        <f t="shared" si="115"/>
        <v>2.0538596599837373E-2</v>
      </c>
      <c r="CJ323" s="76">
        <f t="shared" si="115"/>
        <v>2.5149945041483392</v>
      </c>
      <c r="CK323" s="76">
        <f t="shared" si="115"/>
        <v>744.14416241979495</v>
      </c>
      <c r="CL323" s="76">
        <f t="shared" si="115"/>
        <v>1.4093062678250379</v>
      </c>
      <c r="CM323" s="76">
        <f t="shared" si="115"/>
        <v>3.8542769618950885</v>
      </c>
      <c r="CN323" s="76">
        <f t="shared" si="115"/>
        <v>17.608552982499535</v>
      </c>
      <c r="CO323" s="76">
        <f t="shared" si="115"/>
        <v>6.8240857617223774E-2</v>
      </c>
      <c r="CP323" s="76">
        <f t="shared" si="115"/>
        <v>0.25607571809977886</v>
      </c>
      <c r="CQ323" s="76">
        <f t="shared" si="115"/>
        <v>4.4293609582138523E-2</v>
      </c>
      <c r="CR323" s="76">
        <f t="shared" si="115"/>
        <v>8.0443486917958928</v>
      </c>
      <c r="CS323" s="76">
        <f t="shared" si="115"/>
        <v>1.5652729228826091E-2</v>
      </c>
      <c r="CT323" s="76">
        <f t="shared" si="115"/>
        <v>0.19247456169871005</v>
      </c>
      <c r="CU323" s="76">
        <f t="shared" si="115"/>
        <v>27.461556839915684</v>
      </c>
      <c r="CV323" s="76">
        <f t="shared" si="115"/>
        <v>7.8580747625667025E-2</v>
      </c>
      <c r="CW323" s="76">
        <f t="shared" si="115"/>
        <v>6.4990134710818229E-2</v>
      </c>
      <c r="CX323" s="76">
        <f t="shared" si="115"/>
        <v>2.2274432574361644</v>
      </c>
      <c r="CY323" s="76">
        <f t="shared" si="115"/>
        <v>9.5529917292080969E-3</v>
      </c>
      <c r="CZ323" s="76">
        <f t="shared" si="115"/>
        <v>0.11612206259565896</v>
      </c>
      <c r="DA323" s="76">
        <f t="shared" si="115"/>
        <v>1.2788934600992003E-2</v>
      </c>
      <c r="DB323" s="89">
        <f t="shared" si="115"/>
        <v>0</v>
      </c>
      <c r="DC323" s="76">
        <f t="shared" si="115"/>
        <v>1.0092080029563256E-2</v>
      </c>
      <c r="DD323" s="76">
        <v>0</v>
      </c>
    </row>
    <row r="324" spans="1:108" ht="16.5" customHeight="1" x14ac:dyDescent="0.25">
      <c r="A324" s="2"/>
      <c r="B324" s="76" t="s">
        <v>62</v>
      </c>
      <c r="C324" s="76"/>
      <c r="D324" s="76"/>
      <c r="E324" s="76">
        <f>E323/E322*100</f>
        <v>31.538331467238496</v>
      </c>
      <c r="F324" s="76" t="e">
        <f t="shared" ref="F324:BQ324" si="116">F323/F322*100</f>
        <v>#DIV/0!</v>
      </c>
      <c r="G324" s="76" t="e">
        <f t="shared" si="116"/>
        <v>#DIV/0!</v>
      </c>
      <c r="H324" s="76" t="e">
        <f t="shared" si="116"/>
        <v>#DIV/0!</v>
      </c>
      <c r="I324" s="76" t="e">
        <f t="shared" si="116"/>
        <v>#DIV/0!</v>
      </c>
      <c r="J324" s="76" t="e">
        <f t="shared" si="116"/>
        <v>#DIV/0!</v>
      </c>
      <c r="K324" s="76" t="e">
        <f t="shared" si="116"/>
        <v>#DIV/0!</v>
      </c>
      <c r="L324" s="76" t="e">
        <f t="shared" si="116"/>
        <v>#DIV/0!</v>
      </c>
      <c r="M324" s="76" t="e">
        <f t="shared" si="116"/>
        <v>#DIV/0!</v>
      </c>
      <c r="N324" s="76" t="e">
        <f t="shared" si="116"/>
        <v>#DIV/0!</v>
      </c>
      <c r="O324" s="76" t="e">
        <f t="shared" si="116"/>
        <v>#DIV/0!</v>
      </c>
      <c r="P324" s="76" t="e">
        <f t="shared" si="116"/>
        <v>#DIV/0!</v>
      </c>
      <c r="Q324" s="76" t="e">
        <f t="shared" si="116"/>
        <v>#DIV/0!</v>
      </c>
      <c r="R324" s="76" t="e">
        <f t="shared" si="116"/>
        <v>#DIV/0!</v>
      </c>
      <c r="S324" s="76" t="e">
        <f t="shared" si="116"/>
        <v>#DIV/0!</v>
      </c>
      <c r="T324" s="76" t="e">
        <f t="shared" si="116"/>
        <v>#DIV/0!</v>
      </c>
      <c r="U324" s="76" t="e">
        <f t="shared" si="116"/>
        <v>#DIV/0!</v>
      </c>
      <c r="V324" s="76" t="e">
        <f t="shared" si="116"/>
        <v>#DIV/0!</v>
      </c>
      <c r="W324" s="76" t="e">
        <f t="shared" si="116"/>
        <v>#DIV/0!</v>
      </c>
      <c r="X324" s="76" t="e">
        <f t="shared" si="116"/>
        <v>#DIV/0!</v>
      </c>
      <c r="Y324" s="76" t="e">
        <f t="shared" si="116"/>
        <v>#DIV/0!</v>
      </c>
      <c r="Z324" s="89">
        <v>0</v>
      </c>
      <c r="AA324" s="76">
        <f>AA323/AA322*100</f>
        <v>33.297596151728861</v>
      </c>
      <c r="AB324" s="76">
        <f t="shared" si="116"/>
        <v>35.346855737325548</v>
      </c>
      <c r="AC324" s="76">
        <f t="shared" si="116"/>
        <v>39.180366909674227</v>
      </c>
      <c r="AD324" s="76">
        <f t="shared" si="116"/>
        <v>31.652798224227396</v>
      </c>
      <c r="AE324" s="76">
        <f t="shared" si="116"/>
        <v>29.46098875726279</v>
      </c>
      <c r="AF324" s="76">
        <f t="shared" si="116"/>
        <v>51.131594509223611</v>
      </c>
      <c r="AG324" s="76">
        <f>AG323/AG322*100</f>
        <v>34.941934340826151</v>
      </c>
      <c r="AH324" s="76">
        <f t="shared" si="116"/>
        <v>59.337570803732206</v>
      </c>
      <c r="AI324" s="89">
        <v>0</v>
      </c>
      <c r="AJ324" s="76">
        <f t="shared" si="116"/>
        <v>157.39211076231868</v>
      </c>
      <c r="AK324" s="76">
        <f t="shared" si="116"/>
        <v>26.818233039768895</v>
      </c>
      <c r="AL324" s="76">
        <f t="shared" si="116"/>
        <v>26.530667533707465</v>
      </c>
      <c r="AM324" s="76">
        <f t="shared" si="116"/>
        <v>32.631100212242671</v>
      </c>
      <c r="AN324" s="89">
        <v>0</v>
      </c>
      <c r="AO324" s="76">
        <f t="shared" si="116"/>
        <v>33.823524482361726</v>
      </c>
      <c r="AP324" s="76">
        <f t="shared" si="116"/>
        <v>29.589326029675018</v>
      </c>
      <c r="AQ324" s="76">
        <f t="shared" si="116"/>
        <v>28.432686003133469</v>
      </c>
      <c r="AR324" s="76">
        <f t="shared" si="116"/>
        <v>38.883749460818052</v>
      </c>
      <c r="AS324" s="76">
        <f t="shared" si="116"/>
        <v>29.620278083378558</v>
      </c>
      <c r="AT324" s="76">
        <f t="shared" si="116"/>
        <v>46.257267779945593</v>
      </c>
      <c r="AU324" s="76">
        <f t="shared" si="116"/>
        <v>37.75075898709121</v>
      </c>
      <c r="AV324" s="76">
        <f t="shared" si="116"/>
        <v>52.316540022478584</v>
      </c>
      <c r="AW324" s="76">
        <f t="shared" si="116"/>
        <v>38.404509953376639</v>
      </c>
      <c r="AX324" s="76">
        <f t="shared" si="116"/>
        <v>50.535498409810927</v>
      </c>
      <c r="AY324" s="76">
        <f t="shared" si="116"/>
        <v>31.602565668858674</v>
      </c>
      <c r="AZ324" s="89">
        <v>0</v>
      </c>
      <c r="BA324" s="89">
        <v>0</v>
      </c>
      <c r="BB324" s="76">
        <f t="shared" si="116"/>
        <v>42.354604185480085</v>
      </c>
      <c r="BC324" s="76">
        <f t="shared" si="116"/>
        <v>51.900111753652013</v>
      </c>
      <c r="BD324" s="76">
        <f t="shared" si="116"/>
        <v>131.20548355927727</v>
      </c>
      <c r="BE324" s="76">
        <f t="shared" si="116"/>
        <v>32.61748308602003</v>
      </c>
      <c r="BF324" s="76">
        <f t="shared" si="116"/>
        <v>30.181625980192546</v>
      </c>
      <c r="BG324" s="76">
        <f t="shared" si="116"/>
        <v>57.656596571572607</v>
      </c>
      <c r="BH324" s="76">
        <f t="shared" si="116"/>
        <v>36.289084186649681</v>
      </c>
      <c r="BI324" s="76">
        <f t="shared" si="116"/>
        <v>63.138517178522548</v>
      </c>
      <c r="BJ324" s="89">
        <v>0</v>
      </c>
      <c r="BK324" s="76">
        <f t="shared" si="116"/>
        <v>126.76209117873228</v>
      </c>
      <c r="BL324" s="76">
        <f t="shared" si="116"/>
        <v>69.327800258078767</v>
      </c>
      <c r="BM324" s="76">
        <f t="shared" si="116"/>
        <v>47.490011758805771</v>
      </c>
      <c r="BN324" s="76">
        <f t="shared" si="116"/>
        <v>93.978181961489398</v>
      </c>
      <c r="BO324" s="76">
        <f t="shared" si="116"/>
        <v>26.889985961695889</v>
      </c>
      <c r="BP324" s="76">
        <f t="shared" si="116"/>
        <v>27.273994970451486</v>
      </c>
      <c r="BQ324" s="76">
        <f t="shared" si="116"/>
        <v>39.52093467023294</v>
      </c>
      <c r="BR324" s="76">
        <f t="shared" ref="BR324:DC324" si="117">BR323/BR322*100</f>
        <v>43.526495053614482</v>
      </c>
      <c r="BS324" s="76">
        <f t="shared" si="117"/>
        <v>45.640125072219902</v>
      </c>
      <c r="BT324" s="76">
        <f t="shared" si="117"/>
        <v>53.829720412956881</v>
      </c>
      <c r="BU324" s="76">
        <f t="shared" si="117"/>
        <v>142.83836293219716</v>
      </c>
      <c r="BV324" s="76">
        <f t="shared" si="117"/>
        <v>28.423376164658798</v>
      </c>
      <c r="BW324" s="76">
        <f>BW323/BW322*100</f>
        <v>54.876085187218806</v>
      </c>
      <c r="BX324" s="76">
        <f>BX323/BX322*100</f>
        <v>-32.367578647507337</v>
      </c>
      <c r="BY324" s="76">
        <f t="shared" si="117"/>
        <v>-10.518752594142637</v>
      </c>
      <c r="BZ324" s="76">
        <f t="shared" si="117"/>
        <v>34.708711487300214</v>
      </c>
      <c r="CA324" s="76">
        <f t="shared" si="117"/>
        <v>49.542657415365291</v>
      </c>
      <c r="CB324" s="76">
        <f t="shared" si="117"/>
        <v>57.439228474446601</v>
      </c>
      <c r="CC324" s="76">
        <f t="shared" si="117"/>
        <v>110.8307502599384</v>
      </c>
      <c r="CD324" s="76">
        <f t="shared" si="117"/>
        <v>29.826423184271679</v>
      </c>
      <c r="CE324" s="76">
        <f t="shared" si="117"/>
        <v>84.085211577701173</v>
      </c>
      <c r="CF324" s="76">
        <f t="shared" si="117"/>
        <v>39.370988374545327</v>
      </c>
      <c r="CG324" s="76">
        <f t="shared" si="117"/>
        <v>102.49469803228126</v>
      </c>
      <c r="CH324" s="76">
        <v>0</v>
      </c>
      <c r="CI324" s="76">
        <f t="shared" si="117"/>
        <v>134.6081383921688</v>
      </c>
      <c r="CJ324" s="76">
        <f t="shared" si="117"/>
        <v>109.74778945467129</v>
      </c>
      <c r="CK324" s="76">
        <f t="shared" si="117"/>
        <v>110.89975638419548</v>
      </c>
      <c r="CL324" s="76">
        <f t="shared" si="117"/>
        <v>167.83900999837178</v>
      </c>
      <c r="CM324" s="76">
        <f t="shared" si="117"/>
        <v>176.13707646310567</v>
      </c>
      <c r="CN324" s="76">
        <f t="shared" si="117"/>
        <v>69.387402243506429</v>
      </c>
      <c r="CO324" s="76">
        <f t="shared" si="117"/>
        <v>136.87910618789627</v>
      </c>
      <c r="CP324" s="76">
        <f t="shared" si="117"/>
        <v>73.100485851955867</v>
      </c>
      <c r="CQ324" s="76">
        <f t="shared" si="117"/>
        <v>115.19311216831329</v>
      </c>
      <c r="CR324" s="76">
        <f t="shared" si="117"/>
        <v>87.723088363617165</v>
      </c>
      <c r="CS324" s="76">
        <f t="shared" si="117"/>
        <v>125.06046548804346</v>
      </c>
      <c r="CT324" s="76">
        <f t="shared" si="117"/>
        <v>76.154580889087583</v>
      </c>
      <c r="CU324" s="76">
        <f t="shared" si="117"/>
        <v>83.002638551283724</v>
      </c>
      <c r="CV324" s="76">
        <f t="shared" si="117"/>
        <v>83.711449360676198</v>
      </c>
      <c r="CW324" s="76">
        <f t="shared" si="117"/>
        <v>85.1879144201</v>
      </c>
      <c r="CX324" s="76">
        <f t="shared" si="117"/>
        <v>72.243544426447968</v>
      </c>
      <c r="CY324" s="76">
        <f t="shared" si="117"/>
        <v>153.44183606500044</v>
      </c>
      <c r="CZ324" s="76">
        <f t="shared" si="117"/>
        <v>77.556478303682624</v>
      </c>
      <c r="DA324" s="76">
        <f t="shared" si="117"/>
        <v>140.09080304973568</v>
      </c>
      <c r="DB324" s="89">
        <v>0</v>
      </c>
      <c r="DC324" s="76">
        <f t="shared" si="117"/>
        <v>145.17609323269645</v>
      </c>
      <c r="DD324" s="76">
        <v>0</v>
      </c>
    </row>
    <row r="325" spans="1:108" ht="16.5" customHeight="1" x14ac:dyDescent="0.25">
      <c r="A325" s="70">
        <v>305</v>
      </c>
      <c r="B325" s="85">
        <v>45444</v>
      </c>
      <c r="C325" s="72">
        <v>1</v>
      </c>
      <c r="D325" s="91">
        <v>12</v>
      </c>
      <c r="E325" s="72">
        <v>1967.24</v>
      </c>
      <c r="F325" s="74"/>
      <c r="G325" s="72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2">
        <v>1.75</v>
      </c>
      <c r="AB325" s="72">
        <v>711.88</v>
      </c>
      <c r="AC325" s="72">
        <v>2.0499999999999998</v>
      </c>
      <c r="AD325" s="72">
        <v>3.37</v>
      </c>
      <c r="AE325" s="72">
        <v>7.88</v>
      </c>
      <c r="AF325" s="72">
        <v>4.3999999999999997E-2</v>
      </c>
      <c r="AG325" s="72">
        <v>0.377</v>
      </c>
      <c r="AH325" s="72">
        <v>0.03</v>
      </c>
      <c r="AI325" s="72" t="s">
        <v>50</v>
      </c>
      <c r="AJ325" s="72">
        <v>6.0000000000000001E-3</v>
      </c>
      <c r="AK325" s="72">
        <f t="shared" ref="AK325:AK345" si="118">100-(AB325/10000*1.6734)-(AC325*1.1547)-(AD325*(100/(67.1-$AQ$1)))-(AF325*2.8879)-(AG325*2.1733)-((AE325-(AD325*($AQ$1/(67.1-$AQ$1)))-(AF325*0.8788)-(AG325*0.7453))*2.1483)</f>
        <v>75.682316579767303</v>
      </c>
      <c r="AL325" s="72">
        <f t="shared" ref="AL325" si="119">100/((AB325/10000*1.6734/5.8)+(AC325*1.1547/7.58)+(AD325*(100/(67.1-$AQ$1))/4)+(AF325*2.8879/4.2)+(AG325*2.1733/6)+((AE325-(AD325*($AQ$1/(67.1-$AQ$1)))-(AF325*0.8788)-(AG325*0.7453))*2.1483/4.9)+(AK325/2.65))</f>
        <v>2.9769603609984103</v>
      </c>
      <c r="AM325" s="72">
        <f t="shared" ref="AM325" si="120">IF(AB325=0,0,(AB325/AC325))</f>
        <v>347.2585365853659</v>
      </c>
      <c r="AN325" s="72">
        <v>47.26</v>
      </c>
      <c r="AO325" s="74">
        <v>19.18</v>
      </c>
      <c r="AP325" s="72">
        <v>12874.01</v>
      </c>
      <c r="AQ325" s="74">
        <v>50.79</v>
      </c>
      <c r="AR325" s="74">
        <v>9.81</v>
      </c>
      <c r="AS325" s="74">
        <v>6.64</v>
      </c>
      <c r="AT325" s="74">
        <v>0.52700000000000002</v>
      </c>
      <c r="AU325" s="74">
        <v>0.33600000000000002</v>
      </c>
      <c r="AV325" s="74">
        <v>0.08</v>
      </c>
      <c r="AW325" s="74">
        <v>8.8800000000000008</v>
      </c>
      <c r="AX325" s="74">
        <v>0.192</v>
      </c>
      <c r="AY325" s="74">
        <f t="shared" ref="AY325" si="121">+AR325+AW325+AS325</f>
        <v>25.330000000000002</v>
      </c>
      <c r="AZ325" s="74"/>
      <c r="BA325" s="74"/>
      <c r="BB325" s="74">
        <v>0.56999999999999995</v>
      </c>
      <c r="BC325" s="72">
        <v>160.16</v>
      </c>
      <c r="BD325" s="74">
        <v>0.23</v>
      </c>
      <c r="BE325" s="74">
        <v>3.4</v>
      </c>
      <c r="BF325" s="74">
        <v>9.09</v>
      </c>
      <c r="BG325" s="74">
        <v>2.4E-2</v>
      </c>
      <c r="BH325" s="74">
        <v>0.41399999999999998</v>
      </c>
      <c r="BI325" s="74">
        <v>0.03</v>
      </c>
      <c r="BJ325" s="74" t="s">
        <v>50</v>
      </c>
      <c r="BK325" s="74">
        <v>2E-3</v>
      </c>
      <c r="BL325" s="74">
        <v>1.1000000000000001</v>
      </c>
      <c r="BM325" s="72">
        <v>1026.73</v>
      </c>
      <c r="BN325" s="74">
        <v>1.1200000000000001</v>
      </c>
      <c r="BO325" s="74">
        <v>53.17</v>
      </c>
      <c r="BP325" s="74">
        <v>9.2899999999999991</v>
      </c>
      <c r="BQ325" s="74">
        <v>0.379</v>
      </c>
      <c r="BR325" s="74">
        <v>0.12</v>
      </c>
      <c r="BS325" s="74">
        <v>0.44</v>
      </c>
      <c r="BT325" s="74">
        <v>1.3</v>
      </c>
      <c r="BU325" s="74">
        <v>6.0000000000000001E-3</v>
      </c>
      <c r="BV325" s="74">
        <f t="shared" ref="BV325:BV346" si="122">BT325+BP325</f>
        <v>10.59</v>
      </c>
      <c r="BW325" s="74">
        <f t="shared" ref="BW325" si="123">BT325+BN325+BQ325</f>
        <v>2.7989999999999999</v>
      </c>
      <c r="BX325" s="73">
        <f>BX321+BT325-$BX$2</f>
        <v>-74.132038717214257</v>
      </c>
      <c r="BY325" s="73">
        <f>BY321+BW325-BY$2</f>
        <v>-157.2946362078161</v>
      </c>
      <c r="BZ325" s="74">
        <v>0.47</v>
      </c>
      <c r="CA325" s="72">
        <v>103.34</v>
      </c>
      <c r="CB325" s="74">
        <v>0.15</v>
      </c>
      <c r="CC325" s="74">
        <v>0.13</v>
      </c>
      <c r="CD325" s="74">
        <v>7.11</v>
      </c>
      <c r="CE325" s="74">
        <v>8.9999999999999993E-3</v>
      </c>
      <c r="CF325" s="74">
        <v>0.312</v>
      </c>
      <c r="CG325" s="74">
        <v>2E-3</v>
      </c>
      <c r="CH325" s="74" t="s">
        <v>50</v>
      </c>
      <c r="CI325" s="74">
        <v>1E-3</v>
      </c>
      <c r="CJ325" s="74">
        <v>2.8</v>
      </c>
      <c r="CK325" s="74">
        <v>1245.98</v>
      </c>
      <c r="CL325" s="74">
        <v>0.82</v>
      </c>
      <c r="CM325" s="74">
        <v>2.46</v>
      </c>
      <c r="CN325" s="74">
        <v>41.9</v>
      </c>
      <c r="CO325" s="74">
        <v>8.7999999999999995E-2</v>
      </c>
      <c r="CP325" s="74">
        <v>0.67900000000000005</v>
      </c>
      <c r="CQ325" s="74">
        <v>0.02</v>
      </c>
      <c r="CR325" s="74">
        <v>7.58</v>
      </c>
      <c r="CS325" s="74">
        <v>4.0000000000000001E-3</v>
      </c>
      <c r="CT325" s="74">
        <v>0.4</v>
      </c>
      <c r="CU325" s="74">
        <v>50.99</v>
      </c>
      <c r="CV325" s="74">
        <v>0.15</v>
      </c>
      <c r="CW325" s="74">
        <v>0.1</v>
      </c>
      <c r="CX325" s="74">
        <v>5.56</v>
      </c>
      <c r="CY325" s="74">
        <v>8.0000000000000002E-3</v>
      </c>
      <c r="CZ325" s="74">
        <v>0.34100000000000003</v>
      </c>
      <c r="DA325" s="74">
        <v>1E-3</v>
      </c>
      <c r="DB325" s="74" t="s">
        <v>50</v>
      </c>
      <c r="DC325" s="74">
        <v>2E-3</v>
      </c>
      <c r="DD325" s="74">
        <v>50.14</v>
      </c>
    </row>
    <row r="326" spans="1:108" ht="16.5" customHeight="1" x14ac:dyDescent="0.25">
      <c r="A326" s="70">
        <v>306</v>
      </c>
      <c r="B326" s="85">
        <v>45444</v>
      </c>
      <c r="C326" s="72">
        <v>2</v>
      </c>
      <c r="D326" s="91">
        <v>12</v>
      </c>
      <c r="E326" s="72">
        <v>1960.88</v>
      </c>
      <c r="F326" s="74"/>
      <c r="G326" s="72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2">
        <v>1.6</v>
      </c>
      <c r="AB326" s="72">
        <v>504.66</v>
      </c>
      <c r="AC326" s="72">
        <v>1.54</v>
      </c>
      <c r="AD326" s="72">
        <v>2.68</v>
      </c>
      <c r="AE326" s="72">
        <v>7.83</v>
      </c>
      <c r="AF326" s="72">
        <v>4.3999999999999997E-2</v>
      </c>
      <c r="AG326" s="72">
        <v>0.29599999999999999</v>
      </c>
      <c r="AH326" s="72">
        <v>2.4E-2</v>
      </c>
      <c r="AI326" s="72" t="s">
        <v>50</v>
      </c>
      <c r="AJ326" s="72">
        <v>3.0000000000000001E-3</v>
      </c>
      <c r="AK326" s="72">
        <f t="shared" si="118"/>
        <v>77.410317293764749</v>
      </c>
      <c r="AL326" s="72">
        <f>100/((AB326/10000*1.6734/5.8)+(AC326*1.1547/7.58)+(AD326*(100/(67.1-$AQ$1))/4)+(AF326*2.8879/4.2)+(AG326*2.1733/6)+((AE326-(AD326*($AQ$1/(67.1-$AQ$1)))-(AF326*0.8788)-(AG326*0.7453))*2.1483/4.9)+(AK326/2.65))</f>
        <v>2.951104730293157</v>
      </c>
      <c r="AM326" s="72">
        <f>IF(AB326=0,0,(AB326/AC326))</f>
        <v>327.7012987012987</v>
      </c>
      <c r="AN326" s="72">
        <v>46.01</v>
      </c>
      <c r="AO326" s="74">
        <v>25.35</v>
      </c>
      <c r="AP326" s="72">
        <v>11502.21</v>
      </c>
      <c r="AQ326" s="74">
        <v>46.73</v>
      </c>
      <c r="AR326" s="74">
        <v>11.06</v>
      </c>
      <c r="AS326" s="74">
        <v>7.93</v>
      </c>
      <c r="AT326" s="74">
        <v>0.64</v>
      </c>
      <c r="AU326" s="74">
        <v>0.29199999999999998</v>
      </c>
      <c r="AV326" s="74">
        <v>0.09</v>
      </c>
      <c r="AW326" s="74">
        <v>8.02</v>
      </c>
      <c r="AX326" s="74">
        <v>0.123</v>
      </c>
      <c r="AY326" s="74">
        <f>+AR326+AW326+AS326</f>
        <v>27.009999999999998</v>
      </c>
      <c r="AZ326" s="74"/>
      <c r="BA326" s="74"/>
      <c r="BB326" s="74">
        <v>0.65</v>
      </c>
      <c r="BC326" s="72">
        <v>124.86</v>
      </c>
      <c r="BD326" s="74">
        <v>0.19</v>
      </c>
      <c r="BE326" s="74">
        <v>2.67</v>
      </c>
      <c r="BF326" s="74">
        <v>8.52</v>
      </c>
      <c r="BG326" s="74">
        <v>2.1999999999999999E-2</v>
      </c>
      <c r="BH326" s="74">
        <v>0.32200000000000001</v>
      </c>
      <c r="BI326" s="74">
        <v>2.4E-2</v>
      </c>
      <c r="BJ326" s="74" t="s">
        <v>50</v>
      </c>
      <c r="BK326" s="74">
        <v>1E-3</v>
      </c>
      <c r="BL326" s="74">
        <v>1.2</v>
      </c>
      <c r="BM326" s="72">
        <v>1050.3</v>
      </c>
      <c r="BN326" s="74">
        <v>0.96</v>
      </c>
      <c r="BO326" s="74">
        <v>53.77</v>
      </c>
      <c r="BP326" s="74">
        <v>9.5500000000000007</v>
      </c>
      <c r="BQ326" s="74">
        <v>0.40799999999999997</v>
      </c>
      <c r="BR326" s="74">
        <v>9.7000000000000003E-2</v>
      </c>
      <c r="BS326" s="74">
        <v>0.42</v>
      </c>
      <c r="BT326" s="74">
        <v>1.37</v>
      </c>
      <c r="BU326" s="74">
        <v>6.0000000000000001E-3</v>
      </c>
      <c r="BV326" s="74">
        <f t="shared" si="122"/>
        <v>10.920000000000002</v>
      </c>
      <c r="BW326" s="74">
        <f>BT326+BN326+BQ326</f>
        <v>2.738</v>
      </c>
      <c r="BX326" s="73">
        <f>BX325+BT326-$BX$2</f>
        <v>-75.762038717214253</v>
      </c>
      <c r="BY326" s="73">
        <f>BY325+BW326-BY$2</f>
        <v>-159.5566362078161</v>
      </c>
      <c r="BZ326" s="74">
        <v>0.43</v>
      </c>
      <c r="CA326" s="72">
        <v>77.430000000000007</v>
      </c>
      <c r="CB326" s="74">
        <v>0.12</v>
      </c>
      <c r="CC326" s="74">
        <v>0.12</v>
      </c>
      <c r="CD326" s="74">
        <v>6.49</v>
      </c>
      <c r="CE326" s="74">
        <v>0.01</v>
      </c>
      <c r="CF326" s="74">
        <v>0.248</v>
      </c>
      <c r="CG326" s="74">
        <v>1E-3</v>
      </c>
      <c r="CH326" s="74" t="s">
        <v>50</v>
      </c>
      <c r="CI326" s="74">
        <v>2E-3</v>
      </c>
      <c r="CJ326" s="74">
        <v>2.4</v>
      </c>
      <c r="CK326" s="74">
        <v>749.57</v>
      </c>
      <c r="CL326" s="74">
        <v>0.5</v>
      </c>
      <c r="CM326" s="74">
        <v>1.23</v>
      </c>
      <c r="CN326" s="74">
        <v>42.6</v>
      </c>
      <c r="CO326" s="74">
        <v>5.2999999999999999E-2</v>
      </c>
      <c r="CP326" s="74">
        <v>0.46100000000000002</v>
      </c>
      <c r="CQ326" s="74">
        <v>0.01</v>
      </c>
      <c r="CR326" s="74">
        <v>6.01</v>
      </c>
      <c r="CS326" s="74">
        <v>2E-3</v>
      </c>
      <c r="CT326" s="74">
        <v>0.37</v>
      </c>
      <c r="CU326" s="74">
        <v>38.659999999999997</v>
      </c>
      <c r="CV326" s="74">
        <v>0.12</v>
      </c>
      <c r="CW326" s="74">
        <v>0.09</v>
      </c>
      <c r="CX326" s="74">
        <v>5.1100000000000003</v>
      </c>
      <c r="CY326" s="74">
        <v>8.9999999999999993E-3</v>
      </c>
      <c r="CZ326" s="74">
        <v>0.27900000000000003</v>
      </c>
      <c r="DA326" s="74">
        <v>1E-3</v>
      </c>
      <c r="DB326" s="74" t="s">
        <v>50</v>
      </c>
      <c r="DC326" s="74">
        <v>1E-3</v>
      </c>
      <c r="DD326" s="74">
        <v>48</v>
      </c>
    </row>
    <row r="327" spans="1:108" ht="16.5" customHeight="1" x14ac:dyDescent="0.25">
      <c r="A327" s="70">
        <v>307</v>
      </c>
      <c r="B327" s="85">
        <v>45445</v>
      </c>
      <c r="C327" s="72">
        <v>1</v>
      </c>
      <c r="D327" s="91">
        <v>12</v>
      </c>
      <c r="E327" s="72">
        <v>1988.63</v>
      </c>
      <c r="F327" s="74"/>
      <c r="G327" s="72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2">
        <v>1.55</v>
      </c>
      <c r="AB327" s="72">
        <v>630.95000000000005</v>
      </c>
      <c r="AC327" s="72">
        <v>1.98</v>
      </c>
      <c r="AD327" s="72">
        <v>3.35</v>
      </c>
      <c r="AE327" s="72">
        <v>9.8149999999999995</v>
      </c>
      <c r="AF327" s="72">
        <v>5.0999999999999997E-2</v>
      </c>
      <c r="AG327" s="72">
        <v>0.40400000000000003</v>
      </c>
      <c r="AH327" s="72">
        <v>2.9000000000000001E-2</v>
      </c>
      <c r="AI327" s="72" t="s">
        <v>50</v>
      </c>
      <c r="AJ327" s="72">
        <v>4.0000000000000001E-3</v>
      </c>
      <c r="AK327" s="72">
        <f t="shared" si="118"/>
        <v>71.624834997205951</v>
      </c>
      <c r="AL327" s="72">
        <f t="shared" ref="AL327:AL345" si="124">100/((AB327/10000*1.6734/5.8)+(AC327*1.1547/7.58)+(AD327*(100/(67.1-$AQ$1))/4)+(AF327*2.8879/4.2)+(AG327*2.1733/6)+((AE327-(AD327*($AQ$1/(67.1-$AQ$1)))-(AF327*0.8788)-(AG327*0.7453))*2.1483/4.9)+(AK327/2.65))</f>
        <v>3.0403090180445642</v>
      </c>
      <c r="AM327" s="72">
        <f t="shared" ref="AM327:AM345" si="125">IF(AB327=0,0,(AB327/AC327))</f>
        <v>318.66161616161617</v>
      </c>
      <c r="AN327" s="72">
        <v>44.28</v>
      </c>
      <c r="AO327" s="72">
        <v>21.58</v>
      </c>
      <c r="AP327" s="72">
        <v>10775.06</v>
      </c>
      <c r="AQ327" s="72">
        <v>46.62</v>
      </c>
      <c r="AR327" s="72">
        <v>9.49</v>
      </c>
      <c r="AS327" s="74">
        <v>6.4880000000000004</v>
      </c>
      <c r="AT327" s="72">
        <v>0.68700000000000006</v>
      </c>
      <c r="AU327" s="74">
        <v>0.44500000000000001</v>
      </c>
      <c r="AV327" s="74">
        <v>9.6000000000000002E-2</v>
      </c>
      <c r="AW327" s="74">
        <v>8.6</v>
      </c>
      <c r="AX327" s="74">
        <v>0.16700000000000001</v>
      </c>
      <c r="AY327" s="74">
        <f t="shared" ref="AY327:AY340" si="126">+AR327+AW327+AS327</f>
        <v>24.577999999999999</v>
      </c>
      <c r="AZ327" s="74"/>
      <c r="BA327" s="74"/>
      <c r="BB327" s="74">
        <v>0.6</v>
      </c>
      <c r="BC327" s="72">
        <v>135.06</v>
      </c>
      <c r="BD327" s="74">
        <v>0.2</v>
      </c>
      <c r="BE327" s="74">
        <v>3.29</v>
      </c>
      <c r="BF327" s="74">
        <v>7.8419999999999996</v>
      </c>
      <c r="BG327" s="74">
        <v>2.8000000000000001E-2</v>
      </c>
      <c r="BH327" s="74">
        <v>0.40799999999999997</v>
      </c>
      <c r="BI327" s="74">
        <v>3.2000000000000001E-2</v>
      </c>
      <c r="BJ327" s="74" t="s">
        <v>50</v>
      </c>
      <c r="BK327" s="74">
        <v>4.0000000000000001E-3</v>
      </c>
      <c r="BL327" s="74">
        <v>1.1000000000000001</v>
      </c>
      <c r="BM327" s="72">
        <v>974.89</v>
      </c>
      <c r="BN327" s="74">
        <v>0.94</v>
      </c>
      <c r="BO327" s="74">
        <v>52.8</v>
      </c>
      <c r="BP327" s="74">
        <v>8.9890000000000008</v>
      </c>
      <c r="BQ327" s="74">
        <v>0.52</v>
      </c>
      <c r="BR327" s="74">
        <v>0.161</v>
      </c>
      <c r="BS327" s="74">
        <v>0.53400000000000003</v>
      </c>
      <c r="BT327" s="74">
        <v>1.6</v>
      </c>
      <c r="BU327" s="74">
        <v>7.0000000000000001E-3</v>
      </c>
      <c r="BV327" s="74">
        <f t="shared" si="122"/>
        <v>10.589</v>
      </c>
      <c r="BW327" s="74">
        <f t="shared" ref="BW327:BW346" si="127">BT327+BN327+BQ327</f>
        <v>3.06</v>
      </c>
      <c r="BX327" s="73">
        <f t="shared" ref="BX327:BX330" si="128">BX326+BT327-$BX$2</f>
        <v>-77.162038717214259</v>
      </c>
      <c r="BY327" s="73">
        <f t="shared" ref="BY327:BY345" si="129">BY326+BW327-BY$2</f>
        <v>-161.4966362078161</v>
      </c>
      <c r="BZ327" s="74">
        <v>0.5</v>
      </c>
      <c r="CA327" s="72">
        <v>74.12</v>
      </c>
      <c r="CB327" s="74">
        <v>0.13</v>
      </c>
      <c r="CC327" s="74">
        <v>0.14000000000000001</v>
      </c>
      <c r="CD327" s="74">
        <v>6.391</v>
      </c>
      <c r="CE327" s="74">
        <v>1.0999999999999999E-2</v>
      </c>
      <c r="CF327" s="74">
        <v>0.307</v>
      </c>
      <c r="CG327" s="74">
        <v>0.01</v>
      </c>
      <c r="CH327" s="74" t="s">
        <v>50</v>
      </c>
      <c r="CI327" s="74">
        <v>3.0000000000000001E-3</v>
      </c>
      <c r="CJ327" s="74">
        <v>2.4</v>
      </c>
      <c r="CK327" s="74">
        <v>575.91</v>
      </c>
      <c r="CL327" s="74">
        <v>0.44</v>
      </c>
      <c r="CM327" s="74">
        <v>0.75</v>
      </c>
      <c r="CN327" s="74">
        <v>39.5</v>
      </c>
      <c r="CO327" s="74">
        <v>4.7E-2</v>
      </c>
      <c r="CP327" s="74">
        <v>0.747</v>
      </c>
      <c r="CQ327" s="74">
        <v>8.0000000000000002E-3</v>
      </c>
      <c r="CR327" s="74">
        <v>11.4</v>
      </c>
      <c r="CS327" s="74">
        <v>3.0000000000000001E-3</v>
      </c>
      <c r="CT327" s="74">
        <v>0.56999999999999995</v>
      </c>
      <c r="CU327" s="74">
        <v>32.93</v>
      </c>
      <c r="CV327" s="74">
        <v>0.12</v>
      </c>
      <c r="CW327" s="74">
        <v>0.09</v>
      </c>
      <c r="CX327" s="74">
        <v>4.2220000000000004</v>
      </c>
      <c r="CY327" s="74">
        <v>8.9999999999999993E-3</v>
      </c>
      <c r="CZ327" s="74">
        <v>0.3</v>
      </c>
      <c r="DA327" s="74">
        <v>5.0000000000000001E-3</v>
      </c>
      <c r="DB327" s="74" t="s">
        <v>50</v>
      </c>
      <c r="DC327" s="74">
        <v>4.0000000000000001E-3</v>
      </c>
      <c r="DD327" s="74">
        <v>47.17</v>
      </c>
    </row>
    <row r="328" spans="1:108" ht="16.5" customHeight="1" x14ac:dyDescent="0.25">
      <c r="A328" s="70">
        <v>308</v>
      </c>
      <c r="B328" s="85">
        <v>45445</v>
      </c>
      <c r="C328" s="72">
        <v>2</v>
      </c>
      <c r="D328" s="91">
        <v>12</v>
      </c>
      <c r="E328" s="72">
        <v>2003.74</v>
      </c>
      <c r="F328" s="74"/>
      <c r="G328" s="72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2">
        <v>1.65</v>
      </c>
      <c r="AB328" s="72">
        <v>513.41999999999996</v>
      </c>
      <c r="AC328" s="72">
        <v>1.82</v>
      </c>
      <c r="AD328" s="72">
        <v>3.23</v>
      </c>
      <c r="AE328" s="72">
        <v>8.6679999999999993</v>
      </c>
      <c r="AF328" s="72">
        <v>4.2000000000000003E-2</v>
      </c>
      <c r="AG328" s="72">
        <v>0.39800000000000002</v>
      </c>
      <c r="AH328" s="72">
        <v>2.7E-2</v>
      </c>
      <c r="AI328" s="72" t="s">
        <v>50</v>
      </c>
      <c r="AJ328" s="72">
        <v>5.0000000000000001E-3</v>
      </c>
      <c r="AK328" s="72">
        <f t="shared" si="118"/>
        <v>74.471120684477683</v>
      </c>
      <c r="AL328" s="72">
        <f t="shared" si="124"/>
        <v>2.9950405148902894</v>
      </c>
      <c r="AM328" s="72">
        <f t="shared" si="125"/>
        <v>282.09890109890108</v>
      </c>
      <c r="AN328" s="72">
        <v>41.06</v>
      </c>
      <c r="AO328" s="72">
        <v>19.77</v>
      </c>
      <c r="AP328" s="72">
        <v>11189.22</v>
      </c>
      <c r="AQ328" s="72">
        <v>48.65</v>
      </c>
      <c r="AR328" s="72">
        <v>9.73</v>
      </c>
      <c r="AS328" s="74">
        <v>6.6959999999999997</v>
      </c>
      <c r="AT328" s="72">
        <v>0.71799999999999997</v>
      </c>
      <c r="AU328" s="74">
        <v>0.39900000000000002</v>
      </c>
      <c r="AV328" s="74">
        <v>9.8000000000000004E-2</v>
      </c>
      <c r="AW328" s="74">
        <v>8.2799999999999994</v>
      </c>
      <c r="AX328" s="74">
        <v>0.17799999999999999</v>
      </c>
      <c r="AY328" s="74">
        <f t="shared" si="126"/>
        <v>24.705999999999996</v>
      </c>
      <c r="AZ328" s="74"/>
      <c r="BA328" s="74"/>
      <c r="BB328" s="74">
        <v>0.56999999999999995</v>
      </c>
      <c r="BC328" s="72">
        <v>145.19</v>
      </c>
      <c r="BD328" s="74">
        <v>0.19</v>
      </c>
      <c r="BE328" s="74">
        <v>3.17</v>
      </c>
      <c r="BF328" s="74">
        <v>8.2119999999999997</v>
      </c>
      <c r="BG328" s="74">
        <v>2.5999999999999999E-2</v>
      </c>
      <c r="BH328" s="74">
        <v>0.46700000000000003</v>
      </c>
      <c r="BI328" s="74">
        <v>0.03</v>
      </c>
      <c r="BJ328" s="74" t="s">
        <v>50</v>
      </c>
      <c r="BK328" s="74">
        <v>5.0000000000000001E-3</v>
      </c>
      <c r="BL328" s="74">
        <v>1.1000000000000001</v>
      </c>
      <c r="BM328" s="72">
        <v>999.42</v>
      </c>
      <c r="BN328" s="74">
        <v>0.98</v>
      </c>
      <c r="BO328" s="74">
        <v>53.6</v>
      </c>
      <c r="BP328" s="74">
        <v>9.0150000000000006</v>
      </c>
      <c r="BQ328" s="74">
        <v>0.52800000000000002</v>
      </c>
      <c r="BR328" s="74">
        <v>0.16900000000000001</v>
      </c>
      <c r="BS328" s="74">
        <v>0.52500000000000002</v>
      </c>
      <c r="BT328" s="74">
        <v>1.41</v>
      </c>
      <c r="BU328" s="74">
        <v>8.0000000000000002E-3</v>
      </c>
      <c r="BV328" s="74">
        <f t="shared" si="122"/>
        <v>10.425000000000001</v>
      </c>
      <c r="BW328" s="74">
        <f t="shared" si="127"/>
        <v>2.9179999999999997</v>
      </c>
      <c r="BX328" s="73">
        <f t="shared" si="128"/>
        <v>-78.752038717214262</v>
      </c>
      <c r="BY328" s="73">
        <f t="shared" si="129"/>
        <v>-163.57863620781609</v>
      </c>
      <c r="BZ328" s="74">
        <v>0.43</v>
      </c>
      <c r="CA328" s="72">
        <v>80.739999999999995</v>
      </c>
      <c r="CB328" s="74">
        <v>0.13</v>
      </c>
      <c r="CC328" s="74">
        <v>0.15</v>
      </c>
      <c r="CD328" s="74">
        <v>7.0090000000000003</v>
      </c>
      <c r="CE328" s="74">
        <v>1.0999999999999999E-2</v>
      </c>
      <c r="CF328" s="74">
        <v>0.38200000000000001</v>
      </c>
      <c r="CG328" s="74">
        <v>0.01</v>
      </c>
      <c r="CH328" s="74" t="s">
        <v>50</v>
      </c>
      <c r="CI328" s="74">
        <v>3.0000000000000001E-3</v>
      </c>
      <c r="CJ328" s="74">
        <v>1.8</v>
      </c>
      <c r="CK328" s="74">
        <v>406.79</v>
      </c>
      <c r="CL328" s="74">
        <v>0.33</v>
      </c>
      <c r="CM328" s="74">
        <v>0.61</v>
      </c>
      <c r="CN328" s="74">
        <v>32.734999999999999</v>
      </c>
      <c r="CO328" s="74">
        <v>3.7999999999999999E-2</v>
      </c>
      <c r="CP328" s="74">
        <v>0.69899999999999995</v>
      </c>
      <c r="CQ328" s="74">
        <v>6.0000000000000001E-3</v>
      </c>
      <c r="CR328" s="74">
        <v>19.7</v>
      </c>
      <c r="CS328" s="74">
        <v>6.0000000000000001E-3</v>
      </c>
      <c r="CT328" s="74">
        <v>0.27</v>
      </c>
      <c r="CU328" s="74">
        <v>36.43</v>
      </c>
      <c r="CV328" s="74">
        <v>0.11</v>
      </c>
      <c r="CW328" s="74">
        <v>0.1</v>
      </c>
      <c r="CX328" s="74">
        <v>4.5990000000000002</v>
      </c>
      <c r="CY328" s="74">
        <v>8.9999999999999993E-3</v>
      </c>
      <c r="CZ328" s="74">
        <v>0.36799999999999999</v>
      </c>
      <c r="DA328" s="74">
        <v>8.9999999999999993E-3</v>
      </c>
      <c r="DB328" s="74" t="s">
        <v>50</v>
      </c>
      <c r="DC328" s="74">
        <v>3.0000000000000001E-3</v>
      </c>
      <c r="DD328" s="74">
        <v>49.08</v>
      </c>
    </row>
    <row r="329" spans="1:108" ht="16.5" customHeight="1" x14ac:dyDescent="0.25">
      <c r="A329" s="70">
        <v>309</v>
      </c>
      <c r="B329" s="85">
        <v>45446</v>
      </c>
      <c r="C329" s="72">
        <v>1</v>
      </c>
      <c r="D329" s="91">
        <v>11.76</v>
      </c>
      <c r="E329" s="72">
        <v>1834.36</v>
      </c>
      <c r="F329" s="74"/>
      <c r="G329" s="72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2">
        <v>1.9</v>
      </c>
      <c r="AB329" s="72">
        <v>670.54</v>
      </c>
      <c r="AC329" s="72">
        <v>1.59</v>
      </c>
      <c r="AD329" s="72">
        <v>2.94</v>
      </c>
      <c r="AE329" s="72">
        <v>8.8729999999999993</v>
      </c>
      <c r="AF329" s="72">
        <v>5.1999999999999998E-2</v>
      </c>
      <c r="AG329" s="72">
        <v>0.52200000000000002</v>
      </c>
      <c r="AH329" s="72">
        <v>2.7E-2</v>
      </c>
      <c r="AI329" s="72" t="s">
        <v>50</v>
      </c>
      <c r="AJ329" s="72">
        <v>1.0999999999999999E-2</v>
      </c>
      <c r="AK329" s="72">
        <f t="shared" si="118"/>
        <v>74.588614176652669</v>
      </c>
      <c r="AL329" s="72">
        <f t="shared" si="124"/>
        <v>2.9944710920966164</v>
      </c>
      <c r="AM329" s="72">
        <f t="shared" si="125"/>
        <v>421.72327044025155</v>
      </c>
      <c r="AN329" s="72">
        <v>49.4</v>
      </c>
      <c r="AO329" s="74">
        <v>21.58</v>
      </c>
      <c r="AP329" s="72">
        <v>10846.05</v>
      </c>
      <c r="AQ329" s="74">
        <v>40.619999999999997</v>
      </c>
      <c r="AR329" s="74">
        <v>11.06</v>
      </c>
      <c r="AS329" s="74">
        <v>8.1929999999999996</v>
      </c>
      <c r="AT329" s="74">
        <v>0.6</v>
      </c>
      <c r="AU329" s="74">
        <v>0.41099999999999998</v>
      </c>
      <c r="AV329" s="74">
        <v>0.105</v>
      </c>
      <c r="AW329" s="74">
        <v>9.85</v>
      </c>
      <c r="AX329" s="74">
        <v>0.14199999999999999</v>
      </c>
      <c r="AY329" s="74">
        <f t="shared" si="126"/>
        <v>29.103000000000002</v>
      </c>
      <c r="AZ329" s="74"/>
      <c r="BA329" s="74"/>
      <c r="BB329" s="74">
        <v>0.56999999999999995</v>
      </c>
      <c r="BC329" s="72">
        <v>126.26</v>
      </c>
      <c r="BD329" s="74">
        <v>0.17</v>
      </c>
      <c r="BE329" s="74">
        <v>3.14</v>
      </c>
      <c r="BF329" s="74">
        <v>8.2959999999999994</v>
      </c>
      <c r="BG329" s="74">
        <v>2.3E-2</v>
      </c>
      <c r="BH329" s="74">
        <v>0.38800000000000001</v>
      </c>
      <c r="BI329" s="74">
        <v>2.8000000000000001E-2</v>
      </c>
      <c r="BJ329" s="74" t="s">
        <v>50</v>
      </c>
      <c r="BK329" s="74">
        <v>7.0000000000000001E-3</v>
      </c>
      <c r="BL329" s="74">
        <v>1.1000000000000001</v>
      </c>
      <c r="BM329" s="72">
        <v>936.94</v>
      </c>
      <c r="BN329" s="74">
        <v>0.74</v>
      </c>
      <c r="BO329" s="74">
        <v>51.11</v>
      </c>
      <c r="BP329" s="74">
        <v>8.9909999999999997</v>
      </c>
      <c r="BQ329" s="74">
        <v>0.44500000000000001</v>
      </c>
      <c r="BR329" s="74">
        <v>0.152</v>
      </c>
      <c r="BS329" s="74">
        <v>0.47399999999999998</v>
      </c>
      <c r="BT329" s="74">
        <v>1.93</v>
      </c>
      <c r="BU329" s="74">
        <v>8.0000000000000002E-3</v>
      </c>
      <c r="BV329" s="74">
        <f t="shared" si="122"/>
        <v>10.920999999999999</v>
      </c>
      <c r="BW329" s="74">
        <f t="shared" si="127"/>
        <v>3.1149999999999998</v>
      </c>
      <c r="BX329" s="73">
        <f t="shared" si="128"/>
        <v>-79.822038717214255</v>
      </c>
      <c r="BY329" s="73">
        <f t="shared" si="129"/>
        <v>-165.46363620781608</v>
      </c>
      <c r="BZ329" s="74">
        <v>0.37</v>
      </c>
      <c r="CA329" s="72">
        <v>69.02</v>
      </c>
      <c r="CB329" s="74">
        <v>0.12</v>
      </c>
      <c r="CC329" s="74">
        <v>0.12</v>
      </c>
      <c r="CD329" s="74">
        <v>6.9560000000000004</v>
      </c>
      <c r="CE329" s="74">
        <v>1.0999999999999999E-2</v>
      </c>
      <c r="CF329" s="74">
        <v>0.3</v>
      </c>
      <c r="CG329" s="74">
        <v>2E-3</v>
      </c>
      <c r="CH329" s="74" t="s">
        <v>50</v>
      </c>
      <c r="CI329" s="74">
        <v>6.0000000000000001E-3</v>
      </c>
      <c r="CJ329" s="74">
        <v>1.6</v>
      </c>
      <c r="CK329" s="74">
        <v>354.06</v>
      </c>
      <c r="CL329" s="74">
        <v>0.28999999999999998</v>
      </c>
      <c r="CM329" s="74">
        <v>0.44</v>
      </c>
      <c r="CN329" s="74">
        <v>32.689</v>
      </c>
      <c r="CO329" s="74">
        <v>3.1E-2</v>
      </c>
      <c r="CP329" s="74">
        <v>0.55100000000000005</v>
      </c>
      <c r="CQ329" s="74">
        <v>5.0000000000000001E-3</v>
      </c>
      <c r="CR329" s="74">
        <v>19.600000000000001</v>
      </c>
      <c r="CS329" s="74">
        <v>0.01</v>
      </c>
      <c r="CT329" s="74">
        <v>0.3</v>
      </c>
      <c r="CU329" s="74">
        <v>28.96</v>
      </c>
      <c r="CV329" s="74">
        <v>0.09</v>
      </c>
      <c r="CW329" s="74">
        <v>0.1</v>
      </c>
      <c r="CX329" s="74">
        <v>3.91</v>
      </c>
      <c r="CY329" s="74">
        <v>8.0000000000000002E-3</v>
      </c>
      <c r="CZ329" s="74">
        <v>0.29899999999999999</v>
      </c>
      <c r="DA329" s="74">
        <v>1E-3</v>
      </c>
      <c r="DB329" s="74" t="s">
        <v>50</v>
      </c>
      <c r="DC329" s="74">
        <v>7.0000000000000001E-3</v>
      </c>
      <c r="DD329" s="74">
        <v>48.76</v>
      </c>
    </row>
    <row r="330" spans="1:108" ht="16.5" customHeight="1" x14ac:dyDescent="0.25">
      <c r="A330" s="70">
        <v>310</v>
      </c>
      <c r="B330" s="85">
        <v>45446</v>
      </c>
      <c r="C330" s="72">
        <v>2</v>
      </c>
      <c r="D330" s="91">
        <v>12</v>
      </c>
      <c r="E330" s="72">
        <v>1900.9</v>
      </c>
      <c r="F330" s="74"/>
      <c r="G330" s="72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2">
        <v>1.9</v>
      </c>
      <c r="AB330" s="72">
        <v>572.78</v>
      </c>
      <c r="AC330" s="72">
        <v>1.68</v>
      </c>
      <c r="AD330" s="72">
        <v>3.14</v>
      </c>
      <c r="AE330" s="72">
        <v>7.3780000000000001</v>
      </c>
      <c r="AF330" s="72">
        <v>3.9E-2</v>
      </c>
      <c r="AG330" s="72">
        <v>0.34899999999999998</v>
      </c>
      <c r="AH330" s="72">
        <v>2.7E-2</v>
      </c>
      <c r="AI330" s="72" t="s">
        <v>50</v>
      </c>
      <c r="AJ330" s="72">
        <v>8.9999999999999993E-3</v>
      </c>
      <c r="AK330" s="72">
        <f t="shared" si="118"/>
        <v>77.549188721976464</v>
      </c>
      <c r="AL330" s="72">
        <f t="shared" si="124"/>
        <v>2.9472690590793991</v>
      </c>
      <c r="AM330" s="72">
        <f t="shared" si="125"/>
        <v>340.9404761904762</v>
      </c>
      <c r="AN330" s="72">
        <v>46.95</v>
      </c>
      <c r="AO330" s="74">
        <v>22.36</v>
      </c>
      <c r="AP330" s="72">
        <v>10036.129999999999</v>
      </c>
      <c r="AQ330" s="74">
        <v>39.82</v>
      </c>
      <c r="AR330" s="74">
        <v>12.01</v>
      </c>
      <c r="AS330" s="74">
        <v>6.7130000000000001</v>
      </c>
      <c r="AT330" s="74">
        <v>0.53300000000000003</v>
      </c>
      <c r="AU330" s="74">
        <v>0.35799999999999998</v>
      </c>
      <c r="AV330" s="74">
        <v>0.115</v>
      </c>
      <c r="AW330" s="74">
        <v>13.17</v>
      </c>
      <c r="AX330" s="74">
        <v>0.14899999999999999</v>
      </c>
      <c r="AY330" s="74">
        <f t="shared" si="126"/>
        <v>31.893000000000001</v>
      </c>
      <c r="AZ330" s="74"/>
      <c r="BA330" s="74"/>
      <c r="BB330" s="74">
        <v>0.5</v>
      </c>
      <c r="BC330" s="72">
        <v>102.08</v>
      </c>
      <c r="BD330" s="74">
        <v>0.14000000000000001</v>
      </c>
      <c r="BE330" s="74">
        <v>2.7</v>
      </c>
      <c r="BF330" s="74">
        <v>7.0720000000000001</v>
      </c>
      <c r="BG330" s="74">
        <v>1.9E-2</v>
      </c>
      <c r="BH330" s="74">
        <v>0.38400000000000001</v>
      </c>
      <c r="BI330" s="74">
        <v>2.5999999999999999E-2</v>
      </c>
      <c r="BJ330" s="74" t="s">
        <v>50</v>
      </c>
      <c r="BK330" s="74">
        <v>7.0000000000000001E-3</v>
      </c>
      <c r="BL330" s="74">
        <v>1.3</v>
      </c>
      <c r="BM330" s="72">
        <v>976.52</v>
      </c>
      <c r="BN330" s="74">
        <v>0.69</v>
      </c>
      <c r="BO330" s="74">
        <v>52.67</v>
      </c>
      <c r="BP330" s="74">
        <v>9.1039999999999992</v>
      </c>
      <c r="BQ330" s="74">
        <v>0.46600000000000003</v>
      </c>
      <c r="BR330" s="74">
        <v>0.17</v>
      </c>
      <c r="BS330" s="74">
        <v>0.45200000000000001</v>
      </c>
      <c r="BT330" s="74">
        <v>1.7</v>
      </c>
      <c r="BU330" s="74">
        <v>8.9999999999999993E-3</v>
      </c>
      <c r="BV330" s="74">
        <f t="shared" si="122"/>
        <v>10.803999999999998</v>
      </c>
      <c r="BW330" s="74">
        <f t="shared" si="127"/>
        <v>2.8559999999999999</v>
      </c>
      <c r="BX330" s="73">
        <f t="shared" si="128"/>
        <v>-81.122038717214252</v>
      </c>
      <c r="BY330" s="73">
        <f t="shared" si="129"/>
        <v>-167.60763620781609</v>
      </c>
      <c r="BZ330" s="74">
        <v>0.4</v>
      </c>
      <c r="CA330" s="72">
        <v>61.32</v>
      </c>
      <c r="CB330" s="74">
        <v>0.08</v>
      </c>
      <c r="CC330" s="74">
        <v>0.1</v>
      </c>
      <c r="CD330" s="74">
        <v>5.9359999999999999</v>
      </c>
      <c r="CE330" s="74">
        <v>1.2E-2</v>
      </c>
      <c r="CF330" s="74">
        <v>0.30399999999999999</v>
      </c>
      <c r="CG330" s="74">
        <v>0.02</v>
      </c>
      <c r="CH330" s="74" t="s">
        <v>50</v>
      </c>
      <c r="CI330" s="74">
        <v>6.0000000000000001E-3</v>
      </c>
      <c r="CJ330" s="74">
        <v>2.8</v>
      </c>
      <c r="CK330" s="74">
        <v>457.98</v>
      </c>
      <c r="CL330" s="74">
        <v>0.28000000000000003</v>
      </c>
      <c r="CM330" s="74">
        <v>0.51</v>
      </c>
      <c r="CN330" s="74">
        <v>38.225999999999999</v>
      </c>
      <c r="CO330" s="74">
        <v>3.7999999999999999E-2</v>
      </c>
      <c r="CP330" s="74">
        <v>0.59299999999999997</v>
      </c>
      <c r="CQ330" s="74">
        <v>6.0000000000000001E-3</v>
      </c>
      <c r="CR330" s="74">
        <v>9.34</v>
      </c>
      <c r="CS330" s="74">
        <v>1.2E-2</v>
      </c>
      <c r="CT330" s="74">
        <v>0.27</v>
      </c>
      <c r="CU330" s="74">
        <v>22.13</v>
      </c>
      <c r="CV330" s="74">
        <v>0.06</v>
      </c>
      <c r="CW330" s="74">
        <v>0.08</v>
      </c>
      <c r="CX330" s="74">
        <v>3.0840000000000001</v>
      </c>
      <c r="CY330" s="74">
        <v>1.0999999999999999E-2</v>
      </c>
      <c r="CZ330" s="74">
        <v>0.27100000000000002</v>
      </c>
      <c r="DA330" s="74">
        <v>0.01</v>
      </c>
      <c r="DB330" s="74" t="s">
        <v>50</v>
      </c>
      <c r="DC330" s="74">
        <v>7.0000000000000001E-3</v>
      </c>
      <c r="DD330" s="74">
        <v>47.04</v>
      </c>
    </row>
    <row r="331" spans="1:108" ht="16.5" customHeight="1" x14ac:dyDescent="0.25">
      <c r="A331" s="70">
        <v>311</v>
      </c>
      <c r="B331" s="85">
        <v>45447</v>
      </c>
      <c r="C331" s="72">
        <v>1</v>
      </c>
      <c r="D331" s="91">
        <v>12</v>
      </c>
      <c r="E331" s="72">
        <v>1917.58</v>
      </c>
      <c r="F331" s="74"/>
      <c r="G331" s="72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2">
        <v>1.3</v>
      </c>
      <c r="AB331" s="72">
        <v>718.51</v>
      </c>
      <c r="AC331" s="72">
        <v>2.35</v>
      </c>
      <c r="AD331" s="72">
        <v>3.84</v>
      </c>
      <c r="AE331" s="72">
        <v>8.2910000000000004</v>
      </c>
      <c r="AF331" s="72">
        <v>4.5999999999999999E-2</v>
      </c>
      <c r="AG331" s="72">
        <v>0.376</v>
      </c>
      <c r="AH331" s="72">
        <v>3.3000000000000002E-2</v>
      </c>
      <c r="AI331" s="72" t="s">
        <v>50</v>
      </c>
      <c r="AJ331" s="72">
        <v>8.9999999999999993E-3</v>
      </c>
      <c r="AK331" s="72">
        <f t="shared" si="118"/>
        <v>73.802862538784737</v>
      </c>
      <c r="AL331" s="72">
        <f t="shared" si="124"/>
        <v>3.004938057630397</v>
      </c>
      <c r="AM331" s="72">
        <f t="shared" si="125"/>
        <v>305.74893617021274</v>
      </c>
      <c r="AN331" s="72">
        <v>45.15</v>
      </c>
      <c r="AO331" s="74">
        <v>19.79</v>
      </c>
      <c r="AP331" s="72">
        <v>11586.76</v>
      </c>
      <c r="AQ331" s="74">
        <v>43</v>
      </c>
      <c r="AR331" s="74">
        <v>10.050000000000001</v>
      </c>
      <c r="AS331" s="74">
        <v>6.7649999999999997</v>
      </c>
      <c r="AT331" s="74">
        <v>0.46600000000000003</v>
      </c>
      <c r="AU331" s="74">
        <v>0.41699999999999998</v>
      </c>
      <c r="AV331" s="74">
        <v>8.8999999999999996E-2</v>
      </c>
      <c r="AW331" s="74">
        <v>11.58</v>
      </c>
      <c r="AX331" s="74">
        <v>0.17799999999999999</v>
      </c>
      <c r="AY331" s="74">
        <f t="shared" si="126"/>
        <v>28.395000000000003</v>
      </c>
      <c r="AZ331" s="74"/>
      <c r="BA331" s="74"/>
      <c r="BB331" s="74">
        <v>0.6</v>
      </c>
      <c r="BC331" s="72">
        <v>134.68</v>
      </c>
      <c r="BD331" s="74">
        <v>0.16</v>
      </c>
      <c r="BE331" s="74">
        <v>3.37</v>
      </c>
      <c r="BF331" s="74">
        <v>8.98</v>
      </c>
      <c r="BG331" s="74">
        <v>2.1999999999999999E-2</v>
      </c>
      <c r="BH331" s="74">
        <v>0.442</v>
      </c>
      <c r="BI331" s="74">
        <v>2.8000000000000001E-2</v>
      </c>
      <c r="BJ331" s="74" t="s">
        <v>50</v>
      </c>
      <c r="BK331" s="74">
        <v>3.0000000000000001E-3</v>
      </c>
      <c r="BL331" s="74">
        <v>0.9</v>
      </c>
      <c r="BM331" s="72">
        <v>813.84</v>
      </c>
      <c r="BN331" s="74">
        <v>0.57999999999999996</v>
      </c>
      <c r="BO331" s="74">
        <v>52.58</v>
      </c>
      <c r="BP331" s="74">
        <v>9.4649999999999999</v>
      </c>
      <c r="BQ331" s="74">
        <v>0.42899999999999999</v>
      </c>
      <c r="BR331" s="74">
        <v>0.16200000000000001</v>
      </c>
      <c r="BS331" s="74">
        <v>0.45600000000000002</v>
      </c>
      <c r="BT331" s="74">
        <v>1.9</v>
      </c>
      <c r="BU331" s="74">
        <v>4.0000000000000001E-3</v>
      </c>
      <c r="BV331" s="74">
        <f t="shared" si="122"/>
        <v>11.365</v>
      </c>
      <c r="BW331" s="74">
        <f t="shared" si="127"/>
        <v>2.9089999999999998</v>
      </c>
      <c r="BX331" s="73">
        <f>BX330+BT331-$BX$2</f>
        <v>-82.222038717214247</v>
      </c>
      <c r="BY331" s="73">
        <f t="shared" si="129"/>
        <v>-169.69863620781609</v>
      </c>
      <c r="BZ331" s="74">
        <v>0.4</v>
      </c>
      <c r="CA331" s="72">
        <v>57.56</v>
      </c>
      <c r="CB331" s="74">
        <v>0.16</v>
      </c>
      <c r="CC331" s="74">
        <v>0.12</v>
      </c>
      <c r="CD331" s="74">
        <v>5.665</v>
      </c>
      <c r="CE331" s="74">
        <v>1.2E-2</v>
      </c>
      <c r="CF331" s="74">
        <v>0.28699999999999998</v>
      </c>
      <c r="CG331" s="74">
        <v>2E-3</v>
      </c>
      <c r="CH331" s="74" t="s">
        <v>50</v>
      </c>
      <c r="CI331" s="74">
        <v>3.0000000000000001E-3</v>
      </c>
      <c r="CJ331" s="74">
        <v>2.2000000000000002</v>
      </c>
      <c r="CK331" s="74">
        <v>438.63</v>
      </c>
      <c r="CL331" s="74">
        <v>0.34</v>
      </c>
      <c r="CM331" s="74">
        <v>0.6</v>
      </c>
      <c r="CN331" s="74">
        <v>41.045999999999999</v>
      </c>
      <c r="CO331" s="74">
        <v>3.5999999999999997E-2</v>
      </c>
      <c r="CP331" s="74">
        <v>0.54800000000000004</v>
      </c>
      <c r="CQ331" s="74">
        <v>6.0000000000000001E-3</v>
      </c>
      <c r="CR331" s="74">
        <v>7.38</v>
      </c>
      <c r="CS331" s="74">
        <v>3.0000000000000001E-3</v>
      </c>
      <c r="CT331" s="74">
        <v>0.3</v>
      </c>
      <c r="CU331" s="74">
        <v>25.66</v>
      </c>
      <c r="CV331" s="74">
        <v>0.09</v>
      </c>
      <c r="CW331" s="74">
        <v>0.08</v>
      </c>
      <c r="CX331" s="74">
        <v>2.9609999999999999</v>
      </c>
      <c r="CY331" s="74">
        <v>8.9999999999999993E-3</v>
      </c>
      <c r="CZ331" s="74">
        <v>0.23400000000000001</v>
      </c>
      <c r="DA331" s="74">
        <v>1E-3</v>
      </c>
      <c r="DB331" s="74" t="s">
        <v>50</v>
      </c>
      <c r="DC331" s="74">
        <v>2E-3</v>
      </c>
      <c r="DD331" s="74">
        <v>49.57</v>
      </c>
    </row>
    <row r="332" spans="1:108" ht="16.5" customHeight="1" x14ac:dyDescent="0.25">
      <c r="A332" s="70">
        <v>312</v>
      </c>
      <c r="B332" s="85">
        <v>45447</v>
      </c>
      <c r="C332" s="72">
        <v>2</v>
      </c>
      <c r="D332" s="91">
        <v>12</v>
      </c>
      <c r="E332" s="72">
        <v>1954.77</v>
      </c>
      <c r="F332" s="74"/>
      <c r="G332" s="72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2">
        <v>1.4</v>
      </c>
      <c r="AB332" s="72">
        <v>592.66999999999996</v>
      </c>
      <c r="AC332" s="72">
        <v>1.59</v>
      </c>
      <c r="AD332" s="72">
        <v>3.19</v>
      </c>
      <c r="AE332" s="72">
        <v>6.9779999999999998</v>
      </c>
      <c r="AF332" s="72">
        <v>3.3000000000000002E-2</v>
      </c>
      <c r="AG332" s="72">
        <v>0.377</v>
      </c>
      <c r="AH332" s="72">
        <v>2.5999999999999999E-2</v>
      </c>
      <c r="AI332" s="72" t="s">
        <v>50</v>
      </c>
      <c r="AJ332" s="72">
        <v>7.0000000000000001E-3</v>
      </c>
      <c r="AK332" s="72">
        <f t="shared" si="118"/>
        <v>78.430193473784897</v>
      </c>
      <c r="AL332" s="72">
        <f t="shared" si="124"/>
        <v>2.933333521817072</v>
      </c>
      <c r="AM332" s="72">
        <f t="shared" si="125"/>
        <v>372.74842767295593</v>
      </c>
      <c r="AN332" s="72">
        <v>46.18</v>
      </c>
      <c r="AO332" s="74">
        <v>22.6</v>
      </c>
      <c r="AP332" s="72">
        <v>12744.33</v>
      </c>
      <c r="AQ332" s="74">
        <v>46</v>
      </c>
      <c r="AR332" s="74">
        <v>11.16</v>
      </c>
      <c r="AS332" s="74">
        <v>6.6680000000000001</v>
      </c>
      <c r="AT332" s="74">
        <v>0.499</v>
      </c>
      <c r="AU332" s="74">
        <v>0.46100000000000002</v>
      </c>
      <c r="AV332" s="74">
        <v>9.4E-2</v>
      </c>
      <c r="AW332" s="74">
        <v>7.22</v>
      </c>
      <c r="AX332" s="74">
        <v>0.17199999999999999</v>
      </c>
      <c r="AY332" s="74">
        <f t="shared" si="126"/>
        <v>25.047999999999998</v>
      </c>
      <c r="AZ332" s="74"/>
      <c r="BA332" s="74"/>
      <c r="BB332" s="74">
        <v>0.47</v>
      </c>
      <c r="BC332" s="72">
        <v>130.61000000000001</v>
      </c>
      <c r="BD332" s="74">
        <v>0.2</v>
      </c>
      <c r="BE332" s="74">
        <v>3.32</v>
      </c>
      <c r="BF332" s="74">
        <v>8.0370000000000008</v>
      </c>
      <c r="BG332" s="74">
        <v>1.9E-2</v>
      </c>
      <c r="BH332" s="74">
        <v>0.441</v>
      </c>
      <c r="BI332" s="74">
        <v>2.5999999999999999E-2</v>
      </c>
      <c r="BJ332" s="74" t="s">
        <v>50</v>
      </c>
      <c r="BK332" s="74">
        <v>4.0000000000000001E-3</v>
      </c>
      <c r="BL332" s="74">
        <v>0.9</v>
      </c>
      <c r="BM332" s="72">
        <v>933.67</v>
      </c>
      <c r="BN332" s="74">
        <v>0.64</v>
      </c>
      <c r="BO332" s="74">
        <v>53.17</v>
      </c>
      <c r="BP332" s="74">
        <v>9.3330000000000002</v>
      </c>
      <c r="BQ332" s="74">
        <v>0.41299999999999998</v>
      </c>
      <c r="BR332" s="74">
        <v>0.156</v>
      </c>
      <c r="BS332" s="74">
        <v>0.42399999999999999</v>
      </c>
      <c r="BT332" s="74">
        <v>1.82</v>
      </c>
      <c r="BU332" s="74">
        <v>5.0000000000000001E-3</v>
      </c>
      <c r="BV332" s="74">
        <f t="shared" si="122"/>
        <v>11.153</v>
      </c>
      <c r="BW332" s="74">
        <f t="shared" si="127"/>
        <v>2.8729999999999998</v>
      </c>
      <c r="BX332" s="73">
        <f t="shared" ref="BX332:BX345" si="130">BX331+BT332-$BX$2</f>
        <v>-83.402038717214253</v>
      </c>
      <c r="BY332" s="73">
        <f t="shared" si="129"/>
        <v>-171.8256362078161</v>
      </c>
      <c r="BZ332" s="74">
        <v>0.4</v>
      </c>
      <c r="CA332" s="72">
        <v>80.22</v>
      </c>
      <c r="CB332" s="74">
        <v>0.11</v>
      </c>
      <c r="CC332" s="74">
        <v>0.11</v>
      </c>
      <c r="CD332" s="74">
        <v>6.09</v>
      </c>
      <c r="CE332" s="74">
        <v>8.0000000000000002E-3</v>
      </c>
      <c r="CF332" s="74">
        <v>0.29199999999999998</v>
      </c>
      <c r="CG332" s="74">
        <v>2.1000000000000001E-2</v>
      </c>
      <c r="CH332" s="74" t="s">
        <v>50</v>
      </c>
      <c r="CI332" s="74">
        <v>3.0000000000000001E-3</v>
      </c>
      <c r="CJ332" s="74">
        <v>2.4</v>
      </c>
      <c r="CK332" s="74">
        <v>535.08000000000004</v>
      </c>
      <c r="CL332" s="74">
        <v>0.37</v>
      </c>
      <c r="CM332" s="74">
        <v>0.72</v>
      </c>
      <c r="CN332" s="74">
        <v>41.371000000000002</v>
      </c>
      <c r="CO332" s="74">
        <v>4.2999999999999997E-2</v>
      </c>
      <c r="CP332" s="74">
        <v>0.60199999999999998</v>
      </c>
      <c r="CQ332" s="74">
        <v>7.0000000000000001E-3</v>
      </c>
      <c r="CR332" s="74">
        <v>6.4</v>
      </c>
      <c r="CS332" s="74">
        <v>4.0000000000000001E-3</v>
      </c>
      <c r="CT332" s="74">
        <v>0.3</v>
      </c>
      <c r="CU332" s="74">
        <v>29.66</v>
      </c>
      <c r="CV332" s="74">
        <v>0.1</v>
      </c>
      <c r="CW332" s="74">
        <v>0.09</v>
      </c>
      <c r="CX332" s="74">
        <v>3.4670000000000001</v>
      </c>
      <c r="CY332" s="74">
        <v>8.0000000000000002E-3</v>
      </c>
      <c r="CZ332" s="74">
        <v>0.32600000000000001</v>
      </c>
      <c r="DA332" s="74">
        <v>0.01</v>
      </c>
      <c r="DB332" s="74" t="s">
        <v>50</v>
      </c>
      <c r="DC332" s="74">
        <v>2E-3</v>
      </c>
      <c r="DD332" s="74">
        <v>48.86</v>
      </c>
    </row>
    <row r="333" spans="1:108" ht="16.5" customHeight="1" x14ac:dyDescent="0.25">
      <c r="A333" s="70">
        <v>313</v>
      </c>
      <c r="B333" s="85">
        <v>45448</v>
      </c>
      <c r="C333" s="72">
        <v>1</v>
      </c>
      <c r="D333" s="91">
        <v>8.5</v>
      </c>
      <c r="E333" s="72">
        <v>927.79</v>
      </c>
      <c r="F333" s="74"/>
      <c r="G333" s="72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2">
        <v>1.3</v>
      </c>
      <c r="AB333" s="72">
        <v>584.46</v>
      </c>
      <c r="AC333" s="72">
        <v>1.4</v>
      </c>
      <c r="AD333" s="72">
        <v>2.93</v>
      </c>
      <c r="AE333" s="72">
        <v>7.4109999999999996</v>
      </c>
      <c r="AF333" s="72">
        <v>0.03</v>
      </c>
      <c r="AG333" s="72">
        <v>0.309</v>
      </c>
      <c r="AH333" s="72">
        <v>2.1000000000000001E-2</v>
      </c>
      <c r="AI333" s="72" t="s">
        <v>50</v>
      </c>
      <c r="AJ333" s="72">
        <v>4.0000000000000001E-3</v>
      </c>
      <c r="AK333" s="72">
        <f t="shared" si="118"/>
        <v>78.120876245717</v>
      </c>
      <c r="AL333" s="72">
        <f t="shared" si="124"/>
        <v>2.9379289867507756</v>
      </c>
      <c r="AM333" s="72">
        <f t="shared" si="125"/>
        <v>417.47142857142865</v>
      </c>
      <c r="AN333" s="72">
        <v>42.91</v>
      </c>
      <c r="AO333" s="74">
        <v>16.59</v>
      </c>
      <c r="AP333" s="72">
        <v>9848.92</v>
      </c>
      <c r="AQ333" s="74">
        <v>29.65</v>
      </c>
      <c r="AR333" s="74">
        <v>17.670000000000002</v>
      </c>
      <c r="AS333" s="74">
        <v>9.3580000000000005</v>
      </c>
      <c r="AT333" s="74">
        <v>0.43099999999999999</v>
      </c>
      <c r="AU333" s="74">
        <v>0.34300000000000003</v>
      </c>
      <c r="AV333" s="74">
        <v>0.14399999999999999</v>
      </c>
      <c r="AW333" s="74">
        <v>13.02</v>
      </c>
      <c r="AX333" s="74">
        <v>9.5000000000000001E-2</v>
      </c>
      <c r="AY333" s="74">
        <f t="shared" si="126"/>
        <v>40.048000000000002</v>
      </c>
      <c r="AZ333" s="74"/>
      <c r="BA333" s="74"/>
      <c r="BB333" s="74">
        <v>0.56999999999999995</v>
      </c>
      <c r="BC333" s="72">
        <v>137.66999999999999</v>
      </c>
      <c r="BD333" s="74">
        <v>0.19</v>
      </c>
      <c r="BE333" s="74">
        <v>3.04</v>
      </c>
      <c r="BF333" s="74">
        <v>9.157</v>
      </c>
      <c r="BG333" s="74">
        <v>1.9E-2</v>
      </c>
      <c r="BH333" s="74">
        <v>0.44500000000000001</v>
      </c>
      <c r="BI333" s="74">
        <v>2.4E-2</v>
      </c>
      <c r="BJ333" s="74" t="s">
        <v>50</v>
      </c>
      <c r="BK333" s="74">
        <v>2E-3</v>
      </c>
      <c r="BL333" s="74">
        <v>1.1000000000000001</v>
      </c>
      <c r="BM333" s="72">
        <v>1103.6300000000001</v>
      </c>
      <c r="BN333" s="74">
        <v>0.77</v>
      </c>
      <c r="BO333" s="74">
        <v>51.42</v>
      </c>
      <c r="BP333" s="74">
        <v>11.031000000000001</v>
      </c>
      <c r="BQ333" s="74">
        <v>0.40300000000000002</v>
      </c>
      <c r="BR333" s="74">
        <v>0.20499999999999999</v>
      </c>
      <c r="BS333" s="74">
        <v>0.41599999999999998</v>
      </c>
      <c r="BT333" s="74">
        <v>2.2400000000000002</v>
      </c>
      <c r="BU333" s="74">
        <v>6.0000000000000001E-3</v>
      </c>
      <c r="BV333" s="74">
        <f t="shared" si="122"/>
        <v>13.271000000000001</v>
      </c>
      <c r="BW333" s="74">
        <f t="shared" si="127"/>
        <v>3.4130000000000003</v>
      </c>
      <c r="BX333" s="73">
        <f t="shared" si="130"/>
        <v>-84.162038717214259</v>
      </c>
      <c r="BY333" s="73">
        <f t="shared" si="129"/>
        <v>-173.41263620781609</v>
      </c>
      <c r="BZ333" s="74">
        <v>0.47</v>
      </c>
      <c r="CA333" s="72">
        <v>94.55</v>
      </c>
      <c r="CB333" s="74">
        <v>0.14000000000000001</v>
      </c>
      <c r="CC333" s="74">
        <v>0.17</v>
      </c>
      <c r="CD333" s="74">
        <v>7.2809999999999997</v>
      </c>
      <c r="CE333" s="74">
        <v>1.2E-2</v>
      </c>
      <c r="CF333" s="74">
        <v>0.32800000000000001</v>
      </c>
      <c r="CG333" s="74">
        <v>1E-3</v>
      </c>
      <c r="CH333" s="74" t="s">
        <v>50</v>
      </c>
      <c r="CI333" s="74">
        <v>1E-3</v>
      </c>
      <c r="CJ333" s="74">
        <v>1.8</v>
      </c>
      <c r="CK333" s="74">
        <v>368.17</v>
      </c>
      <c r="CL333" s="74">
        <v>0.3</v>
      </c>
      <c r="CM333" s="74">
        <v>0.66</v>
      </c>
      <c r="CN333" s="74">
        <v>34.048999999999999</v>
      </c>
      <c r="CO333" s="74">
        <v>3.5000000000000003E-2</v>
      </c>
      <c r="CP333" s="74">
        <v>0.57099999999999995</v>
      </c>
      <c r="CQ333" s="74">
        <v>5.0000000000000001E-3</v>
      </c>
      <c r="CR333" s="74">
        <v>23.36</v>
      </c>
      <c r="CS333" s="74">
        <v>4.0000000000000001E-3</v>
      </c>
      <c r="CT333" s="74">
        <v>0.27</v>
      </c>
      <c r="CU333" s="74">
        <v>34.26</v>
      </c>
      <c r="CV333" s="74">
        <v>0.09</v>
      </c>
      <c r="CW333" s="74">
        <v>0.09</v>
      </c>
      <c r="CX333" s="74">
        <v>4.2830000000000004</v>
      </c>
      <c r="CY333" s="74">
        <v>0.01</v>
      </c>
      <c r="CZ333" s="74">
        <v>0.32600000000000001</v>
      </c>
      <c r="DA333" s="74">
        <v>1E-3</v>
      </c>
      <c r="DB333" s="74" t="s">
        <v>50</v>
      </c>
      <c r="DC333" s="74">
        <v>2E-3</v>
      </c>
      <c r="DD333" s="74">
        <v>46.87</v>
      </c>
    </row>
    <row r="334" spans="1:108" ht="16.5" customHeight="1" x14ac:dyDescent="0.25">
      <c r="A334" s="70">
        <v>314</v>
      </c>
      <c r="B334" s="85">
        <v>45448</v>
      </c>
      <c r="C334" s="72">
        <v>2</v>
      </c>
      <c r="D334" s="91">
        <v>5.0599999999999996</v>
      </c>
      <c r="E334" s="72">
        <v>855.64</v>
      </c>
      <c r="F334" s="74"/>
      <c r="G334" s="72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2">
        <v>2.25</v>
      </c>
      <c r="AB334" s="72">
        <v>795.2</v>
      </c>
      <c r="AC334" s="72">
        <v>2.15</v>
      </c>
      <c r="AD334" s="72">
        <v>3.39</v>
      </c>
      <c r="AE334" s="72">
        <v>8.7889999999999997</v>
      </c>
      <c r="AF334" s="72">
        <v>3.7999999999999999E-2</v>
      </c>
      <c r="AG334" s="72">
        <v>0.42399999999999999</v>
      </c>
      <c r="AH334" s="72">
        <v>2.5999999999999999E-2</v>
      </c>
      <c r="AI334" s="72" t="s">
        <v>50</v>
      </c>
      <c r="AJ334" s="72">
        <v>4.0000000000000001E-3</v>
      </c>
      <c r="AK334" s="72">
        <f t="shared" si="118"/>
        <v>73.5516513170287</v>
      </c>
      <c r="AL334" s="72">
        <f t="shared" si="124"/>
        <v>3.0110928190412318</v>
      </c>
      <c r="AM334" s="72">
        <f t="shared" si="125"/>
        <v>369.8604651162791</v>
      </c>
      <c r="AN334" s="72">
        <v>38.119999999999997</v>
      </c>
      <c r="AO334" s="74">
        <v>23.16</v>
      </c>
      <c r="AP334" s="72">
        <v>11013.67</v>
      </c>
      <c r="AQ334" s="74">
        <v>30.47</v>
      </c>
      <c r="AR334" s="74">
        <v>16.79</v>
      </c>
      <c r="AS334" s="74">
        <v>9.6560000000000006</v>
      </c>
      <c r="AT334" s="74">
        <v>0.441</v>
      </c>
      <c r="AU334" s="74">
        <v>0.35799999999999998</v>
      </c>
      <c r="AV334" s="74">
        <v>0.13500000000000001</v>
      </c>
      <c r="AW334" s="74">
        <v>12.98</v>
      </c>
      <c r="AX334" s="74">
        <v>0.10100000000000001</v>
      </c>
      <c r="AY334" s="74">
        <f t="shared" si="126"/>
        <v>39.426000000000002</v>
      </c>
      <c r="AZ334" s="74"/>
      <c r="BA334" s="74"/>
      <c r="BB334" s="74">
        <v>1.53</v>
      </c>
      <c r="BC334" s="72">
        <v>397.03</v>
      </c>
      <c r="BD334" s="74">
        <v>0.44</v>
      </c>
      <c r="BE334" s="74">
        <v>3.3</v>
      </c>
      <c r="BF334" s="74">
        <v>8.9380000000000006</v>
      </c>
      <c r="BG334" s="74">
        <v>2.8000000000000001E-2</v>
      </c>
      <c r="BH334" s="74">
        <v>0.42499999999999999</v>
      </c>
      <c r="BI334" s="74">
        <v>2.5999999999999999E-2</v>
      </c>
      <c r="BJ334" s="74" t="s">
        <v>50</v>
      </c>
      <c r="BK334" s="74">
        <v>3.0000000000000001E-3</v>
      </c>
      <c r="BL334" s="74">
        <v>3.5</v>
      </c>
      <c r="BM334" s="72">
        <v>1556.35</v>
      </c>
      <c r="BN334" s="74">
        <v>1.64</v>
      </c>
      <c r="BO334" s="74">
        <v>32.81</v>
      </c>
      <c r="BP334" s="74">
        <v>21.597999999999999</v>
      </c>
      <c r="BQ334" s="74">
        <v>0.316</v>
      </c>
      <c r="BR334" s="74">
        <v>0.438</v>
      </c>
      <c r="BS334" s="74">
        <v>0.27300000000000002</v>
      </c>
      <c r="BT334" s="74">
        <v>3.34</v>
      </c>
      <c r="BU334" s="74">
        <v>1.2E-2</v>
      </c>
      <c r="BV334" s="74">
        <f t="shared" si="122"/>
        <v>24.937999999999999</v>
      </c>
      <c r="BW334" s="74">
        <f t="shared" si="127"/>
        <v>5.2959999999999994</v>
      </c>
      <c r="BX334" s="73">
        <f t="shared" si="130"/>
        <v>-83.822038717214255</v>
      </c>
      <c r="BY334" s="73">
        <f t="shared" si="129"/>
        <v>-173.1166362078161</v>
      </c>
      <c r="BZ334" s="74">
        <v>0.8</v>
      </c>
      <c r="CA334" s="72">
        <v>174.55</v>
      </c>
      <c r="CB334" s="74">
        <v>0.24</v>
      </c>
      <c r="CC334" s="74">
        <v>0.7</v>
      </c>
      <c r="CD334" s="74">
        <v>7.8369999999999997</v>
      </c>
      <c r="CE334" s="74">
        <v>1.7999999999999999E-2</v>
      </c>
      <c r="CF334" s="74">
        <v>0.34200000000000003</v>
      </c>
      <c r="CG334" s="74">
        <v>5.0000000000000001E-3</v>
      </c>
      <c r="CH334" s="74" t="s">
        <v>50</v>
      </c>
      <c r="CI334" s="74">
        <v>1E-3</v>
      </c>
      <c r="CJ334" s="74">
        <v>0</v>
      </c>
      <c r="CK334" s="74">
        <v>0</v>
      </c>
      <c r="CL334" s="74">
        <v>0</v>
      </c>
      <c r="CM334" s="74">
        <v>0</v>
      </c>
      <c r="CN334" s="74">
        <v>0</v>
      </c>
      <c r="CO334" s="74">
        <v>0</v>
      </c>
      <c r="CP334" s="74">
        <v>0</v>
      </c>
      <c r="CQ334" s="74">
        <v>0</v>
      </c>
      <c r="CR334" s="74">
        <v>0</v>
      </c>
      <c r="CS334" s="74">
        <v>0</v>
      </c>
      <c r="CT334" s="74">
        <v>0</v>
      </c>
      <c r="CU334" s="74">
        <v>0</v>
      </c>
      <c r="CV334" s="74">
        <v>0</v>
      </c>
      <c r="CW334" s="74">
        <v>0</v>
      </c>
      <c r="CX334" s="74">
        <v>0</v>
      </c>
      <c r="CY334" s="74">
        <v>0</v>
      </c>
      <c r="CZ334" s="74">
        <v>0</v>
      </c>
      <c r="DA334" s="74">
        <v>0</v>
      </c>
      <c r="DB334" s="74" t="s">
        <v>50</v>
      </c>
      <c r="DC334" s="74">
        <v>2E-3</v>
      </c>
      <c r="DD334" s="74">
        <v>0</v>
      </c>
    </row>
    <row r="335" spans="1:108" ht="16.5" customHeight="1" x14ac:dyDescent="0.25">
      <c r="A335" s="70">
        <v>315</v>
      </c>
      <c r="B335" s="85">
        <v>45449</v>
      </c>
      <c r="C335" s="72">
        <v>1</v>
      </c>
      <c r="D335" s="91">
        <v>11.79</v>
      </c>
      <c r="E335" s="72">
        <v>1997.41</v>
      </c>
      <c r="F335" s="74"/>
      <c r="G335" s="72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2">
        <v>1.25</v>
      </c>
      <c r="AB335" s="72">
        <v>446.97</v>
      </c>
      <c r="AC335" s="72">
        <v>1.48</v>
      </c>
      <c r="AD335" s="72">
        <v>3.06</v>
      </c>
      <c r="AE335" s="72">
        <v>6.5519999999999996</v>
      </c>
      <c r="AF335" s="72">
        <v>3.1E-2</v>
      </c>
      <c r="AG335" s="72">
        <v>0.29299999999999998</v>
      </c>
      <c r="AH335" s="72">
        <v>2.3E-2</v>
      </c>
      <c r="AI335" s="72" t="s">
        <v>50</v>
      </c>
      <c r="AJ335" s="72">
        <v>8.9999999999999993E-3</v>
      </c>
      <c r="AK335" s="72">
        <f t="shared" si="118"/>
        <v>79.72594120453094</v>
      </c>
      <c r="AL335" s="72">
        <f t="shared" si="124"/>
        <v>2.9136185056266846</v>
      </c>
      <c r="AM335" s="72">
        <f t="shared" si="125"/>
        <v>302.00675675675677</v>
      </c>
      <c r="AN335" s="72">
        <v>43.91</v>
      </c>
      <c r="AO335" s="74">
        <v>20.190000000000001</v>
      </c>
      <c r="AP335" s="72">
        <v>11711.22</v>
      </c>
      <c r="AQ335" s="74">
        <v>51.23</v>
      </c>
      <c r="AR335" s="74">
        <v>8.86</v>
      </c>
      <c r="AS335" s="74">
        <v>5.1920000000000002</v>
      </c>
      <c r="AT335" s="74">
        <v>0.45900000000000002</v>
      </c>
      <c r="AU335" s="74">
        <v>0.28199999999999997</v>
      </c>
      <c r="AV335" s="74">
        <v>6.5000000000000002E-2</v>
      </c>
      <c r="AW335" s="74">
        <v>5.68</v>
      </c>
      <c r="AX335" s="74">
        <v>0.16400000000000001</v>
      </c>
      <c r="AY335" s="74">
        <f t="shared" si="126"/>
        <v>19.731999999999999</v>
      </c>
      <c r="AZ335" s="74"/>
      <c r="BA335" s="74"/>
      <c r="BB335" s="74">
        <v>0.53</v>
      </c>
      <c r="BC335" s="72">
        <v>208.75</v>
      </c>
      <c r="BD335" s="74">
        <v>0.28000000000000003</v>
      </c>
      <c r="BE335" s="74">
        <v>3.07</v>
      </c>
      <c r="BF335" s="74">
        <v>6.5410000000000004</v>
      </c>
      <c r="BG335" s="74">
        <v>2.1000000000000001E-2</v>
      </c>
      <c r="BH335" s="74">
        <v>0.30399999999999999</v>
      </c>
      <c r="BI335" s="74">
        <v>2.1999999999999999E-2</v>
      </c>
      <c r="BJ335" s="74" t="s">
        <v>50</v>
      </c>
      <c r="BK335" s="74">
        <v>5.0000000000000001E-3</v>
      </c>
      <c r="BL335" s="74">
        <v>1.8</v>
      </c>
      <c r="BM335" s="72">
        <v>2135.7199999999998</v>
      </c>
      <c r="BN335" s="74">
        <v>2.5099999999999998</v>
      </c>
      <c r="BO335" s="74">
        <v>50.16</v>
      </c>
      <c r="BP335" s="74">
        <v>9.3249999999999993</v>
      </c>
      <c r="BQ335" s="74">
        <v>0.40799999999999997</v>
      </c>
      <c r="BR335" s="74">
        <v>0.13500000000000001</v>
      </c>
      <c r="BS335" s="74">
        <v>0.4</v>
      </c>
      <c r="BT335" s="74">
        <v>2.06</v>
      </c>
      <c r="BU335" s="74">
        <v>1.7000000000000001E-2</v>
      </c>
      <c r="BV335" s="74">
        <f t="shared" si="122"/>
        <v>11.385</v>
      </c>
      <c r="BW335" s="74">
        <f t="shared" si="127"/>
        <v>4.9780000000000006</v>
      </c>
      <c r="BX335" s="73">
        <f t="shared" si="130"/>
        <v>-84.762038717214253</v>
      </c>
      <c r="BY335" s="73">
        <f t="shared" si="129"/>
        <v>-173.13863620781609</v>
      </c>
      <c r="BZ335" s="74">
        <v>0.43</v>
      </c>
      <c r="CA335" s="72">
        <v>89.49</v>
      </c>
      <c r="CB335" s="74">
        <v>0.14000000000000001</v>
      </c>
      <c r="CC335" s="74">
        <v>0.27</v>
      </c>
      <c r="CD335" s="74">
        <v>5.673</v>
      </c>
      <c r="CE335" s="74">
        <v>8.0000000000000002E-3</v>
      </c>
      <c r="CF335" s="74">
        <v>0.25900000000000001</v>
      </c>
      <c r="CG335" s="74">
        <v>2E-3</v>
      </c>
      <c r="CH335" s="74" t="s">
        <v>50</v>
      </c>
      <c r="CI335" s="74">
        <v>5.0000000000000001E-3</v>
      </c>
      <c r="CJ335" s="74">
        <v>0</v>
      </c>
      <c r="CK335" s="74">
        <v>0</v>
      </c>
      <c r="CL335" s="74">
        <v>0</v>
      </c>
      <c r="CM335" s="74">
        <v>0</v>
      </c>
      <c r="CN335" s="74">
        <v>0</v>
      </c>
      <c r="CO335" s="74">
        <v>0</v>
      </c>
      <c r="CP335" s="74">
        <v>0</v>
      </c>
      <c r="CQ335" s="74">
        <v>0</v>
      </c>
      <c r="CR335" s="74">
        <v>0</v>
      </c>
      <c r="CS335" s="74">
        <v>0</v>
      </c>
      <c r="CT335" s="74">
        <v>0</v>
      </c>
      <c r="CU335" s="74">
        <v>0</v>
      </c>
      <c r="CV335" s="74">
        <v>0</v>
      </c>
      <c r="CW335" s="74">
        <v>0</v>
      </c>
      <c r="CX335" s="74">
        <v>0</v>
      </c>
      <c r="CY335" s="74">
        <v>0</v>
      </c>
      <c r="CZ335" s="74">
        <v>0</v>
      </c>
      <c r="DA335" s="74">
        <v>0</v>
      </c>
      <c r="DB335" s="74" t="s">
        <v>50</v>
      </c>
      <c r="DC335" s="74">
        <v>2E-3</v>
      </c>
      <c r="DD335" s="74">
        <v>43.81</v>
      </c>
    </row>
    <row r="336" spans="1:108" ht="16.5" customHeight="1" x14ac:dyDescent="0.25">
      <c r="A336" s="70">
        <v>316</v>
      </c>
      <c r="B336" s="85">
        <v>45449</v>
      </c>
      <c r="C336" s="72">
        <v>2</v>
      </c>
      <c r="D336" s="91">
        <v>12</v>
      </c>
      <c r="E336" s="72">
        <v>2060.0700000000002</v>
      </c>
      <c r="F336" s="74"/>
      <c r="G336" s="72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2">
        <v>1.1499999999999999</v>
      </c>
      <c r="AB336" s="72">
        <v>419.81</v>
      </c>
      <c r="AC336" s="72">
        <v>1.1399999999999999</v>
      </c>
      <c r="AD336" s="72">
        <v>2.64</v>
      </c>
      <c r="AE336" s="72">
        <v>6.2380000000000004</v>
      </c>
      <c r="AF336" s="72">
        <v>2.9000000000000001E-2</v>
      </c>
      <c r="AG336" s="72">
        <v>0.254</v>
      </c>
      <c r="AH336" s="72">
        <v>1.7999999999999999E-2</v>
      </c>
      <c r="AI336" s="72" t="s">
        <v>50</v>
      </c>
      <c r="AJ336" s="72">
        <v>6.0000000000000001E-3</v>
      </c>
      <c r="AK336" s="72">
        <f t="shared" si="118"/>
        <v>81.400631633041996</v>
      </c>
      <c r="AL336" s="72">
        <f t="shared" si="124"/>
        <v>2.8893752667833068</v>
      </c>
      <c r="AM336" s="72">
        <f t="shared" si="125"/>
        <v>368.25438596491233</v>
      </c>
      <c r="AN336" s="72">
        <v>43.14</v>
      </c>
      <c r="AO336" s="74">
        <v>21.36</v>
      </c>
      <c r="AP336" s="72">
        <v>10822.17</v>
      </c>
      <c r="AQ336" s="74">
        <v>44.54</v>
      </c>
      <c r="AR336" s="74">
        <v>10.96</v>
      </c>
      <c r="AS336" s="74">
        <v>6.49</v>
      </c>
      <c r="AT336" s="74">
        <v>0.56799999999999995</v>
      </c>
      <c r="AU336" s="74">
        <v>0.33700000000000002</v>
      </c>
      <c r="AV336" s="74">
        <v>8.5999999999999993E-2</v>
      </c>
      <c r="AW336" s="74">
        <v>8.2799999999999994</v>
      </c>
      <c r="AX336" s="74">
        <v>0.13700000000000001</v>
      </c>
      <c r="AY336" s="74">
        <f t="shared" si="126"/>
        <v>25.730000000000004</v>
      </c>
      <c r="AZ336" s="74"/>
      <c r="BA336" s="74"/>
      <c r="BB336" s="74">
        <v>0.47</v>
      </c>
      <c r="BC336" s="72">
        <v>121.97</v>
      </c>
      <c r="BD336" s="74">
        <v>0.11</v>
      </c>
      <c r="BE336" s="74">
        <v>2.52</v>
      </c>
      <c r="BF336" s="74">
        <v>6.2249999999999996</v>
      </c>
      <c r="BG336" s="74">
        <v>1.6E-2</v>
      </c>
      <c r="BH336" s="74">
        <v>0.25800000000000001</v>
      </c>
      <c r="BI336" s="74">
        <v>1.7000000000000001E-2</v>
      </c>
      <c r="BJ336" s="74" t="s">
        <v>50</v>
      </c>
      <c r="BK336" s="74">
        <v>4.0000000000000001E-3</v>
      </c>
      <c r="BL336" s="74">
        <v>1.1000000000000001</v>
      </c>
      <c r="BM336" s="72">
        <v>1320.19</v>
      </c>
      <c r="BN336" s="74">
        <v>0.64</v>
      </c>
      <c r="BO336" s="74">
        <v>52.28</v>
      </c>
      <c r="BP336" s="74">
        <v>8.9440000000000008</v>
      </c>
      <c r="BQ336" s="74">
        <v>0.41299999999999998</v>
      </c>
      <c r="BR336" s="74">
        <v>0.129</v>
      </c>
      <c r="BS336" s="74">
        <v>0.41199999999999998</v>
      </c>
      <c r="BT336" s="74">
        <v>1.62</v>
      </c>
      <c r="BU336" s="74">
        <v>8.0000000000000002E-3</v>
      </c>
      <c r="BV336" s="74">
        <f t="shared" si="122"/>
        <v>10.564</v>
      </c>
      <c r="BW336" s="74">
        <f t="shared" si="127"/>
        <v>2.673</v>
      </c>
      <c r="BX336" s="73">
        <f t="shared" si="130"/>
        <v>-86.142038717214248</v>
      </c>
      <c r="BY336" s="73">
        <f t="shared" si="129"/>
        <v>-175.46563620781609</v>
      </c>
      <c r="BZ336" s="74">
        <v>0.37</v>
      </c>
      <c r="CA336" s="72">
        <v>63.82</v>
      </c>
      <c r="CB336" s="74">
        <v>7.0000000000000007E-2</v>
      </c>
      <c r="CC336" s="74">
        <v>0.16</v>
      </c>
      <c r="CD336" s="74">
        <v>5.4560000000000004</v>
      </c>
      <c r="CE336" s="74">
        <v>7.0000000000000001E-3</v>
      </c>
      <c r="CF336" s="74">
        <v>0.217</v>
      </c>
      <c r="CG336" s="74">
        <v>2E-3</v>
      </c>
      <c r="CH336" s="74" t="s">
        <v>50</v>
      </c>
      <c r="CI336" s="74">
        <v>4.0000000000000001E-3</v>
      </c>
      <c r="CJ336" s="74">
        <v>0</v>
      </c>
      <c r="CK336" s="74">
        <v>0</v>
      </c>
      <c r="CL336" s="74">
        <v>0</v>
      </c>
      <c r="CM336" s="74">
        <v>0</v>
      </c>
      <c r="CN336" s="74">
        <v>0</v>
      </c>
      <c r="CO336" s="74">
        <v>0</v>
      </c>
      <c r="CP336" s="74">
        <v>0</v>
      </c>
      <c r="CQ336" s="74">
        <v>0</v>
      </c>
      <c r="CR336" s="74">
        <v>0</v>
      </c>
      <c r="CS336" s="74">
        <v>0</v>
      </c>
      <c r="CT336" s="74">
        <v>0</v>
      </c>
      <c r="CU336" s="74">
        <v>0</v>
      </c>
      <c r="CV336" s="74">
        <v>0</v>
      </c>
      <c r="CW336" s="74">
        <v>0</v>
      </c>
      <c r="CX336" s="74">
        <v>0</v>
      </c>
      <c r="CY336" s="74">
        <v>0</v>
      </c>
      <c r="CZ336" s="74">
        <v>0</v>
      </c>
      <c r="DA336" s="74">
        <v>0</v>
      </c>
      <c r="DB336" s="74" t="s">
        <v>50</v>
      </c>
      <c r="DC336" s="74">
        <v>2E-3</v>
      </c>
      <c r="DD336" s="74">
        <v>47.54</v>
      </c>
    </row>
    <row r="337" spans="1:108" ht="16.5" customHeight="1" x14ac:dyDescent="0.25">
      <c r="A337" s="70">
        <v>317</v>
      </c>
      <c r="B337" s="85">
        <v>45450</v>
      </c>
      <c r="C337" s="72">
        <v>1</v>
      </c>
      <c r="D337" s="91">
        <v>11.96</v>
      </c>
      <c r="E337" s="72">
        <v>2094.79</v>
      </c>
      <c r="F337" s="74"/>
      <c r="G337" s="72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2">
        <v>1</v>
      </c>
      <c r="AB337" s="72">
        <v>484.57</v>
      </c>
      <c r="AC337" s="72">
        <v>1.39</v>
      </c>
      <c r="AD337" s="72">
        <v>2.75</v>
      </c>
      <c r="AE337" s="72">
        <v>7.0780000000000003</v>
      </c>
      <c r="AF337" s="72">
        <v>2.1000000000000001E-2</v>
      </c>
      <c r="AG337" s="72">
        <v>0.24</v>
      </c>
      <c r="AH337" s="72">
        <v>2.9000000000000001E-2</v>
      </c>
      <c r="AI337" s="72" t="s">
        <v>50</v>
      </c>
      <c r="AJ337" s="72">
        <v>3.0000000000000001E-3</v>
      </c>
      <c r="AK337" s="72">
        <f t="shared" si="118"/>
        <v>79.161002351704582</v>
      </c>
      <c r="AL337" s="72">
        <f t="shared" si="124"/>
        <v>2.9231666078952601</v>
      </c>
      <c r="AM337" s="72">
        <f t="shared" si="125"/>
        <v>348.61151079136692</v>
      </c>
      <c r="AN337" s="72">
        <v>46.73</v>
      </c>
      <c r="AO337" s="74">
        <v>16.600000000000001</v>
      </c>
      <c r="AP337" s="72">
        <v>10753.33</v>
      </c>
      <c r="AQ337" s="74">
        <v>43.39</v>
      </c>
      <c r="AR337" s="74">
        <v>10.029999999999999</v>
      </c>
      <c r="AS337" s="74">
        <v>7.6639999999999997</v>
      </c>
      <c r="AT337" s="74">
        <v>0.44800000000000001</v>
      </c>
      <c r="AU337" s="74">
        <v>0.3</v>
      </c>
      <c r="AV337" s="74">
        <v>7.0000000000000007E-2</v>
      </c>
      <c r="AW337" s="74">
        <v>11.18</v>
      </c>
      <c r="AX337" s="74">
        <v>0.129</v>
      </c>
      <c r="AY337" s="74">
        <f t="shared" si="126"/>
        <v>28.874000000000002</v>
      </c>
      <c r="AZ337" s="74"/>
      <c r="BA337" s="74"/>
      <c r="BB337" s="74">
        <v>0.53</v>
      </c>
      <c r="BC337" s="72">
        <v>183.44</v>
      </c>
      <c r="BD337" s="74">
        <v>0.16</v>
      </c>
      <c r="BE337" s="74">
        <v>3.42</v>
      </c>
      <c r="BF337" s="74">
        <v>8.9540000000000006</v>
      </c>
      <c r="BG337" s="74">
        <v>1.7000000000000001E-2</v>
      </c>
      <c r="BH337" s="74">
        <v>0.32600000000000001</v>
      </c>
      <c r="BI337" s="74">
        <v>2.1999999999999999E-2</v>
      </c>
      <c r="BJ337" s="74" t="s">
        <v>50</v>
      </c>
      <c r="BK337" s="74">
        <v>3.0000000000000001E-3</v>
      </c>
      <c r="BL337" s="74">
        <v>0.7</v>
      </c>
      <c r="BM337" s="72">
        <v>1041.43</v>
      </c>
      <c r="BN337" s="74">
        <v>0.66</v>
      </c>
      <c r="BO337" s="74">
        <v>53.86</v>
      </c>
      <c r="BP337" s="74">
        <v>9.4689999999999994</v>
      </c>
      <c r="BQ337" s="74">
        <v>0.29599999999999999</v>
      </c>
      <c r="BR337" s="74">
        <v>0.125</v>
      </c>
      <c r="BS337" s="74">
        <v>0.32600000000000001</v>
      </c>
      <c r="BT337" s="74">
        <v>1.91</v>
      </c>
      <c r="BU337" s="74">
        <v>6.0000000000000001E-3</v>
      </c>
      <c r="BV337" s="74">
        <f t="shared" si="122"/>
        <v>11.379</v>
      </c>
      <c r="BW337" s="74">
        <f t="shared" si="127"/>
        <v>2.8659999999999997</v>
      </c>
      <c r="BX337" s="73">
        <f t="shared" si="130"/>
        <v>-87.232038717214252</v>
      </c>
      <c r="BY337" s="73">
        <f t="shared" si="129"/>
        <v>-177.5996362078161</v>
      </c>
      <c r="BZ337" s="74">
        <v>0.4</v>
      </c>
      <c r="CA337" s="72">
        <v>75.91</v>
      </c>
      <c r="CB337" s="74">
        <v>0.08</v>
      </c>
      <c r="CC337" s="74">
        <v>0.12</v>
      </c>
      <c r="CD337" s="74">
        <v>6.1239999999999997</v>
      </c>
      <c r="CE337" s="74">
        <v>5.0000000000000001E-3</v>
      </c>
      <c r="CF337" s="74">
        <v>0.19900000000000001</v>
      </c>
      <c r="CG337" s="74">
        <v>1E-3</v>
      </c>
      <c r="CH337" s="74" t="s">
        <v>50</v>
      </c>
      <c r="CI337" s="74">
        <v>3.0000000000000001E-3</v>
      </c>
      <c r="CJ337" s="74">
        <v>2.36</v>
      </c>
      <c r="CK337" s="74">
        <v>787</v>
      </c>
      <c r="CL337" s="74">
        <v>0.59</v>
      </c>
      <c r="CM337" s="74">
        <v>1.04</v>
      </c>
      <c r="CN337" s="74">
        <v>46.1</v>
      </c>
      <c r="CO337" s="74">
        <v>3.1E-2</v>
      </c>
      <c r="CP337" s="74">
        <v>0.36199999999999999</v>
      </c>
      <c r="CQ337" s="74">
        <v>7.0000000000000001E-3</v>
      </c>
      <c r="CR337" s="74">
        <v>6.96</v>
      </c>
      <c r="CS337" s="74">
        <v>8.0000000000000002E-3</v>
      </c>
      <c r="CT337" s="74">
        <v>0.37</v>
      </c>
      <c r="CU337" s="74">
        <v>56.15</v>
      </c>
      <c r="CV337" s="74">
        <v>0.08</v>
      </c>
      <c r="CW337" s="74">
        <v>0.1</v>
      </c>
      <c r="CX337" s="74">
        <v>5.6189999999999998</v>
      </c>
      <c r="CY337" s="74">
        <v>6.0000000000000001E-3</v>
      </c>
      <c r="CZ337" s="74">
        <v>0.23100000000000001</v>
      </c>
      <c r="DA337" s="74">
        <v>1E-3</v>
      </c>
      <c r="DB337" s="74" t="s">
        <v>50</v>
      </c>
      <c r="DC337" s="74">
        <v>2E-3</v>
      </c>
      <c r="DD337" s="74">
        <v>49.88</v>
      </c>
    </row>
    <row r="338" spans="1:108" ht="16.5" customHeight="1" x14ac:dyDescent="0.25">
      <c r="A338" s="70">
        <v>318</v>
      </c>
      <c r="B338" s="85">
        <v>45450</v>
      </c>
      <c r="C338" s="72">
        <v>2</v>
      </c>
      <c r="D338" s="91">
        <v>12</v>
      </c>
      <c r="E338" s="72">
        <v>2025.38</v>
      </c>
      <c r="F338" s="74"/>
      <c r="G338" s="72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2">
        <v>1.2</v>
      </c>
      <c r="AB338" s="72">
        <v>525.91999999999996</v>
      </c>
      <c r="AC338" s="72">
        <v>1.22</v>
      </c>
      <c r="AD338" s="72">
        <v>2.94</v>
      </c>
      <c r="AE338" s="72">
        <v>7.4390000000000001</v>
      </c>
      <c r="AF338" s="72">
        <v>2.3E-2</v>
      </c>
      <c r="AG338" s="72">
        <v>0.22900000000000001</v>
      </c>
      <c r="AH338" s="72">
        <v>1.7999999999999999E-2</v>
      </c>
      <c r="AI338" s="72" t="s">
        <v>50</v>
      </c>
      <c r="AJ338" s="72">
        <v>4.0000000000000001E-3</v>
      </c>
      <c r="AK338" s="72">
        <f t="shared" si="118"/>
        <v>78.317361731222661</v>
      </c>
      <c r="AL338" s="72">
        <f t="shared" si="124"/>
        <v>2.9331056731450627</v>
      </c>
      <c r="AM338" s="72">
        <f t="shared" si="125"/>
        <v>431.08196721311475</v>
      </c>
      <c r="AN338" s="72">
        <v>48.29</v>
      </c>
      <c r="AO338" s="74">
        <v>17.649999999999999</v>
      </c>
      <c r="AP338" s="72">
        <v>11319.33</v>
      </c>
      <c r="AQ338" s="74">
        <v>45.45</v>
      </c>
      <c r="AR338" s="74">
        <v>9.7100000000000009</v>
      </c>
      <c r="AS338" s="74">
        <v>7.0060000000000002</v>
      </c>
      <c r="AT338" s="74">
        <v>0.42499999999999999</v>
      </c>
      <c r="AU338" s="74">
        <v>0.28499999999999998</v>
      </c>
      <c r="AV338" s="74">
        <v>6.7000000000000004E-2</v>
      </c>
      <c r="AW338" s="74">
        <v>9.2200000000000006</v>
      </c>
      <c r="AX338" s="74">
        <v>0.11</v>
      </c>
      <c r="AY338" s="74">
        <f t="shared" si="126"/>
        <v>25.936</v>
      </c>
      <c r="AZ338" s="74"/>
      <c r="BA338" s="74"/>
      <c r="BB338" s="74">
        <v>0.43</v>
      </c>
      <c r="BC338" s="72">
        <v>99.04</v>
      </c>
      <c r="BD338" s="74">
        <v>0.14000000000000001</v>
      </c>
      <c r="BE338" s="74">
        <v>2.88</v>
      </c>
      <c r="BF338" s="74">
        <v>7.8449999999999998</v>
      </c>
      <c r="BG338" s="74">
        <v>1.7000000000000001E-2</v>
      </c>
      <c r="BH338" s="74">
        <v>0.28599999999999998</v>
      </c>
      <c r="BI338" s="74">
        <v>0.02</v>
      </c>
      <c r="BJ338" s="74" t="s">
        <v>50</v>
      </c>
      <c r="BK338" s="74">
        <v>3.0000000000000001E-3</v>
      </c>
      <c r="BL338" s="74">
        <v>1</v>
      </c>
      <c r="BM338" s="72">
        <v>1080.95</v>
      </c>
      <c r="BN338" s="74">
        <v>0.56999999999999995</v>
      </c>
      <c r="BO338" s="74">
        <v>53.46</v>
      </c>
      <c r="BP338" s="74">
        <v>9.5980000000000008</v>
      </c>
      <c r="BQ338" s="74">
        <v>0.34399999999999997</v>
      </c>
      <c r="BR338" s="74">
        <v>0.11799999999999999</v>
      </c>
      <c r="BS338" s="74">
        <v>0.35399999999999998</v>
      </c>
      <c r="BT338" s="74">
        <v>1.92</v>
      </c>
      <c r="BU338" s="74">
        <v>6.0000000000000001E-3</v>
      </c>
      <c r="BV338" s="74">
        <f t="shared" si="122"/>
        <v>11.518000000000001</v>
      </c>
      <c r="BW338" s="74">
        <f>BT338+BN338+BQ338</f>
        <v>2.8339999999999996</v>
      </c>
      <c r="BX338" s="73">
        <f t="shared" si="130"/>
        <v>-88.31203871721425</v>
      </c>
      <c r="BY338" s="73">
        <f t="shared" si="129"/>
        <v>-179.7656362078161</v>
      </c>
      <c r="BZ338" s="74">
        <v>0.39</v>
      </c>
      <c r="CA338" s="72">
        <v>80.209999999999994</v>
      </c>
      <c r="CB338" s="74">
        <v>0.1</v>
      </c>
      <c r="CC338" s="74">
        <v>0.1</v>
      </c>
      <c r="CD338" s="74">
        <v>6.5330000000000004</v>
      </c>
      <c r="CE338" s="74">
        <v>5.0000000000000001E-3</v>
      </c>
      <c r="CF338" s="74">
        <v>0.24199999999999999</v>
      </c>
      <c r="CG338" s="74">
        <v>1E-3</v>
      </c>
      <c r="CH338" s="74" t="s">
        <v>50</v>
      </c>
      <c r="CI338" s="74">
        <v>3.0000000000000001E-3</v>
      </c>
      <c r="CJ338" s="74">
        <v>2.57</v>
      </c>
      <c r="CK338" s="74">
        <v>778.85</v>
      </c>
      <c r="CL338" s="74">
        <v>0.48</v>
      </c>
      <c r="CM338" s="74">
        <v>1.25</v>
      </c>
      <c r="CN338" s="74">
        <v>45.5</v>
      </c>
      <c r="CO338" s="74">
        <v>3.7999999999999999E-2</v>
      </c>
      <c r="CP338" s="74">
        <v>0.505</v>
      </c>
      <c r="CQ338" s="74">
        <v>1.0999999999999999E-2</v>
      </c>
      <c r="CR338" s="74">
        <v>7</v>
      </c>
      <c r="CS338" s="74">
        <v>8.9999999999999993E-3</v>
      </c>
      <c r="CT338" s="74">
        <v>0.37</v>
      </c>
      <c r="CU338" s="74">
        <v>52.55</v>
      </c>
      <c r="CV338" s="74">
        <v>0.08</v>
      </c>
      <c r="CW338" s="74">
        <v>0.08</v>
      </c>
      <c r="CX338" s="74">
        <v>5.7830000000000004</v>
      </c>
      <c r="CY338" s="74">
        <v>5.0000000000000001E-3</v>
      </c>
      <c r="CZ338" s="74">
        <v>0.253</v>
      </c>
      <c r="DA338" s="74">
        <v>1E-3</v>
      </c>
      <c r="DB338" s="74" t="s">
        <v>50</v>
      </c>
      <c r="DC338" s="74">
        <v>2E-3</v>
      </c>
      <c r="DD338" s="74">
        <v>48.5</v>
      </c>
    </row>
    <row r="339" spans="1:108" ht="16.5" customHeight="1" x14ac:dyDescent="0.25">
      <c r="A339" s="70">
        <v>319</v>
      </c>
      <c r="B339" s="85">
        <v>45451</v>
      </c>
      <c r="C339" s="72">
        <v>1</v>
      </c>
      <c r="D339" s="91">
        <v>12</v>
      </c>
      <c r="E339" s="72">
        <v>2007.98</v>
      </c>
      <c r="F339" s="74"/>
      <c r="G339" s="72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2">
        <v>1.1000000000000001</v>
      </c>
      <c r="AB339" s="72">
        <v>519.61</v>
      </c>
      <c r="AC339" s="72">
        <v>1.65</v>
      </c>
      <c r="AD339" s="72">
        <v>3.48</v>
      </c>
      <c r="AE339" s="72">
        <v>7.7320000000000002</v>
      </c>
      <c r="AF339" s="72">
        <v>2.7E-2</v>
      </c>
      <c r="AG339" s="72">
        <v>0.27800000000000002</v>
      </c>
      <c r="AH339" s="72">
        <v>2.4E-2</v>
      </c>
      <c r="AI339" s="72" t="s">
        <v>50</v>
      </c>
      <c r="AJ339" s="72">
        <v>5.0000000000000001E-3</v>
      </c>
      <c r="AK339" s="72">
        <f t="shared" si="118"/>
        <v>76.416408485119916</v>
      </c>
      <c r="AL339" s="72">
        <f t="shared" si="124"/>
        <v>2.9613789078639678</v>
      </c>
      <c r="AM339" s="72">
        <f t="shared" si="125"/>
        <v>314.91515151515154</v>
      </c>
      <c r="AN339" s="72">
        <v>43.81</v>
      </c>
      <c r="AO339" s="74">
        <v>15.6</v>
      </c>
      <c r="AP339" s="72">
        <v>10752.6</v>
      </c>
      <c r="AQ339" s="74">
        <v>46.54</v>
      </c>
      <c r="AR339" s="74">
        <v>9.84</v>
      </c>
      <c r="AS339" s="74">
        <v>6.7679999999999998</v>
      </c>
      <c r="AT339" s="74">
        <v>0.43</v>
      </c>
      <c r="AU339" s="74">
        <v>0.29599999999999999</v>
      </c>
      <c r="AV339" s="74">
        <v>7.1999999999999995E-2</v>
      </c>
      <c r="AW339" s="74">
        <v>8.64</v>
      </c>
      <c r="AX339" s="74">
        <v>0.107</v>
      </c>
      <c r="AY339" s="74">
        <f t="shared" si="126"/>
        <v>25.248000000000001</v>
      </c>
      <c r="AZ339" s="74"/>
      <c r="BA339" s="74"/>
      <c r="BB339" s="74">
        <v>0.5</v>
      </c>
      <c r="BC339" s="72">
        <v>211.51</v>
      </c>
      <c r="BD339" s="74">
        <v>0.21</v>
      </c>
      <c r="BE339" s="74">
        <v>3.55</v>
      </c>
      <c r="BF339" s="74">
        <v>8.423</v>
      </c>
      <c r="BG339" s="74">
        <v>0.02</v>
      </c>
      <c r="BH339" s="74">
        <v>0.33100000000000002</v>
      </c>
      <c r="BI339" s="74">
        <v>2.5999999999999999E-2</v>
      </c>
      <c r="BJ339" s="74" t="s">
        <v>50</v>
      </c>
      <c r="BK339" s="74">
        <v>4.0000000000000001E-3</v>
      </c>
      <c r="BL339" s="74">
        <v>0.9</v>
      </c>
      <c r="BM339" s="72">
        <v>1424.3</v>
      </c>
      <c r="BN339" s="74">
        <v>0.95</v>
      </c>
      <c r="BO339" s="74">
        <v>50.29</v>
      </c>
      <c r="BP339" s="74">
        <v>10.07</v>
      </c>
      <c r="BQ339" s="74">
        <v>0.32200000000000001</v>
      </c>
      <c r="BR339" s="74">
        <v>0.151</v>
      </c>
      <c r="BS339" s="74">
        <v>0.37</v>
      </c>
      <c r="BT339" s="74">
        <v>2.06</v>
      </c>
      <c r="BU339" s="74">
        <v>8.0000000000000002E-3</v>
      </c>
      <c r="BV339" s="74">
        <f t="shared" si="122"/>
        <v>12.13</v>
      </c>
      <c r="BW339" s="74">
        <f t="shared" si="127"/>
        <v>3.3319999999999999</v>
      </c>
      <c r="BX339" s="73">
        <f t="shared" si="130"/>
        <v>-89.252038717214248</v>
      </c>
      <c r="BY339" s="73">
        <f t="shared" si="129"/>
        <v>-181.43363620781611</v>
      </c>
      <c r="BZ339" s="74">
        <v>0.2</v>
      </c>
      <c r="CA339" s="72">
        <v>92.49</v>
      </c>
      <c r="CB339" s="74">
        <v>0.14000000000000001</v>
      </c>
      <c r="CC339" s="74">
        <v>0.12</v>
      </c>
      <c r="CD339" s="74">
        <v>6.9420000000000002</v>
      </c>
      <c r="CE339" s="74">
        <v>6.0000000000000001E-3</v>
      </c>
      <c r="CF339" s="74">
        <v>0.27500000000000002</v>
      </c>
      <c r="CG339" s="74">
        <v>1E-3</v>
      </c>
      <c r="CH339" s="74" t="s">
        <v>50</v>
      </c>
      <c r="CI339" s="74">
        <v>4.0000000000000001E-3</v>
      </c>
      <c r="CJ339" s="74">
        <v>0</v>
      </c>
      <c r="CK339" s="74">
        <v>0</v>
      </c>
      <c r="CL339" s="74">
        <v>0</v>
      </c>
      <c r="CM339" s="74">
        <v>0</v>
      </c>
      <c r="CN339" s="74">
        <v>0</v>
      </c>
      <c r="CO339" s="74">
        <v>0</v>
      </c>
      <c r="CP339" s="74">
        <v>0</v>
      </c>
      <c r="CQ339" s="74">
        <v>0</v>
      </c>
      <c r="CR339" s="74">
        <v>0</v>
      </c>
      <c r="CS339" s="74">
        <v>0</v>
      </c>
      <c r="CT339" s="74">
        <v>0</v>
      </c>
      <c r="CU339" s="74">
        <v>0</v>
      </c>
      <c r="CV339" s="74">
        <v>0</v>
      </c>
      <c r="CW339" s="74">
        <v>0</v>
      </c>
      <c r="CX339" s="74">
        <v>0</v>
      </c>
      <c r="CY339" s="74">
        <v>0</v>
      </c>
      <c r="CZ339" s="74">
        <v>0</v>
      </c>
      <c r="DA339" s="74">
        <v>0</v>
      </c>
      <c r="DB339" s="74" t="s">
        <v>50</v>
      </c>
      <c r="DC339" s="74">
        <v>0</v>
      </c>
      <c r="DD339" s="74">
        <v>46.28</v>
      </c>
    </row>
    <row r="340" spans="1:108" ht="16.5" customHeight="1" x14ac:dyDescent="0.25">
      <c r="A340" s="70">
        <v>320</v>
      </c>
      <c r="B340" s="85">
        <v>45451</v>
      </c>
      <c r="C340" s="72">
        <v>2</v>
      </c>
      <c r="D340" s="91">
        <v>12</v>
      </c>
      <c r="E340" s="72">
        <v>1965.45</v>
      </c>
      <c r="F340" s="74"/>
      <c r="G340" s="72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2">
        <v>1.1499999999999999</v>
      </c>
      <c r="AB340" s="72">
        <v>498.24</v>
      </c>
      <c r="AC340" s="72">
        <v>1.42</v>
      </c>
      <c r="AD340" s="72">
        <v>2.54</v>
      </c>
      <c r="AE340" s="72">
        <v>6.9480000000000004</v>
      </c>
      <c r="AF340" s="72">
        <v>2.8000000000000001E-2</v>
      </c>
      <c r="AG340" s="72">
        <v>0.27400000000000002</v>
      </c>
      <c r="AH340" s="72">
        <v>1.9E-2</v>
      </c>
      <c r="AI340" s="72" t="s">
        <v>50</v>
      </c>
      <c r="AJ340" s="72">
        <v>6.0000000000000001E-3</v>
      </c>
      <c r="AK340" s="72">
        <f t="shared" si="118"/>
        <v>79.666232456745092</v>
      </c>
      <c r="AL340" s="72">
        <f t="shared" si="124"/>
        <v>2.9175321365063844</v>
      </c>
      <c r="AM340" s="72">
        <f t="shared" si="125"/>
        <v>350.87323943661977</v>
      </c>
      <c r="AN340" s="72">
        <v>43.49</v>
      </c>
      <c r="AO340" s="74">
        <v>15.19</v>
      </c>
      <c r="AP340" s="72">
        <v>10307.200000000001</v>
      </c>
      <c r="AQ340" s="74">
        <v>41.95</v>
      </c>
      <c r="AR340" s="74">
        <v>11.4</v>
      </c>
      <c r="AS340" s="74">
        <v>7.6520000000000001</v>
      </c>
      <c r="AT340" s="74">
        <v>0.49</v>
      </c>
      <c r="AU340" s="74">
        <v>0.32700000000000001</v>
      </c>
      <c r="AV340" s="74">
        <v>8.5000000000000006E-2</v>
      </c>
      <c r="AW340" s="74">
        <v>10.08</v>
      </c>
      <c r="AX340" s="74">
        <v>0.125</v>
      </c>
      <c r="AY340" s="74">
        <f t="shared" si="126"/>
        <v>29.132000000000001</v>
      </c>
      <c r="AZ340" s="74"/>
      <c r="BA340" s="74"/>
      <c r="BB340" s="74">
        <v>0.47</v>
      </c>
      <c r="BC340" s="72">
        <v>188.48</v>
      </c>
      <c r="BD340" s="74">
        <v>0.18</v>
      </c>
      <c r="BE340" s="74">
        <v>2.5299999999999998</v>
      </c>
      <c r="BF340" s="74">
        <v>7.9539999999999997</v>
      </c>
      <c r="BG340" s="74">
        <v>1.7000000000000001E-2</v>
      </c>
      <c r="BH340" s="74">
        <v>0.34300000000000003</v>
      </c>
      <c r="BI340" s="74">
        <v>2.1000000000000001E-2</v>
      </c>
      <c r="BJ340" s="74" t="s">
        <v>50</v>
      </c>
      <c r="BK340" s="74">
        <v>4.0000000000000001E-3</v>
      </c>
      <c r="BL340" s="74">
        <v>0.7</v>
      </c>
      <c r="BM340" s="72">
        <v>1429.78</v>
      </c>
      <c r="BN340" s="74">
        <v>0.83</v>
      </c>
      <c r="BO340" s="74">
        <v>50.1</v>
      </c>
      <c r="BP340" s="74">
        <v>9.8960000000000008</v>
      </c>
      <c r="BQ340" s="74">
        <v>0.35199999999999998</v>
      </c>
      <c r="BR340" s="74">
        <v>0.14399999999999999</v>
      </c>
      <c r="BS340" s="74">
        <v>0.39400000000000002</v>
      </c>
      <c r="BT340" s="74">
        <v>2.2200000000000002</v>
      </c>
      <c r="BU340" s="74">
        <v>7.0000000000000001E-3</v>
      </c>
      <c r="BV340" s="74">
        <f t="shared" si="122"/>
        <v>12.116000000000001</v>
      </c>
      <c r="BW340" s="74">
        <f t="shared" si="127"/>
        <v>3.4020000000000001</v>
      </c>
      <c r="BX340" s="73">
        <f t="shared" si="130"/>
        <v>-90.032038717214249</v>
      </c>
      <c r="BY340" s="73">
        <f t="shared" si="129"/>
        <v>-183.03163620781612</v>
      </c>
      <c r="BZ340" s="74">
        <v>0.2</v>
      </c>
      <c r="CA340" s="72">
        <v>103.43</v>
      </c>
      <c r="CB340" s="74">
        <v>0.11</v>
      </c>
      <c r="CC340" s="74">
        <v>0.2</v>
      </c>
      <c r="CD340" s="74">
        <v>6.2590000000000003</v>
      </c>
      <c r="CE340" s="74">
        <v>7.0000000000000001E-3</v>
      </c>
      <c r="CF340" s="74">
        <v>0.26200000000000001</v>
      </c>
      <c r="CG340" s="74">
        <v>2E-3</v>
      </c>
      <c r="CH340" s="74" t="s">
        <v>50</v>
      </c>
      <c r="CI340" s="74">
        <v>3.0000000000000001E-3</v>
      </c>
      <c r="CJ340" s="74">
        <v>0</v>
      </c>
      <c r="CK340" s="74">
        <v>0</v>
      </c>
      <c r="CL340" s="74">
        <v>0</v>
      </c>
      <c r="CM340" s="74">
        <v>0</v>
      </c>
      <c r="CN340" s="74">
        <v>0</v>
      </c>
      <c r="CO340" s="74">
        <v>0</v>
      </c>
      <c r="CP340" s="74">
        <v>0</v>
      </c>
      <c r="CQ340" s="74">
        <v>0</v>
      </c>
      <c r="CR340" s="74">
        <v>0</v>
      </c>
      <c r="CS340" s="74">
        <v>0</v>
      </c>
      <c r="CT340" s="74">
        <v>0</v>
      </c>
      <c r="CU340" s="74">
        <v>0</v>
      </c>
      <c r="CV340" s="74">
        <v>0</v>
      </c>
      <c r="CW340" s="74">
        <v>0</v>
      </c>
      <c r="CX340" s="74">
        <v>0</v>
      </c>
      <c r="CY340" s="74">
        <v>0</v>
      </c>
      <c r="CZ340" s="74">
        <v>0</v>
      </c>
      <c r="DA340" s="74">
        <v>0</v>
      </c>
      <c r="DB340" s="74" t="s">
        <v>50</v>
      </c>
      <c r="DC340" s="74">
        <v>0</v>
      </c>
      <c r="DD340" s="74">
        <v>45.67</v>
      </c>
    </row>
    <row r="341" spans="1:108" ht="16.5" customHeight="1" x14ac:dyDescent="0.25">
      <c r="A341" s="70">
        <v>321</v>
      </c>
      <c r="B341" s="85">
        <v>45452</v>
      </c>
      <c r="C341" s="72">
        <v>1</v>
      </c>
      <c r="D341" s="91">
        <v>11.98</v>
      </c>
      <c r="E341" s="72">
        <v>1884.21</v>
      </c>
      <c r="F341" s="74"/>
      <c r="G341" s="72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2">
        <v>1.81</v>
      </c>
      <c r="AB341" s="72">
        <v>630.94000000000005</v>
      </c>
      <c r="AC341" s="72">
        <v>1.56</v>
      </c>
      <c r="AD341" s="72">
        <v>2.73</v>
      </c>
      <c r="AE341" s="72">
        <v>7.3319999999999999</v>
      </c>
      <c r="AF341" s="72">
        <v>0.03</v>
      </c>
      <c r="AG341" s="72">
        <v>0.29099999999999998</v>
      </c>
      <c r="AH341" s="72">
        <v>1.7999999999999999E-2</v>
      </c>
      <c r="AI341" s="72" t="s">
        <v>50</v>
      </c>
      <c r="AJ341" s="72">
        <v>6.0000000000000001E-3</v>
      </c>
      <c r="AK341" s="72">
        <f t="shared" si="118"/>
        <v>78.383916610983192</v>
      </c>
      <c r="AL341" s="72">
        <f t="shared" si="124"/>
        <v>2.936424616227602</v>
      </c>
      <c r="AM341" s="72">
        <f t="shared" si="125"/>
        <v>404.44871794871796</v>
      </c>
      <c r="AN341" s="72">
        <v>45.27</v>
      </c>
      <c r="AO341" s="74">
        <v>25.25</v>
      </c>
      <c r="AP341" s="72">
        <v>12227.39</v>
      </c>
      <c r="AQ341" s="74">
        <v>40.4</v>
      </c>
      <c r="AR341" s="74">
        <v>11.58</v>
      </c>
      <c r="AS341" s="74">
        <v>8.1609999999999996</v>
      </c>
      <c r="AT341" s="74">
        <v>0.437</v>
      </c>
      <c r="AU341" s="74">
        <v>0.35899999999999999</v>
      </c>
      <c r="AV341" s="74">
        <v>8.1000000000000003E-2</v>
      </c>
      <c r="AW341" s="74">
        <v>10.36</v>
      </c>
      <c r="AX341" s="74">
        <v>0.14399999999999999</v>
      </c>
      <c r="AY341" s="74">
        <f>+AR341+AW341+AS341</f>
        <v>30.100999999999999</v>
      </c>
      <c r="AZ341" s="74"/>
      <c r="BA341" s="74"/>
      <c r="BB341" s="74">
        <v>0.95</v>
      </c>
      <c r="BC341" s="72">
        <v>166.11</v>
      </c>
      <c r="BD341" s="74">
        <v>0.2</v>
      </c>
      <c r="BE341" s="74">
        <v>2.8</v>
      </c>
      <c r="BF341" s="74">
        <v>8.1479999999999997</v>
      </c>
      <c r="BG341" s="74">
        <v>1.6E-2</v>
      </c>
      <c r="BH341" s="74">
        <v>0.33100000000000002</v>
      </c>
      <c r="BI341" s="74">
        <v>1.7999999999999999E-2</v>
      </c>
      <c r="BJ341" s="74" t="s">
        <v>50</v>
      </c>
      <c r="BK341" s="74">
        <v>4.0000000000000001E-3</v>
      </c>
      <c r="BL341" s="74">
        <v>2.13</v>
      </c>
      <c r="BM341" s="72">
        <v>1381.14</v>
      </c>
      <c r="BN341" s="74">
        <v>1.6</v>
      </c>
      <c r="BO341" s="74">
        <v>50.16</v>
      </c>
      <c r="BP341" s="74">
        <v>10.311</v>
      </c>
      <c r="BQ341" s="74">
        <v>0.307</v>
      </c>
      <c r="BR341" s="74">
        <v>0.14000000000000001</v>
      </c>
      <c r="BS341" s="74">
        <v>0.30499999999999999</v>
      </c>
      <c r="BT341" s="74">
        <v>2.06</v>
      </c>
      <c r="BU341" s="74">
        <v>8.9999999999999993E-3</v>
      </c>
      <c r="BV341" s="74">
        <f t="shared" si="122"/>
        <v>12.371</v>
      </c>
      <c r="BW341" s="74">
        <f t="shared" si="127"/>
        <v>3.9670000000000001</v>
      </c>
      <c r="BX341" s="73">
        <f t="shared" si="130"/>
        <v>-90.972038717214247</v>
      </c>
      <c r="BY341" s="73">
        <f t="shared" si="129"/>
        <v>-184.06463620781611</v>
      </c>
      <c r="BZ341" s="74">
        <v>0.81</v>
      </c>
      <c r="CA341" s="72">
        <v>94.6</v>
      </c>
      <c r="CB341" s="74">
        <v>0.12</v>
      </c>
      <c r="CC341" s="74">
        <v>0.16</v>
      </c>
      <c r="CD341" s="74">
        <v>6.9370000000000003</v>
      </c>
      <c r="CE341" s="74">
        <v>7.0000000000000001E-3</v>
      </c>
      <c r="CF341" s="74">
        <v>0.27800000000000002</v>
      </c>
      <c r="CG341" s="74">
        <v>1E-3</v>
      </c>
      <c r="CH341" s="74" t="s">
        <v>50</v>
      </c>
      <c r="CI341" s="74">
        <v>3.0000000000000001E-3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  <c r="CP341" s="74">
        <v>0</v>
      </c>
      <c r="CQ341" s="74">
        <v>0</v>
      </c>
      <c r="CR341" s="74">
        <v>0</v>
      </c>
      <c r="CS341" s="74">
        <v>0</v>
      </c>
      <c r="CT341" s="74">
        <v>0</v>
      </c>
      <c r="CU341" s="74">
        <v>0</v>
      </c>
      <c r="CV341" s="74">
        <v>0</v>
      </c>
      <c r="CW341" s="74">
        <v>0</v>
      </c>
      <c r="CX341" s="74">
        <v>0</v>
      </c>
      <c r="CY341" s="74">
        <v>0</v>
      </c>
      <c r="CZ341" s="74">
        <v>0</v>
      </c>
      <c r="DA341" s="74">
        <v>0</v>
      </c>
      <c r="DB341" s="74" t="s">
        <v>50</v>
      </c>
      <c r="DC341" s="74">
        <v>0</v>
      </c>
      <c r="DD341" s="74">
        <v>45.9</v>
      </c>
    </row>
    <row r="342" spans="1:108" ht="16.5" customHeight="1" x14ac:dyDescent="0.25">
      <c r="A342" s="70">
        <v>322</v>
      </c>
      <c r="B342" s="85">
        <v>45452</v>
      </c>
      <c r="C342" s="72">
        <v>2</v>
      </c>
      <c r="D342" s="91">
        <v>12</v>
      </c>
      <c r="E342" s="72">
        <v>1999.57</v>
      </c>
      <c r="F342" s="74"/>
      <c r="G342" s="72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2">
        <v>1.76</v>
      </c>
      <c r="AB342" s="72">
        <v>616.32000000000005</v>
      </c>
      <c r="AC342" s="72">
        <v>1.48</v>
      </c>
      <c r="AD342" s="72">
        <v>2.88</v>
      </c>
      <c r="AE342" s="72">
        <v>7.3040000000000003</v>
      </c>
      <c r="AF342" s="72">
        <v>2.9000000000000001E-2</v>
      </c>
      <c r="AG342" s="72">
        <v>0.28799999999999998</v>
      </c>
      <c r="AH342" s="72">
        <v>0.02</v>
      </c>
      <c r="AI342" s="72" t="s">
        <v>50</v>
      </c>
      <c r="AJ342" s="72">
        <v>5.0000000000000001E-3</v>
      </c>
      <c r="AK342" s="72">
        <f t="shared" si="118"/>
        <v>78.334941362558553</v>
      </c>
      <c r="AL342" s="72">
        <f t="shared" si="124"/>
        <v>2.9355261703382296</v>
      </c>
      <c r="AM342" s="72">
        <f t="shared" si="125"/>
        <v>416.43243243243245</v>
      </c>
      <c r="AN342" s="72">
        <v>47.76</v>
      </c>
      <c r="AO342" s="74">
        <v>22.25</v>
      </c>
      <c r="AP342" s="72">
        <v>13203.45</v>
      </c>
      <c r="AQ342" s="74">
        <v>49.67</v>
      </c>
      <c r="AR342" s="74">
        <v>10.039999999999999</v>
      </c>
      <c r="AS342" s="74">
        <v>6.7320000000000002</v>
      </c>
      <c r="AT342" s="74">
        <v>0.40799999999999997</v>
      </c>
      <c r="AU342" s="74">
        <v>0.28499999999999998</v>
      </c>
      <c r="AV342" s="74">
        <v>6.8000000000000005E-2</v>
      </c>
      <c r="AW342" s="74">
        <v>4.8600000000000003</v>
      </c>
      <c r="AX342" s="74">
        <v>0.17499999999999999</v>
      </c>
      <c r="AY342" s="74">
        <f t="shared" ref="AY342:AY346" si="131">+AR342+AW342+AS342</f>
        <v>21.631999999999998</v>
      </c>
      <c r="AZ342" s="74"/>
      <c r="BA342" s="74"/>
      <c r="BB342" s="74">
        <v>0.93</v>
      </c>
      <c r="BC342" s="72">
        <v>210.45</v>
      </c>
      <c r="BD342" s="74">
        <v>0.2</v>
      </c>
      <c r="BE342" s="74">
        <v>3.05</v>
      </c>
      <c r="BF342" s="74">
        <v>7.7670000000000003</v>
      </c>
      <c r="BG342" s="74">
        <v>1.9E-2</v>
      </c>
      <c r="BH342" s="74">
        <v>0.33300000000000002</v>
      </c>
      <c r="BI342" s="74">
        <v>2.1000000000000001E-2</v>
      </c>
      <c r="BJ342" s="74" t="s">
        <v>50</v>
      </c>
      <c r="BK342" s="74">
        <v>4.0000000000000001E-3</v>
      </c>
      <c r="BL342" s="74">
        <v>1.73</v>
      </c>
      <c r="BM342" s="72">
        <v>1235.31</v>
      </c>
      <c r="BN342" s="74">
        <v>0.78</v>
      </c>
      <c r="BO342" s="74">
        <v>50.43</v>
      </c>
      <c r="BP342" s="74">
        <v>10.629</v>
      </c>
      <c r="BQ342" s="74">
        <v>0.314</v>
      </c>
      <c r="BR342" s="74">
        <v>0.128</v>
      </c>
      <c r="BS342" s="74">
        <v>0.32600000000000001</v>
      </c>
      <c r="BT342" s="74">
        <v>2.12</v>
      </c>
      <c r="BU342" s="74">
        <v>7.0000000000000001E-3</v>
      </c>
      <c r="BV342" s="74">
        <f t="shared" si="122"/>
        <v>12.748999999999999</v>
      </c>
      <c r="BW342" s="74">
        <f t="shared" si="127"/>
        <v>3.2140000000000004</v>
      </c>
      <c r="BX342" s="73">
        <f t="shared" si="130"/>
        <v>-91.852038717214242</v>
      </c>
      <c r="BY342" s="73">
        <f t="shared" si="129"/>
        <v>-185.85063620781611</v>
      </c>
      <c r="BZ342" s="74">
        <v>0.69</v>
      </c>
      <c r="CA342" s="72">
        <v>110.57</v>
      </c>
      <c r="CB342" s="74">
        <v>0.13</v>
      </c>
      <c r="CC342" s="74">
        <v>0.18</v>
      </c>
      <c r="CD342" s="74">
        <v>7.0350000000000001</v>
      </c>
      <c r="CE342" s="74">
        <v>7.0000000000000001E-3</v>
      </c>
      <c r="CF342" s="74">
        <v>0.27400000000000002</v>
      </c>
      <c r="CG342" s="74">
        <v>1E-3</v>
      </c>
      <c r="CH342" s="74" t="s">
        <v>50</v>
      </c>
      <c r="CI342" s="74">
        <v>3.0000000000000001E-3</v>
      </c>
      <c r="CJ342" s="74">
        <v>0</v>
      </c>
      <c r="CK342" s="74">
        <v>0</v>
      </c>
      <c r="CL342" s="74">
        <v>0</v>
      </c>
      <c r="CM342" s="74">
        <v>0</v>
      </c>
      <c r="CN342" s="74">
        <v>0</v>
      </c>
      <c r="CO342" s="74">
        <v>0</v>
      </c>
      <c r="CP342" s="74">
        <v>0</v>
      </c>
      <c r="CQ342" s="74">
        <v>0</v>
      </c>
      <c r="CR342" s="74">
        <v>0</v>
      </c>
      <c r="CS342" s="74">
        <v>0</v>
      </c>
      <c r="CT342" s="74">
        <v>0</v>
      </c>
      <c r="CU342" s="74">
        <v>0</v>
      </c>
      <c r="CV342" s="74">
        <v>0</v>
      </c>
      <c r="CW342" s="74">
        <v>0</v>
      </c>
      <c r="CX342" s="74">
        <v>0</v>
      </c>
      <c r="CY342" s="74">
        <v>0</v>
      </c>
      <c r="CZ342" s="74">
        <v>0</v>
      </c>
      <c r="DA342" s="74">
        <v>0</v>
      </c>
      <c r="DB342" s="74" t="s">
        <v>50</v>
      </c>
      <c r="DC342" s="74">
        <v>0</v>
      </c>
      <c r="DD342" s="74">
        <v>48.78</v>
      </c>
    </row>
    <row r="343" spans="1:108" ht="16.5" customHeight="1" x14ac:dyDescent="0.25">
      <c r="A343" s="70">
        <v>323</v>
      </c>
      <c r="B343" s="85">
        <v>45453</v>
      </c>
      <c r="C343" s="72">
        <v>1</v>
      </c>
      <c r="D343" s="91">
        <v>12</v>
      </c>
      <c r="E343" s="72">
        <v>2022.67</v>
      </c>
      <c r="F343" s="74"/>
      <c r="G343" s="72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2">
        <v>1.75</v>
      </c>
      <c r="AB343" s="72">
        <v>711.88</v>
      </c>
      <c r="AC343" s="72">
        <v>2.0499999999999998</v>
      </c>
      <c r="AD343" s="72">
        <v>3.37</v>
      </c>
      <c r="AE343" s="72">
        <v>7.88</v>
      </c>
      <c r="AF343" s="72">
        <v>4.3999999999999997E-2</v>
      </c>
      <c r="AG343" s="72">
        <v>0.377</v>
      </c>
      <c r="AH343" s="72">
        <v>0.03</v>
      </c>
      <c r="AI343" s="72" t="s">
        <v>50</v>
      </c>
      <c r="AJ343" s="72">
        <v>6.0000000000000001E-3</v>
      </c>
      <c r="AK343" s="72">
        <f t="shared" si="118"/>
        <v>75.682316579767303</v>
      </c>
      <c r="AL343" s="72">
        <f t="shared" si="124"/>
        <v>2.9769603609984103</v>
      </c>
      <c r="AM343" s="72">
        <f t="shared" si="125"/>
        <v>347.2585365853659</v>
      </c>
      <c r="AN343" s="72">
        <v>46.15</v>
      </c>
      <c r="AO343" s="74">
        <v>19.18</v>
      </c>
      <c r="AP343" s="72">
        <v>12874.01</v>
      </c>
      <c r="AQ343" s="74">
        <v>50.79</v>
      </c>
      <c r="AR343" s="74">
        <v>9.81</v>
      </c>
      <c r="AS343" s="74">
        <v>6.6379999999999999</v>
      </c>
      <c r="AT343" s="74">
        <v>0.52700000000000002</v>
      </c>
      <c r="AU343" s="74">
        <v>0.33600000000000002</v>
      </c>
      <c r="AV343" s="74">
        <v>8.3000000000000004E-2</v>
      </c>
      <c r="AW343" s="74">
        <v>8.8800000000000008</v>
      </c>
      <c r="AX343" s="74">
        <v>0.192</v>
      </c>
      <c r="AY343" s="74">
        <f t="shared" si="131"/>
        <v>25.328000000000003</v>
      </c>
      <c r="AZ343" s="74"/>
      <c r="BA343" s="74"/>
      <c r="BB343" s="74">
        <v>0.56999999999999995</v>
      </c>
      <c r="BC343" s="72">
        <v>160.16</v>
      </c>
      <c r="BD343" s="74">
        <v>0.23</v>
      </c>
      <c r="BE343" s="74">
        <v>3.4</v>
      </c>
      <c r="BF343" s="74">
        <v>9.0939999999999994</v>
      </c>
      <c r="BG343" s="74">
        <v>2.4E-2</v>
      </c>
      <c r="BH343" s="74">
        <v>0.41399999999999998</v>
      </c>
      <c r="BI343" s="74">
        <v>0.03</v>
      </c>
      <c r="BJ343" s="74" t="s">
        <v>50</v>
      </c>
      <c r="BK343" s="74">
        <v>2E-3</v>
      </c>
      <c r="BL343" s="74">
        <v>1.1000000000000001</v>
      </c>
      <c r="BM343" s="72">
        <v>1026.73</v>
      </c>
      <c r="BN343" s="74">
        <v>1.1200000000000001</v>
      </c>
      <c r="BO343" s="74">
        <v>53.17</v>
      </c>
      <c r="BP343" s="74">
        <v>9.2880000000000003</v>
      </c>
      <c r="BQ343" s="74">
        <v>0.379</v>
      </c>
      <c r="BR343" s="74">
        <v>0.12</v>
      </c>
      <c r="BS343" s="74">
        <v>0.436</v>
      </c>
      <c r="BT343" s="74">
        <v>1.3</v>
      </c>
      <c r="BU343" s="74">
        <v>6.0000000000000001E-3</v>
      </c>
      <c r="BV343" s="74">
        <f t="shared" si="122"/>
        <v>10.588000000000001</v>
      </c>
      <c r="BW343" s="74">
        <f t="shared" si="127"/>
        <v>2.7989999999999999</v>
      </c>
      <c r="BX343" s="73">
        <f t="shared" si="130"/>
        <v>-93.552038717214245</v>
      </c>
      <c r="BY343" s="73">
        <f t="shared" si="129"/>
        <v>-188.0516362078161</v>
      </c>
      <c r="BZ343" s="74">
        <v>0.47</v>
      </c>
      <c r="CA343" s="72">
        <v>103.34</v>
      </c>
      <c r="CB343" s="74">
        <v>0.15</v>
      </c>
      <c r="CC343" s="74">
        <v>0.13</v>
      </c>
      <c r="CD343" s="74">
        <v>7.1070000000000002</v>
      </c>
      <c r="CE343" s="74">
        <v>8.9999999999999993E-3</v>
      </c>
      <c r="CF343" s="74">
        <v>0.312</v>
      </c>
      <c r="CG343" s="74">
        <v>2E-3</v>
      </c>
      <c r="CH343" s="74" t="s">
        <v>50</v>
      </c>
      <c r="CI343" s="74">
        <v>1E-3</v>
      </c>
      <c r="CJ343" s="74">
        <v>2.8</v>
      </c>
      <c r="CK343" s="74">
        <v>1245.98</v>
      </c>
      <c r="CL343" s="74">
        <v>0.82</v>
      </c>
      <c r="CM343" s="74">
        <v>2.46</v>
      </c>
      <c r="CN343" s="74">
        <v>41.9</v>
      </c>
      <c r="CO343" s="74">
        <v>8.7999999999999995E-2</v>
      </c>
      <c r="CP343" s="74">
        <v>0.67900000000000005</v>
      </c>
      <c r="CQ343" s="74">
        <v>2.1999999999999999E-2</v>
      </c>
      <c r="CR343" s="74">
        <v>7.58</v>
      </c>
      <c r="CS343" s="74">
        <v>4.0000000000000001E-3</v>
      </c>
      <c r="CT343" s="74">
        <v>0.4</v>
      </c>
      <c r="CU343" s="74">
        <v>50.99</v>
      </c>
      <c r="CV343" s="74">
        <v>0.15</v>
      </c>
      <c r="CW343" s="74">
        <v>0.1</v>
      </c>
      <c r="CX343" s="74">
        <v>5.5609999999999999</v>
      </c>
      <c r="CY343" s="74">
        <v>8.0000000000000002E-3</v>
      </c>
      <c r="CZ343" s="74">
        <v>0.34100000000000003</v>
      </c>
      <c r="DA343" s="74">
        <v>1E-3</v>
      </c>
      <c r="DB343" s="74" t="s">
        <v>50</v>
      </c>
      <c r="DC343" s="74">
        <v>2E-3</v>
      </c>
      <c r="DD343" s="74">
        <v>48.63</v>
      </c>
    </row>
    <row r="344" spans="1:108" ht="16.5" customHeight="1" x14ac:dyDescent="0.25">
      <c r="A344" s="70">
        <v>324</v>
      </c>
      <c r="B344" s="85">
        <v>45453</v>
      </c>
      <c r="C344" s="72">
        <v>2</v>
      </c>
      <c r="D344" s="91">
        <v>11.9</v>
      </c>
      <c r="E344" s="72">
        <v>1931.12</v>
      </c>
      <c r="F344" s="74"/>
      <c r="G344" s="72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2">
        <v>1.6</v>
      </c>
      <c r="AB344" s="72">
        <v>504.66</v>
      </c>
      <c r="AC344" s="72">
        <v>1.54</v>
      </c>
      <c r="AD344" s="72">
        <v>2.68</v>
      </c>
      <c r="AE344" s="72">
        <v>7.8259999999999996</v>
      </c>
      <c r="AF344" s="72">
        <v>4.3999999999999997E-2</v>
      </c>
      <c r="AG344" s="72">
        <v>0.29599999999999999</v>
      </c>
      <c r="AH344" s="72">
        <v>2.4E-2</v>
      </c>
      <c r="AI344" s="72" t="s">
        <v>50</v>
      </c>
      <c r="AJ344" s="72">
        <v>3.0000000000000001E-3</v>
      </c>
      <c r="AK344" s="72">
        <f t="shared" si="118"/>
        <v>77.418910493764741</v>
      </c>
      <c r="AL344" s="72">
        <f t="shared" si="124"/>
        <v>2.9509750584616232</v>
      </c>
      <c r="AM344" s="72">
        <f t="shared" si="125"/>
        <v>327.7012987012987</v>
      </c>
      <c r="AN344" s="72">
        <v>43.72</v>
      </c>
      <c r="AO344" s="74">
        <v>25.35</v>
      </c>
      <c r="AP344" s="72">
        <v>11502.21</v>
      </c>
      <c r="AQ344" s="74">
        <v>46.73</v>
      </c>
      <c r="AR344" s="74">
        <v>11.06</v>
      </c>
      <c r="AS344" s="74">
        <v>7.9340000000000002</v>
      </c>
      <c r="AT344" s="74">
        <v>0.64</v>
      </c>
      <c r="AU344" s="74">
        <v>0.29199999999999998</v>
      </c>
      <c r="AV344" s="74">
        <v>9.0999999999999998E-2</v>
      </c>
      <c r="AW344" s="74">
        <v>8.02</v>
      </c>
      <c r="AX344" s="74">
        <v>0.123</v>
      </c>
      <c r="AY344" s="74">
        <f t="shared" si="131"/>
        <v>27.013999999999999</v>
      </c>
      <c r="AZ344" s="74"/>
      <c r="BA344" s="74"/>
      <c r="BB344" s="74">
        <v>0.65</v>
      </c>
      <c r="BC344" s="72">
        <v>124.86</v>
      </c>
      <c r="BD344" s="74">
        <v>0.19</v>
      </c>
      <c r="BE344" s="74">
        <v>2.67</v>
      </c>
      <c r="BF344" s="74">
        <v>8.5229999999999997</v>
      </c>
      <c r="BG344" s="74">
        <v>2.1999999999999999E-2</v>
      </c>
      <c r="BH344" s="74">
        <v>0.32200000000000001</v>
      </c>
      <c r="BI344" s="74">
        <v>2.4E-2</v>
      </c>
      <c r="BJ344" s="74" t="s">
        <v>50</v>
      </c>
      <c r="BK344" s="74">
        <v>1E-3</v>
      </c>
      <c r="BL344" s="74">
        <v>1.2</v>
      </c>
      <c r="BM344" s="72">
        <v>1050.3</v>
      </c>
      <c r="BN344" s="74">
        <v>0.96</v>
      </c>
      <c r="BO344" s="74">
        <v>53.77</v>
      </c>
      <c r="BP344" s="74">
        <v>9.5489999999999995</v>
      </c>
      <c r="BQ344" s="74">
        <v>0.40799999999999997</v>
      </c>
      <c r="BR344" s="74">
        <v>9.7000000000000003E-2</v>
      </c>
      <c r="BS344" s="74">
        <v>0.41599999999999998</v>
      </c>
      <c r="BT344" s="74">
        <v>1.37</v>
      </c>
      <c r="BU344" s="74">
        <v>6.0000000000000001E-3</v>
      </c>
      <c r="BV344" s="74">
        <f t="shared" si="122"/>
        <v>10.919</v>
      </c>
      <c r="BW344" s="74">
        <f t="shared" si="127"/>
        <v>2.738</v>
      </c>
      <c r="BX344" s="73">
        <f t="shared" si="130"/>
        <v>-95.18203871721424</v>
      </c>
      <c r="BY344" s="73">
        <f t="shared" si="129"/>
        <v>-190.3136362078161</v>
      </c>
      <c r="BZ344" s="74">
        <v>0.43</v>
      </c>
      <c r="CA344" s="72">
        <v>77.430000000000007</v>
      </c>
      <c r="CB344" s="74">
        <v>0.12</v>
      </c>
      <c r="CC344" s="74">
        <v>0.12</v>
      </c>
      <c r="CD344" s="74">
        <v>6.4930000000000003</v>
      </c>
      <c r="CE344" s="74">
        <v>0.01</v>
      </c>
      <c r="CF344" s="74">
        <v>0.248</v>
      </c>
      <c r="CG344" s="74">
        <v>1E-3</v>
      </c>
      <c r="CH344" s="74" t="s">
        <v>50</v>
      </c>
      <c r="CI344" s="74">
        <v>2E-3</v>
      </c>
      <c r="CJ344" s="74">
        <v>2.4</v>
      </c>
      <c r="CK344" s="74">
        <v>749.57</v>
      </c>
      <c r="CL344" s="74">
        <v>0.5</v>
      </c>
      <c r="CM344" s="74">
        <v>1.23</v>
      </c>
      <c r="CN344" s="74">
        <v>42.6</v>
      </c>
      <c r="CO344" s="74">
        <v>5.2999999999999999E-2</v>
      </c>
      <c r="CP344" s="74">
        <v>0.46100000000000002</v>
      </c>
      <c r="CQ344" s="74">
        <v>0.01</v>
      </c>
      <c r="CR344" s="74">
        <v>6.01</v>
      </c>
      <c r="CS344" s="74">
        <v>2E-3</v>
      </c>
      <c r="CT344" s="74">
        <v>0.37</v>
      </c>
      <c r="CU344" s="74">
        <v>38.659999999999997</v>
      </c>
      <c r="CV344" s="74">
        <v>0.12</v>
      </c>
      <c r="CW344" s="74">
        <v>0.09</v>
      </c>
      <c r="CX344" s="74">
        <v>5.1050000000000004</v>
      </c>
      <c r="CY344" s="74">
        <v>8.9999999999999993E-3</v>
      </c>
      <c r="CZ344" s="74">
        <v>0.27900000000000003</v>
      </c>
      <c r="DA344" s="74">
        <v>1E-3</v>
      </c>
      <c r="DB344" s="74" t="s">
        <v>50</v>
      </c>
      <c r="DC344" s="74">
        <v>1E-3</v>
      </c>
      <c r="DD344" s="74">
        <v>46.14</v>
      </c>
    </row>
    <row r="345" spans="1:108" ht="16.5" customHeight="1" x14ac:dyDescent="0.25">
      <c r="A345" s="70">
        <v>325</v>
      </c>
      <c r="B345" s="85">
        <v>45454</v>
      </c>
      <c r="C345" s="72">
        <v>1</v>
      </c>
      <c r="D345" s="91">
        <v>12</v>
      </c>
      <c r="E345" s="72">
        <v>1905.18</v>
      </c>
      <c r="F345" s="74"/>
      <c r="G345" s="72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2">
        <v>1.25</v>
      </c>
      <c r="AB345" s="72">
        <v>528.41</v>
      </c>
      <c r="AC345" s="72">
        <v>1.47</v>
      </c>
      <c r="AD345" s="72">
        <v>3.02</v>
      </c>
      <c r="AE345" s="72">
        <v>6.9240000000000004</v>
      </c>
      <c r="AF345" s="72">
        <v>2.8000000000000001E-2</v>
      </c>
      <c r="AG345" s="72">
        <v>0.214</v>
      </c>
      <c r="AH345" s="72">
        <v>2.1999999999999999E-2</v>
      </c>
      <c r="AI345" s="72" t="s">
        <v>50</v>
      </c>
      <c r="AJ345" s="72">
        <v>8.9999999999999993E-3</v>
      </c>
      <c r="AK345" s="72">
        <f t="shared" si="118"/>
        <v>79.028005052058191</v>
      </c>
      <c r="AL345" s="72">
        <f t="shared" si="124"/>
        <v>2.9236370316229965</v>
      </c>
      <c r="AM345" s="72">
        <f t="shared" si="125"/>
        <v>359.46258503401361</v>
      </c>
      <c r="AN345" s="72">
        <v>41.14</v>
      </c>
      <c r="AO345" s="74">
        <v>18.899999999999999</v>
      </c>
      <c r="AP345" s="72">
        <v>11725.66</v>
      </c>
      <c r="AQ345" s="74">
        <v>48.3</v>
      </c>
      <c r="AR345" s="74">
        <v>11.38</v>
      </c>
      <c r="AS345" s="74">
        <v>6.77</v>
      </c>
      <c r="AT345" s="74">
        <v>0.442</v>
      </c>
      <c r="AU345" s="74">
        <v>0.21099999999999999</v>
      </c>
      <c r="AV345" s="74">
        <v>7.0000000000000007E-2</v>
      </c>
      <c r="AW345" s="74">
        <v>5.98</v>
      </c>
      <c r="AX345" s="74">
        <v>0.13800000000000001</v>
      </c>
      <c r="AY345" s="74">
        <f t="shared" si="131"/>
        <v>24.13</v>
      </c>
      <c r="AZ345" s="74"/>
      <c r="BA345" s="74"/>
      <c r="BB345" s="74">
        <v>0.8</v>
      </c>
      <c r="BC345" s="72">
        <v>287.76</v>
      </c>
      <c r="BD345" s="74">
        <v>0.18</v>
      </c>
      <c r="BE345" s="74">
        <v>3.71</v>
      </c>
      <c r="BF345" s="74">
        <v>8.9260000000000002</v>
      </c>
      <c r="BG345" s="74">
        <v>2.3E-2</v>
      </c>
      <c r="BH345" s="74">
        <v>0.29299999999999998</v>
      </c>
      <c r="BI345" s="74">
        <v>2.5999999999999999E-2</v>
      </c>
      <c r="BJ345" s="74" t="s">
        <v>50</v>
      </c>
      <c r="BK345" s="74">
        <v>7.0000000000000001E-3</v>
      </c>
      <c r="BL345" s="74">
        <v>1.47</v>
      </c>
      <c r="BM345" s="72">
        <v>1406.21</v>
      </c>
      <c r="BN345" s="74">
        <v>0.79</v>
      </c>
      <c r="BO345" s="74">
        <v>54.07</v>
      </c>
      <c r="BP345" s="74">
        <v>8.6419999999999995</v>
      </c>
      <c r="BQ345" s="74">
        <v>0.33800000000000002</v>
      </c>
      <c r="BR345" s="74">
        <v>9.0999999999999998E-2</v>
      </c>
      <c r="BS345" s="74">
        <v>0.317</v>
      </c>
      <c r="BT345" s="74">
        <v>1.38</v>
      </c>
      <c r="BU345" s="74">
        <v>8.9999999999999993E-3</v>
      </c>
      <c r="BV345" s="74">
        <f t="shared" si="122"/>
        <v>10.021999999999998</v>
      </c>
      <c r="BW345" s="74">
        <f t="shared" si="127"/>
        <v>2.508</v>
      </c>
      <c r="BX345" s="73">
        <f t="shared" si="130"/>
        <v>-96.802038717214245</v>
      </c>
      <c r="BY345" s="73">
        <f t="shared" si="129"/>
        <v>-192.80563620781609</v>
      </c>
      <c r="BZ345" s="74">
        <v>0.62</v>
      </c>
      <c r="CA345" s="72">
        <v>106.4</v>
      </c>
      <c r="CB345" s="74">
        <v>0.1</v>
      </c>
      <c r="CC345" s="74">
        <v>0.13</v>
      </c>
      <c r="CD345" s="74">
        <v>6.5810000000000004</v>
      </c>
      <c r="CE345" s="74">
        <v>5.0000000000000001E-3</v>
      </c>
      <c r="CF345" s="74">
        <v>0.20499999999999999</v>
      </c>
      <c r="CG345" s="74">
        <v>3.0000000000000001E-3</v>
      </c>
      <c r="CH345" s="74" t="s">
        <v>50</v>
      </c>
      <c r="CI345" s="74">
        <v>7.0000000000000001E-3</v>
      </c>
      <c r="CJ345" s="74">
        <v>2.64</v>
      </c>
      <c r="CK345" s="74">
        <v>1061.33</v>
      </c>
      <c r="CL345" s="74">
        <v>0.44</v>
      </c>
      <c r="CM345" s="74">
        <v>1.3</v>
      </c>
      <c r="CN345" s="74">
        <v>43.59</v>
      </c>
      <c r="CO345" s="74">
        <v>0.04</v>
      </c>
      <c r="CP345" s="74">
        <v>0.44</v>
      </c>
      <c r="CQ345" s="74">
        <v>0.01</v>
      </c>
      <c r="CR345" s="74">
        <v>6.02</v>
      </c>
      <c r="CS345" s="74">
        <v>1.2999999999999999E-2</v>
      </c>
      <c r="CT345" s="74">
        <v>0.5</v>
      </c>
      <c r="CU345" s="74">
        <v>46.3</v>
      </c>
      <c r="CV345" s="74">
        <v>0.1</v>
      </c>
      <c r="CW345" s="74">
        <v>0.1</v>
      </c>
      <c r="CX345" s="74">
        <v>5.1879999999999997</v>
      </c>
      <c r="CY345" s="74">
        <v>5.0000000000000001E-3</v>
      </c>
      <c r="CZ345" s="74">
        <v>0.214</v>
      </c>
      <c r="DA345" s="74">
        <v>2E-3</v>
      </c>
      <c r="DB345" s="74" t="s">
        <v>50</v>
      </c>
      <c r="DC345" s="74">
        <v>7.0000000000000001E-3</v>
      </c>
      <c r="DD345" s="74">
        <v>43.45</v>
      </c>
    </row>
    <row r="346" spans="1:108" ht="16.5" customHeight="1" x14ac:dyDescent="0.25">
      <c r="A346" s="70">
        <v>326</v>
      </c>
      <c r="B346" s="85">
        <v>45454</v>
      </c>
      <c r="C346" s="72">
        <v>2</v>
      </c>
      <c r="D346" s="91">
        <v>10.74</v>
      </c>
      <c r="E346" s="72">
        <v>1778.32</v>
      </c>
      <c r="F346" s="74"/>
      <c r="G346" s="72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2">
        <v>1.03</v>
      </c>
      <c r="AB346" s="72">
        <v>535.83000000000004</v>
      </c>
      <c r="AC346" s="72">
        <v>1.46</v>
      </c>
      <c r="AD346" s="72">
        <v>2.95</v>
      </c>
      <c r="AE346" s="72">
        <v>7.218</v>
      </c>
      <c r="AF346" s="72">
        <v>3.2000000000000001E-2</v>
      </c>
      <c r="AG346" s="72">
        <v>0.22</v>
      </c>
      <c r="AH346" s="72">
        <v>2.1000000000000001E-2</v>
      </c>
      <c r="AI346" s="72" t="s">
        <v>50</v>
      </c>
      <c r="AJ346" s="72">
        <v>8.9999999999999993E-3</v>
      </c>
      <c r="AK346" s="72">
        <f>100-(AB346/10000*1.6734)-(AC346*1.1547)-(AD346*(100/(67.1-$AQ$1)))-(AF346*2.8879)-(AG346*2.1733)-((AE346-(AD346*($AQ$1/(67.1-$AQ$1)))-(AF346*0.8788)-(AG346*0.7453))*2.1483)</f>
        <v>78.495721697658354</v>
      </c>
      <c r="AL346" s="72">
        <f>100/((AB346/10000*1.6734/5.8)+(AC346*1.1547/7.58)+(AD346*(100/(67.1-$AQ$1))/4)+(AF346*2.8879/4.2)+(AG346*2.1733/6)+((AE346-(AD346*($AQ$1/(67.1-$AQ$1)))-(AF346*0.8788)-(AG346*0.7453))*2.1483/4.9)+(AK346/2.65))</f>
        <v>2.9319641348807357</v>
      </c>
      <c r="AM346" s="72">
        <f>IF(AB346=0,0,(AB346/AC346))</f>
        <v>367.00684931506851</v>
      </c>
      <c r="AN346" s="72">
        <v>48.13</v>
      </c>
      <c r="AO346" s="74">
        <v>12.25</v>
      </c>
      <c r="AP346" s="72">
        <v>9850.19</v>
      </c>
      <c r="AQ346" s="74">
        <v>50.6</v>
      </c>
      <c r="AR346" s="74">
        <v>10.11</v>
      </c>
      <c r="AS346" s="74">
        <v>6.2160000000000002</v>
      </c>
      <c r="AT346" s="74">
        <v>0.46100000000000002</v>
      </c>
      <c r="AU346" s="74">
        <v>0.20399999999999999</v>
      </c>
      <c r="AV346" s="74">
        <v>6.7000000000000004E-2</v>
      </c>
      <c r="AW346" s="74">
        <v>3.37</v>
      </c>
      <c r="AX346" s="74">
        <v>0.129</v>
      </c>
      <c r="AY346" s="74">
        <f t="shared" si="131"/>
        <v>19.696000000000002</v>
      </c>
      <c r="AZ346" s="74"/>
      <c r="BA346" s="74"/>
      <c r="BB346" s="74">
        <v>0.65</v>
      </c>
      <c r="BC346" s="72">
        <v>281.95999999999998</v>
      </c>
      <c r="BD346" s="74">
        <v>0.17</v>
      </c>
      <c r="BE346" s="74">
        <v>3.33</v>
      </c>
      <c r="BF346" s="74">
        <v>8.1530000000000005</v>
      </c>
      <c r="BG346" s="74">
        <v>0.02</v>
      </c>
      <c r="BH346" s="74">
        <v>0.24299999999999999</v>
      </c>
      <c r="BI346" s="74">
        <v>2.3E-2</v>
      </c>
      <c r="BJ346" s="74" t="s">
        <v>50</v>
      </c>
      <c r="BK346" s="74">
        <v>7.0000000000000001E-3</v>
      </c>
      <c r="BL346" s="74">
        <v>2.0299999999999998</v>
      </c>
      <c r="BM346" s="72">
        <v>2111.75</v>
      </c>
      <c r="BN346" s="74">
        <v>1.22</v>
      </c>
      <c r="BO346" s="74">
        <v>53</v>
      </c>
      <c r="BP346" s="74">
        <v>8.6389999999999993</v>
      </c>
      <c r="BQ346" s="74">
        <v>0.34200000000000003</v>
      </c>
      <c r="BR346" s="74">
        <v>0.10199999999999999</v>
      </c>
      <c r="BS346" s="74">
        <v>0.314</v>
      </c>
      <c r="BT346" s="74">
        <v>2.27</v>
      </c>
      <c r="BU346" s="74">
        <v>0.01</v>
      </c>
      <c r="BV346" s="74">
        <f t="shared" si="122"/>
        <v>10.908999999999999</v>
      </c>
      <c r="BW346" s="74">
        <f t="shared" si="127"/>
        <v>3.8320000000000003</v>
      </c>
      <c r="BX346" s="73">
        <f>BX345+BT346-$BX$2</f>
        <v>-97.532038717214249</v>
      </c>
      <c r="BY346" s="73">
        <f>BY345+BW346-BY$2</f>
        <v>-193.9736362078161</v>
      </c>
      <c r="BZ346" s="74">
        <v>0.5</v>
      </c>
      <c r="CA346" s="72">
        <v>150.31</v>
      </c>
      <c r="CB346" s="74">
        <v>0.08</v>
      </c>
      <c r="CC346" s="74">
        <v>0.12</v>
      </c>
      <c r="CD346" s="74">
        <v>5.835</v>
      </c>
      <c r="CE346" s="74">
        <v>7.0000000000000001E-3</v>
      </c>
      <c r="CF346" s="74">
        <v>0.16300000000000001</v>
      </c>
      <c r="CG346" s="74">
        <v>3.0000000000000001E-3</v>
      </c>
      <c r="CH346" s="74" t="s">
        <v>50</v>
      </c>
      <c r="CI346" s="74">
        <v>6.0000000000000001E-3</v>
      </c>
      <c r="CJ346" s="74">
        <v>3.95</v>
      </c>
      <c r="CK346" s="74">
        <v>2053.1999999999998</v>
      </c>
      <c r="CL346" s="74">
        <v>0.52</v>
      </c>
      <c r="CM346" s="74">
        <v>1.85</v>
      </c>
      <c r="CN346" s="74">
        <v>42.9</v>
      </c>
      <c r="CO346" s="74">
        <v>5.0999999999999997E-2</v>
      </c>
      <c r="CP346" s="74">
        <v>0.45</v>
      </c>
      <c r="CQ346" s="74">
        <v>1.4E-2</v>
      </c>
      <c r="CR346" s="74">
        <v>7.27</v>
      </c>
      <c r="CS346" s="74">
        <v>1.2E-2</v>
      </c>
      <c r="CT346" s="74">
        <v>0.4</v>
      </c>
      <c r="CU346" s="74">
        <v>57.39</v>
      </c>
      <c r="CV346" s="74">
        <v>0.1</v>
      </c>
      <c r="CW346" s="74">
        <v>0.09</v>
      </c>
      <c r="CX346" s="74">
        <v>5.633</v>
      </c>
      <c r="CY346" s="74">
        <v>4.0000000000000001E-3</v>
      </c>
      <c r="CZ346" s="74">
        <v>0.188</v>
      </c>
      <c r="DA346" s="74">
        <v>2E-3</v>
      </c>
      <c r="DB346" s="74" t="s">
        <v>50</v>
      </c>
      <c r="DC346" s="74">
        <v>6.0000000000000001E-3</v>
      </c>
      <c r="DD346" s="74">
        <v>43.9</v>
      </c>
    </row>
    <row r="347" spans="1:108" ht="16.5" customHeight="1" x14ac:dyDescent="0.25">
      <c r="A347" s="70">
        <v>327</v>
      </c>
      <c r="B347" s="85">
        <v>45455</v>
      </c>
      <c r="C347" s="72">
        <v>1</v>
      </c>
      <c r="D347" s="91">
        <v>0</v>
      </c>
      <c r="E347" s="72">
        <v>0</v>
      </c>
      <c r="F347" s="74"/>
      <c r="G347" s="72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2">
        <v>0</v>
      </c>
      <c r="AB347" s="72">
        <v>0</v>
      </c>
      <c r="AC347" s="72">
        <v>0</v>
      </c>
      <c r="AD347" s="72">
        <v>0</v>
      </c>
      <c r="AE347" s="72">
        <v>0</v>
      </c>
      <c r="AF347" s="72">
        <v>0</v>
      </c>
      <c r="AG347" s="72">
        <v>0</v>
      </c>
      <c r="AH347" s="72">
        <v>0</v>
      </c>
      <c r="AI347" s="72" t="s">
        <v>50</v>
      </c>
      <c r="AJ347" s="72">
        <v>0</v>
      </c>
      <c r="AK347" s="72">
        <v>0</v>
      </c>
      <c r="AL347" s="72">
        <v>0</v>
      </c>
      <c r="AM347" s="72">
        <v>0</v>
      </c>
      <c r="AN347" s="72">
        <v>0</v>
      </c>
      <c r="AO347" s="72">
        <v>0</v>
      </c>
      <c r="AP347" s="72">
        <v>0</v>
      </c>
      <c r="AQ347" s="72">
        <v>0</v>
      </c>
      <c r="AR347" s="72">
        <v>0</v>
      </c>
      <c r="AS347" s="72">
        <v>0</v>
      </c>
      <c r="AT347" s="72">
        <v>0</v>
      </c>
      <c r="AU347" s="72">
        <v>0</v>
      </c>
      <c r="AV347" s="72">
        <v>0</v>
      </c>
      <c r="AW347" s="72">
        <v>0</v>
      </c>
      <c r="AX347" s="72">
        <v>0</v>
      </c>
      <c r="AY347" s="72">
        <v>0</v>
      </c>
      <c r="AZ347" s="74"/>
      <c r="BA347" s="74"/>
      <c r="BB347" s="74">
        <v>0</v>
      </c>
      <c r="BC347" s="74">
        <v>0</v>
      </c>
      <c r="BD347" s="74">
        <v>0</v>
      </c>
      <c r="BE347" s="74">
        <v>0</v>
      </c>
      <c r="BF347" s="74">
        <v>0</v>
      </c>
      <c r="BG347" s="74">
        <v>0</v>
      </c>
      <c r="BH347" s="74">
        <v>0</v>
      </c>
      <c r="BI347" s="74">
        <v>0</v>
      </c>
      <c r="BJ347" s="74" t="s">
        <v>50</v>
      </c>
      <c r="BK347" s="74">
        <v>0</v>
      </c>
      <c r="BL347" s="74">
        <v>0</v>
      </c>
      <c r="BM347" s="74">
        <v>0</v>
      </c>
      <c r="BN347" s="74">
        <v>0</v>
      </c>
      <c r="BO347" s="74">
        <v>0</v>
      </c>
      <c r="BP347" s="74">
        <v>0</v>
      </c>
      <c r="BQ347" s="74">
        <v>0</v>
      </c>
      <c r="BR347" s="74">
        <v>0</v>
      </c>
      <c r="BS347" s="74">
        <v>0</v>
      </c>
      <c r="BT347" s="74">
        <v>0</v>
      </c>
      <c r="BU347" s="74">
        <v>0</v>
      </c>
      <c r="BV347" s="74">
        <v>0</v>
      </c>
      <c r="BW347" s="74">
        <v>0</v>
      </c>
      <c r="BX347" s="73">
        <v>0</v>
      </c>
      <c r="BY347" s="73">
        <v>0</v>
      </c>
      <c r="BZ347" s="74">
        <v>0</v>
      </c>
      <c r="CA347" s="74">
        <v>0</v>
      </c>
      <c r="CB347" s="74">
        <v>0</v>
      </c>
      <c r="CC347" s="74">
        <v>0</v>
      </c>
      <c r="CD347" s="74">
        <v>0</v>
      </c>
      <c r="CE347" s="74">
        <v>0</v>
      </c>
      <c r="CF347" s="74">
        <v>0</v>
      </c>
      <c r="CG347" s="74">
        <v>0</v>
      </c>
      <c r="CH347" s="74" t="s">
        <v>50</v>
      </c>
      <c r="CI347" s="74">
        <v>0</v>
      </c>
      <c r="CJ347" s="74">
        <v>0</v>
      </c>
      <c r="CK347" s="74">
        <v>0</v>
      </c>
      <c r="CL347" s="74">
        <v>0</v>
      </c>
      <c r="CM347" s="74">
        <v>0</v>
      </c>
      <c r="CN347" s="74">
        <v>0</v>
      </c>
      <c r="CO347" s="74">
        <v>0</v>
      </c>
      <c r="CP347" s="74">
        <v>0</v>
      </c>
      <c r="CQ347" s="74">
        <v>0</v>
      </c>
      <c r="CR347" s="74">
        <v>0</v>
      </c>
      <c r="CS347" s="74">
        <v>0</v>
      </c>
      <c r="CT347" s="74">
        <v>0</v>
      </c>
      <c r="CU347" s="74">
        <v>0</v>
      </c>
      <c r="CV347" s="74">
        <v>0</v>
      </c>
      <c r="CW347" s="74">
        <v>0</v>
      </c>
      <c r="CX347" s="74">
        <v>0</v>
      </c>
      <c r="CY347" s="74">
        <v>0</v>
      </c>
      <c r="CZ347" s="74">
        <v>0</v>
      </c>
      <c r="DA347" s="74">
        <v>0</v>
      </c>
      <c r="DB347" s="74" t="s">
        <v>50</v>
      </c>
      <c r="DC347" s="74">
        <v>0</v>
      </c>
      <c r="DD347" s="74">
        <v>0</v>
      </c>
    </row>
    <row r="348" spans="1:108" ht="16.5" customHeight="1" x14ac:dyDescent="0.25">
      <c r="A348" s="70">
        <v>328</v>
      </c>
      <c r="B348" s="85">
        <v>45455</v>
      </c>
      <c r="C348" s="72">
        <v>2</v>
      </c>
      <c r="D348" s="91">
        <v>0</v>
      </c>
      <c r="E348" s="72">
        <v>0</v>
      </c>
      <c r="F348" s="74"/>
      <c r="G348" s="72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2">
        <v>0</v>
      </c>
      <c r="AB348" s="72">
        <v>0</v>
      </c>
      <c r="AC348" s="72">
        <v>0</v>
      </c>
      <c r="AD348" s="72">
        <v>0</v>
      </c>
      <c r="AE348" s="72">
        <v>0</v>
      </c>
      <c r="AF348" s="72">
        <v>0</v>
      </c>
      <c r="AG348" s="72">
        <v>0</v>
      </c>
      <c r="AH348" s="72">
        <v>0</v>
      </c>
      <c r="AI348" s="72" t="s">
        <v>50</v>
      </c>
      <c r="AJ348" s="72">
        <v>0</v>
      </c>
      <c r="AK348" s="72">
        <v>0</v>
      </c>
      <c r="AL348" s="72">
        <v>0</v>
      </c>
      <c r="AM348" s="72">
        <v>0</v>
      </c>
      <c r="AN348" s="72">
        <v>0</v>
      </c>
      <c r="AO348" s="72">
        <v>0</v>
      </c>
      <c r="AP348" s="72">
        <v>0</v>
      </c>
      <c r="AQ348" s="72">
        <v>0</v>
      </c>
      <c r="AR348" s="72">
        <v>0</v>
      </c>
      <c r="AS348" s="72">
        <v>0</v>
      </c>
      <c r="AT348" s="72">
        <v>0</v>
      </c>
      <c r="AU348" s="72">
        <v>0</v>
      </c>
      <c r="AV348" s="72">
        <v>0</v>
      </c>
      <c r="AW348" s="72">
        <v>0</v>
      </c>
      <c r="AX348" s="72">
        <v>0</v>
      </c>
      <c r="AY348" s="72">
        <v>0</v>
      </c>
      <c r="AZ348" s="74"/>
      <c r="BA348" s="74"/>
      <c r="BB348" s="74">
        <v>0</v>
      </c>
      <c r="BC348" s="74">
        <v>0</v>
      </c>
      <c r="BD348" s="74">
        <v>0</v>
      </c>
      <c r="BE348" s="74">
        <v>0</v>
      </c>
      <c r="BF348" s="74">
        <v>0</v>
      </c>
      <c r="BG348" s="74">
        <v>0</v>
      </c>
      <c r="BH348" s="74">
        <v>0</v>
      </c>
      <c r="BI348" s="74">
        <v>0</v>
      </c>
      <c r="BJ348" s="74" t="s">
        <v>50</v>
      </c>
      <c r="BK348" s="74">
        <v>0</v>
      </c>
      <c r="BL348" s="74">
        <v>0</v>
      </c>
      <c r="BM348" s="74">
        <v>0</v>
      </c>
      <c r="BN348" s="74">
        <v>0</v>
      </c>
      <c r="BO348" s="74">
        <v>0</v>
      </c>
      <c r="BP348" s="74">
        <v>0</v>
      </c>
      <c r="BQ348" s="74">
        <v>0</v>
      </c>
      <c r="BR348" s="74">
        <v>0</v>
      </c>
      <c r="BS348" s="74">
        <v>0</v>
      </c>
      <c r="BT348" s="74">
        <v>0</v>
      </c>
      <c r="BU348" s="74">
        <v>0</v>
      </c>
      <c r="BV348" s="74">
        <v>0</v>
      </c>
      <c r="BW348" s="74">
        <v>0</v>
      </c>
      <c r="BX348" s="73">
        <v>0</v>
      </c>
      <c r="BY348" s="73">
        <v>0</v>
      </c>
      <c r="BZ348" s="74">
        <v>0</v>
      </c>
      <c r="CA348" s="74">
        <v>0</v>
      </c>
      <c r="CB348" s="74">
        <v>0</v>
      </c>
      <c r="CC348" s="74">
        <v>0</v>
      </c>
      <c r="CD348" s="74">
        <v>0</v>
      </c>
      <c r="CE348" s="74">
        <v>0</v>
      </c>
      <c r="CF348" s="74">
        <v>0</v>
      </c>
      <c r="CG348" s="74">
        <v>0</v>
      </c>
      <c r="CH348" s="74" t="s">
        <v>50</v>
      </c>
      <c r="CI348" s="74">
        <v>0</v>
      </c>
      <c r="CJ348" s="74">
        <v>0</v>
      </c>
      <c r="CK348" s="74">
        <v>0</v>
      </c>
      <c r="CL348" s="74">
        <v>0</v>
      </c>
      <c r="CM348" s="74">
        <v>0</v>
      </c>
      <c r="CN348" s="74">
        <v>0</v>
      </c>
      <c r="CO348" s="74">
        <v>0</v>
      </c>
      <c r="CP348" s="74">
        <v>0</v>
      </c>
      <c r="CQ348" s="74">
        <v>0</v>
      </c>
      <c r="CR348" s="74">
        <v>0</v>
      </c>
      <c r="CS348" s="74">
        <v>0</v>
      </c>
      <c r="CT348" s="74">
        <v>0</v>
      </c>
      <c r="CU348" s="74">
        <v>0</v>
      </c>
      <c r="CV348" s="74">
        <v>0</v>
      </c>
      <c r="CW348" s="74">
        <v>0</v>
      </c>
      <c r="CX348" s="74">
        <v>0</v>
      </c>
      <c r="CY348" s="74">
        <v>0</v>
      </c>
      <c r="CZ348" s="74">
        <v>0</v>
      </c>
      <c r="DA348" s="74">
        <v>0</v>
      </c>
      <c r="DB348" s="74" t="s">
        <v>50</v>
      </c>
      <c r="DC348" s="74">
        <v>0</v>
      </c>
      <c r="DD348" s="74">
        <v>0</v>
      </c>
    </row>
    <row r="349" spans="1:108" ht="16.5" customHeight="1" x14ac:dyDescent="0.25">
      <c r="A349" s="70">
        <v>329</v>
      </c>
      <c r="B349" s="85">
        <v>45456</v>
      </c>
      <c r="C349" s="72">
        <v>1</v>
      </c>
      <c r="D349" s="91">
        <v>0.62</v>
      </c>
      <c r="E349" s="72">
        <v>99.72</v>
      </c>
      <c r="F349" s="74"/>
      <c r="G349" s="72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2">
        <v>0</v>
      </c>
      <c r="AB349" s="72">
        <v>0</v>
      </c>
      <c r="AC349" s="72">
        <v>0</v>
      </c>
      <c r="AD349" s="72">
        <v>0</v>
      </c>
      <c r="AE349" s="72">
        <v>0</v>
      </c>
      <c r="AF349" s="72">
        <v>0</v>
      </c>
      <c r="AG349" s="72">
        <v>0</v>
      </c>
      <c r="AH349" s="72">
        <v>0</v>
      </c>
      <c r="AI349" s="72" t="s">
        <v>50</v>
      </c>
      <c r="AJ349" s="72">
        <v>0</v>
      </c>
      <c r="AK349" s="72">
        <v>0</v>
      </c>
      <c r="AL349" s="72">
        <v>0</v>
      </c>
      <c r="AM349" s="72">
        <v>0</v>
      </c>
      <c r="AN349" s="72">
        <v>0</v>
      </c>
      <c r="AO349" s="72">
        <v>0</v>
      </c>
      <c r="AP349" s="72">
        <v>0</v>
      </c>
      <c r="AQ349" s="72">
        <v>0</v>
      </c>
      <c r="AR349" s="72">
        <v>0</v>
      </c>
      <c r="AS349" s="72">
        <v>0</v>
      </c>
      <c r="AT349" s="72">
        <v>0</v>
      </c>
      <c r="AU349" s="72">
        <v>0</v>
      </c>
      <c r="AV349" s="72">
        <v>0</v>
      </c>
      <c r="AW349" s="72">
        <v>0</v>
      </c>
      <c r="AX349" s="72">
        <v>0</v>
      </c>
      <c r="AY349" s="72">
        <v>0</v>
      </c>
      <c r="AZ349" s="74"/>
      <c r="BA349" s="74"/>
      <c r="BB349" s="74">
        <v>0</v>
      </c>
      <c r="BC349" s="74">
        <v>0</v>
      </c>
      <c r="BD349" s="74">
        <v>0</v>
      </c>
      <c r="BE349" s="74">
        <v>0</v>
      </c>
      <c r="BF349" s="74">
        <v>0</v>
      </c>
      <c r="BG349" s="74">
        <v>0</v>
      </c>
      <c r="BH349" s="74">
        <v>0</v>
      </c>
      <c r="BI349" s="74">
        <v>0</v>
      </c>
      <c r="BJ349" s="74" t="s">
        <v>50</v>
      </c>
      <c r="BK349" s="74">
        <v>0</v>
      </c>
      <c r="BL349" s="74">
        <v>0</v>
      </c>
      <c r="BM349" s="74">
        <v>0</v>
      </c>
      <c r="BN349" s="74">
        <v>0</v>
      </c>
      <c r="BO349" s="74">
        <v>0</v>
      </c>
      <c r="BP349" s="74">
        <v>0</v>
      </c>
      <c r="BQ349" s="74">
        <v>0</v>
      </c>
      <c r="BR349" s="74">
        <v>0</v>
      </c>
      <c r="BS349" s="74">
        <v>0</v>
      </c>
      <c r="BT349" s="74">
        <v>0</v>
      </c>
      <c r="BU349" s="74">
        <v>0</v>
      </c>
      <c r="BV349" s="74">
        <v>0</v>
      </c>
      <c r="BW349" s="74">
        <v>0</v>
      </c>
      <c r="BX349" s="73">
        <v>0</v>
      </c>
      <c r="BY349" s="73">
        <v>0</v>
      </c>
      <c r="BZ349" s="74">
        <v>0</v>
      </c>
      <c r="CA349" s="74">
        <v>0</v>
      </c>
      <c r="CB349" s="74">
        <v>0</v>
      </c>
      <c r="CC349" s="74">
        <v>0</v>
      </c>
      <c r="CD349" s="74">
        <v>0</v>
      </c>
      <c r="CE349" s="74">
        <v>0</v>
      </c>
      <c r="CF349" s="74">
        <v>0</v>
      </c>
      <c r="CG349" s="74">
        <v>0</v>
      </c>
      <c r="CH349" s="74" t="s">
        <v>50</v>
      </c>
      <c r="CI349" s="74">
        <v>0</v>
      </c>
      <c r="CJ349" s="74">
        <v>0</v>
      </c>
      <c r="CK349" s="74">
        <v>0</v>
      </c>
      <c r="CL349" s="74">
        <v>0</v>
      </c>
      <c r="CM349" s="74">
        <v>0</v>
      </c>
      <c r="CN349" s="74">
        <v>0</v>
      </c>
      <c r="CO349" s="74">
        <v>0</v>
      </c>
      <c r="CP349" s="74">
        <v>0</v>
      </c>
      <c r="CQ349" s="74">
        <v>0</v>
      </c>
      <c r="CR349" s="74">
        <v>0</v>
      </c>
      <c r="CS349" s="74">
        <v>0</v>
      </c>
      <c r="CT349" s="74">
        <v>0</v>
      </c>
      <c r="CU349" s="74">
        <v>0</v>
      </c>
      <c r="CV349" s="74">
        <v>0</v>
      </c>
      <c r="CW349" s="74">
        <v>0</v>
      </c>
      <c r="CX349" s="74">
        <v>0</v>
      </c>
      <c r="CY349" s="74">
        <v>0</v>
      </c>
      <c r="CZ349" s="74">
        <v>0</v>
      </c>
      <c r="DA349" s="74">
        <v>0</v>
      </c>
      <c r="DB349" s="74" t="s">
        <v>50</v>
      </c>
      <c r="DC349" s="74">
        <v>0</v>
      </c>
      <c r="DD349" s="74">
        <v>0</v>
      </c>
    </row>
    <row r="350" spans="1:108" ht="16.5" customHeight="1" x14ac:dyDescent="0.25">
      <c r="A350" s="70">
        <v>330</v>
      </c>
      <c r="B350" s="85">
        <v>45456</v>
      </c>
      <c r="C350" s="72">
        <v>2</v>
      </c>
      <c r="D350" s="91">
        <v>11.68</v>
      </c>
      <c r="E350" s="72">
        <v>2015.18</v>
      </c>
      <c r="F350" s="74"/>
      <c r="G350" s="72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2">
        <v>1.28</v>
      </c>
      <c r="AB350" s="72">
        <v>590.29</v>
      </c>
      <c r="AC350" s="72">
        <v>1.97</v>
      </c>
      <c r="AD350" s="72">
        <v>3.37</v>
      </c>
      <c r="AE350" s="72">
        <v>7.9260000000000002</v>
      </c>
      <c r="AF350" s="72">
        <v>3.2000000000000001E-2</v>
      </c>
      <c r="AG350" s="72">
        <v>0.29199999999999998</v>
      </c>
      <c r="AH350" s="72">
        <v>2.5000000000000001E-2</v>
      </c>
      <c r="AI350" s="72" t="s">
        <v>50</v>
      </c>
      <c r="AJ350" s="72">
        <v>8.0000000000000002E-3</v>
      </c>
      <c r="AK350" s="72">
        <f>100-(AB350/10000*1.6734)-(AC350*1.1547)-(AD350*(100/(67.1-$AQ$1)))-(AF350*2.8879)-(AG350*2.1733)-((AE350-(AD350*($AQ$1/(67.1-$AQ$1)))-(AF350*0.8788)-(AG350*0.7453))*2.1483)</f>
        <v>75.7568519587373</v>
      </c>
      <c r="AL350" s="72">
        <f>100/((AB350/10000*1.6734/5.8)+(AC350*1.1547/7.58)+(AD350*(100/(67.1-$AQ$1))/4)+(AF350*2.8879/4.2)+(AG350*2.1733/6)+((AE350-(AD350*($AQ$1/(67.1-$AQ$1)))-(AF350*0.8788)-(AG350*0.7453))*2.1483/4.9)+(AK350/2.65))</f>
        <v>2.9746616645720696</v>
      </c>
      <c r="AM350" s="72">
        <f>IF(AB350=0,0,(AB350/AC350))</f>
        <v>299.63959390862942</v>
      </c>
      <c r="AN350" s="72">
        <v>42.15</v>
      </c>
      <c r="AO350" s="74">
        <v>19</v>
      </c>
      <c r="AP350" s="72">
        <v>12359.51</v>
      </c>
      <c r="AQ350" s="74">
        <v>59.36</v>
      </c>
      <c r="AR350" s="74">
        <v>6.37</v>
      </c>
      <c r="AS350" s="74">
        <v>4.9980000000000002</v>
      </c>
      <c r="AT350" s="74">
        <v>0.47699999999999998</v>
      </c>
      <c r="AU350" s="74">
        <v>0.24399999999999999</v>
      </c>
      <c r="AV350" s="74">
        <v>4.4999999999999998E-2</v>
      </c>
      <c r="AW350" s="74">
        <v>1.65</v>
      </c>
      <c r="AX350" s="74">
        <v>0.16600000000000001</v>
      </c>
      <c r="AY350" s="74">
        <f>+AR350+AW350+AS350</f>
        <v>13.018000000000001</v>
      </c>
      <c r="AZ350" s="74"/>
      <c r="BA350" s="74"/>
      <c r="BB350" s="74">
        <v>1.36</v>
      </c>
      <c r="BC350" s="72">
        <v>656.22</v>
      </c>
      <c r="BD350" s="74">
        <v>2.0699999999999998</v>
      </c>
      <c r="BE350" s="74">
        <v>3.49</v>
      </c>
      <c r="BF350" s="74">
        <v>7.7130000000000001</v>
      </c>
      <c r="BG350" s="74">
        <v>3.4000000000000002E-2</v>
      </c>
      <c r="BH350" s="74">
        <v>0.27300000000000002</v>
      </c>
      <c r="BI350" s="74">
        <v>2.5000000000000001E-2</v>
      </c>
      <c r="BJ350" s="74" t="s">
        <v>50</v>
      </c>
      <c r="BK350" s="74">
        <v>8.0000000000000002E-3</v>
      </c>
      <c r="BL350" s="74">
        <v>5.52</v>
      </c>
      <c r="BM350" s="72">
        <v>3723.94</v>
      </c>
      <c r="BN350" s="74">
        <v>6.1</v>
      </c>
      <c r="BO350" s="74">
        <v>49.06</v>
      </c>
      <c r="BP350" s="74">
        <v>9.2929999999999993</v>
      </c>
      <c r="BQ350" s="74">
        <v>0.42199999999999999</v>
      </c>
      <c r="BR350" s="74">
        <v>9.9000000000000005E-2</v>
      </c>
      <c r="BS350" s="74">
        <v>0.33400000000000002</v>
      </c>
      <c r="BT350" s="74">
        <v>2.08</v>
      </c>
      <c r="BU350" s="74">
        <v>2.4E-2</v>
      </c>
      <c r="BV350" s="74">
        <f>BT350+BP350</f>
        <v>11.372999999999999</v>
      </c>
      <c r="BW350" s="74">
        <f t="shared" ref="BW350:BW360" si="132">BT350+BN350+BQ350</f>
        <v>8.6020000000000003</v>
      </c>
      <c r="BX350" s="73">
        <f>BX346+BT350-$BX$2</f>
        <v>-98.452038717214251</v>
      </c>
      <c r="BY350" s="73">
        <f>BY346+BW350-BY$2</f>
        <v>-190.3716362078161</v>
      </c>
      <c r="BZ350" s="74">
        <v>1.84</v>
      </c>
      <c r="CA350" s="72">
        <v>797.67</v>
      </c>
      <c r="CB350" s="74">
        <v>2.19</v>
      </c>
      <c r="CC350" s="74">
        <v>3.79</v>
      </c>
      <c r="CD350" s="74">
        <v>8.3230000000000004</v>
      </c>
      <c r="CE350" s="74">
        <v>0.04</v>
      </c>
      <c r="CF350" s="74">
        <v>0.29899999999999999</v>
      </c>
      <c r="CG350" s="74">
        <v>2.5999999999999999E-2</v>
      </c>
      <c r="CH350" s="74" t="s">
        <v>50</v>
      </c>
      <c r="CI350" s="74">
        <v>8.0000000000000002E-3</v>
      </c>
      <c r="CJ350" s="74">
        <v>0</v>
      </c>
      <c r="CK350" s="74">
        <v>0</v>
      </c>
      <c r="CL350" s="74">
        <v>0</v>
      </c>
      <c r="CM350" s="74">
        <v>0</v>
      </c>
      <c r="CN350" s="74">
        <v>0</v>
      </c>
      <c r="CO350" s="74">
        <v>0</v>
      </c>
      <c r="CP350" s="74">
        <v>0</v>
      </c>
      <c r="CQ350" s="74">
        <v>0</v>
      </c>
      <c r="CR350" s="74">
        <v>0</v>
      </c>
      <c r="CS350" s="74">
        <v>0</v>
      </c>
      <c r="CT350" s="74">
        <v>0</v>
      </c>
      <c r="CU350" s="74">
        <v>0</v>
      </c>
      <c r="CV350" s="74">
        <v>0</v>
      </c>
      <c r="CW350" s="74">
        <v>0</v>
      </c>
      <c r="CX350" s="74">
        <v>0</v>
      </c>
      <c r="CY350" s="74">
        <v>0</v>
      </c>
      <c r="CZ350" s="74">
        <v>0</v>
      </c>
      <c r="DA350" s="74">
        <v>0</v>
      </c>
      <c r="DB350" s="74" t="s">
        <v>50</v>
      </c>
      <c r="DC350" s="74">
        <v>0</v>
      </c>
      <c r="DD350" s="74">
        <v>38.130000000000003</v>
      </c>
    </row>
    <row r="351" spans="1:108" ht="16.5" customHeight="1" x14ac:dyDescent="0.25">
      <c r="A351" s="70">
        <v>331</v>
      </c>
      <c r="B351" s="85">
        <v>45457</v>
      </c>
      <c r="C351" s="72">
        <v>1</v>
      </c>
      <c r="D351" s="91">
        <v>11.66</v>
      </c>
      <c r="E351" s="72">
        <v>1992.57</v>
      </c>
      <c r="F351" s="74"/>
      <c r="G351" s="72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2">
        <v>1.54</v>
      </c>
      <c r="AB351" s="72">
        <v>547.95000000000005</v>
      </c>
      <c r="AC351" s="72">
        <v>1.56</v>
      </c>
      <c r="AD351" s="72">
        <v>2.92</v>
      </c>
      <c r="AE351" s="72">
        <v>7.4169999999999998</v>
      </c>
      <c r="AF351" s="72">
        <v>3.4000000000000002E-2</v>
      </c>
      <c r="AG351" s="72">
        <v>0.27300000000000002</v>
      </c>
      <c r="AH351" s="72">
        <v>2.1000000000000001E-2</v>
      </c>
      <c r="AI351" s="72" t="s">
        <v>50</v>
      </c>
      <c r="AJ351" s="72">
        <v>7.0000000000000001E-3</v>
      </c>
      <c r="AK351" s="72">
        <f>100-(AB351/10000*1.6734)-(AC351*1.1547)-(AD351*(100/(67.1-$AQ$1)))-(AF351*2.8879)-(AG351*2.1733)-((AE351-(AD351*($AQ$1/(67.1-$AQ$1)))-(AF351*0.8788)-(AG351*0.7453))*2.1483)</f>
        <v>77.959720102251282</v>
      </c>
      <c r="AL351" s="72">
        <f>100/((AB351/10000*1.6734/5.8)+(AC351*1.1547/7.58)+(AD351*(100/(67.1-$AQ$1))/4)+(AF351*2.8879/4.2)+(AG351*2.1733/6)+((AE351-(AD351*($AQ$1/(67.1-$AQ$1)))-(AF351*0.8788)-(AG351*0.7453))*2.1483/4.9)+(AK351/2.65))</f>
        <v>2.9412595847341496</v>
      </c>
      <c r="AM351" s="72">
        <f t="shared" ref="AM351:AM360" si="133">IF(AB351=0,0,(AB351/AC351))</f>
        <v>351.25</v>
      </c>
      <c r="AN351" s="72">
        <v>51.47</v>
      </c>
      <c r="AO351" s="74">
        <v>23.75</v>
      </c>
      <c r="AP351" s="72">
        <v>11281.07</v>
      </c>
      <c r="AQ351" s="74">
        <v>53.06</v>
      </c>
      <c r="AR351" s="74">
        <v>7.74</v>
      </c>
      <c r="AS351" s="74">
        <v>6.367</v>
      </c>
      <c r="AT351" s="74">
        <v>0.50900000000000001</v>
      </c>
      <c r="AU351" s="74">
        <v>0.25600000000000001</v>
      </c>
      <c r="AV351" s="74">
        <v>5.1999999999999998E-2</v>
      </c>
      <c r="AW351" s="74">
        <v>6.36</v>
      </c>
      <c r="AX351" s="74">
        <v>0.112</v>
      </c>
      <c r="AY351" s="74">
        <f>+AR351+AW351+AS351</f>
        <v>20.467000000000002</v>
      </c>
      <c r="AZ351" s="74"/>
      <c r="BA351" s="74"/>
      <c r="BB351" s="74">
        <v>0.86</v>
      </c>
      <c r="BC351" s="72">
        <v>261.39</v>
      </c>
      <c r="BD351" s="74">
        <v>0.2</v>
      </c>
      <c r="BE351" s="74">
        <v>2.85</v>
      </c>
      <c r="BF351" s="74">
        <v>7.3860000000000001</v>
      </c>
      <c r="BG351" s="74">
        <v>0.02</v>
      </c>
      <c r="BH351" s="74">
        <v>0.27500000000000002</v>
      </c>
      <c r="BI351" s="74">
        <v>0.02</v>
      </c>
      <c r="BJ351" s="74" t="s">
        <v>50</v>
      </c>
      <c r="BK351" s="74">
        <v>5.0000000000000001E-3</v>
      </c>
      <c r="BL351" s="74">
        <v>2.74</v>
      </c>
      <c r="BM351" s="72">
        <v>2517.0700000000002</v>
      </c>
      <c r="BN351" s="74">
        <v>2.61</v>
      </c>
      <c r="BO351" s="74">
        <v>53.4</v>
      </c>
      <c r="BP351" s="74">
        <v>9.0690000000000008</v>
      </c>
      <c r="BQ351" s="74">
        <v>0.35599999999999998</v>
      </c>
      <c r="BR351" s="74">
        <v>8.4000000000000005E-2</v>
      </c>
      <c r="BS351" s="74">
        <v>0.34</v>
      </c>
      <c r="BT351" s="74">
        <v>1.78</v>
      </c>
      <c r="BU351" s="74">
        <v>1.7000000000000001E-2</v>
      </c>
      <c r="BV351" s="74">
        <f>BT351+BP351</f>
        <v>10.849</v>
      </c>
      <c r="BW351" s="74">
        <f t="shared" si="132"/>
        <v>4.7459999999999996</v>
      </c>
      <c r="BX351" s="73">
        <f>BX350+BT351-$BX$2</f>
        <v>-99.672038717214249</v>
      </c>
      <c r="BY351" s="73">
        <f>BY350+BW351-BY$2</f>
        <v>-190.62563620781609</v>
      </c>
      <c r="BZ351" s="74">
        <v>0.78</v>
      </c>
      <c r="CA351" s="72">
        <v>177.92</v>
      </c>
      <c r="CB351" s="74">
        <v>0.16</v>
      </c>
      <c r="CC351" s="74">
        <v>0.94</v>
      </c>
      <c r="CD351" s="74">
        <v>7.2590000000000003</v>
      </c>
      <c r="CE351" s="74">
        <v>1.2999999999999999E-2</v>
      </c>
      <c r="CF351" s="74">
        <v>0.28100000000000003</v>
      </c>
      <c r="CG351" s="74">
        <v>7.0000000000000001E-3</v>
      </c>
      <c r="CH351" s="74" t="s">
        <v>50</v>
      </c>
      <c r="CI351" s="74">
        <v>4.0000000000000001E-3</v>
      </c>
      <c r="CJ351" s="74">
        <v>0</v>
      </c>
      <c r="CK351" s="74">
        <v>0</v>
      </c>
      <c r="CL351" s="74">
        <v>0</v>
      </c>
      <c r="CM351" s="74">
        <v>0</v>
      </c>
      <c r="CN351" s="74">
        <v>0</v>
      </c>
      <c r="CO351" s="74">
        <v>0</v>
      </c>
      <c r="CP351" s="74">
        <v>0</v>
      </c>
      <c r="CQ351" s="74">
        <v>0</v>
      </c>
      <c r="CR351" s="74">
        <v>0</v>
      </c>
      <c r="CS351" s="74">
        <v>0</v>
      </c>
      <c r="CT351" s="74">
        <v>0</v>
      </c>
      <c r="CU351" s="74">
        <v>0</v>
      </c>
      <c r="CV351" s="74">
        <v>0</v>
      </c>
      <c r="CW351" s="74">
        <v>0</v>
      </c>
      <c r="CX351" s="74">
        <v>0</v>
      </c>
      <c r="CY351" s="74">
        <v>0</v>
      </c>
      <c r="CZ351" s="74">
        <v>0</v>
      </c>
      <c r="DA351" s="74">
        <v>0</v>
      </c>
      <c r="DB351" s="74" t="s">
        <v>50</v>
      </c>
      <c r="DC351" s="74">
        <v>0</v>
      </c>
      <c r="DD351" s="74">
        <v>45.99</v>
      </c>
    </row>
    <row r="352" spans="1:108" ht="16.5" customHeight="1" x14ac:dyDescent="0.25">
      <c r="A352" s="70">
        <v>332</v>
      </c>
      <c r="B352" s="85">
        <v>45457</v>
      </c>
      <c r="C352" s="72">
        <v>2</v>
      </c>
      <c r="D352" s="91">
        <v>12</v>
      </c>
      <c r="E352" s="72">
        <v>2086.94</v>
      </c>
      <c r="F352" s="74"/>
      <c r="G352" s="72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2">
        <v>1.87</v>
      </c>
      <c r="AB352" s="72">
        <v>728.21</v>
      </c>
      <c r="AC352" s="72">
        <v>2.1</v>
      </c>
      <c r="AD352" s="72">
        <v>3.99</v>
      </c>
      <c r="AE352" s="72">
        <v>8.7759999999999998</v>
      </c>
      <c r="AF352" s="72">
        <v>3.9E-2</v>
      </c>
      <c r="AG352" s="72">
        <v>0.312</v>
      </c>
      <c r="AH352" s="72">
        <v>2.5999999999999999E-2</v>
      </c>
      <c r="AI352" s="72" t="s">
        <v>50</v>
      </c>
      <c r="AJ352" s="72">
        <v>8.9999999999999993E-3</v>
      </c>
      <c r="AK352" s="72">
        <f>100-(AB352/10000*1.6734)-(AC352*1.1547)-(AD352*(100/(67.1-$AQ$1)))-(AF352*2.8879)-(AG352*2.1733)-((AE352-(AD352*($AQ$1/(67.1-$AQ$1)))-(AF352*0.8788)-(AG352*0.7453))*2.1483)</f>
        <v>72.884941017930061</v>
      </c>
      <c r="AL352" s="72">
        <f>100/((AB352/10000*1.6734/5.8)+(AC352*1.1547/7.58)+(AD352*(100/(67.1-$AQ$1))/4)+(AF352*2.8879/4.2)+(AG352*2.1733/6)+((AE352-(AD352*($AQ$1/(67.1-$AQ$1)))-(AF352*0.8788)-(AG352*0.7453))*2.1483/4.9)+(AK352/2.65))</f>
        <v>3.0159710686156163</v>
      </c>
      <c r="AM352" s="72">
        <f t="shared" si="133"/>
        <v>346.76666666666665</v>
      </c>
      <c r="AN352" s="72">
        <v>50.69</v>
      </c>
      <c r="AO352" s="74">
        <v>13.84</v>
      </c>
      <c r="AP352" s="72">
        <v>6402.44</v>
      </c>
      <c r="AQ352" s="74">
        <v>28.34</v>
      </c>
      <c r="AR352" s="74">
        <v>8.82</v>
      </c>
      <c r="AS352" s="74">
        <v>7.9059999999999997</v>
      </c>
      <c r="AT352" s="74">
        <v>0.30599999999999999</v>
      </c>
      <c r="AU352" s="74">
        <v>0.317</v>
      </c>
      <c r="AV352" s="74">
        <v>6.0999999999999999E-2</v>
      </c>
      <c r="AW352" s="74">
        <v>24.48</v>
      </c>
      <c r="AX352" s="74">
        <v>4.4999999999999998E-2</v>
      </c>
      <c r="AY352" s="74">
        <f>+AR352+AW352+AS352</f>
        <v>41.205999999999996</v>
      </c>
      <c r="AZ352" s="74"/>
      <c r="BA352" s="74"/>
      <c r="BB352" s="74">
        <v>0.95</v>
      </c>
      <c r="BC352" s="72">
        <v>270.52999999999997</v>
      </c>
      <c r="BD352" s="74">
        <v>0.2</v>
      </c>
      <c r="BE352" s="74">
        <v>2.97</v>
      </c>
      <c r="BF352" s="74">
        <v>6.8040000000000003</v>
      </c>
      <c r="BG352" s="74">
        <v>1.9E-2</v>
      </c>
      <c r="BH352" s="74">
        <v>0.24399999999999999</v>
      </c>
      <c r="BI352" s="74">
        <v>1.9E-2</v>
      </c>
      <c r="BJ352" s="74" t="s">
        <v>50</v>
      </c>
      <c r="BK352" s="74">
        <v>5.0000000000000001E-3</v>
      </c>
      <c r="BL352" s="74">
        <v>2.08</v>
      </c>
      <c r="BM352" s="72">
        <v>1716.1</v>
      </c>
      <c r="BN352" s="74">
        <v>1.51</v>
      </c>
      <c r="BO352" s="74">
        <v>53.8</v>
      </c>
      <c r="BP352" s="74">
        <v>9.1509999999999998</v>
      </c>
      <c r="BQ352" s="74">
        <v>0.34899999999999998</v>
      </c>
      <c r="BR352" s="74">
        <v>0.11700000000000001</v>
      </c>
      <c r="BS352" s="74">
        <v>0.33100000000000002</v>
      </c>
      <c r="BT352" s="74">
        <v>1.59</v>
      </c>
      <c r="BU352" s="74">
        <v>1.0999999999999999E-2</v>
      </c>
      <c r="BV352" s="74">
        <f t="shared" ref="BV352:BV384" si="134">BT352+BP352</f>
        <v>10.741</v>
      </c>
      <c r="BW352" s="74">
        <f t="shared" si="132"/>
        <v>3.4489999999999998</v>
      </c>
      <c r="BX352" s="73">
        <f>BX351+BT352-$BX$2</f>
        <v>-101.08203871721425</v>
      </c>
      <c r="BY352" s="73">
        <f>BY351+BW352-BY$2</f>
        <v>-192.17663620781607</v>
      </c>
      <c r="BZ352" s="74">
        <v>0.73</v>
      </c>
      <c r="CA352" s="72">
        <v>140.21</v>
      </c>
      <c r="CB352" s="74">
        <v>0.13</v>
      </c>
      <c r="CC352" s="74">
        <v>0.33</v>
      </c>
      <c r="CD352" s="74">
        <v>6.3630000000000004</v>
      </c>
      <c r="CE352" s="74">
        <v>8.0000000000000002E-3</v>
      </c>
      <c r="CF352" s="74">
        <v>0.223</v>
      </c>
      <c r="CG352" s="74">
        <v>3.0000000000000001E-3</v>
      </c>
      <c r="CH352" s="74" t="s">
        <v>50</v>
      </c>
      <c r="CI352" s="74">
        <v>5.0000000000000001E-3</v>
      </c>
      <c r="CJ352" s="74">
        <v>0</v>
      </c>
      <c r="CK352" s="74">
        <v>0</v>
      </c>
      <c r="CL352" s="74">
        <v>0</v>
      </c>
      <c r="CM352" s="74">
        <v>0</v>
      </c>
      <c r="CN352" s="74">
        <v>0</v>
      </c>
      <c r="CO352" s="74">
        <v>0</v>
      </c>
      <c r="CP352" s="74">
        <v>0</v>
      </c>
      <c r="CQ352" s="74">
        <v>0</v>
      </c>
      <c r="CR352" s="74">
        <v>0</v>
      </c>
      <c r="CS352" s="74">
        <v>0</v>
      </c>
      <c r="CT352" s="74">
        <v>0</v>
      </c>
      <c r="CU352" s="74">
        <v>0</v>
      </c>
      <c r="CV352" s="74">
        <v>0</v>
      </c>
      <c r="CW352" s="74">
        <v>0</v>
      </c>
      <c r="CX352" s="74">
        <v>0</v>
      </c>
      <c r="CY352" s="74">
        <v>0</v>
      </c>
      <c r="CZ352" s="74">
        <v>0</v>
      </c>
      <c r="DA352" s="74">
        <v>0</v>
      </c>
      <c r="DB352" s="74" t="s">
        <v>50</v>
      </c>
      <c r="DC352" s="74">
        <v>0</v>
      </c>
      <c r="DD352" s="74">
        <v>54.56</v>
      </c>
    </row>
    <row r="353" spans="1:108" ht="16.5" customHeight="1" x14ac:dyDescent="0.25">
      <c r="A353" s="70">
        <v>333</v>
      </c>
      <c r="B353" s="85">
        <v>45458</v>
      </c>
      <c r="C353" s="72">
        <v>1</v>
      </c>
      <c r="D353" s="91">
        <v>12</v>
      </c>
      <c r="E353" s="72">
        <v>2084.69</v>
      </c>
      <c r="F353" s="74"/>
      <c r="G353" s="72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2">
        <v>1.35</v>
      </c>
      <c r="AB353" s="72">
        <v>713.1</v>
      </c>
      <c r="AC353" s="72">
        <v>1.7</v>
      </c>
      <c r="AD353" s="72">
        <v>3.43</v>
      </c>
      <c r="AE353" s="72">
        <v>7.0730000000000004</v>
      </c>
      <c r="AF353" s="72">
        <v>3.1E-2</v>
      </c>
      <c r="AG353" s="72">
        <v>0.27</v>
      </c>
      <c r="AH353" s="72">
        <v>2.5000000000000001E-2</v>
      </c>
      <c r="AI353" s="72" t="s">
        <v>50</v>
      </c>
      <c r="AJ353" s="72">
        <v>7.0000000000000001E-3</v>
      </c>
      <c r="AK353" s="72">
        <f t="shared" ref="AK353:AK360" si="135">100-(AB353/10000*1.6734)-(AC353*1.1547)-(AD353*(100/(67.1-$AQ$1)))-(AF353*2.8879)-(AG353*2.1733)-((AE353-(AD353*($AQ$1/(67.1-$AQ$1)))-(AF353*0.8788)-(AG353*0.7453))*2.1483)</f>
        <v>77.811490931831443</v>
      </c>
      <c r="AL353" s="72">
        <f t="shared" ref="AL353:AL360" si="136">100/((AB353/10000*1.6734/5.8)+(AC353*1.1547/7.58)+(AD353*(100/(67.1-$AQ$1))/4)+(AF353*2.8879/4.2)+(AG353*2.1733/6)+((AE353-(AD353*($AQ$1/(67.1-$AQ$1)))-(AF353*0.8788)-(AG353*0.7453))*2.1483/4.9)+(AK353/2.65))</f>
        <v>2.9410351402253623</v>
      </c>
      <c r="AM353" s="72">
        <f t="shared" si="133"/>
        <v>419.47058823529414</v>
      </c>
      <c r="AN353" s="72">
        <v>54.17</v>
      </c>
      <c r="AO353" s="74">
        <v>16.170000000000002</v>
      </c>
      <c r="AP353" s="72">
        <v>10372.719999999999</v>
      </c>
      <c r="AQ353" s="74">
        <v>55.13</v>
      </c>
      <c r="AR353" s="74">
        <v>10.81</v>
      </c>
      <c r="AS353" s="74">
        <v>4.97</v>
      </c>
      <c r="AT353" s="74">
        <v>0.50600000000000001</v>
      </c>
      <c r="AU353" s="74">
        <v>0.185</v>
      </c>
      <c r="AV353" s="74">
        <v>7.4999999999999997E-2</v>
      </c>
      <c r="AW353" s="74">
        <v>2.11</v>
      </c>
      <c r="AX353" s="74">
        <v>0.13100000000000001</v>
      </c>
      <c r="AY353" s="74">
        <f t="shared" ref="AY353:AY384" si="137">+AR353+AW353+AS353</f>
        <v>17.89</v>
      </c>
      <c r="AZ353" s="74"/>
      <c r="BA353" s="74"/>
      <c r="BB353" s="74">
        <v>0.98</v>
      </c>
      <c r="BC353" s="72">
        <v>387.34</v>
      </c>
      <c r="BD353" s="74">
        <v>0.27</v>
      </c>
      <c r="BE353" s="74">
        <v>2.93</v>
      </c>
      <c r="BF353" s="74">
        <v>7.2149999999999999</v>
      </c>
      <c r="BG353" s="74">
        <v>1.9E-2</v>
      </c>
      <c r="BH353" s="74">
        <v>0.26300000000000001</v>
      </c>
      <c r="BI353" s="74">
        <v>2.1000000000000001E-2</v>
      </c>
      <c r="BJ353" s="74" t="s">
        <v>50</v>
      </c>
      <c r="BK353" s="74">
        <v>5.0000000000000001E-3</v>
      </c>
      <c r="BL353" s="74">
        <v>3</v>
      </c>
      <c r="BM353" s="72">
        <v>2708.12</v>
      </c>
      <c r="BN353" s="74">
        <v>2.98</v>
      </c>
      <c r="BO353" s="74">
        <v>51.13</v>
      </c>
      <c r="BP353" s="74">
        <v>9.25</v>
      </c>
      <c r="BQ353" s="74">
        <v>0.32100000000000001</v>
      </c>
      <c r="BR353" s="74">
        <v>0.121</v>
      </c>
      <c r="BS353" s="74">
        <v>0.316</v>
      </c>
      <c r="BT353" s="74">
        <v>1.99</v>
      </c>
      <c r="BU353" s="74">
        <v>1.4E-2</v>
      </c>
      <c r="BV353" s="74">
        <f t="shared" si="134"/>
        <v>11.24</v>
      </c>
      <c r="BW353" s="74">
        <f t="shared" si="132"/>
        <v>5.2909999999999995</v>
      </c>
      <c r="BX353" s="73">
        <f>BX352+BT353-$BX$2</f>
        <v>-102.09203871721425</v>
      </c>
      <c r="BY353" s="73">
        <f t="shared" ref="BY353" si="138">BY352+BW353-BY$2</f>
        <v>-191.88563620781608</v>
      </c>
      <c r="BZ353" s="74">
        <v>0.66</v>
      </c>
      <c r="CA353" s="72">
        <v>196.06</v>
      </c>
      <c r="CB353" s="74">
        <v>0.15</v>
      </c>
      <c r="CC353" s="74">
        <v>0.35</v>
      </c>
      <c r="CD353" s="74">
        <v>6.415</v>
      </c>
      <c r="CE353" s="74">
        <v>7.0000000000000001E-3</v>
      </c>
      <c r="CF353" s="74">
        <v>0.23699999999999999</v>
      </c>
      <c r="CG353" s="74">
        <v>3.0000000000000001E-3</v>
      </c>
      <c r="CH353" s="74" t="s">
        <v>50</v>
      </c>
      <c r="CI353" s="74">
        <v>4.0000000000000001E-3</v>
      </c>
      <c r="CJ353" s="74">
        <v>4.0000000000000001E-3</v>
      </c>
      <c r="CK353" s="74">
        <v>4.0000000000000001E-3</v>
      </c>
      <c r="CL353" s="74">
        <v>4.0000000000000001E-3</v>
      </c>
      <c r="CM353" s="74">
        <v>4.0000000000000001E-3</v>
      </c>
      <c r="CN353" s="74">
        <v>4.0000000000000001E-3</v>
      </c>
      <c r="CO353" s="74">
        <v>4.0000000000000001E-3</v>
      </c>
      <c r="CP353" s="74">
        <v>4.0000000000000001E-3</v>
      </c>
      <c r="CQ353" s="74">
        <v>4.0000000000000001E-3</v>
      </c>
      <c r="CR353" s="74">
        <v>4.0000000000000001E-3</v>
      </c>
      <c r="CS353" s="74">
        <v>4.0000000000000001E-3</v>
      </c>
      <c r="CT353" s="74">
        <v>4.0000000000000001E-3</v>
      </c>
      <c r="CU353" s="74">
        <v>4.0000000000000001E-3</v>
      </c>
      <c r="CV353" s="74">
        <v>4.0000000000000001E-3</v>
      </c>
      <c r="CW353" s="74">
        <v>4.0000000000000001E-3</v>
      </c>
      <c r="CX353" s="74">
        <v>4.0000000000000001E-3</v>
      </c>
      <c r="CY353" s="74">
        <v>4.0000000000000001E-3</v>
      </c>
      <c r="CZ353" s="74">
        <v>4.0000000000000001E-3</v>
      </c>
      <c r="DA353" s="74">
        <v>4.0000000000000001E-3</v>
      </c>
      <c r="DB353" s="74" t="s">
        <v>50</v>
      </c>
      <c r="DC353" s="74">
        <v>4.0000000000000001E-3</v>
      </c>
      <c r="DD353" s="74">
        <v>65.5</v>
      </c>
    </row>
    <row r="354" spans="1:108" ht="16.5" customHeight="1" x14ac:dyDescent="0.25">
      <c r="A354" s="70">
        <v>334</v>
      </c>
      <c r="B354" s="85">
        <v>45458</v>
      </c>
      <c r="C354" s="72">
        <v>2</v>
      </c>
      <c r="D354" s="91">
        <v>12</v>
      </c>
      <c r="E354" s="72">
        <v>2092.31</v>
      </c>
      <c r="F354" s="74"/>
      <c r="G354" s="72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2">
        <v>1.64</v>
      </c>
      <c r="AB354" s="72">
        <v>788.78</v>
      </c>
      <c r="AC354" s="72">
        <v>1.98</v>
      </c>
      <c r="AD354" s="72">
        <v>3.33</v>
      </c>
      <c r="AE354" s="72">
        <v>7.91</v>
      </c>
      <c r="AF354" s="72">
        <v>3.5000000000000003E-2</v>
      </c>
      <c r="AG354" s="72">
        <v>0.29099999999999998</v>
      </c>
      <c r="AH354" s="72">
        <v>2.4E-2</v>
      </c>
      <c r="AI354" s="72" t="s">
        <v>50</v>
      </c>
      <c r="AJ354" s="72">
        <v>7.0000000000000001E-3</v>
      </c>
      <c r="AK354" s="72">
        <f t="shared" si="135"/>
        <v>75.799145798724567</v>
      </c>
      <c r="AL354" s="72">
        <f t="shared" si="136"/>
        <v>2.9744303768613425</v>
      </c>
      <c r="AM354" s="72">
        <f t="shared" si="133"/>
        <v>398.37373737373736</v>
      </c>
      <c r="AN354" s="72">
        <v>52.05</v>
      </c>
      <c r="AO354" s="74">
        <v>21.75</v>
      </c>
      <c r="AP354" s="72">
        <v>12469.96</v>
      </c>
      <c r="AQ354" s="74">
        <v>45.96</v>
      </c>
      <c r="AR354" s="74">
        <v>10.46</v>
      </c>
      <c r="AS354" s="74">
        <v>7.4089999999999998</v>
      </c>
      <c r="AT354" s="74">
        <v>0.41399999999999998</v>
      </c>
      <c r="AU354" s="74">
        <v>0.29599999999999999</v>
      </c>
      <c r="AV354" s="74">
        <v>7.3999999999999996E-2</v>
      </c>
      <c r="AW354" s="74">
        <v>6.37</v>
      </c>
      <c r="AX354" s="74">
        <v>0.126</v>
      </c>
      <c r="AY354" s="74">
        <f t="shared" si="137"/>
        <v>24.239000000000001</v>
      </c>
      <c r="AZ354" s="74"/>
      <c r="BA354" s="74"/>
      <c r="BB354" s="74">
        <v>0.62</v>
      </c>
      <c r="BC354" s="72">
        <v>256.68</v>
      </c>
      <c r="BD354" s="74">
        <v>0.24</v>
      </c>
      <c r="BE354" s="74">
        <v>3.14</v>
      </c>
      <c r="BF354" s="74">
        <v>7.3929999999999998</v>
      </c>
      <c r="BG354" s="74">
        <v>1.7999999999999999E-2</v>
      </c>
      <c r="BH354" s="74">
        <v>0.27200000000000002</v>
      </c>
      <c r="BI354" s="74">
        <v>2.3E-2</v>
      </c>
      <c r="BJ354" s="74" t="s">
        <v>50</v>
      </c>
      <c r="BK354" s="74">
        <v>5.0000000000000001E-3</v>
      </c>
      <c r="BL354" s="74">
        <v>2.39</v>
      </c>
      <c r="BM354" s="72">
        <v>2013.31</v>
      </c>
      <c r="BN354" s="74">
        <v>1.85</v>
      </c>
      <c r="BO354" s="74">
        <v>51.77</v>
      </c>
      <c r="BP354" s="74">
        <v>9.3260000000000005</v>
      </c>
      <c r="BQ354" s="74">
        <v>0.30499999999999999</v>
      </c>
      <c r="BR354" s="74">
        <v>0.13900000000000001</v>
      </c>
      <c r="BS354" s="74">
        <v>0.33100000000000002</v>
      </c>
      <c r="BT354" s="74">
        <v>2.0499999999999998</v>
      </c>
      <c r="BU354" s="74">
        <v>1.0999999999999999E-2</v>
      </c>
      <c r="BV354" s="74">
        <f t="shared" si="134"/>
        <v>11.376000000000001</v>
      </c>
      <c r="BW354" s="74">
        <f t="shared" si="132"/>
        <v>4.2050000000000001</v>
      </c>
      <c r="BX354" s="73">
        <f t="shared" ref="BX354:BX360" si="139">BX353+BT354-$BX$2</f>
        <v>-103.04203871721425</v>
      </c>
      <c r="BY354" s="73">
        <f>BY353+BW354-BY$2</f>
        <v>-192.68063620781606</v>
      </c>
      <c r="BZ354" s="74">
        <v>0.59</v>
      </c>
      <c r="CA354" s="72">
        <v>106.77</v>
      </c>
      <c r="CB354" s="74">
        <v>0.08</v>
      </c>
      <c r="CC354" s="74">
        <v>0.11</v>
      </c>
      <c r="CD354" s="74">
        <v>6.306</v>
      </c>
      <c r="CE354" s="74">
        <v>5.0000000000000001E-3</v>
      </c>
      <c r="CF354" s="74">
        <v>0.22900000000000001</v>
      </c>
      <c r="CG354" s="74">
        <v>1E-3</v>
      </c>
      <c r="CH354" s="74" t="s">
        <v>50</v>
      </c>
      <c r="CI354" s="74">
        <v>3.0000000000000001E-3</v>
      </c>
      <c r="CJ354" s="74">
        <v>3.74</v>
      </c>
      <c r="CK354" s="74">
        <v>2168.37</v>
      </c>
      <c r="CL354" s="74">
        <v>0.71</v>
      </c>
      <c r="CM354" s="74">
        <v>3.19</v>
      </c>
      <c r="CN354" s="74">
        <v>36.427</v>
      </c>
      <c r="CO354" s="74">
        <v>5.5E-2</v>
      </c>
      <c r="CP354" s="74">
        <v>0.48899999999999999</v>
      </c>
      <c r="CQ354" s="74">
        <v>2.3E-2</v>
      </c>
      <c r="CR354" s="74">
        <v>9.1</v>
      </c>
      <c r="CS354" s="74">
        <v>1.0999999999999999E-2</v>
      </c>
      <c r="CT354" s="74">
        <v>0.56999999999999995</v>
      </c>
      <c r="CU354" s="74">
        <v>92.64</v>
      </c>
      <c r="CV354" s="74">
        <v>0.13</v>
      </c>
      <c r="CW354" s="74">
        <v>0.11</v>
      </c>
      <c r="CX354" s="74">
        <v>6.3890000000000002</v>
      </c>
      <c r="CY354" s="74">
        <v>5.0000000000000001E-3</v>
      </c>
      <c r="CZ354" s="74">
        <v>0.26300000000000001</v>
      </c>
      <c r="DA354" s="74">
        <v>1E-3</v>
      </c>
      <c r="DB354" s="74" t="s">
        <v>50</v>
      </c>
      <c r="DC354" s="74">
        <v>4.0000000000000001E-3</v>
      </c>
      <c r="DD354" s="74">
        <v>54.22</v>
      </c>
    </row>
    <row r="355" spans="1:108" ht="16.5" customHeight="1" x14ac:dyDescent="0.25">
      <c r="A355" s="70">
        <v>335</v>
      </c>
      <c r="B355" s="85">
        <v>45459</v>
      </c>
      <c r="C355" s="72">
        <v>1</v>
      </c>
      <c r="D355" s="91">
        <v>12</v>
      </c>
      <c r="E355" s="72">
        <v>2205.2600000000002</v>
      </c>
      <c r="F355" s="74"/>
      <c r="G355" s="72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2">
        <v>1.75</v>
      </c>
      <c r="AB355" s="72">
        <v>711.88</v>
      </c>
      <c r="AC355" s="72">
        <v>2.0499999999999998</v>
      </c>
      <c r="AD355" s="72">
        <v>3.37</v>
      </c>
      <c r="AE355" s="72">
        <v>7.88</v>
      </c>
      <c r="AF355" s="72">
        <v>4.3999999999999997E-2</v>
      </c>
      <c r="AG355" s="72">
        <v>0.377</v>
      </c>
      <c r="AH355" s="72">
        <v>0.03</v>
      </c>
      <c r="AI355" s="72" t="s">
        <v>50</v>
      </c>
      <c r="AJ355" s="72">
        <v>6.0000000000000001E-3</v>
      </c>
      <c r="AK355" s="72">
        <f t="shared" si="135"/>
        <v>75.682316579767303</v>
      </c>
      <c r="AL355" s="72">
        <f t="shared" si="136"/>
        <v>2.9769603609984103</v>
      </c>
      <c r="AM355" s="72">
        <f t="shared" si="133"/>
        <v>347.2585365853659</v>
      </c>
      <c r="AN355" s="72">
        <v>51.45</v>
      </c>
      <c r="AO355" s="74">
        <v>19.18</v>
      </c>
      <c r="AP355" s="72">
        <v>12874.01</v>
      </c>
      <c r="AQ355" s="74">
        <v>50.79</v>
      </c>
      <c r="AR355" s="74">
        <v>9.81</v>
      </c>
      <c r="AS355" s="74">
        <v>6.6379999999999999</v>
      </c>
      <c r="AT355" s="74">
        <v>0.52700000000000002</v>
      </c>
      <c r="AU355" s="74">
        <v>0.33600000000000002</v>
      </c>
      <c r="AV355" s="74">
        <v>8.3000000000000004E-2</v>
      </c>
      <c r="AW355" s="74">
        <v>8.8800000000000008</v>
      </c>
      <c r="AX355" s="74">
        <v>0.192</v>
      </c>
      <c r="AY355" s="74">
        <f t="shared" si="137"/>
        <v>25.328000000000003</v>
      </c>
      <c r="AZ355" s="74"/>
      <c r="BA355" s="74"/>
      <c r="BB355" s="74">
        <v>0.56999999999999995</v>
      </c>
      <c r="BC355" s="72">
        <v>160.16</v>
      </c>
      <c r="BD355" s="74">
        <v>0.23</v>
      </c>
      <c r="BE355" s="74">
        <v>3.4</v>
      </c>
      <c r="BF355" s="74">
        <v>9.0939999999999994</v>
      </c>
      <c r="BG355" s="74">
        <v>2.4E-2</v>
      </c>
      <c r="BH355" s="74">
        <v>0.41399999999999998</v>
      </c>
      <c r="BI355" s="74">
        <v>0.03</v>
      </c>
      <c r="BJ355" s="74" t="s">
        <v>50</v>
      </c>
      <c r="BK355" s="74">
        <v>2E-3</v>
      </c>
      <c r="BL355" s="74">
        <v>1.1000000000000001</v>
      </c>
      <c r="BM355" s="72">
        <v>1026.73</v>
      </c>
      <c r="BN355" s="74">
        <v>1.1200000000000001</v>
      </c>
      <c r="BO355" s="74">
        <v>53.17</v>
      </c>
      <c r="BP355" s="74">
        <v>9.2880000000000003</v>
      </c>
      <c r="BQ355" s="74">
        <v>0.379</v>
      </c>
      <c r="BR355" s="74">
        <v>0.12</v>
      </c>
      <c r="BS355" s="74">
        <v>0.436</v>
      </c>
      <c r="BT355" s="74">
        <v>1.3</v>
      </c>
      <c r="BU355" s="74">
        <v>6.0000000000000001E-3</v>
      </c>
      <c r="BV355" s="74">
        <f t="shared" si="134"/>
        <v>10.588000000000001</v>
      </c>
      <c r="BW355" s="74">
        <f t="shared" si="132"/>
        <v>2.7989999999999999</v>
      </c>
      <c r="BX355" s="73">
        <f t="shared" si="139"/>
        <v>-104.74203871721426</v>
      </c>
      <c r="BY355" s="73">
        <f>BY354+BW355-BY$2</f>
        <v>-194.88163620781606</v>
      </c>
      <c r="BZ355" s="74">
        <v>0.47</v>
      </c>
      <c r="CA355" s="72">
        <v>103.34</v>
      </c>
      <c r="CB355" s="74">
        <v>0.15</v>
      </c>
      <c r="CC355" s="74">
        <v>0.13</v>
      </c>
      <c r="CD355" s="74">
        <v>7.1070000000000002</v>
      </c>
      <c r="CE355" s="74">
        <v>8.9999999999999993E-3</v>
      </c>
      <c r="CF355" s="74">
        <v>0.312</v>
      </c>
      <c r="CG355" s="74">
        <v>2E-3</v>
      </c>
      <c r="CH355" s="74" t="s">
        <v>50</v>
      </c>
      <c r="CI355" s="74">
        <v>1E-3</v>
      </c>
      <c r="CJ355" s="74">
        <v>2.8</v>
      </c>
      <c r="CK355" s="74">
        <v>1245.98</v>
      </c>
      <c r="CL355" s="74">
        <v>0.82</v>
      </c>
      <c r="CM355" s="74">
        <v>2.46</v>
      </c>
      <c r="CN355" s="74">
        <v>41.9</v>
      </c>
      <c r="CO355" s="74">
        <v>8.7999999999999995E-2</v>
      </c>
      <c r="CP355" s="74">
        <v>0.67900000000000005</v>
      </c>
      <c r="CQ355" s="74">
        <v>2.1999999999999999E-2</v>
      </c>
      <c r="CR355" s="74">
        <v>7.58</v>
      </c>
      <c r="CS355" s="74">
        <v>4.0000000000000001E-3</v>
      </c>
      <c r="CT355" s="74">
        <v>0.4</v>
      </c>
      <c r="CU355" s="74">
        <v>50.99</v>
      </c>
      <c r="CV355" s="74">
        <v>0.15</v>
      </c>
      <c r="CW355" s="74">
        <v>0.1</v>
      </c>
      <c r="CX355" s="74">
        <v>5.5609999999999999</v>
      </c>
      <c r="CY355" s="74">
        <v>8.0000000000000002E-3</v>
      </c>
      <c r="CZ355" s="74">
        <v>0.34100000000000003</v>
      </c>
      <c r="DA355" s="74">
        <v>1E-3</v>
      </c>
      <c r="DB355" s="74" t="s">
        <v>50</v>
      </c>
      <c r="DC355" s="74">
        <v>2E-3</v>
      </c>
      <c r="DD355" s="74">
        <v>52.11</v>
      </c>
    </row>
    <row r="356" spans="1:108" ht="16.5" customHeight="1" x14ac:dyDescent="0.25">
      <c r="A356" s="70">
        <v>336</v>
      </c>
      <c r="B356" s="85">
        <v>45459</v>
      </c>
      <c r="C356" s="72">
        <v>2</v>
      </c>
      <c r="D356" s="91">
        <v>12</v>
      </c>
      <c r="E356" s="72">
        <v>2110.56</v>
      </c>
      <c r="F356" s="74"/>
      <c r="G356" s="72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2">
        <v>1.6</v>
      </c>
      <c r="AB356" s="72">
        <v>504.66</v>
      </c>
      <c r="AC356" s="72">
        <v>1.54</v>
      </c>
      <c r="AD356" s="72">
        <v>2.68</v>
      </c>
      <c r="AE356" s="72">
        <v>7.8259999999999996</v>
      </c>
      <c r="AF356" s="72">
        <v>4.3999999999999997E-2</v>
      </c>
      <c r="AG356" s="72">
        <v>0.29599999999999999</v>
      </c>
      <c r="AH356" s="72">
        <v>2.4E-2</v>
      </c>
      <c r="AI356" s="72" t="s">
        <v>50</v>
      </c>
      <c r="AJ356" s="72">
        <v>3.0000000000000001E-3</v>
      </c>
      <c r="AK356" s="72">
        <f t="shared" si="135"/>
        <v>77.418910493764741</v>
      </c>
      <c r="AL356" s="72">
        <f t="shared" si="136"/>
        <v>2.9509750584616232</v>
      </c>
      <c r="AM356" s="72">
        <f t="shared" si="133"/>
        <v>327.7012987012987</v>
      </c>
      <c r="AN356" s="72">
        <v>56.14</v>
      </c>
      <c r="AO356" s="74">
        <v>25.35</v>
      </c>
      <c r="AP356" s="72">
        <v>11502.21</v>
      </c>
      <c r="AQ356" s="74">
        <v>46.73</v>
      </c>
      <c r="AR356" s="74">
        <v>11.06</v>
      </c>
      <c r="AS356" s="74">
        <v>7.9340000000000002</v>
      </c>
      <c r="AT356" s="74">
        <v>0.64</v>
      </c>
      <c r="AU356" s="74">
        <v>0.29199999999999998</v>
      </c>
      <c r="AV356" s="74">
        <v>9.0999999999999998E-2</v>
      </c>
      <c r="AW356" s="74">
        <v>8.02</v>
      </c>
      <c r="AX356" s="74">
        <v>0.123</v>
      </c>
      <c r="AY356" s="74">
        <f t="shared" si="137"/>
        <v>27.013999999999999</v>
      </c>
      <c r="AZ356" s="74"/>
      <c r="BA356" s="74"/>
      <c r="BB356" s="74">
        <v>0.65</v>
      </c>
      <c r="BC356" s="72">
        <v>124.86</v>
      </c>
      <c r="BD356" s="74">
        <v>0.19</v>
      </c>
      <c r="BE356" s="74">
        <v>2.67</v>
      </c>
      <c r="BF356" s="74">
        <v>8.5229999999999997</v>
      </c>
      <c r="BG356" s="74">
        <v>2.1999999999999999E-2</v>
      </c>
      <c r="BH356" s="74">
        <v>0.32200000000000001</v>
      </c>
      <c r="BI356" s="74">
        <v>2.4E-2</v>
      </c>
      <c r="BJ356" s="74" t="s">
        <v>50</v>
      </c>
      <c r="BK356" s="74">
        <v>1E-3</v>
      </c>
      <c r="BL356" s="74">
        <v>1.2</v>
      </c>
      <c r="BM356" s="72">
        <v>1050.3</v>
      </c>
      <c r="BN356" s="74">
        <v>0.96</v>
      </c>
      <c r="BO356" s="74">
        <v>53.77</v>
      </c>
      <c r="BP356" s="74">
        <v>9.5489999999999995</v>
      </c>
      <c r="BQ356" s="74">
        <v>0.40799999999999997</v>
      </c>
      <c r="BR356" s="74">
        <v>9.7000000000000003E-2</v>
      </c>
      <c r="BS356" s="74">
        <v>0.41599999999999998</v>
      </c>
      <c r="BT356" s="74">
        <v>1.37</v>
      </c>
      <c r="BU356" s="74">
        <v>6.0000000000000001E-3</v>
      </c>
      <c r="BV356" s="74">
        <f t="shared" si="134"/>
        <v>10.919</v>
      </c>
      <c r="BW356" s="74">
        <f t="shared" si="132"/>
        <v>2.738</v>
      </c>
      <c r="BX356" s="73">
        <f t="shared" si="139"/>
        <v>-106.37203871721425</v>
      </c>
      <c r="BY356" s="73">
        <f t="shared" ref="BY356:BY360" si="140">BY355+BW356-BY$2</f>
        <v>-197.14363620781606</v>
      </c>
      <c r="BZ356" s="74">
        <v>0.43</v>
      </c>
      <c r="CA356" s="72">
        <v>77.430000000000007</v>
      </c>
      <c r="CB356" s="74">
        <v>0.12</v>
      </c>
      <c r="CC356" s="74">
        <v>0.12</v>
      </c>
      <c r="CD356" s="74">
        <v>6.4930000000000003</v>
      </c>
      <c r="CE356" s="74">
        <v>0.01</v>
      </c>
      <c r="CF356" s="74">
        <v>0.248</v>
      </c>
      <c r="CG356" s="74">
        <v>1E-3</v>
      </c>
      <c r="CH356" s="74" t="s">
        <v>50</v>
      </c>
      <c r="CI356" s="74">
        <v>2E-3</v>
      </c>
      <c r="CJ356" s="74">
        <v>2.4</v>
      </c>
      <c r="CK356" s="74">
        <v>749.57</v>
      </c>
      <c r="CL356" s="74">
        <v>0.5</v>
      </c>
      <c r="CM356" s="74">
        <v>1.23</v>
      </c>
      <c r="CN356" s="74">
        <v>42.6</v>
      </c>
      <c r="CO356" s="74">
        <v>5.2999999999999999E-2</v>
      </c>
      <c r="CP356" s="74">
        <v>0.46100000000000002</v>
      </c>
      <c r="CQ356" s="74">
        <v>0.01</v>
      </c>
      <c r="CR356" s="74">
        <v>6.01</v>
      </c>
      <c r="CS356" s="74">
        <v>2E-3</v>
      </c>
      <c r="CT356" s="74">
        <v>0.37</v>
      </c>
      <c r="CU356" s="74">
        <v>38.659999999999997</v>
      </c>
      <c r="CV356" s="74">
        <v>0.12</v>
      </c>
      <c r="CW356" s="74">
        <v>0.09</v>
      </c>
      <c r="CX356" s="74">
        <v>5.1050000000000004</v>
      </c>
      <c r="CY356" s="74">
        <v>8.9999999999999993E-3</v>
      </c>
      <c r="CZ356" s="74">
        <v>0.27900000000000003</v>
      </c>
      <c r="DA356" s="74">
        <v>1E-3</v>
      </c>
      <c r="DB356" s="74" t="s">
        <v>50</v>
      </c>
      <c r="DC356" s="74">
        <v>1E-3</v>
      </c>
      <c r="DD356" s="74">
        <v>56.04</v>
      </c>
    </row>
    <row r="357" spans="1:108" ht="16.5" customHeight="1" x14ac:dyDescent="0.25">
      <c r="A357" s="70">
        <v>337</v>
      </c>
      <c r="B357" s="85">
        <v>45460</v>
      </c>
      <c r="C357" s="72">
        <v>1</v>
      </c>
      <c r="D357" s="91">
        <v>12</v>
      </c>
      <c r="E357" s="72">
        <v>2001.93</v>
      </c>
      <c r="F357" s="74"/>
      <c r="G357" s="72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2">
        <v>1.39</v>
      </c>
      <c r="AB357" s="72">
        <v>768.22</v>
      </c>
      <c r="AC357" s="72">
        <v>2.25</v>
      </c>
      <c r="AD357" s="72">
        <v>4.13</v>
      </c>
      <c r="AE357" s="72">
        <v>9.3279999999999994</v>
      </c>
      <c r="AF357" s="72">
        <v>3.4000000000000002E-2</v>
      </c>
      <c r="AG357" s="72">
        <v>0.31</v>
      </c>
      <c r="AH357" s="72">
        <v>2.5999999999999999E-2</v>
      </c>
      <c r="AI357" s="72" t="s">
        <v>50</v>
      </c>
      <c r="AJ357" s="72">
        <v>6.0000000000000001E-3</v>
      </c>
      <c r="AK357" s="72">
        <f t="shared" si="135"/>
        <v>71.332434485749729</v>
      </c>
      <c r="AL357" s="72">
        <f t="shared" si="136"/>
        <v>3.040809099756939</v>
      </c>
      <c r="AM357" s="72">
        <f t="shared" si="133"/>
        <v>341.43111111111114</v>
      </c>
      <c r="AN357" s="72">
        <v>53</v>
      </c>
      <c r="AO357" s="74">
        <v>16.309999999999999</v>
      </c>
      <c r="AP357" s="72">
        <v>12264.34</v>
      </c>
      <c r="AQ357" s="74">
        <v>46</v>
      </c>
      <c r="AR357" s="74">
        <v>8.61</v>
      </c>
      <c r="AS357" s="74">
        <v>7.4980000000000002</v>
      </c>
      <c r="AT357" s="74">
        <v>0.4</v>
      </c>
      <c r="AU357" s="74">
        <v>0.28899999999999998</v>
      </c>
      <c r="AV357" s="74">
        <v>0.06</v>
      </c>
      <c r="AW357" s="74">
        <v>8.67</v>
      </c>
      <c r="AX357" s="74">
        <v>0.111</v>
      </c>
      <c r="AY357" s="74">
        <f t="shared" si="137"/>
        <v>24.778000000000002</v>
      </c>
      <c r="AZ357" s="74"/>
      <c r="BA357" s="74"/>
      <c r="BB357" s="74">
        <v>0.59</v>
      </c>
      <c r="BC357" s="72">
        <v>181.9</v>
      </c>
      <c r="BD357" s="74">
        <v>0.23</v>
      </c>
      <c r="BE357" s="74">
        <v>3.6</v>
      </c>
      <c r="BF357" s="74">
        <v>9.0079999999999991</v>
      </c>
      <c r="BG357" s="74">
        <v>1.6E-2</v>
      </c>
      <c r="BH357" s="74">
        <v>0.28799999999999998</v>
      </c>
      <c r="BI357" s="74">
        <v>2.1999999999999999E-2</v>
      </c>
      <c r="BJ357" s="74" t="s">
        <v>50</v>
      </c>
      <c r="BK357" s="74">
        <v>4.0000000000000001E-3</v>
      </c>
      <c r="BL357" s="74">
        <v>1.06</v>
      </c>
      <c r="BM357" s="72">
        <v>1094.56</v>
      </c>
      <c r="BN357" s="74">
        <v>1.18</v>
      </c>
      <c r="BO357" s="74">
        <v>52.9</v>
      </c>
      <c r="BP357" s="74">
        <v>9.5640000000000001</v>
      </c>
      <c r="BQ357" s="74">
        <v>0.24</v>
      </c>
      <c r="BR357" s="74">
        <v>0.13500000000000001</v>
      </c>
      <c r="BS357" s="74">
        <v>0.30499999999999999</v>
      </c>
      <c r="BT357" s="74">
        <v>1.79</v>
      </c>
      <c r="BU357" s="74">
        <v>7.0000000000000001E-3</v>
      </c>
      <c r="BV357" s="74">
        <f t="shared" si="134"/>
        <v>11.353999999999999</v>
      </c>
      <c r="BW357" s="74">
        <f t="shared" si="132"/>
        <v>3.21</v>
      </c>
      <c r="BX357" s="73">
        <f t="shared" si="139"/>
        <v>-107.58203871721425</v>
      </c>
      <c r="BY357" s="73">
        <f t="shared" si="140"/>
        <v>-198.93363620781605</v>
      </c>
      <c r="BZ357" s="74">
        <v>0.48</v>
      </c>
      <c r="CA357" s="72">
        <v>111.3</v>
      </c>
      <c r="CB357" s="74">
        <v>0.15</v>
      </c>
      <c r="CC357" s="74">
        <v>0.11</v>
      </c>
      <c r="CD357" s="74">
        <v>7.266</v>
      </c>
      <c r="CE357" s="74">
        <v>4.0000000000000001E-3</v>
      </c>
      <c r="CF357" s="74">
        <v>0.22900000000000001</v>
      </c>
      <c r="CG357" s="74">
        <v>0.01</v>
      </c>
      <c r="CH357" s="74" t="s">
        <v>50</v>
      </c>
      <c r="CI357" s="74">
        <v>3.0000000000000001E-3</v>
      </c>
      <c r="CJ357" s="74">
        <v>1.58</v>
      </c>
      <c r="CK357" s="74">
        <v>868.1</v>
      </c>
      <c r="CL357" s="74">
        <v>0.46</v>
      </c>
      <c r="CM357" s="74">
        <v>0.66</v>
      </c>
      <c r="CN357" s="74">
        <v>39.497</v>
      </c>
      <c r="CO357" s="74">
        <v>1.7000000000000001E-2</v>
      </c>
      <c r="CP357" s="74">
        <v>0.495</v>
      </c>
      <c r="CQ357" s="74">
        <v>5.0000000000000001E-3</v>
      </c>
      <c r="CR357" s="74">
        <v>16.260000000000002</v>
      </c>
      <c r="CS357" s="74">
        <v>8.0000000000000002E-3</v>
      </c>
      <c r="CT357" s="74">
        <v>0.39</v>
      </c>
      <c r="CU357" s="74">
        <v>63.87</v>
      </c>
      <c r="CV357" s="74">
        <v>0.13</v>
      </c>
      <c r="CW357" s="74">
        <v>0.09</v>
      </c>
      <c r="CX357" s="74">
        <v>5.7960000000000003</v>
      </c>
      <c r="CY357" s="74">
        <v>3.0000000000000001E-3</v>
      </c>
      <c r="CZ357" s="74">
        <v>0.218</v>
      </c>
      <c r="DA357" s="74">
        <v>5.0000000000000001E-3</v>
      </c>
      <c r="DB357" s="74" t="s">
        <v>50</v>
      </c>
      <c r="DC357" s="74">
        <v>3.0000000000000001E-3</v>
      </c>
      <c r="DD357" s="74">
        <v>52.34</v>
      </c>
    </row>
    <row r="358" spans="1:108" ht="16.5" customHeight="1" x14ac:dyDescent="0.25">
      <c r="A358" s="70">
        <v>338</v>
      </c>
      <c r="B358" s="85">
        <v>45460</v>
      </c>
      <c r="C358" s="72">
        <v>2</v>
      </c>
      <c r="D358" s="91">
        <v>12</v>
      </c>
      <c r="E358" s="72">
        <v>200.86</v>
      </c>
      <c r="F358" s="74"/>
      <c r="G358" s="72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2">
        <v>1.35</v>
      </c>
      <c r="AB358" s="72">
        <v>693.42</v>
      </c>
      <c r="AC358" s="72">
        <v>1.85</v>
      </c>
      <c r="AD358" s="72">
        <v>3.73</v>
      </c>
      <c r="AE358" s="72">
        <v>8.2460000000000004</v>
      </c>
      <c r="AF358" s="72">
        <v>2.9000000000000001E-2</v>
      </c>
      <c r="AG358" s="72">
        <v>0.255</v>
      </c>
      <c r="AH358" s="72">
        <v>2.1999999999999999E-2</v>
      </c>
      <c r="AI358" s="72" t="s">
        <v>50</v>
      </c>
      <c r="AJ358" s="72">
        <v>6.0000000000000001E-3</v>
      </c>
      <c r="AK358" s="72">
        <f t="shared" si="135"/>
        <v>74.718872512672121</v>
      </c>
      <c r="AL358" s="72">
        <f t="shared" si="136"/>
        <v>2.9869982953759027</v>
      </c>
      <c r="AM358" s="72">
        <f t="shared" si="133"/>
        <v>374.8216216216216</v>
      </c>
      <c r="AN358" s="72">
        <v>42.15</v>
      </c>
      <c r="AO358" s="74">
        <v>15</v>
      </c>
      <c r="AP358" s="72">
        <v>11349.62</v>
      </c>
      <c r="AQ358" s="74">
        <v>44.12</v>
      </c>
      <c r="AR358" s="74">
        <v>9.4600000000000009</v>
      </c>
      <c r="AS358" s="74">
        <v>8.7070000000000007</v>
      </c>
      <c r="AT358" s="74">
        <v>0.38500000000000001</v>
      </c>
      <c r="AU358" s="74">
        <v>0.311</v>
      </c>
      <c r="AV358" s="74">
        <v>6.3E-2</v>
      </c>
      <c r="AW358" s="74">
        <v>9.67</v>
      </c>
      <c r="AX358" s="74">
        <v>0.125</v>
      </c>
      <c r="AY358" s="74">
        <f t="shared" si="137"/>
        <v>27.837000000000003</v>
      </c>
      <c r="AZ358" s="74"/>
      <c r="BA358" s="74"/>
      <c r="BB358" s="74">
        <v>0.66</v>
      </c>
      <c r="BC358" s="72">
        <v>247.69</v>
      </c>
      <c r="BD358" s="74">
        <v>0.23</v>
      </c>
      <c r="BE358" s="74">
        <v>3.46</v>
      </c>
      <c r="BF358" s="74">
        <v>8.0619999999999994</v>
      </c>
      <c r="BG358" s="74">
        <v>1.6E-2</v>
      </c>
      <c r="BH358" s="74">
        <v>0.25</v>
      </c>
      <c r="BI358" s="74">
        <v>0.02</v>
      </c>
      <c r="BJ358" s="74" t="s">
        <v>50</v>
      </c>
      <c r="BK358" s="74">
        <v>3.0000000000000001E-3</v>
      </c>
      <c r="BL358" s="74">
        <v>1.47</v>
      </c>
      <c r="BM358" s="72">
        <v>1775.38</v>
      </c>
      <c r="BN358" s="74">
        <v>2</v>
      </c>
      <c r="BO358" s="74">
        <v>50.93</v>
      </c>
      <c r="BP358" s="74">
        <v>9.9190000000000005</v>
      </c>
      <c r="BQ358" s="74">
        <v>0.27200000000000002</v>
      </c>
      <c r="BR358" s="74">
        <v>0.14599999999999999</v>
      </c>
      <c r="BS358" s="74">
        <v>0.317</v>
      </c>
      <c r="BT358" s="74">
        <v>2.69</v>
      </c>
      <c r="BU358" s="74">
        <v>0.01</v>
      </c>
      <c r="BV358" s="74">
        <f t="shared" si="134"/>
        <v>12.609</v>
      </c>
      <c r="BW358" s="74">
        <f t="shared" si="132"/>
        <v>4.9619999999999997</v>
      </c>
      <c r="BX358" s="73">
        <f t="shared" si="139"/>
        <v>-107.89203871721425</v>
      </c>
      <c r="BY358" s="73">
        <f t="shared" si="140"/>
        <v>-198.97163620781606</v>
      </c>
      <c r="BZ358" s="74">
        <v>0.52</v>
      </c>
      <c r="CA358" s="72">
        <v>90.07</v>
      </c>
      <c r="CB358" s="74">
        <v>0.12</v>
      </c>
      <c r="CC358" s="74">
        <v>0.11</v>
      </c>
      <c r="CD358" s="74">
        <v>7.5449999999999999</v>
      </c>
      <c r="CE358" s="74">
        <v>5.0000000000000001E-3</v>
      </c>
      <c r="CF358" s="74">
        <v>0.23699999999999999</v>
      </c>
      <c r="CG358" s="74">
        <v>1E-3</v>
      </c>
      <c r="CH358" s="74" t="s">
        <v>50</v>
      </c>
      <c r="CI358" s="74">
        <v>3.0000000000000001E-3</v>
      </c>
      <c r="CJ358" s="74">
        <v>1.92</v>
      </c>
      <c r="CK358" s="74">
        <v>699.4</v>
      </c>
      <c r="CL358" s="74">
        <v>0.41</v>
      </c>
      <c r="CM358" s="74">
        <v>0.73</v>
      </c>
      <c r="CN358" s="74">
        <v>40.956000000000003</v>
      </c>
      <c r="CO358" s="74">
        <v>2.3E-2</v>
      </c>
      <c r="CP358" s="74">
        <v>0.46500000000000002</v>
      </c>
      <c r="CQ358" s="74">
        <v>6.0000000000000001E-3</v>
      </c>
      <c r="CR358" s="74">
        <v>9.56</v>
      </c>
      <c r="CS358" s="74">
        <v>6.0000000000000001E-3</v>
      </c>
      <c r="CT358" s="74">
        <v>0.32</v>
      </c>
      <c r="CU358" s="74">
        <v>47.25</v>
      </c>
      <c r="CV358" s="74">
        <v>0.11</v>
      </c>
      <c r="CW358" s="74">
        <v>0.09</v>
      </c>
      <c r="CX358" s="74">
        <v>5.1269999999999998</v>
      </c>
      <c r="CY358" s="74">
        <v>4.0000000000000001E-3</v>
      </c>
      <c r="CZ358" s="74">
        <v>0.24</v>
      </c>
      <c r="DA358" s="74">
        <v>1E-3</v>
      </c>
      <c r="DB358" s="74" t="s">
        <v>50</v>
      </c>
      <c r="DC358" s="74">
        <v>3.0000000000000001E-3</v>
      </c>
      <c r="DD358" s="74">
        <v>50.18</v>
      </c>
    </row>
    <row r="359" spans="1:108" ht="16.5" customHeight="1" x14ac:dyDescent="0.25">
      <c r="A359" s="70">
        <v>339</v>
      </c>
      <c r="B359" s="85">
        <v>45461</v>
      </c>
      <c r="C359" s="72">
        <v>1</v>
      </c>
      <c r="D359" s="91">
        <v>11.85</v>
      </c>
      <c r="E359" s="72">
        <v>1945.07</v>
      </c>
      <c r="F359" s="74"/>
      <c r="G359" s="72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2">
        <v>1.4</v>
      </c>
      <c r="AB359" s="72">
        <v>653.42999999999995</v>
      </c>
      <c r="AC359" s="72">
        <v>1.9</v>
      </c>
      <c r="AD359" s="72">
        <v>3.79</v>
      </c>
      <c r="AE359" s="72">
        <v>8.5259999999999998</v>
      </c>
      <c r="AF359" s="72">
        <v>3.5999999999999997E-2</v>
      </c>
      <c r="AG359" s="72">
        <v>0.315</v>
      </c>
      <c r="AH359" s="72">
        <v>2.7E-2</v>
      </c>
      <c r="AI359" s="72" t="s">
        <v>50</v>
      </c>
      <c r="AJ359" s="72">
        <v>1.0999999999999999E-2</v>
      </c>
      <c r="AK359" s="72">
        <f t="shared" si="135"/>
        <v>73.942308641266266</v>
      </c>
      <c r="AL359" s="72">
        <f t="shared" si="136"/>
        <v>2.9993526223690061</v>
      </c>
      <c r="AM359" s="72">
        <f>IF(AB359=0,0,(AB359/AC359))</f>
        <v>343.91052631578947</v>
      </c>
      <c r="AN359" s="72">
        <v>51.75</v>
      </c>
      <c r="AO359" s="74">
        <v>16.61</v>
      </c>
      <c r="AP359" s="72">
        <v>11492.23</v>
      </c>
      <c r="AQ359" s="74">
        <v>44.57</v>
      </c>
      <c r="AR359" s="74">
        <v>9.1999999999999993</v>
      </c>
      <c r="AS359" s="74">
        <v>8.5</v>
      </c>
      <c r="AT359" s="74">
        <v>0.47099999999999997</v>
      </c>
      <c r="AU359" s="74">
        <v>0.33900000000000002</v>
      </c>
      <c r="AV359" s="74">
        <v>6.8000000000000005E-2</v>
      </c>
      <c r="AW359" s="74">
        <v>8.74</v>
      </c>
      <c r="AX359" s="74">
        <v>0.13100000000000001</v>
      </c>
      <c r="AY359" s="74">
        <f t="shared" si="137"/>
        <v>26.439999999999998</v>
      </c>
      <c r="AZ359" s="74"/>
      <c r="BA359" s="74"/>
      <c r="BB359" s="74">
        <v>0.62</v>
      </c>
      <c r="BC359" s="72">
        <v>156.91999999999999</v>
      </c>
      <c r="BD359" s="74">
        <v>0.25</v>
      </c>
      <c r="BE359" s="74">
        <v>3.5</v>
      </c>
      <c r="BF359" s="74">
        <v>9.1150000000000002</v>
      </c>
      <c r="BG359" s="74">
        <v>1.9E-2</v>
      </c>
      <c r="BH359" s="74">
        <v>0.34</v>
      </c>
      <c r="BI359" s="74">
        <v>2.5999999999999999E-2</v>
      </c>
      <c r="BJ359" s="74" t="s">
        <v>50</v>
      </c>
      <c r="BK359" s="74">
        <v>8.9999999999999993E-3</v>
      </c>
      <c r="BL359" s="74">
        <v>1.21</v>
      </c>
      <c r="BM359" s="72">
        <v>1091.33</v>
      </c>
      <c r="BN359" s="74">
        <v>1.29</v>
      </c>
      <c r="BO359" s="74">
        <v>51.09</v>
      </c>
      <c r="BP359" s="74">
        <v>10.601000000000001</v>
      </c>
      <c r="BQ359" s="74">
        <v>0.317</v>
      </c>
      <c r="BR359" s="74">
        <v>0.153</v>
      </c>
      <c r="BS359" s="74">
        <v>0.35099999999999998</v>
      </c>
      <c r="BT359" s="74">
        <v>2.0499999999999998</v>
      </c>
      <c r="BU359" s="74">
        <v>1.4999999999999999E-2</v>
      </c>
      <c r="BV359" s="74">
        <f t="shared" si="134"/>
        <v>12.651</v>
      </c>
      <c r="BW359" s="74">
        <f t="shared" si="132"/>
        <v>3.657</v>
      </c>
      <c r="BX359" s="73">
        <f t="shared" si="139"/>
        <v>-108.84203871721425</v>
      </c>
      <c r="BY359" s="73">
        <f t="shared" si="140"/>
        <v>-200.31463620781605</v>
      </c>
      <c r="BZ359" s="74">
        <v>0.53</v>
      </c>
      <c r="CA359" s="72">
        <v>89.16</v>
      </c>
      <c r="CB359" s="74">
        <v>0.16</v>
      </c>
      <c r="CC359" s="74">
        <v>0.81</v>
      </c>
      <c r="CD359" s="74">
        <v>8.1509999999999998</v>
      </c>
      <c r="CE359" s="74">
        <v>7.0000000000000001E-3</v>
      </c>
      <c r="CF359" s="74">
        <v>0.30499999999999999</v>
      </c>
      <c r="CG359" s="74">
        <v>6.0000000000000001E-3</v>
      </c>
      <c r="CH359" s="74" t="s">
        <v>50</v>
      </c>
      <c r="CI359" s="74">
        <v>8.0000000000000002E-3</v>
      </c>
      <c r="CJ359" s="74">
        <v>2.12</v>
      </c>
      <c r="CK359" s="74">
        <v>730.4</v>
      </c>
      <c r="CL359" s="74">
        <v>0.54</v>
      </c>
      <c r="CM359" s="74">
        <v>9</v>
      </c>
      <c r="CN359" s="74">
        <v>37.101999999999997</v>
      </c>
      <c r="CO359" s="74">
        <v>5.8999999999999997E-2</v>
      </c>
      <c r="CP359" s="74">
        <v>0.46899999999999997</v>
      </c>
      <c r="CQ359" s="74">
        <v>6.6000000000000003E-2</v>
      </c>
      <c r="CR359" s="74">
        <v>7.18</v>
      </c>
      <c r="CS359" s="74">
        <v>1.4E-2</v>
      </c>
      <c r="CT359" s="74">
        <v>0.46</v>
      </c>
      <c r="CU359" s="74">
        <v>59.15</v>
      </c>
      <c r="CV359" s="74">
        <v>0.14000000000000001</v>
      </c>
      <c r="CW359" s="74">
        <v>0.25</v>
      </c>
      <c r="CX359" s="74">
        <v>6.62</v>
      </c>
      <c r="CY359" s="74">
        <v>5.0000000000000001E-3</v>
      </c>
      <c r="CZ359" s="74">
        <v>0.33</v>
      </c>
      <c r="DA359" s="74">
        <v>2E-3</v>
      </c>
      <c r="DB359" s="74" t="s">
        <v>50</v>
      </c>
      <c r="DC359" s="74">
        <v>8.0000000000000002E-3</v>
      </c>
      <c r="DD359" s="74">
        <v>48.77</v>
      </c>
    </row>
    <row r="360" spans="1:108" ht="16.5" customHeight="1" x14ac:dyDescent="0.25">
      <c r="A360" s="70">
        <v>340</v>
      </c>
      <c r="B360" s="85">
        <v>45461</v>
      </c>
      <c r="C360" s="72">
        <v>2</v>
      </c>
      <c r="D360" s="91">
        <v>12</v>
      </c>
      <c r="E360" s="72">
        <v>2062.5300000000002</v>
      </c>
      <c r="F360" s="74"/>
      <c r="G360" s="72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2">
        <v>1.28</v>
      </c>
      <c r="AB360" s="72">
        <v>667.37</v>
      </c>
      <c r="AC360" s="72">
        <v>2.02</v>
      </c>
      <c r="AD360" s="72">
        <v>3.88</v>
      </c>
      <c r="AE360" s="72">
        <v>8.9190000000000005</v>
      </c>
      <c r="AF360" s="72">
        <v>3.9E-2</v>
      </c>
      <c r="AG360" s="72">
        <v>0.318</v>
      </c>
      <c r="AH360" s="72">
        <v>2.9000000000000001E-2</v>
      </c>
      <c r="AI360" s="72" t="s">
        <v>50</v>
      </c>
      <c r="AJ360" s="72">
        <v>1.2E-2</v>
      </c>
      <c r="AK360" s="72">
        <f t="shared" si="135"/>
        <v>72.828413594227484</v>
      </c>
      <c r="AL360" s="72">
        <f t="shared" si="136"/>
        <v>3.0170730043357019</v>
      </c>
      <c r="AM360" s="72">
        <f t="shared" si="133"/>
        <v>330.38118811881191</v>
      </c>
      <c r="AN360" s="72">
        <v>43.31</v>
      </c>
      <c r="AO360" s="74">
        <v>13.87</v>
      </c>
      <c r="AP360" s="72">
        <v>9721.82</v>
      </c>
      <c r="AQ360" s="74">
        <v>43.42</v>
      </c>
      <c r="AR360" s="74">
        <v>11.79</v>
      </c>
      <c r="AS360" s="74">
        <v>9.1359999999999992</v>
      </c>
      <c r="AT360" s="74">
        <v>0.45400000000000001</v>
      </c>
      <c r="AU360" s="74">
        <v>0.307</v>
      </c>
      <c r="AV360" s="74">
        <v>8.4000000000000005E-2</v>
      </c>
      <c r="AW360" s="74">
        <v>9</v>
      </c>
      <c r="AX360" s="74">
        <v>0.11600000000000001</v>
      </c>
      <c r="AY360" s="74">
        <f t="shared" si="137"/>
        <v>29.925999999999998</v>
      </c>
      <c r="AZ360" s="74"/>
      <c r="BA360" s="74"/>
      <c r="BB360" s="74">
        <v>0.52</v>
      </c>
      <c r="BC360" s="72">
        <v>147.88999999999999</v>
      </c>
      <c r="BD360" s="74">
        <v>0.21</v>
      </c>
      <c r="BE360" s="74">
        <v>3.19</v>
      </c>
      <c r="BF360" s="74">
        <v>9.0839999999999996</v>
      </c>
      <c r="BG360" s="74">
        <v>1.9E-2</v>
      </c>
      <c r="BH360" s="74">
        <v>0.30499999999999999</v>
      </c>
      <c r="BI360" s="74">
        <v>2.5000000000000001E-2</v>
      </c>
      <c r="BJ360" s="74" t="s">
        <v>50</v>
      </c>
      <c r="BK360" s="74">
        <v>8.0000000000000002E-3</v>
      </c>
      <c r="BL360" s="74">
        <v>1.56</v>
      </c>
      <c r="BM360" s="72">
        <v>1403.59</v>
      </c>
      <c r="BN360" s="74">
        <v>1.85</v>
      </c>
      <c r="BO360" s="74">
        <v>50.93</v>
      </c>
      <c r="BP360" s="74">
        <v>10.734</v>
      </c>
      <c r="BQ360" s="74">
        <v>0.28499999999999998</v>
      </c>
      <c r="BR360" s="74">
        <v>0.16400000000000001</v>
      </c>
      <c r="BS360" s="74">
        <v>0.33800000000000002</v>
      </c>
      <c r="BT360" s="74">
        <v>2.41</v>
      </c>
      <c r="BU360" s="74">
        <v>1.6E-2</v>
      </c>
      <c r="BV360" s="74">
        <f t="shared" si="134"/>
        <v>13.144</v>
      </c>
      <c r="BW360" s="74">
        <f t="shared" si="132"/>
        <v>4.5449999999999999</v>
      </c>
      <c r="BX360" s="73">
        <f t="shared" si="139"/>
        <v>-109.43203871721425</v>
      </c>
      <c r="BY360" s="73">
        <f t="shared" si="140"/>
        <v>-200.76963620781606</v>
      </c>
      <c r="BZ360" s="74">
        <v>0.43</v>
      </c>
      <c r="CA360" s="72">
        <v>84.98</v>
      </c>
      <c r="CB360" s="74">
        <v>0.12</v>
      </c>
      <c r="CC360" s="74">
        <v>0.15</v>
      </c>
      <c r="CD360" s="74">
        <v>7.8940000000000001</v>
      </c>
      <c r="CE360" s="74">
        <v>6.0000000000000001E-3</v>
      </c>
      <c r="CF360" s="74">
        <v>0.28199999999999997</v>
      </c>
      <c r="CG360" s="74">
        <v>2E-3</v>
      </c>
      <c r="CH360" s="74" t="s">
        <v>50</v>
      </c>
      <c r="CI360" s="74">
        <v>8.0000000000000002E-3</v>
      </c>
      <c r="CJ360" s="74">
        <v>1.47</v>
      </c>
      <c r="CK360" s="74">
        <v>577.26</v>
      </c>
      <c r="CL360" s="74">
        <v>0.37</v>
      </c>
      <c r="CM360" s="74">
        <v>0.94</v>
      </c>
      <c r="CN360" s="74">
        <v>42.51</v>
      </c>
      <c r="CO360" s="74">
        <v>2.1000000000000001E-2</v>
      </c>
      <c r="CP360" s="74">
        <v>0.48</v>
      </c>
      <c r="CQ360" s="74">
        <v>7.0000000000000001E-3</v>
      </c>
      <c r="CR360" s="74">
        <v>6.64</v>
      </c>
      <c r="CS360" s="74">
        <v>1.4999999999999999E-2</v>
      </c>
      <c r="CT360" s="74">
        <v>0.28999999999999998</v>
      </c>
      <c r="CU360" s="74">
        <v>37.01</v>
      </c>
      <c r="CV360" s="74">
        <v>0.11</v>
      </c>
      <c r="CW360" s="74">
        <v>0.1</v>
      </c>
      <c r="CX360" s="74">
        <v>5.0510000000000002</v>
      </c>
      <c r="CY360" s="74">
        <v>6.0000000000000001E-3</v>
      </c>
      <c r="CZ360" s="74">
        <v>0.27800000000000002</v>
      </c>
      <c r="DA360" s="74">
        <v>1E-3</v>
      </c>
      <c r="DB360" s="74" t="s">
        <v>50</v>
      </c>
      <c r="DC360" s="74">
        <v>8.0000000000000002E-3</v>
      </c>
      <c r="DD360" s="74">
        <v>47.78</v>
      </c>
    </row>
    <row r="361" spans="1:108" ht="16.5" customHeight="1" x14ac:dyDescent="0.25">
      <c r="A361" s="70">
        <v>341</v>
      </c>
      <c r="B361" s="85">
        <v>45462</v>
      </c>
      <c r="C361" s="72">
        <v>1</v>
      </c>
      <c r="D361" s="91">
        <v>9.07</v>
      </c>
      <c r="E361" s="72">
        <v>1513.7</v>
      </c>
      <c r="F361" s="74"/>
      <c r="G361" s="72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2">
        <v>1.77</v>
      </c>
      <c r="AB361" s="72">
        <v>629.52</v>
      </c>
      <c r="AC361" s="72">
        <v>2.2000000000000002</v>
      </c>
      <c r="AD361" s="72">
        <v>4.16</v>
      </c>
      <c r="AE361" s="72">
        <v>8.9589999999999996</v>
      </c>
      <c r="AF361" s="72">
        <v>4.5999999999999999E-2</v>
      </c>
      <c r="AG361" s="72">
        <v>0.36599999999999999</v>
      </c>
      <c r="AH361" s="72">
        <v>3.2000000000000001E-2</v>
      </c>
      <c r="AI361" s="72" t="s">
        <v>50</v>
      </c>
      <c r="AJ361" s="72">
        <v>1.2E-2</v>
      </c>
      <c r="AK361" s="72">
        <f t="shared" ref="AK361:AK384" si="141">100-(AB361/10000*1.6734)-(AC361*1.1547)-(AD361*(100/(67.1-$AQ$1)))-(AF361*2.8879)-(AG361*2.1733)-((AE361-(AD361*($AQ$1/(67.1-$AQ$1)))-(AF361*0.8788)-(AG361*0.7453))*2.1483)</f>
        <v>72.120727593826771</v>
      </c>
      <c r="AL361" s="72">
        <f t="shared" ref="AL361:AL384" si="142">100/((AB361/10000*1.6734/5.8)+(AC361*1.1547/7.58)+(AD361*(100/(67.1-$AQ$1))/4)+(AF361*2.8879/4.2)+(AG361*2.1733/6)+((AE361-(AD361*($AQ$1/(67.1-$AQ$1)))-(AF361*0.8788)-(AG361*0.7453))*2.1483/4.9)+(AK361/2.65))</f>
        <v>3.0278708868443798</v>
      </c>
      <c r="AM361" s="72">
        <f t="shared" ref="AM361:AM384" si="143">IF(AB361=0,0,(AB361/AC361))</f>
        <v>286.14545454545453</v>
      </c>
      <c r="AN361" s="72">
        <v>47.95</v>
      </c>
      <c r="AO361" s="74">
        <v>18.989999999999998</v>
      </c>
      <c r="AP361" s="72">
        <v>9769.99</v>
      </c>
      <c r="AQ361" s="74">
        <v>43.36</v>
      </c>
      <c r="AR361" s="74">
        <v>8.59</v>
      </c>
      <c r="AS361" s="74">
        <v>8.6289999999999996</v>
      </c>
      <c r="AT361" s="74">
        <v>0.53100000000000003</v>
      </c>
      <c r="AU361" s="74">
        <v>0.36099999999999999</v>
      </c>
      <c r="AV361" s="74">
        <v>6.3E-2</v>
      </c>
      <c r="AW361" s="74">
        <v>9.31</v>
      </c>
      <c r="AX361" s="74">
        <v>0.107</v>
      </c>
      <c r="AY361" s="74">
        <f t="shared" si="137"/>
        <v>26.528999999999996</v>
      </c>
      <c r="AZ361" s="74"/>
      <c r="BA361" s="74"/>
      <c r="BB361" s="74">
        <v>0.66</v>
      </c>
      <c r="BC361" s="72">
        <v>141.54</v>
      </c>
      <c r="BD361" s="74">
        <v>0.25</v>
      </c>
      <c r="BE361" s="74">
        <v>4.13</v>
      </c>
      <c r="BF361" s="74">
        <v>8.9670000000000005</v>
      </c>
      <c r="BG361" s="74">
        <v>2.1999999999999999E-2</v>
      </c>
      <c r="BH361" s="74">
        <v>0.35199999999999998</v>
      </c>
      <c r="BI361" s="74">
        <v>3.1E-2</v>
      </c>
      <c r="BJ361" s="74" t="s">
        <v>50</v>
      </c>
      <c r="BK361" s="74">
        <v>8.9999999999999993E-3</v>
      </c>
      <c r="BL361" s="74">
        <v>0.78</v>
      </c>
      <c r="BM361" s="72">
        <v>841.88</v>
      </c>
      <c r="BN361" s="74">
        <v>1.1100000000000001</v>
      </c>
      <c r="BO361" s="74">
        <v>51.15</v>
      </c>
      <c r="BP361" s="74">
        <v>10.734999999999999</v>
      </c>
      <c r="BQ361" s="74">
        <v>0.28999999999999998</v>
      </c>
      <c r="BR361" s="74">
        <v>0.13100000000000001</v>
      </c>
      <c r="BS361" s="74">
        <v>0.35899999999999999</v>
      </c>
      <c r="BT361" s="74">
        <v>1.95</v>
      </c>
      <c r="BU361" s="74">
        <v>1.2E-2</v>
      </c>
      <c r="BV361" s="74">
        <f t="shared" si="134"/>
        <v>12.684999999999999</v>
      </c>
      <c r="BW361" s="74">
        <f t="shared" ref="BW361:BW384" si="144">BT361+BN361+BQ361</f>
        <v>3.35</v>
      </c>
      <c r="BX361" s="73">
        <f t="shared" ref="BX361:BX384" si="145">BX360+BT361-$BX$2</f>
        <v>-110.48203871721425</v>
      </c>
      <c r="BY361" s="73">
        <f t="shared" ref="BY361:BY384" si="146">BY360+BW361-BY$2</f>
        <v>-202.41963620781607</v>
      </c>
      <c r="BZ361" s="74">
        <v>0.59</v>
      </c>
      <c r="CA361" s="72">
        <v>88.61</v>
      </c>
      <c r="CB361" s="74">
        <v>0.14000000000000001</v>
      </c>
      <c r="CC361" s="74">
        <v>0.2</v>
      </c>
      <c r="CD361" s="74">
        <v>8.2560000000000002</v>
      </c>
      <c r="CE361" s="74">
        <v>6.0000000000000001E-3</v>
      </c>
      <c r="CF361" s="74">
        <v>0.316</v>
      </c>
      <c r="CG361" s="74">
        <v>2E-3</v>
      </c>
      <c r="CH361" s="74" t="s">
        <v>50</v>
      </c>
      <c r="CI361" s="74">
        <v>8.9999999999999993E-3</v>
      </c>
      <c r="CJ361" s="74">
        <v>2.12</v>
      </c>
      <c r="CK361" s="74">
        <v>638</v>
      </c>
      <c r="CL361" s="74">
        <v>0.42</v>
      </c>
      <c r="CM361" s="74">
        <v>2.6</v>
      </c>
      <c r="CN361" s="74">
        <v>38.26</v>
      </c>
      <c r="CO361" s="74">
        <v>3.3000000000000002E-2</v>
      </c>
      <c r="CP361" s="74">
        <v>0.41699999999999998</v>
      </c>
      <c r="CQ361" s="74">
        <v>1.7999999999999999E-2</v>
      </c>
      <c r="CR361" s="74">
        <v>9.92</v>
      </c>
      <c r="CS361" s="74">
        <v>1.2999999999999999E-2</v>
      </c>
      <c r="CT361" s="74">
        <v>0.43</v>
      </c>
      <c r="CU361" s="74">
        <v>48.87</v>
      </c>
      <c r="CV361" s="74">
        <v>0.13</v>
      </c>
      <c r="CW361" s="74">
        <v>0.1</v>
      </c>
      <c r="CX361" s="74">
        <v>6.4240000000000004</v>
      </c>
      <c r="CY361" s="74">
        <v>5.0000000000000001E-3</v>
      </c>
      <c r="CZ361" s="74">
        <v>0.33600000000000002</v>
      </c>
      <c r="DA361" s="74">
        <v>2E-3</v>
      </c>
      <c r="DB361" s="74" t="s">
        <v>50</v>
      </c>
      <c r="DC361" s="74">
        <v>8.9999999999999993E-3</v>
      </c>
      <c r="DD361" s="74">
        <v>52</v>
      </c>
    </row>
    <row r="362" spans="1:108" ht="16.5" customHeight="1" x14ac:dyDescent="0.25">
      <c r="A362" s="70">
        <v>342</v>
      </c>
      <c r="B362" s="85">
        <v>45462</v>
      </c>
      <c r="C362" s="72">
        <v>2</v>
      </c>
      <c r="D362" s="91">
        <v>10.85</v>
      </c>
      <c r="E362" s="72">
        <v>1871.68</v>
      </c>
      <c r="F362" s="74"/>
      <c r="G362" s="72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2">
        <v>1.77</v>
      </c>
      <c r="AB362" s="72">
        <v>779.54</v>
      </c>
      <c r="AC362" s="72">
        <v>2.8</v>
      </c>
      <c r="AD362" s="72">
        <v>4.8099999999999996</v>
      </c>
      <c r="AE362" s="72">
        <v>9.2100000000000009</v>
      </c>
      <c r="AF362" s="72">
        <v>4.3999999999999997E-2</v>
      </c>
      <c r="AG362" s="72">
        <v>0.31</v>
      </c>
      <c r="AH362" s="72">
        <v>3.5000000000000003E-2</v>
      </c>
      <c r="AI362" s="72" t="s">
        <v>50</v>
      </c>
      <c r="AJ362" s="72">
        <v>1.2E-2</v>
      </c>
      <c r="AK362" s="72">
        <f>100-(AB362/10000*1.6734)-(AC362*1.1547)-(AD362*(100/(67.1-$AQ$1)))-(AF362*2.8879)-(AG362*2.1733)-((AE362-(AD362*($AQ$1/(67.1-$AQ$1)))-(AF362*0.8788)-(AG362*0.7453))*2.1483)</f>
        <v>70.002066047576591</v>
      </c>
      <c r="AL362" s="72">
        <f t="shared" si="142"/>
        <v>3.0613757583085843</v>
      </c>
      <c r="AM362" s="72">
        <f t="shared" si="143"/>
        <v>278.40714285714284</v>
      </c>
      <c r="AN362" s="72">
        <v>45.75</v>
      </c>
      <c r="AO362" s="74">
        <v>18.41</v>
      </c>
      <c r="AP362" s="72">
        <v>11098.04</v>
      </c>
      <c r="AQ362" s="74">
        <v>53.91</v>
      </c>
      <c r="AR362" s="74">
        <v>7.94</v>
      </c>
      <c r="AS362" s="74">
        <v>6.569</v>
      </c>
      <c r="AT362" s="74">
        <v>0.52900000000000003</v>
      </c>
      <c r="AU362" s="74">
        <v>0.191</v>
      </c>
      <c r="AV362" s="74">
        <v>5.7000000000000002E-2</v>
      </c>
      <c r="AW362" s="74">
        <v>4.7300000000000004</v>
      </c>
      <c r="AX362" s="74">
        <v>0.13500000000000001</v>
      </c>
      <c r="AY362" s="74">
        <f t="shared" si="137"/>
        <v>19.239000000000001</v>
      </c>
      <c r="AZ362" s="74"/>
      <c r="BA362" s="74"/>
      <c r="BB362" s="74">
        <v>1.03</v>
      </c>
      <c r="BC362" s="72">
        <v>385.64</v>
      </c>
      <c r="BD362" s="74">
        <v>0.84</v>
      </c>
      <c r="BE362" s="74">
        <v>5.03</v>
      </c>
      <c r="BF362" s="74">
        <v>9.359</v>
      </c>
      <c r="BG362" s="74">
        <v>3.4000000000000002E-2</v>
      </c>
      <c r="BH362" s="74">
        <v>0.34399999999999997</v>
      </c>
      <c r="BI362" s="74">
        <v>0.04</v>
      </c>
      <c r="BJ362" s="74" t="s">
        <v>50</v>
      </c>
      <c r="BK362" s="74">
        <v>1.0999999999999999E-2</v>
      </c>
      <c r="BL362" s="74">
        <v>3.42</v>
      </c>
      <c r="BM362" s="72">
        <v>2203.34</v>
      </c>
      <c r="BN362" s="74">
        <v>10.44</v>
      </c>
      <c r="BO362" s="74">
        <v>38.57</v>
      </c>
      <c r="BP362" s="74">
        <v>10.712999999999999</v>
      </c>
      <c r="BQ362" s="74">
        <v>0.26500000000000001</v>
      </c>
      <c r="BR362" s="74">
        <v>0.19900000000000001</v>
      </c>
      <c r="BS362" s="74">
        <v>0.26800000000000002</v>
      </c>
      <c r="BT362" s="74">
        <v>12.58</v>
      </c>
      <c r="BU362" s="74">
        <v>2.1999999999999999E-2</v>
      </c>
      <c r="BV362" s="74">
        <f t="shared" si="134"/>
        <v>23.292999999999999</v>
      </c>
      <c r="BW362" s="74">
        <f t="shared" si="144"/>
        <v>23.285</v>
      </c>
      <c r="BX362" s="73">
        <f t="shared" si="145"/>
        <v>-100.90203871721425</v>
      </c>
      <c r="BY362" s="73">
        <f t="shared" si="146"/>
        <v>-184.13463620781607</v>
      </c>
      <c r="BZ362" s="74">
        <v>0.86</v>
      </c>
      <c r="CA362" s="72">
        <v>283.82</v>
      </c>
      <c r="CB362" s="74">
        <v>0.53</v>
      </c>
      <c r="CC362" s="74">
        <v>1.89</v>
      </c>
      <c r="CD362" s="74">
        <v>9.1620000000000008</v>
      </c>
      <c r="CE362" s="74">
        <v>1.9E-2</v>
      </c>
      <c r="CF362" s="74">
        <v>0.32500000000000001</v>
      </c>
      <c r="CG362" s="74">
        <v>1.2999999999999999E-2</v>
      </c>
      <c r="CH362" s="74" t="s">
        <v>50</v>
      </c>
      <c r="CI362" s="74">
        <v>8.9999999999999993E-3</v>
      </c>
      <c r="CJ362" s="74">
        <v>4.34</v>
      </c>
      <c r="CK362" s="74">
        <v>2196.89</v>
      </c>
      <c r="CL362" s="74">
        <v>2.82</v>
      </c>
      <c r="CM362" s="74">
        <v>19.54</v>
      </c>
      <c r="CN362" s="74">
        <v>25.504000000000001</v>
      </c>
      <c r="CO362" s="74">
        <v>0.16800000000000001</v>
      </c>
      <c r="CP362" s="74">
        <v>0.42299999999999999</v>
      </c>
      <c r="CQ362" s="74">
        <v>0.13300000000000001</v>
      </c>
      <c r="CR362" s="74">
        <v>13.97</v>
      </c>
      <c r="CS362" s="74">
        <v>1.7000000000000001E-2</v>
      </c>
      <c r="CT362" s="74">
        <v>0.6</v>
      </c>
      <c r="CU362" s="74">
        <v>130.19</v>
      </c>
      <c r="CV362" s="74">
        <v>0.33</v>
      </c>
      <c r="CW362" s="74">
        <v>0.28000000000000003</v>
      </c>
      <c r="CX362" s="74">
        <v>8.2970000000000006</v>
      </c>
      <c r="CY362" s="74">
        <v>8.0000000000000002E-3</v>
      </c>
      <c r="CZ362" s="74">
        <v>0.36299999999999999</v>
      </c>
      <c r="DA362" s="74">
        <v>2E-3</v>
      </c>
      <c r="DB362" s="74" t="s">
        <v>50</v>
      </c>
      <c r="DC362" s="74">
        <v>0.01</v>
      </c>
      <c r="DD362" s="74">
        <v>45.17</v>
      </c>
    </row>
    <row r="363" spans="1:108" ht="16.5" customHeight="1" x14ac:dyDescent="0.25">
      <c r="A363" s="70">
        <v>343</v>
      </c>
      <c r="B363" s="85">
        <v>45463</v>
      </c>
      <c r="C363" s="72">
        <v>1</v>
      </c>
      <c r="D363" s="91">
        <v>10.7</v>
      </c>
      <c r="E363" s="72">
        <v>1859.75</v>
      </c>
      <c r="F363" s="74"/>
      <c r="G363" s="72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2">
        <v>1.69</v>
      </c>
      <c r="AB363" s="72">
        <v>780.38</v>
      </c>
      <c r="AC363" s="72">
        <v>2.72</v>
      </c>
      <c r="AD363" s="72">
        <v>4.96</v>
      </c>
      <c r="AE363" s="72">
        <v>10.319000000000001</v>
      </c>
      <c r="AF363" s="72">
        <v>4.2000000000000003E-2</v>
      </c>
      <c r="AG363" s="72">
        <v>0.35499999999999998</v>
      </c>
      <c r="AH363" s="72">
        <v>3.4000000000000002E-2</v>
      </c>
      <c r="AI363" s="72" t="s">
        <v>50</v>
      </c>
      <c r="AJ363" s="72">
        <v>1.2E-2</v>
      </c>
      <c r="AK363" s="72">
        <f t="shared" si="141"/>
        <v>67.481422340231916</v>
      </c>
      <c r="AL363" s="72">
        <f t="shared" si="142"/>
        <v>3.1014378686923147</v>
      </c>
      <c r="AM363" s="72">
        <f t="shared" si="143"/>
        <v>286.90441176470586</v>
      </c>
      <c r="AN363" s="72">
        <v>49.79</v>
      </c>
      <c r="AO363" s="74">
        <v>16.21</v>
      </c>
      <c r="AP363" s="72">
        <v>10716.94</v>
      </c>
      <c r="AQ363" s="74">
        <v>52.23</v>
      </c>
      <c r="AR363" s="74">
        <v>7.02</v>
      </c>
      <c r="AS363" s="74">
        <v>6.8650000000000002</v>
      </c>
      <c r="AT363" s="74">
        <v>0.41899999999999998</v>
      </c>
      <c r="AU363" s="74">
        <v>0.27100000000000002</v>
      </c>
      <c r="AV363" s="74">
        <v>5.1999999999999998E-2</v>
      </c>
      <c r="AW363" s="74">
        <v>7.06</v>
      </c>
      <c r="AX363" s="74">
        <v>0.13800000000000001</v>
      </c>
      <c r="AY363" s="74">
        <f t="shared" si="137"/>
        <v>20.945</v>
      </c>
      <c r="AZ363" s="74"/>
      <c r="BA363" s="74"/>
      <c r="BB363" s="74">
        <v>0.73</v>
      </c>
      <c r="BC363" s="72">
        <v>203</v>
      </c>
      <c r="BD363" s="74">
        <v>0.47</v>
      </c>
      <c r="BE363" s="74">
        <v>4.8</v>
      </c>
      <c r="BF363" s="74">
        <v>10.255000000000001</v>
      </c>
      <c r="BG363" s="74">
        <v>2.4E-2</v>
      </c>
      <c r="BH363" s="74">
        <v>0.33100000000000002</v>
      </c>
      <c r="BI363" s="74">
        <v>3.4000000000000002E-2</v>
      </c>
      <c r="BJ363" s="74" t="s">
        <v>50</v>
      </c>
      <c r="BK363" s="74">
        <v>8.0000000000000002E-3</v>
      </c>
      <c r="BL363" s="74">
        <v>1.26</v>
      </c>
      <c r="BM363" s="72">
        <v>1056.3</v>
      </c>
      <c r="BN363" s="74">
        <v>3.01</v>
      </c>
      <c r="BO363" s="74">
        <v>51.55</v>
      </c>
      <c r="BP363" s="74">
        <v>10.709</v>
      </c>
      <c r="BQ363" s="74">
        <v>0.27800000000000002</v>
      </c>
      <c r="BR363" s="74">
        <v>0.111</v>
      </c>
      <c r="BS363" s="74">
        <v>0.35899999999999999</v>
      </c>
      <c r="BT363" s="74">
        <v>1.95</v>
      </c>
      <c r="BU363" s="74">
        <v>1.2999999999999999E-2</v>
      </c>
      <c r="BV363" s="74">
        <f t="shared" si="134"/>
        <v>12.658999999999999</v>
      </c>
      <c r="BW363" s="74">
        <f t="shared" si="144"/>
        <v>5.2379999999999995</v>
      </c>
      <c r="BX363" s="73">
        <f t="shared" si="145"/>
        <v>-101.95203871721425</v>
      </c>
      <c r="BY363" s="73">
        <f t="shared" si="146"/>
        <v>-183.89663620781607</v>
      </c>
      <c r="BZ363" s="74">
        <v>0.63</v>
      </c>
      <c r="CA363" s="72">
        <v>115.32</v>
      </c>
      <c r="CB363" s="74">
        <v>0.22</v>
      </c>
      <c r="CC363" s="74">
        <v>0.91</v>
      </c>
      <c r="CD363" s="74">
        <v>9.9979999999999993</v>
      </c>
      <c r="CE363" s="74">
        <v>8.9999999999999993E-3</v>
      </c>
      <c r="CF363" s="74">
        <v>0.34499999999999997</v>
      </c>
      <c r="CG363" s="74">
        <v>7.0000000000000001E-3</v>
      </c>
      <c r="CH363" s="74" t="s">
        <v>50</v>
      </c>
      <c r="CI363" s="74">
        <v>7.0000000000000001E-3</v>
      </c>
      <c r="CJ363" s="74">
        <v>2.33</v>
      </c>
      <c r="CK363" s="74">
        <v>1116.98</v>
      </c>
      <c r="CL363" s="74">
        <v>1.01</v>
      </c>
      <c r="CM363" s="74">
        <v>25.85</v>
      </c>
      <c r="CN363" s="74">
        <v>23.87</v>
      </c>
      <c r="CO363" s="74">
        <v>0.156</v>
      </c>
      <c r="CP363" s="74">
        <v>0.374</v>
      </c>
      <c r="CQ363" s="74">
        <v>0.187</v>
      </c>
      <c r="CR363" s="74">
        <v>7.84</v>
      </c>
      <c r="CS363" s="74">
        <v>1.0999999999999999E-2</v>
      </c>
      <c r="CT363" s="74">
        <v>0.39</v>
      </c>
      <c r="CU363" s="74">
        <v>73.239999999999995</v>
      </c>
      <c r="CV363" s="74">
        <v>0.19</v>
      </c>
      <c r="CW363" s="74">
        <v>0.28999999999999998</v>
      </c>
      <c r="CX363" s="74">
        <v>8.2509999999999994</v>
      </c>
      <c r="CY363" s="74">
        <v>5.0000000000000001E-3</v>
      </c>
      <c r="CZ363" s="74">
        <v>0.311</v>
      </c>
      <c r="DA363" s="74">
        <v>2E-3</v>
      </c>
      <c r="DB363" s="74" t="s">
        <v>50</v>
      </c>
      <c r="DC363" s="74">
        <v>7.0000000000000001E-3</v>
      </c>
      <c r="DD363" s="74">
        <v>52.16</v>
      </c>
    </row>
    <row r="364" spans="1:108" ht="16.5" customHeight="1" x14ac:dyDescent="0.25">
      <c r="A364" s="70">
        <v>344</v>
      </c>
      <c r="B364" s="85">
        <v>45463</v>
      </c>
      <c r="C364" s="72">
        <v>2</v>
      </c>
      <c r="D364" s="72">
        <v>12</v>
      </c>
      <c r="E364" s="72">
        <v>2141.9899999999998</v>
      </c>
      <c r="F364" s="74"/>
      <c r="G364" s="72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2">
        <v>1.21</v>
      </c>
      <c r="AB364" s="72">
        <v>731.73</v>
      </c>
      <c r="AC364" s="72">
        <v>2.61</v>
      </c>
      <c r="AD364" s="72">
        <v>4.38</v>
      </c>
      <c r="AE364" s="72">
        <v>9.032</v>
      </c>
      <c r="AF364" s="72">
        <v>0.04</v>
      </c>
      <c r="AG364" s="72">
        <v>0.29899999999999999</v>
      </c>
      <c r="AH364" s="72">
        <v>3.2000000000000001E-2</v>
      </c>
      <c r="AI364" s="72" t="s">
        <v>50</v>
      </c>
      <c r="AJ364" s="72">
        <v>1.0999999999999999E-2</v>
      </c>
      <c r="AK364" s="72">
        <f t="shared" si="141"/>
        <v>71.214595155341925</v>
      </c>
      <c r="AL364" s="72">
        <f t="shared" si="142"/>
        <v>3.043465346258722</v>
      </c>
      <c r="AM364" s="72">
        <f t="shared" si="143"/>
        <v>280.35632183908046</v>
      </c>
      <c r="AN364" s="72">
        <v>53.4</v>
      </c>
      <c r="AO364" s="74">
        <v>12.1</v>
      </c>
      <c r="AP364" s="72">
        <v>10219.799999999999</v>
      </c>
      <c r="AQ364" s="74">
        <v>52.29</v>
      </c>
      <c r="AR364" s="74">
        <v>8.07</v>
      </c>
      <c r="AS364" s="74">
        <v>7.1609999999999996</v>
      </c>
      <c r="AT364" s="74">
        <v>0.41</v>
      </c>
      <c r="AU364" s="74">
        <v>0.254</v>
      </c>
      <c r="AV364" s="74">
        <v>5.6000000000000001E-2</v>
      </c>
      <c r="AW364" s="74">
        <v>6.96</v>
      </c>
      <c r="AX364" s="74">
        <v>0.14399999999999999</v>
      </c>
      <c r="AY364" s="74">
        <f t="shared" si="137"/>
        <v>22.191000000000003</v>
      </c>
      <c r="AZ364" s="74"/>
      <c r="BA364" s="74"/>
      <c r="BB364" s="74">
        <v>0.76</v>
      </c>
      <c r="BC364" s="72">
        <v>203.22</v>
      </c>
      <c r="BD364" s="74">
        <v>0.43</v>
      </c>
      <c r="BE364" s="74">
        <v>4.45</v>
      </c>
      <c r="BF364" s="74">
        <v>10.68</v>
      </c>
      <c r="BG364" s="74">
        <v>2.4E-2</v>
      </c>
      <c r="BH364" s="74">
        <v>0.34</v>
      </c>
      <c r="BI364" s="74">
        <v>3.2000000000000001E-2</v>
      </c>
      <c r="BJ364" s="74" t="s">
        <v>50</v>
      </c>
      <c r="BK364" s="74">
        <v>8.0000000000000002E-3</v>
      </c>
      <c r="BL364" s="74">
        <v>1.28</v>
      </c>
      <c r="BM364" s="72">
        <v>1143.57</v>
      </c>
      <c r="BN364" s="74">
        <v>2.4900000000000002</v>
      </c>
      <c r="BO364" s="74">
        <v>50.56</v>
      </c>
      <c r="BP364" s="74">
        <v>10.819000000000001</v>
      </c>
      <c r="BQ364" s="74">
        <v>0.29199999999999998</v>
      </c>
      <c r="BR364" s="74">
        <v>0.152</v>
      </c>
      <c r="BS364" s="74">
        <v>0.33800000000000002</v>
      </c>
      <c r="BT364" s="74">
        <v>2.04</v>
      </c>
      <c r="BU364" s="74">
        <v>1.2999999999999999E-2</v>
      </c>
      <c r="BV364" s="74">
        <f t="shared" si="134"/>
        <v>12.859000000000002</v>
      </c>
      <c r="BW364" s="74">
        <f t="shared" si="144"/>
        <v>4.8220000000000001</v>
      </c>
      <c r="BX364" s="73">
        <f t="shared" si="145"/>
        <v>-102.91203871721424</v>
      </c>
      <c r="BY364" s="73">
        <f t="shared" si="146"/>
        <v>-184.07463620781607</v>
      </c>
      <c r="BZ364" s="74">
        <v>0.69</v>
      </c>
      <c r="CA364" s="72">
        <v>128.5</v>
      </c>
      <c r="CB364" s="74">
        <v>0.24</v>
      </c>
      <c r="CC364" s="74">
        <v>0.16</v>
      </c>
      <c r="CD364" s="74">
        <v>9.8759999999999994</v>
      </c>
      <c r="CE364" s="74">
        <v>7.0000000000000001E-3</v>
      </c>
      <c r="CF364" s="74">
        <v>0.318</v>
      </c>
      <c r="CG364" s="74">
        <v>2E-3</v>
      </c>
      <c r="CH364" s="74" t="s">
        <v>50</v>
      </c>
      <c r="CI364" s="74">
        <v>7.0000000000000001E-3</v>
      </c>
      <c r="CJ364" s="74">
        <v>3.15</v>
      </c>
      <c r="CK364" s="74">
        <v>1081.52</v>
      </c>
      <c r="CL364" s="74">
        <v>0.98</v>
      </c>
      <c r="CM364" s="74">
        <v>2.93</v>
      </c>
      <c r="CN364" s="74">
        <v>41.484000000000002</v>
      </c>
      <c r="CO364" s="74">
        <v>5.0999999999999997E-2</v>
      </c>
      <c r="CP364" s="74">
        <v>0.54200000000000004</v>
      </c>
      <c r="CQ364" s="74">
        <v>2.1000000000000001E-2</v>
      </c>
      <c r="CR364" s="74">
        <v>7.48</v>
      </c>
      <c r="CS364" s="74">
        <v>1.4E-2</v>
      </c>
      <c r="CT364" s="74">
        <v>0.66</v>
      </c>
      <c r="CU364" s="74">
        <v>85.56</v>
      </c>
      <c r="CV364" s="74">
        <v>0.21</v>
      </c>
      <c r="CW364" s="74">
        <v>0.13</v>
      </c>
      <c r="CX364" s="74">
        <v>8.6289999999999996</v>
      </c>
      <c r="CY364" s="74">
        <v>6.0000000000000001E-3</v>
      </c>
      <c r="CZ364" s="74">
        <v>0.33900000000000002</v>
      </c>
      <c r="DA364" s="74">
        <v>2E-3</v>
      </c>
      <c r="DB364" s="74" t="s">
        <v>50</v>
      </c>
      <c r="DC364" s="74">
        <v>7.0000000000000001E-3</v>
      </c>
      <c r="DD364" s="74">
        <v>51.86</v>
      </c>
    </row>
    <row r="365" spans="1:108" ht="16.5" customHeight="1" x14ac:dyDescent="0.25">
      <c r="A365" s="70">
        <v>345</v>
      </c>
      <c r="B365" s="85">
        <v>45464</v>
      </c>
      <c r="C365" s="72">
        <v>1</v>
      </c>
      <c r="D365" s="72">
        <v>12</v>
      </c>
      <c r="E365" s="72">
        <v>2080.44</v>
      </c>
      <c r="F365" s="74"/>
      <c r="G365" s="72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2">
        <v>1.1000000000000001</v>
      </c>
      <c r="AB365" s="72">
        <v>800.2</v>
      </c>
      <c r="AC365" s="72">
        <v>2.65</v>
      </c>
      <c r="AD365" s="72">
        <v>4.83</v>
      </c>
      <c r="AE365" s="72">
        <v>9.8360000000000003</v>
      </c>
      <c r="AF365" s="72">
        <v>4.2999999999999997E-2</v>
      </c>
      <c r="AG365" s="72">
        <v>0.34</v>
      </c>
      <c r="AH365" s="72">
        <v>3.5000000000000003E-2</v>
      </c>
      <c r="AI365" s="72" t="s">
        <v>50</v>
      </c>
      <c r="AJ365" s="72">
        <v>1.4E-2</v>
      </c>
      <c r="AK365" s="72">
        <f t="shared" si="141"/>
        <v>68.783257263607965</v>
      </c>
      <c r="AL365" s="72">
        <f t="shared" si="142"/>
        <v>3.0802104208053618</v>
      </c>
      <c r="AM365" s="72">
        <f t="shared" si="143"/>
        <v>301.96226415094344</v>
      </c>
      <c r="AN365" s="72">
        <v>50.58</v>
      </c>
      <c r="AO365" s="74">
        <v>14.6</v>
      </c>
      <c r="AP365" s="72">
        <v>11093.52</v>
      </c>
      <c r="AQ365" s="74">
        <v>42.18</v>
      </c>
      <c r="AR365" s="74">
        <v>9.25</v>
      </c>
      <c r="AS365" s="74">
        <v>9.6280000000000001</v>
      </c>
      <c r="AT365" s="74">
        <v>0.40899999999999997</v>
      </c>
      <c r="AU365" s="74">
        <v>0.34399999999999997</v>
      </c>
      <c r="AV365" s="74">
        <v>6.4000000000000001E-2</v>
      </c>
      <c r="AW365" s="74">
        <v>10.46</v>
      </c>
      <c r="AX365" s="74">
        <v>0.12</v>
      </c>
      <c r="AY365" s="74">
        <f t="shared" si="137"/>
        <v>29.338000000000001</v>
      </c>
      <c r="AZ365" s="74"/>
      <c r="BA365" s="74"/>
      <c r="BB365" s="74">
        <v>0.3</v>
      </c>
      <c r="BC365" s="72">
        <v>153.06</v>
      </c>
      <c r="BD365" s="74">
        <v>0.39</v>
      </c>
      <c r="BE365" s="74">
        <v>4.8499999999999996</v>
      </c>
      <c r="BF365" s="74">
        <v>10.084</v>
      </c>
      <c r="BG365" s="74">
        <v>2.5999999999999999E-2</v>
      </c>
      <c r="BH365" s="74">
        <v>0.38400000000000001</v>
      </c>
      <c r="BI365" s="74">
        <v>3.5000000000000003E-2</v>
      </c>
      <c r="BJ365" s="74" t="s">
        <v>50</v>
      </c>
      <c r="BK365" s="74">
        <v>8.9999999999999993E-3</v>
      </c>
      <c r="BL365" s="74">
        <v>0.5</v>
      </c>
      <c r="BM365" s="72">
        <v>979.47</v>
      </c>
      <c r="BN365" s="74">
        <v>2.6</v>
      </c>
      <c r="BO365" s="74">
        <v>50.42</v>
      </c>
      <c r="BP365" s="74">
        <v>10.409000000000001</v>
      </c>
      <c r="BQ365" s="74">
        <v>0.26700000000000002</v>
      </c>
      <c r="BR365" s="74">
        <v>0.11899999999999999</v>
      </c>
      <c r="BS365" s="74">
        <v>0.33300000000000002</v>
      </c>
      <c r="BT365" s="74">
        <v>1.52</v>
      </c>
      <c r="BU365" s="74">
        <v>1.2999999999999999E-2</v>
      </c>
      <c r="BV365" s="74">
        <f t="shared" si="134"/>
        <v>11.929</v>
      </c>
      <c r="BW365" s="74">
        <f t="shared" si="144"/>
        <v>4.3870000000000005</v>
      </c>
      <c r="BX365" s="73">
        <f t="shared" si="145"/>
        <v>-104.39203871721425</v>
      </c>
      <c r="BY365" s="73">
        <f t="shared" si="146"/>
        <v>-184.68763620781607</v>
      </c>
      <c r="BZ365" s="74">
        <v>0.47</v>
      </c>
      <c r="CA365" s="72">
        <v>127.64</v>
      </c>
      <c r="CB365" s="74">
        <v>0.28999999999999998</v>
      </c>
      <c r="CC365" s="74">
        <v>0.32</v>
      </c>
      <c r="CD365" s="74">
        <v>9.4190000000000005</v>
      </c>
      <c r="CE365" s="74">
        <v>8.9999999999999993E-3</v>
      </c>
      <c r="CF365" s="74">
        <v>0.4</v>
      </c>
      <c r="CG365" s="74">
        <v>3.0000000000000001E-3</v>
      </c>
      <c r="CH365" s="74" t="s">
        <v>50</v>
      </c>
      <c r="CI365" s="74">
        <v>8.0000000000000002E-3</v>
      </c>
      <c r="CJ365" s="74">
        <v>1</v>
      </c>
      <c r="CK365" s="74">
        <v>621.47</v>
      </c>
      <c r="CL365" s="74">
        <v>0.61</v>
      </c>
      <c r="CM365" s="74">
        <v>1.2</v>
      </c>
      <c r="CN365" s="74">
        <v>39.341000000000001</v>
      </c>
      <c r="CO365" s="74">
        <v>2.3E-2</v>
      </c>
      <c r="CP365" s="74">
        <v>0.50800000000000001</v>
      </c>
      <c r="CQ365" s="74">
        <v>8.9999999999999993E-3</v>
      </c>
      <c r="CR365" s="74">
        <v>9.9499999999999993</v>
      </c>
      <c r="CS365" s="74">
        <v>1.2999999999999999E-2</v>
      </c>
      <c r="CT365" s="74">
        <v>0.37</v>
      </c>
      <c r="CU365" s="74">
        <v>60.78</v>
      </c>
      <c r="CV365" s="74">
        <v>0.19</v>
      </c>
      <c r="CW365" s="74">
        <v>0.13</v>
      </c>
      <c r="CX365" s="74">
        <v>7.6829999999999998</v>
      </c>
      <c r="CY365" s="74">
        <v>5.0000000000000001E-3</v>
      </c>
      <c r="CZ365" s="74">
        <v>0.317</v>
      </c>
      <c r="DA365" s="74">
        <v>2E-3</v>
      </c>
      <c r="DB365" s="74" t="s">
        <v>50</v>
      </c>
      <c r="DC365" s="74">
        <v>8.9999999999999993E-3</v>
      </c>
      <c r="DD365" s="74">
        <v>56.55</v>
      </c>
    </row>
    <row r="366" spans="1:108" ht="16.5" customHeight="1" x14ac:dyDescent="0.25">
      <c r="A366" s="70">
        <v>346</v>
      </c>
      <c r="B366" s="85">
        <v>45464</v>
      </c>
      <c r="C366" s="72">
        <v>2</v>
      </c>
      <c r="D366" s="72">
        <v>12</v>
      </c>
      <c r="E366" s="72">
        <v>2106.54</v>
      </c>
      <c r="F366" s="74"/>
      <c r="G366" s="72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2">
        <v>1.1499999999999999</v>
      </c>
      <c r="AB366" s="72">
        <v>782.33</v>
      </c>
      <c r="AC366" s="72">
        <v>2.2999999999999998</v>
      </c>
      <c r="AD366" s="72">
        <v>4.3899999999999997</v>
      </c>
      <c r="AE366" s="72">
        <v>8.7149999999999999</v>
      </c>
      <c r="AF366" s="72">
        <v>4.1000000000000002E-2</v>
      </c>
      <c r="AG366" s="72">
        <v>0.33700000000000002</v>
      </c>
      <c r="AH366" s="72">
        <v>3.3000000000000002E-2</v>
      </c>
      <c r="AI366" s="72" t="s">
        <v>50</v>
      </c>
      <c r="AJ366" s="72">
        <v>1.2E-2</v>
      </c>
      <c r="AK366" s="72">
        <f t="shared" si="141"/>
        <v>72.208575564387615</v>
      </c>
      <c r="AL366" s="72">
        <f t="shared" si="142"/>
        <v>3.0254544025586672</v>
      </c>
      <c r="AM366" s="72">
        <f t="shared" si="143"/>
        <v>340.14347826086959</v>
      </c>
      <c r="AN366" s="72">
        <v>50.68</v>
      </c>
      <c r="AO366" s="74">
        <v>12.18</v>
      </c>
      <c r="AP366" s="72">
        <v>9958.9599999999991</v>
      </c>
      <c r="AQ366" s="74">
        <v>44.76</v>
      </c>
      <c r="AR366" s="74">
        <v>8.06</v>
      </c>
      <c r="AS366" s="74">
        <v>9.2880000000000003</v>
      </c>
      <c r="AT366" s="74">
        <v>0.36599999999999999</v>
      </c>
      <c r="AU366" s="74">
        <v>0.36599999999999999</v>
      </c>
      <c r="AV366" s="74">
        <v>6.3E-2</v>
      </c>
      <c r="AW366" s="74">
        <v>9.75</v>
      </c>
      <c r="AX366" s="74">
        <v>0.125</v>
      </c>
      <c r="AY366" s="74">
        <f t="shared" si="137"/>
        <v>27.098000000000003</v>
      </c>
      <c r="AZ366" s="74"/>
      <c r="BA366" s="74"/>
      <c r="BB366" s="74">
        <v>0.43</v>
      </c>
      <c r="BC366" s="72">
        <v>174.01</v>
      </c>
      <c r="BD366" s="74">
        <v>0.37</v>
      </c>
      <c r="BE366" s="74">
        <v>4.5599999999999996</v>
      </c>
      <c r="BF366" s="74">
        <v>9.2479999999999993</v>
      </c>
      <c r="BG366" s="74">
        <v>2.3E-2</v>
      </c>
      <c r="BH366" s="74">
        <v>0.36299999999999999</v>
      </c>
      <c r="BI366" s="74">
        <v>3.3000000000000002E-2</v>
      </c>
      <c r="BJ366" s="74" t="s">
        <v>50</v>
      </c>
      <c r="BK366" s="74">
        <v>0.01</v>
      </c>
      <c r="BL366" s="74">
        <v>0.8</v>
      </c>
      <c r="BM366" s="72">
        <v>884.46</v>
      </c>
      <c r="BN366" s="74">
        <v>2.31</v>
      </c>
      <c r="BO366" s="74">
        <v>49.1</v>
      </c>
      <c r="BP366" s="74">
        <v>10.609</v>
      </c>
      <c r="BQ366" s="74">
        <v>0.251</v>
      </c>
      <c r="BR366" s="74">
        <v>0.13700000000000001</v>
      </c>
      <c r="BS366" s="74">
        <v>0.33800000000000002</v>
      </c>
      <c r="BT366" s="74">
        <v>1.55</v>
      </c>
      <c r="BU366" s="74">
        <v>1.2999999999999999E-2</v>
      </c>
      <c r="BV366" s="74">
        <f t="shared" si="134"/>
        <v>12.159000000000001</v>
      </c>
      <c r="BW366" s="74">
        <f t="shared" si="144"/>
        <v>4.1110000000000007</v>
      </c>
      <c r="BX366" s="73">
        <f t="shared" si="145"/>
        <v>-105.84203871721425</v>
      </c>
      <c r="BY366" s="73">
        <f t="shared" si="146"/>
        <v>-185.57663620781608</v>
      </c>
      <c r="BZ366" s="74">
        <v>0.47</v>
      </c>
      <c r="CA366" s="72">
        <v>110.63</v>
      </c>
      <c r="CB366" s="74">
        <v>0.26</v>
      </c>
      <c r="CC366" s="74">
        <v>0.83</v>
      </c>
      <c r="CD366" s="74">
        <v>8.343</v>
      </c>
      <c r="CE366" s="74">
        <v>8.9999999999999993E-3</v>
      </c>
      <c r="CF366" s="74">
        <v>0.35699999999999998</v>
      </c>
      <c r="CG366" s="74">
        <v>7.0000000000000001E-3</v>
      </c>
      <c r="CH366" s="74" t="s">
        <v>50</v>
      </c>
      <c r="CI366" s="74">
        <v>1.0999999999999999E-2</v>
      </c>
      <c r="CJ366" s="74">
        <v>1.4</v>
      </c>
      <c r="CK366" s="74">
        <v>699.36</v>
      </c>
      <c r="CL366" s="74">
        <v>0.71</v>
      </c>
      <c r="CM366" s="74">
        <v>10.44</v>
      </c>
      <c r="CN366" s="74">
        <v>35.82</v>
      </c>
      <c r="CO366" s="74">
        <v>6.8000000000000005E-2</v>
      </c>
      <c r="CP366" s="74">
        <v>0.46600000000000003</v>
      </c>
      <c r="CQ366" s="74">
        <v>7.4999999999999997E-2</v>
      </c>
      <c r="CR366" s="74">
        <v>6.33</v>
      </c>
      <c r="CS366" s="74">
        <v>1.4999999999999999E-2</v>
      </c>
      <c r="CT366" s="74">
        <v>0.2</v>
      </c>
      <c r="CU366" s="74">
        <v>65.48</v>
      </c>
      <c r="CV366" s="74">
        <v>0.16</v>
      </c>
      <c r="CW366" s="74">
        <v>0.18</v>
      </c>
      <c r="CX366" s="74">
        <v>7.6950000000000003</v>
      </c>
      <c r="CY366" s="74">
        <v>4.0000000000000001E-3</v>
      </c>
      <c r="CZ366" s="74">
        <v>0.318</v>
      </c>
      <c r="DA366" s="74">
        <v>2E-3</v>
      </c>
      <c r="DB366" s="74" t="s">
        <v>50</v>
      </c>
      <c r="DC366" s="74">
        <v>0.01</v>
      </c>
      <c r="DD366" s="74">
        <v>53</v>
      </c>
    </row>
    <row r="367" spans="1:108" ht="16.5" customHeight="1" x14ac:dyDescent="0.25">
      <c r="A367" s="70">
        <v>347</v>
      </c>
      <c r="B367" s="85">
        <v>45465</v>
      </c>
      <c r="C367" s="72">
        <v>1</v>
      </c>
      <c r="D367" s="72">
        <v>11.94</v>
      </c>
      <c r="E367" s="72">
        <v>2073.6</v>
      </c>
      <c r="F367" s="74"/>
      <c r="G367" s="72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2">
        <v>1.3</v>
      </c>
      <c r="AB367" s="72">
        <v>758.93</v>
      </c>
      <c r="AC367" s="72">
        <v>2.11</v>
      </c>
      <c r="AD367" s="72">
        <v>4.22</v>
      </c>
      <c r="AE367" s="72">
        <v>9.1590000000000007</v>
      </c>
      <c r="AF367" s="72">
        <v>3.7999999999999999E-2</v>
      </c>
      <c r="AG367" s="72">
        <v>0.28999999999999998</v>
      </c>
      <c r="AH367" s="72">
        <v>2.9000000000000001E-2</v>
      </c>
      <c r="AI367" s="72" t="s">
        <v>50</v>
      </c>
      <c r="AJ367" s="72">
        <v>1.4999999999999999E-2</v>
      </c>
      <c r="AK367" s="72">
        <f t="shared" si="141"/>
        <v>71.742153329180908</v>
      </c>
      <c r="AL367" s="72">
        <f t="shared" si="142"/>
        <v>3.0323315465169052</v>
      </c>
      <c r="AM367" s="72">
        <f t="shared" si="143"/>
        <v>359.6824644549763</v>
      </c>
      <c r="AN367" s="72">
        <v>50.42</v>
      </c>
      <c r="AO367" s="74">
        <v>14.17</v>
      </c>
      <c r="AP367" s="72">
        <v>10708.7</v>
      </c>
      <c r="AQ367" s="74">
        <v>42.05</v>
      </c>
      <c r="AR367" s="74">
        <v>9.35</v>
      </c>
      <c r="AS367" s="74">
        <v>9.5039999999999996</v>
      </c>
      <c r="AT367" s="74">
        <v>0.38700000000000001</v>
      </c>
      <c r="AU367" s="74">
        <v>0.36799999999999999</v>
      </c>
      <c r="AV367" s="74">
        <v>6.5000000000000002E-2</v>
      </c>
      <c r="AW367" s="74">
        <v>9.74</v>
      </c>
      <c r="AX367" s="74">
        <v>0.11899999999999999</v>
      </c>
      <c r="AY367" s="74">
        <f t="shared" si="137"/>
        <v>28.594000000000001</v>
      </c>
      <c r="AZ367" s="74"/>
      <c r="BA367" s="74"/>
      <c r="BB367" s="74">
        <v>0.53</v>
      </c>
      <c r="BC367" s="72">
        <v>175.86</v>
      </c>
      <c r="BD367" s="74">
        <v>0.3</v>
      </c>
      <c r="BE367" s="74">
        <v>4.3499999999999996</v>
      </c>
      <c r="BF367" s="74">
        <v>9.5459999999999994</v>
      </c>
      <c r="BG367" s="74">
        <v>2.3E-2</v>
      </c>
      <c r="BH367" s="74">
        <v>0.34100000000000003</v>
      </c>
      <c r="BI367" s="74">
        <v>3.1E-2</v>
      </c>
      <c r="BJ367" s="74" t="s">
        <v>50</v>
      </c>
      <c r="BK367" s="74">
        <v>0.01</v>
      </c>
      <c r="BL367" s="74">
        <v>0.9</v>
      </c>
      <c r="BM367" s="72">
        <v>834.61</v>
      </c>
      <c r="BN367" s="74">
        <v>1.7</v>
      </c>
      <c r="BO367" s="74">
        <v>50.67</v>
      </c>
      <c r="BP367" s="74">
        <v>10.603</v>
      </c>
      <c r="BQ367" s="74">
        <v>0.26200000000000001</v>
      </c>
      <c r="BR367" s="74">
        <v>0.12</v>
      </c>
      <c r="BS367" s="74">
        <v>0.33700000000000002</v>
      </c>
      <c r="BT367" s="74">
        <v>2.4300000000000002</v>
      </c>
      <c r="BU367" s="74">
        <v>1.2999999999999999E-2</v>
      </c>
      <c r="BV367" s="74">
        <f t="shared" si="134"/>
        <v>13.032999999999999</v>
      </c>
      <c r="BW367" s="74">
        <f t="shared" si="144"/>
        <v>4.3919999999999995</v>
      </c>
      <c r="BX367" s="73">
        <f t="shared" si="145"/>
        <v>-106.41203871721424</v>
      </c>
      <c r="BY367" s="73">
        <f t="shared" si="146"/>
        <v>-186.18463620781608</v>
      </c>
      <c r="BZ367" s="74">
        <v>0.4</v>
      </c>
      <c r="CA367" s="72">
        <v>104.12</v>
      </c>
      <c r="CB367" s="74">
        <v>0.23</v>
      </c>
      <c r="CC367" s="74">
        <v>0.26</v>
      </c>
      <c r="CD367" s="74">
        <v>8.5630000000000006</v>
      </c>
      <c r="CE367" s="74">
        <v>7.0000000000000001E-3</v>
      </c>
      <c r="CF367" s="74">
        <v>0.32900000000000001</v>
      </c>
      <c r="CG367" s="74">
        <v>3.0000000000000001E-3</v>
      </c>
      <c r="CH367" s="74" t="s">
        <v>50</v>
      </c>
      <c r="CI367" s="74">
        <v>0.01</v>
      </c>
      <c r="CJ367" s="74">
        <v>2.2000000000000002</v>
      </c>
      <c r="CK367" s="74">
        <v>816.8</v>
      </c>
      <c r="CL367" s="74">
        <v>0.84</v>
      </c>
      <c r="CM367" s="74">
        <v>3.02</v>
      </c>
      <c r="CN367" s="74">
        <v>41.942999999999998</v>
      </c>
      <c r="CO367" s="74">
        <v>4.2000000000000003E-2</v>
      </c>
      <c r="CP367" s="74">
        <v>0.52800000000000002</v>
      </c>
      <c r="CQ367" s="74">
        <v>0.02</v>
      </c>
      <c r="CR367" s="74">
        <v>6.07</v>
      </c>
      <c r="CS367" s="74">
        <v>1.4999999999999999E-2</v>
      </c>
      <c r="CT367" s="74">
        <v>0.3</v>
      </c>
      <c r="CU367" s="74">
        <v>68.64</v>
      </c>
      <c r="CV367" s="74">
        <v>0.18</v>
      </c>
      <c r="CW367" s="74">
        <v>0.14000000000000001</v>
      </c>
      <c r="CX367" s="74">
        <v>7.9969999999999999</v>
      </c>
      <c r="CY367" s="74">
        <v>5.0000000000000001E-3</v>
      </c>
      <c r="CZ367" s="74">
        <v>0.318</v>
      </c>
      <c r="DA367" s="74">
        <v>2E-3</v>
      </c>
      <c r="DB367" s="74" t="s">
        <v>50</v>
      </c>
      <c r="DC367" s="74">
        <v>1.0999999999999999E-2</v>
      </c>
      <c r="DD367" s="74">
        <v>54.27</v>
      </c>
    </row>
    <row r="368" spans="1:108" ht="16.5" customHeight="1" x14ac:dyDescent="0.25">
      <c r="A368" s="70">
        <v>348</v>
      </c>
      <c r="B368" s="85">
        <v>45465</v>
      </c>
      <c r="C368" s="72">
        <v>2</v>
      </c>
      <c r="D368" s="72">
        <v>11.64</v>
      </c>
      <c r="E368" s="72">
        <v>2025.21</v>
      </c>
      <c r="F368" s="74"/>
      <c r="G368" s="72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2">
        <v>1.4</v>
      </c>
      <c r="AB368" s="72">
        <v>856.9</v>
      </c>
      <c r="AC368" s="72">
        <v>2.27</v>
      </c>
      <c r="AD368" s="72">
        <v>4.46</v>
      </c>
      <c r="AE368" s="72">
        <v>9.6039999999999992</v>
      </c>
      <c r="AF368" s="72">
        <v>3.9E-2</v>
      </c>
      <c r="AG368" s="72">
        <v>0.315</v>
      </c>
      <c r="AH368" s="72">
        <v>3.1E-2</v>
      </c>
      <c r="AI368" s="72" t="s">
        <v>50</v>
      </c>
      <c r="AJ368" s="72">
        <v>1.4E-2</v>
      </c>
      <c r="AK368" s="72">
        <f t="shared" si="141"/>
        <v>70.239042616427469</v>
      </c>
      <c r="AL368" s="72">
        <f t="shared" si="142"/>
        <v>3.05614896629679</v>
      </c>
      <c r="AM368" s="72">
        <f t="shared" si="143"/>
        <v>377.48898678414093</v>
      </c>
      <c r="AN368" s="72">
        <v>49.1</v>
      </c>
      <c r="AO368" s="74">
        <v>14.97</v>
      </c>
      <c r="AP368" s="72">
        <v>10918.11</v>
      </c>
      <c r="AQ368" s="74">
        <v>40.14</v>
      </c>
      <c r="AR368" s="74">
        <v>10.34</v>
      </c>
      <c r="AS368" s="74">
        <v>9.9250000000000007</v>
      </c>
      <c r="AT368" s="74">
        <v>0.372</v>
      </c>
      <c r="AU368" s="74">
        <v>0.36699999999999999</v>
      </c>
      <c r="AV368" s="74">
        <v>7.0000000000000007E-2</v>
      </c>
      <c r="AW368" s="74">
        <v>10.76</v>
      </c>
      <c r="AX368" s="74">
        <v>0.11799999999999999</v>
      </c>
      <c r="AY368" s="74">
        <f t="shared" si="137"/>
        <v>31.025000000000002</v>
      </c>
      <c r="AZ368" s="74"/>
      <c r="BA368" s="74"/>
      <c r="BB368" s="74">
        <v>0.37</v>
      </c>
      <c r="BC368" s="72">
        <v>158.09</v>
      </c>
      <c r="BD368" s="74">
        <v>0.24</v>
      </c>
      <c r="BE368" s="74">
        <v>4.3099999999999996</v>
      </c>
      <c r="BF368" s="74">
        <v>9.5579999999999998</v>
      </c>
      <c r="BG368" s="74">
        <v>0.02</v>
      </c>
      <c r="BH368" s="74">
        <v>0.30299999999999999</v>
      </c>
      <c r="BI368" s="74">
        <v>2.8000000000000001E-2</v>
      </c>
      <c r="BJ368" s="74" t="s">
        <v>50</v>
      </c>
      <c r="BK368" s="74">
        <v>0.01</v>
      </c>
      <c r="BL368" s="74">
        <v>0.7</v>
      </c>
      <c r="BM368" s="72">
        <v>804.64</v>
      </c>
      <c r="BN368" s="74">
        <v>1.26</v>
      </c>
      <c r="BO368" s="74">
        <v>52.57</v>
      </c>
      <c r="BP368" s="74">
        <v>10.375999999999999</v>
      </c>
      <c r="BQ368" s="74">
        <v>0.24299999999999999</v>
      </c>
      <c r="BR368" s="74">
        <v>0.111</v>
      </c>
      <c r="BS368" s="74">
        <v>0.32100000000000001</v>
      </c>
      <c r="BT368" s="74">
        <v>1.81</v>
      </c>
      <c r="BU368" s="74">
        <v>1.2E-2</v>
      </c>
      <c r="BV368" s="74">
        <f t="shared" si="134"/>
        <v>12.186</v>
      </c>
      <c r="BW368" s="74">
        <f t="shared" si="144"/>
        <v>3.3130000000000002</v>
      </c>
      <c r="BX368" s="73">
        <f t="shared" si="145"/>
        <v>-107.60203871721424</v>
      </c>
      <c r="BY368" s="73">
        <f t="shared" si="146"/>
        <v>-187.8716362078161</v>
      </c>
      <c r="BZ368" s="74">
        <v>0.33</v>
      </c>
      <c r="CA368" s="72">
        <v>88.62</v>
      </c>
      <c r="CB368" s="74">
        <v>0.16</v>
      </c>
      <c r="CC368" s="74">
        <v>0.23</v>
      </c>
      <c r="CD368" s="74">
        <v>8.5739999999999998</v>
      </c>
      <c r="CE368" s="74">
        <v>6.0000000000000001E-3</v>
      </c>
      <c r="CF368" s="74">
        <v>0.26500000000000001</v>
      </c>
      <c r="CG368" s="74">
        <v>2E-3</v>
      </c>
      <c r="CH368" s="74" t="s">
        <v>50</v>
      </c>
      <c r="CI368" s="74">
        <v>0.01</v>
      </c>
      <c r="CJ368" s="74">
        <v>1.8</v>
      </c>
      <c r="CK368" s="74">
        <v>604.25</v>
      </c>
      <c r="CL368" s="74">
        <v>0.54</v>
      </c>
      <c r="CM368" s="74">
        <v>1.39</v>
      </c>
      <c r="CN368" s="74">
        <v>41.832000000000001</v>
      </c>
      <c r="CO368" s="74">
        <v>2.4E-2</v>
      </c>
      <c r="CP368" s="74">
        <v>0.46600000000000003</v>
      </c>
      <c r="CQ368" s="74">
        <v>1.0999999999999999E-2</v>
      </c>
      <c r="CR368" s="74">
        <v>7.11</v>
      </c>
      <c r="CS368" s="74">
        <v>1.4E-2</v>
      </c>
      <c r="CT368" s="74">
        <v>0.3</v>
      </c>
      <c r="CU368" s="74">
        <v>62.79</v>
      </c>
      <c r="CV368" s="74">
        <v>0.13</v>
      </c>
      <c r="CW368" s="74">
        <v>0.31</v>
      </c>
      <c r="CX368" s="74">
        <v>7.0410000000000004</v>
      </c>
      <c r="CY368" s="74">
        <v>4.0000000000000001E-3</v>
      </c>
      <c r="CZ368" s="74">
        <v>0.26900000000000002</v>
      </c>
      <c r="DA368" s="74">
        <v>1E-3</v>
      </c>
      <c r="DB368" s="74" t="s">
        <v>50</v>
      </c>
      <c r="DC368" s="74">
        <v>0.01</v>
      </c>
      <c r="DD368" s="74">
        <v>52.62</v>
      </c>
    </row>
    <row r="369" spans="1:108" ht="16.5" customHeight="1" x14ac:dyDescent="0.25">
      <c r="A369" s="70">
        <v>349</v>
      </c>
      <c r="B369" s="85">
        <v>45466</v>
      </c>
      <c r="C369" s="72">
        <v>1</v>
      </c>
      <c r="D369" s="72">
        <v>11.95</v>
      </c>
      <c r="E369" s="72">
        <v>2130.08</v>
      </c>
      <c r="F369" s="74"/>
      <c r="G369" s="72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2">
        <v>1.29</v>
      </c>
      <c r="AB369" s="72">
        <v>701.21</v>
      </c>
      <c r="AC369" s="72">
        <v>2.14</v>
      </c>
      <c r="AD369" s="72">
        <v>4.13</v>
      </c>
      <c r="AE369" s="72">
        <v>9.08</v>
      </c>
      <c r="AF369" s="72">
        <v>5.8000000000000003E-2</v>
      </c>
      <c r="AG369" s="72">
        <v>0.51200000000000001</v>
      </c>
      <c r="AH369" s="72">
        <v>4.4999999999999998E-2</v>
      </c>
      <c r="AI369" s="72" t="s">
        <v>50</v>
      </c>
      <c r="AJ369" s="72">
        <v>8.9999999999999993E-3</v>
      </c>
      <c r="AK369" s="72">
        <f t="shared" si="141"/>
        <v>71.863865218089714</v>
      </c>
      <c r="AL369" s="72">
        <f t="shared" si="142"/>
        <v>3.032736481599291</v>
      </c>
      <c r="AM369" s="72">
        <f t="shared" si="143"/>
        <v>327.6682242990654</v>
      </c>
      <c r="AN369" s="72">
        <v>48.46</v>
      </c>
      <c r="AO369" s="74">
        <v>14.88</v>
      </c>
      <c r="AP369" s="72">
        <v>10809.96</v>
      </c>
      <c r="AQ369" s="74">
        <v>44.03</v>
      </c>
      <c r="AR369" s="74">
        <v>8.9600000000000009</v>
      </c>
      <c r="AS369" s="74">
        <v>9.0009999999999994</v>
      </c>
      <c r="AT369" s="74">
        <v>0.67300000000000004</v>
      </c>
      <c r="AU369" s="74">
        <v>0.57999999999999996</v>
      </c>
      <c r="AV369" s="74">
        <v>0.10199999999999999</v>
      </c>
      <c r="AW369" s="74">
        <v>11.21</v>
      </c>
      <c r="AX369" s="74">
        <v>0.183</v>
      </c>
      <c r="AY369" s="74">
        <f t="shared" si="137"/>
        <v>29.170999999999999</v>
      </c>
      <c r="AZ369" s="74"/>
      <c r="BA369" s="74"/>
      <c r="BB369" s="74">
        <v>0.69</v>
      </c>
      <c r="BC369" s="72">
        <v>173.73</v>
      </c>
      <c r="BD369" s="74">
        <v>0.28999999999999998</v>
      </c>
      <c r="BE369" s="74">
        <v>3.98</v>
      </c>
      <c r="BF369" s="74">
        <v>9.1310000000000002</v>
      </c>
      <c r="BG369" s="74">
        <v>3.4000000000000002E-2</v>
      </c>
      <c r="BH369" s="74">
        <v>0.434</v>
      </c>
      <c r="BI369" s="74">
        <v>4.3999999999999997E-2</v>
      </c>
      <c r="BJ369" s="74" t="s">
        <v>50</v>
      </c>
      <c r="BK369" s="74">
        <v>4.0000000000000001E-3</v>
      </c>
      <c r="BL369" s="74">
        <v>1.1399999999999999</v>
      </c>
      <c r="BM369" s="72">
        <v>852.09</v>
      </c>
      <c r="BN369" s="74">
        <v>1.82</v>
      </c>
      <c r="BO369" s="74">
        <v>51.79</v>
      </c>
      <c r="BP369" s="74">
        <v>10.532999999999999</v>
      </c>
      <c r="BQ369" s="74">
        <v>0.45500000000000002</v>
      </c>
      <c r="BR369" s="74">
        <v>0.20899999999999999</v>
      </c>
      <c r="BS369" s="74">
        <v>0.54900000000000004</v>
      </c>
      <c r="BT369" s="74">
        <v>1.97</v>
      </c>
      <c r="BU369" s="74">
        <v>8.9999999999999993E-3</v>
      </c>
      <c r="BV369" s="74">
        <f t="shared" si="134"/>
        <v>12.503</v>
      </c>
      <c r="BW369" s="74">
        <f t="shared" si="144"/>
        <v>4.2450000000000001</v>
      </c>
      <c r="BX369" s="73">
        <f t="shared" si="145"/>
        <v>-108.63203871721424</v>
      </c>
      <c r="BY369" s="73">
        <f t="shared" si="146"/>
        <v>-188.62663620781609</v>
      </c>
      <c r="BZ369" s="74">
        <v>0.59</v>
      </c>
      <c r="CA369" s="72">
        <v>93.57</v>
      </c>
      <c r="CB369" s="74">
        <v>0.2</v>
      </c>
      <c r="CC369" s="74">
        <v>0.26</v>
      </c>
      <c r="CD369" s="74">
        <v>8.5869999999999997</v>
      </c>
      <c r="CE369" s="74">
        <v>1.0999999999999999E-2</v>
      </c>
      <c r="CF369" s="74">
        <v>0.42599999999999999</v>
      </c>
      <c r="CG369" s="74">
        <v>4.0000000000000001E-3</v>
      </c>
      <c r="CH369" s="74" t="s">
        <v>50</v>
      </c>
      <c r="CI369" s="74">
        <v>3.0000000000000001E-3</v>
      </c>
      <c r="CJ369" s="74">
        <v>2.56</v>
      </c>
      <c r="CK369" s="74">
        <v>709.56</v>
      </c>
      <c r="CL369" s="74">
        <v>0.64</v>
      </c>
      <c r="CM369" s="74">
        <v>1.93</v>
      </c>
      <c r="CN369" s="74">
        <v>40.637999999999998</v>
      </c>
      <c r="CO369" s="74">
        <v>4.4999999999999998E-2</v>
      </c>
      <c r="CP369" s="74">
        <v>0.86</v>
      </c>
      <c r="CQ369" s="74">
        <v>1.9E-2</v>
      </c>
      <c r="CR369" s="74">
        <v>6.65</v>
      </c>
      <c r="CS369" s="74">
        <v>1.4999999999999999E-2</v>
      </c>
      <c r="CT369" s="74">
        <v>0.42</v>
      </c>
      <c r="CU369" s="74">
        <v>42.01</v>
      </c>
      <c r="CV369" s="74">
        <v>0.17</v>
      </c>
      <c r="CW369" s="74">
        <v>0.1</v>
      </c>
      <c r="CX369" s="74">
        <v>5.2869999999999999</v>
      </c>
      <c r="CY369" s="74">
        <v>7.0000000000000001E-3</v>
      </c>
      <c r="CZ369" s="74">
        <v>0.40200000000000002</v>
      </c>
      <c r="DA369" s="74">
        <v>2E-3</v>
      </c>
      <c r="DB369" s="74" t="s">
        <v>50</v>
      </c>
      <c r="DC369" s="74">
        <v>4.0000000000000001E-3</v>
      </c>
      <c r="DD369" s="74">
        <v>55.99</v>
      </c>
    </row>
    <row r="370" spans="1:108" ht="16.5" customHeight="1" x14ac:dyDescent="0.25">
      <c r="A370" s="70">
        <v>350</v>
      </c>
      <c r="B370" s="85">
        <v>45466</v>
      </c>
      <c r="C370" s="72">
        <v>2</v>
      </c>
      <c r="D370" s="72">
        <v>12</v>
      </c>
      <c r="E370" s="72">
        <v>2108.21</v>
      </c>
      <c r="F370" s="74"/>
      <c r="G370" s="72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2">
        <v>1.1100000000000001</v>
      </c>
      <c r="AB370" s="72">
        <v>658.88</v>
      </c>
      <c r="AC370" s="72">
        <v>2.0099999999999998</v>
      </c>
      <c r="AD370" s="72">
        <v>3.86</v>
      </c>
      <c r="AE370" s="72">
        <v>8.2100000000000009</v>
      </c>
      <c r="AF370" s="72">
        <v>5.3999999999999999E-2</v>
      </c>
      <c r="AG370" s="72">
        <v>0.40500000000000003</v>
      </c>
      <c r="AH370" s="72">
        <v>0.04</v>
      </c>
      <c r="AI370" s="72" t="s">
        <v>50</v>
      </c>
      <c r="AJ370" s="72">
        <v>8.0000000000000002E-3</v>
      </c>
      <c r="AK370" s="72">
        <f t="shared" si="141"/>
        <v>74.327302989786105</v>
      </c>
      <c r="AL370" s="72">
        <f t="shared" si="142"/>
        <v>2.9941819322180585</v>
      </c>
      <c r="AM370" s="72">
        <f t="shared" si="143"/>
        <v>327.80099502487565</v>
      </c>
      <c r="AN370" s="72">
        <v>53.79</v>
      </c>
      <c r="AO370" s="74">
        <v>13.89</v>
      </c>
      <c r="AP370" s="72">
        <v>11221.36</v>
      </c>
      <c r="AQ370" s="74">
        <v>41.94</v>
      </c>
      <c r="AR370" s="74">
        <v>9.3800000000000008</v>
      </c>
      <c r="AS370" s="74">
        <v>8.952</v>
      </c>
      <c r="AT370" s="74">
        <v>0.67500000000000004</v>
      </c>
      <c r="AU370" s="74">
        <v>0.5</v>
      </c>
      <c r="AV370" s="74">
        <v>0.1</v>
      </c>
      <c r="AW370" s="74">
        <v>10.17</v>
      </c>
      <c r="AX370" s="74">
        <v>0.19500000000000001</v>
      </c>
      <c r="AY370" s="74">
        <f t="shared" si="137"/>
        <v>28.502000000000002</v>
      </c>
      <c r="AZ370" s="74"/>
      <c r="BA370" s="74"/>
      <c r="BB370" s="74">
        <v>0.71</v>
      </c>
      <c r="BC370" s="72">
        <v>165.45</v>
      </c>
      <c r="BD370" s="74">
        <v>0.27</v>
      </c>
      <c r="BE370" s="74">
        <v>3.96</v>
      </c>
      <c r="BF370" s="74">
        <v>9.3940000000000001</v>
      </c>
      <c r="BG370" s="74">
        <v>3.4000000000000002E-2</v>
      </c>
      <c r="BH370" s="74">
        <v>0.40300000000000002</v>
      </c>
      <c r="BI370" s="74">
        <v>4.2000000000000003E-2</v>
      </c>
      <c r="BJ370" s="74" t="s">
        <v>50</v>
      </c>
      <c r="BK370" s="74">
        <v>5.0000000000000001E-3</v>
      </c>
      <c r="BL370" s="74">
        <v>0.67</v>
      </c>
      <c r="BM370" s="72">
        <v>802.91</v>
      </c>
      <c r="BN370" s="74">
        <v>1.76</v>
      </c>
      <c r="BO370" s="74">
        <v>52.51</v>
      </c>
      <c r="BP370" s="74">
        <v>10.176</v>
      </c>
      <c r="BQ370" s="74">
        <v>0.42199999999999999</v>
      </c>
      <c r="BR370" s="74">
        <v>0.17100000000000001</v>
      </c>
      <c r="BS370" s="74">
        <v>0.52800000000000002</v>
      </c>
      <c r="BT370" s="74">
        <v>1.72</v>
      </c>
      <c r="BU370" s="74">
        <v>8.0000000000000002E-3</v>
      </c>
      <c r="BV370" s="74">
        <f t="shared" si="134"/>
        <v>11.896000000000001</v>
      </c>
      <c r="BW370" s="74">
        <f t="shared" si="144"/>
        <v>3.9020000000000001</v>
      </c>
      <c r="BX370" s="73">
        <f t="shared" si="145"/>
        <v>-109.91203871721424</v>
      </c>
      <c r="BY370" s="73">
        <f t="shared" si="146"/>
        <v>-189.7246362078161</v>
      </c>
      <c r="BZ370" s="74">
        <v>0.53</v>
      </c>
      <c r="CA370" s="72">
        <v>91.66</v>
      </c>
      <c r="CB370" s="74">
        <v>0.19</v>
      </c>
      <c r="CC370" s="74">
        <v>0.21</v>
      </c>
      <c r="CD370" s="74">
        <v>8.2759999999999998</v>
      </c>
      <c r="CE370" s="74">
        <v>0.01</v>
      </c>
      <c r="CF370" s="74">
        <v>0.34200000000000003</v>
      </c>
      <c r="CG370" s="74">
        <v>3.0000000000000001E-3</v>
      </c>
      <c r="CH370" s="74" t="s">
        <v>50</v>
      </c>
      <c r="CI370" s="74">
        <v>5.0000000000000001E-3</v>
      </c>
      <c r="CJ370" s="74">
        <v>1.99</v>
      </c>
      <c r="CK370" s="74">
        <v>685.68</v>
      </c>
      <c r="CL370" s="74">
        <v>0.54</v>
      </c>
      <c r="CM370" s="74">
        <v>1.47</v>
      </c>
      <c r="CN370" s="74">
        <v>41.768999999999998</v>
      </c>
      <c r="CO370" s="74">
        <v>3.6999999999999998E-2</v>
      </c>
      <c r="CP370" s="74">
        <v>0.68899999999999995</v>
      </c>
      <c r="CQ370" s="74">
        <v>1.2999999999999999E-2</v>
      </c>
      <c r="CR370" s="74">
        <v>6.8</v>
      </c>
      <c r="CS370" s="74">
        <v>1.4E-2</v>
      </c>
      <c r="CT370" s="74">
        <v>0.46</v>
      </c>
      <c r="CU370" s="74">
        <v>56.26</v>
      </c>
      <c r="CV370" s="74">
        <v>0.17</v>
      </c>
      <c r="CW370" s="74">
        <v>0.12</v>
      </c>
      <c r="CX370" s="74">
        <v>5.8529999999999998</v>
      </c>
      <c r="CY370" s="74">
        <v>8.0000000000000002E-3</v>
      </c>
      <c r="CZ370" s="74">
        <v>0.30599999999999999</v>
      </c>
      <c r="DA370" s="74">
        <v>3.0000000000000001E-3</v>
      </c>
      <c r="DB370" s="74" t="s">
        <v>50</v>
      </c>
      <c r="DC370" s="74">
        <v>4.0000000000000001E-3</v>
      </c>
      <c r="DD370" s="74">
        <v>56.34</v>
      </c>
    </row>
    <row r="371" spans="1:108" ht="16.5" customHeight="1" x14ac:dyDescent="0.25">
      <c r="A371" s="70">
        <v>351</v>
      </c>
      <c r="B371" s="85">
        <v>45467</v>
      </c>
      <c r="C371" s="72">
        <v>1</v>
      </c>
      <c r="D371" s="72">
        <v>12</v>
      </c>
      <c r="E371" s="72">
        <v>2065.9299999999998</v>
      </c>
      <c r="F371" s="74"/>
      <c r="G371" s="72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2">
        <v>1.23</v>
      </c>
      <c r="AB371" s="72">
        <v>519.54999999999995</v>
      </c>
      <c r="AC371" s="72">
        <v>1.7</v>
      </c>
      <c r="AD371" s="72">
        <v>3.29</v>
      </c>
      <c r="AE371" s="72">
        <v>7.8250000000000002</v>
      </c>
      <c r="AF371" s="72">
        <v>0.05</v>
      </c>
      <c r="AG371" s="72">
        <v>0.36299999999999999</v>
      </c>
      <c r="AH371" s="72">
        <v>3.6999999999999998E-2</v>
      </c>
      <c r="AI371" s="72" t="s">
        <v>50</v>
      </c>
      <c r="AJ371" s="72">
        <v>7.0000000000000001E-3</v>
      </c>
      <c r="AK371" s="72">
        <f t="shared" si="141"/>
        <v>76.349035359261791</v>
      </c>
      <c r="AL371" s="72">
        <f t="shared" si="142"/>
        <v>2.9645146280851433</v>
      </c>
      <c r="AM371" s="72">
        <f t="shared" si="143"/>
        <v>305.61764705882354</v>
      </c>
      <c r="AN371" s="72">
        <v>52.21</v>
      </c>
      <c r="AO371" s="74">
        <v>17.489999999999998</v>
      </c>
      <c r="AP371" s="72">
        <v>11563.8</v>
      </c>
      <c r="AQ371" s="74">
        <v>42.37</v>
      </c>
      <c r="AR371" s="74">
        <v>10</v>
      </c>
      <c r="AS371" s="74">
        <v>9.6210000000000004</v>
      </c>
      <c r="AT371" s="74">
        <v>0.74099999999999999</v>
      </c>
      <c r="AU371" s="74">
        <v>0.61</v>
      </c>
      <c r="AV371" s="74">
        <v>0.121</v>
      </c>
      <c r="AW371" s="74">
        <v>8.82</v>
      </c>
      <c r="AX371" s="74">
        <v>0.19</v>
      </c>
      <c r="AY371" s="74">
        <f t="shared" si="137"/>
        <v>28.441000000000003</v>
      </c>
      <c r="AZ371" s="74"/>
      <c r="BA371" s="74"/>
      <c r="BB371" s="74">
        <v>0.72</v>
      </c>
      <c r="BC371" s="72">
        <v>170.32</v>
      </c>
      <c r="BD371" s="74">
        <v>0.31</v>
      </c>
      <c r="BE371" s="74">
        <v>3.57</v>
      </c>
      <c r="BF371" s="74">
        <v>8.7620000000000005</v>
      </c>
      <c r="BG371" s="74">
        <v>3.2000000000000001E-2</v>
      </c>
      <c r="BH371" s="74">
        <v>0.42299999999999999</v>
      </c>
      <c r="BI371" s="74">
        <v>0.04</v>
      </c>
      <c r="BJ371" s="74" t="s">
        <v>50</v>
      </c>
      <c r="BK371" s="74">
        <v>5.0000000000000001E-3</v>
      </c>
      <c r="BL371" s="74">
        <v>1.1100000000000001</v>
      </c>
      <c r="BM371" s="72">
        <v>995.51</v>
      </c>
      <c r="BN371" s="74">
        <v>2.33</v>
      </c>
      <c r="BO371" s="74">
        <v>53.51</v>
      </c>
      <c r="BP371" s="74">
        <v>9.9450000000000003</v>
      </c>
      <c r="BQ371" s="74">
        <v>0.48799999999999999</v>
      </c>
      <c r="BR371" s="74">
        <v>0.13500000000000001</v>
      </c>
      <c r="BS371" s="74">
        <v>0.54900000000000004</v>
      </c>
      <c r="BT371" s="74">
        <v>1.52</v>
      </c>
      <c r="BU371" s="74">
        <v>1.2E-2</v>
      </c>
      <c r="BV371" s="74">
        <f t="shared" si="134"/>
        <v>11.465</v>
      </c>
      <c r="BW371" s="74">
        <f t="shared" si="144"/>
        <v>4.3380000000000001</v>
      </c>
      <c r="BX371" s="73">
        <f t="shared" si="145"/>
        <v>-111.39203871721425</v>
      </c>
      <c r="BY371" s="73">
        <f t="shared" si="146"/>
        <v>-190.38663620781611</v>
      </c>
      <c r="BZ371" s="74">
        <v>0.53</v>
      </c>
      <c r="CA371" s="72">
        <v>93.38</v>
      </c>
      <c r="CB371" s="74">
        <v>0.15</v>
      </c>
      <c r="CC371" s="74">
        <v>0.17</v>
      </c>
      <c r="CD371" s="74">
        <v>8.6389999999999993</v>
      </c>
      <c r="CE371" s="74">
        <v>0.01</v>
      </c>
      <c r="CF371" s="74">
        <v>0.433</v>
      </c>
      <c r="CG371" s="74">
        <v>3.0000000000000001E-3</v>
      </c>
      <c r="CH371" s="74" t="s">
        <v>50</v>
      </c>
      <c r="CI371" s="74">
        <v>5.0000000000000001E-3</v>
      </c>
      <c r="CJ371" s="74">
        <v>2.4700000000000002</v>
      </c>
      <c r="CK371" s="74">
        <v>732.33</v>
      </c>
      <c r="CL371" s="74">
        <v>0.6</v>
      </c>
      <c r="CM371" s="74">
        <v>1.07</v>
      </c>
      <c r="CN371" s="74">
        <v>43.811999999999998</v>
      </c>
      <c r="CO371" s="74">
        <v>4.1000000000000002E-2</v>
      </c>
      <c r="CP371" s="74">
        <v>0.81200000000000006</v>
      </c>
      <c r="CQ371" s="74">
        <v>1.6E-2</v>
      </c>
      <c r="CR371" s="74">
        <v>6.05</v>
      </c>
      <c r="CS371" s="74">
        <v>1.7999999999999999E-2</v>
      </c>
      <c r="CT371" s="74">
        <v>0.47</v>
      </c>
      <c r="CU371" s="74">
        <v>55.55</v>
      </c>
      <c r="CV371" s="74">
        <v>0.17</v>
      </c>
      <c r="CW371" s="74">
        <v>0.18</v>
      </c>
      <c r="CX371" s="74">
        <v>6.6589999999999998</v>
      </c>
      <c r="CY371" s="74">
        <v>0.01</v>
      </c>
      <c r="CZ371" s="74">
        <v>0.32400000000000001</v>
      </c>
      <c r="DA371" s="74">
        <v>3.0000000000000001E-3</v>
      </c>
      <c r="DB371" s="74" t="s">
        <v>50</v>
      </c>
      <c r="DC371" s="74">
        <v>4.0000000000000001E-3</v>
      </c>
      <c r="DD371" s="74">
        <v>49.79</v>
      </c>
    </row>
    <row r="372" spans="1:108" ht="16.5" customHeight="1" x14ac:dyDescent="0.25">
      <c r="A372" s="70">
        <v>352</v>
      </c>
      <c r="B372" s="85">
        <v>45467</v>
      </c>
      <c r="C372" s="72">
        <v>2</v>
      </c>
      <c r="D372" s="72">
        <v>10.81</v>
      </c>
      <c r="E372" s="72">
        <v>1900.18</v>
      </c>
      <c r="F372" s="74"/>
      <c r="G372" s="72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2">
        <v>1.44</v>
      </c>
      <c r="AB372" s="72">
        <v>595.47</v>
      </c>
      <c r="AC372" s="72">
        <v>1.63</v>
      </c>
      <c r="AD372" s="72">
        <v>3.27</v>
      </c>
      <c r="AE372" s="72">
        <v>7.7160000000000002</v>
      </c>
      <c r="AF372" s="72">
        <v>5.2999999999999999E-2</v>
      </c>
      <c r="AG372" s="72">
        <v>0.42199999999999999</v>
      </c>
      <c r="AH372" s="72">
        <v>3.6999999999999998E-2</v>
      </c>
      <c r="AI372" s="72" t="s">
        <v>50</v>
      </c>
      <c r="AJ372" s="72">
        <v>8.0000000000000002E-3</v>
      </c>
      <c r="AK372" s="72">
        <f t="shared" si="141"/>
        <v>76.642122089220422</v>
      </c>
      <c r="AL372" s="72">
        <f t="shared" si="142"/>
        <v>2.9601173627654833</v>
      </c>
      <c r="AM372" s="72">
        <f t="shared" si="143"/>
        <v>365.31901840490804</v>
      </c>
      <c r="AN372" s="72">
        <v>47.17</v>
      </c>
      <c r="AO372" s="74">
        <v>18.239999999999998</v>
      </c>
      <c r="AP372" s="72">
        <v>11498.65</v>
      </c>
      <c r="AQ372" s="74">
        <v>48.36</v>
      </c>
      <c r="AR372" s="74">
        <v>9.26</v>
      </c>
      <c r="AS372" s="74">
        <v>7.8230000000000004</v>
      </c>
      <c r="AT372" s="74">
        <v>0.745</v>
      </c>
      <c r="AU372" s="74">
        <v>0.46100000000000002</v>
      </c>
      <c r="AV372" s="74">
        <v>0.105</v>
      </c>
      <c r="AW372" s="74">
        <v>7.32</v>
      </c>
      <c r="AX372" s="74">
        <v>0.22</v>
      </c>
      <c r="AY372" s="74">
        <f t="shared" si="137"/>
        <v>24.402999999999999</v>
      </c>
      <c r="AZ372" s="74"/>
      <c r="BA372" s="74"/>
      <c r="BB372" s="74">
        <v>0.63</v>
      </c>
      <c r="BC372" s="72">
        <v>150.97999999999999</v>
      </c>
      <c r="BD372" s="74">
        <v>0.2</v>
      </c>
      <c r="BE372" s="74">
        <v>3.51</v>
      </c>
      <c r="BF372" s="74">
        <v>8.6869999999999994</v>
      </c>
      <c r="BG372" s="74">
        <v>3.2000000000000001E-2</v>
      </c>
      <c r="BH372" s="74">
        <v>0.39700000000000002</v>
      </c>
      <c r="BI372" s="74">
        <v>4.1000000000000002E-2</v>
      </c>
      <c r="BJ372" s="74" t="s">
        <v>50</v>
      </c>
      <c r="BK372" s="74">
        <v>6.0000000000000001E-3</v>
      </c>
      <c r="BL372" s="74">
        <v>1.21</v>
      </c>
      <c r="BM372" s="72">
        <v>911.65</v>
      </c>
      <c r="BN372" s="74">
        <v>1.17</v>
      </c>
      <c r="BO372" s="74">
        <v>51.85</v>
      </c>
      <c r="BP372" s="74">
        <v>10.579000000000001</v>
      </c>
      <c r="BQ372" s="74">
        <v>0.48</v>
      </c>
      <c r="BR372" s="74">
        <v>0.21099999999999999</v>
      </c>
      <c r="BS372" s="74">
        <v>0.53300000000000003</v>
      </c>
      <c r="BT372" s="74">
        <v>2.1</v>
      </c>
      <c r="BU372" s="74">
        <v>0.01</v>
      </c>
      <c r="BV372" s="74">
        <f t="shared" si="134"/>
        <v>12.679</v>
      </c>
      <c r="BW372" s="74">
        <f t="shared" si="144"/>
        <v>3.75</v>
      </c>
      <c r="BX372" s="73">
        <f t="shared" si="145"/>
        <v>-112.29203871721425</v>
      </c>
      <c r="BY372" s="73">
        <f t="shared" si="146"/>
        <v>-191.63663620781611</v>
      </c>
      <c r="BZ372" s="74">
        <v>0.59</v>
      </c>
      <c r="CA372" s="72">
        <v>99.04</v>
      </c>
      <c r="CB372" s="74">
        <v>0.12</v>
      </c>
      <c r="CC372" s="74">
        <v>0.39</v>
      </c>
      <c r="CD372" s="74">
        <v>7.3280000000000003</v>
      </c>
      <c r="CE372" s="74">
        <v>1.2E-2</v>
      </c>
      <c r="CF372" s="74">
        <v>0.37</v>
      </c>
      <c r="CG372" s="74">
        <v>5.0000000000000001E-3</v>
      </c>
      <c r="CH372" s="74" t="s">
        <v>50</v>
      </c>
      <c r="CI372" s="74">
        <v>4.0000000000000001E-3</v>
      </c>
      <c r="CJ372" s="74">
        <v>3.38</v>
      </c>
      <c r="CK372" s="74">
        <v>1041.8</v>
      </c>
      <c r="CL372" s="74">
        <v>0.64</v>
      </c>
      <c r="CM372" s="74">
        <v>2.63</v>
      </c>
      <c r="CN372" s="74">
        <v>40.222000000000001</v>
      </c>
      <c r="CO372" s="74">
        <v>6.0999999999999999E-2</v>
      </c>
      <c r="CP372" s="74">
        <v>0.89</v>
      </c>
      <c r="CQ372" s="74">
        <v>3.3000000000000002E-2</v>
      </c>
      <c r="CR372" s="74">
        <v>7.13</v>
      </c>
      <c r="CS372" s="74">
        <v>0.02</v>
      </c>
      <c r="CT372" s="74">
        <v>0.43</v>
      </c>
      <c r="CU372" s="74">
        <v>48.8</v>
      </c>
      <c r="CV372" s="74">
        <v>0.08</v>
      </c>
      <c r="CW372" s="74">
        <v>0.1</v>
      </c>
      <c r="CX372" s="74">
        <v>5.9290000000000003</v>
      </c>
      <c r="CY372" s="74">
        <v>8.0000000000000002E-3</v>
      </c>
      <c r="CZ372" s="74">
        <v>0.33800000000000002</v>
      </c>
      <c r="DA372" s="74">
        <v>2E-3</v>
      </c>
      <c r="DB372" s="74" t="s">
        <v>50</v>
      </c>
      <c r="DC372" s="74">
        <v>6.0000000000000001E-3</v>
      </c>
      <c r="DD372" s="74">
        <v>49.14</v>
      </c>
    </row>
    <row r="373" spans="1:108" ht="16.5" customHeight="1" x14ac:dyDescent="0.25">
      <c r="A373" s="70">
        <v>353</v>
      </c>
      <c r="B373" s="85">
        <v>45468</v>
      </c>
      <c r="C373" s="72">
        <v>1</v>
      </c>
      <c r="D373" s="72">
        <v>12</v>
      </c>
      <c r="E373" s="72">
        <v>2086.9299999999998</v>
      </c>
      <c r="F373" s="74"/>
      <c r="G373" s="72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2">
        <v>0.91</v>
      </c>
      <c r="AB373" s="72">
        <v>501.48</v>
      </c>
      <c r="AC373" s="72">
        <v>1.29</v>
      </c>
      <c r="AD373" s="72">
        <v>2.86</v>
      </c>
      <c r="AE373" s="72">
        <v>6.8970000000000002</v>
      </c>
      <c r="AF373" s="72">
        <v>4.2000000000000003E-2</v>
      </c>
      <c r="AG373" s="72">
        <v>0.35599999999999998</v>
      </c>
      <c r="AH373" s="72">
        <v>3.1E-2</v>
      </c>
      <c r="AI373" s="72" t="s">
        <v>50</v>
      </c>
      <c r="AJ373" s="72">
        <v>7.0000000000000001E-3</v>
      </c>
      <c r="AK373" s="72">
        <f t="shared" si="141"/>
        <v>79.42355798322717</v>
      </c>
      <c r="AL373" s="72">
        <f t="shared" si="142"/>
        <v>2.9184589180718636</v>
      </c>
      <c r="AM373" s="72">
        <f t="shared" si="143"/>
        <v>388.74418604651163</v>
      </c>
      <c r="AN373" s="72">
        <v>41.13</v>
      </c>
      <c r="AO373" s="74">
        <v>15.54</v>
      </c>
      <c r="AP373" s="72">
        <v>10994.14</v>
      </c>
      <c r="AQ373" s="74">
        <v>45.18</v>
      </c>
      <c r="AR373" s="74">
        <v>7.7</v>
      </c>
      <c r="AS373" s="74">
        <v>8.3650000000000002</v>
      </c>
      <c r="AT373" s="74">
        <v>0.66100000000000003</v>
      </c>
      <c r="AU373" s="74">
        <v>0.51</v>
      </c>
      <c r="AV373" s="74">
        <v>8.5000000000000006E-2</v>
      </c>
      <c r="AW373" s="74">
        <v>13.4</v>
      </c>
      <c r="AX373" s="74">
        <v>0.128</v>
      </c>
      <c r="AY373" s="74">
        <f t="shared" si="137"/>
        <v>29.465000000000003</v>
      </c>
      <c r="AZ373" s="74"/>
      <c r="BA373" s="74"/>
      <c r="BB373" s="74">
        <v>0.52</v>
      </c>
      <c r="BC373" s="72">
        <v>108.12</v>
      </c>
      <c r="BD373" s="74">
        <v>0.16</v>
      </c>
      <c r="BE373" s="74">
        <v>2.91</v>
      </c>
      <c r="BF373" s="74">
        <v>7.569</v>
      </c>
      <c r="BG373" s="74">
        <v>2.5999999999999999E-2</v>
      </c>
      <c r="BH373" s="74">
        <v>0.38400000000000001</v>
      </c>
      <c r="BI373" s="74">
        <v>3.2000000000000001E-2</v>
      </c>
      <c r="BJ373" s="74" t="s">
        <v>50</v>
      </c>
      <c r="BK373" s="74">
        <v>5.0000000000000001E-3</v>
      </c>
      <c r="BL373" s="74">
        <v>0.85</v>
      </c>
      <c r="BM373" s="72">
        <v>819.5</v>
      </c>
      <c r="BN373" s="74">
        <v>1.05</v>
      </c>
      <c r="BO373" s="74">
        <v>50.62</v>
      </c>
      <c r="BP373" s="74">
        <v>9.92</v>
      </c>
      <c r="BQ373" s="74">
        <v>0.48199999999999998</v>
      </c>
      <c r="BR373" s="74">
        <v>0.161</v>
      </c>
      <c r="BS373" s="74">
        <v>0.53</v>
      </c>
      <c r="BT373" s="74">
        <v>2.36</v>
      </c>
      <c r="BU373" s="74">
        <v>0.01</v>
      </c>
      <c r="BV373" s="74">
        <f t="shared" si="134"/>
        <v>12.28</v>
      </c>
      <c r="BW373" s="74">
        <f t="shared" si="144"/>
        <v>3.8920000000000003</v>
      </c>
      <c r="BX373" s="73">
        <f t="shared" si="145"/>
        <v>-112.93203871721425</v>
      </c>
      <c r="BY373" s="73">
        <f t="shared" si="146"/>
        <v>-192.74463620781611</v>
      </c>
      <c r="BZ373" s="74">
        <v>0.43</v>
      </c>
      <c r="CA373" s="72">
        <v>64.760000000000005</v>
      </c>
      <c r="CB373" s="74">
        <v>0.11</v>
      </c>
      <c r="CC373" s="74">
        <v>0.14000000000000001</v>
      </c>
      <c r="CD373" s="74">
        <v>6.3140000000000001</v>
      </c>
      <c r="CE373" s="74">
        <v>8.0000000000000002E-3</v>
      </c>
      <c r="CF373" s="74">
        <v>0.32300000000000001</v>
      </c>
      <c r="CG373" s="74">
        <v>2E-3</v>
      </c>
      <c r="CH373" s="74" t="s">
        <v>50</v>
      </c>
      <c r="CI373" s="74">
        <v>4.0000000000000001E-3</v>
      </c>
      <c r="CJ373" s="74">
        <v>2.23</v>
      </c>
      <c r="CK373" s="74">
        <v>611.29</v>
      </c>
      <c r="CL373" s="74">
        <v>0.45</v>
      </c>
      <c r="CM373" s="74">
        <v>1.08</v>
      </c>
      <c r="CN373" s="74">
        <v>40.569000000000003</v>
      </c>
      <c r="CO373" s="74">
        <v>3.9E-2</v>
      </c>
      <c r="CP373" s="74">
        <v>0.81699999999999995</v>
      </c>
      <c r="CQ373" s="74">
        <v>1.4E-2</v>
      </c>
      <c r="CR373" s="74">
        <v>8.3800000000000008</v>
      </c>
      <c r="CS373" s="74">
        <v>1.4999999999999999E-2</v>
      </c>
      <c r="CT373" s="74">
        <v>0.33</v>
      </c>
      <c r="CU373" s="74">
        <v>36.619999999999997</v>
      </c>
      <c r="CV373" s="74">
        <v>0.11</v>
      </c>
      <c r="CW373" s="74">
        <v>0.15</v>
      </c>
      <c r="CX373" s="74">
        <v>4.548</v>
      </c>
      <c r="CY373" s="74">
        <v>7.0000000000000001E-3</v>
      </c>
      <c r="CZ373" s="74">
        <v>0.33600000000000002</v>
      </c>
      <c r="DA373" s="74">
        <v>2E-3</v>
      </c>
      <c r="DB373" s="74" t="s">
        <v>50</v>
      </c>
      <c r="DC373" s="74">
        <v>3.0000000000000001E-3</v>
      </c>
      <c r="DD373" s="74">
        <v>51.17</v>
      </c>
    </row>
    <row r="374" spans="1:108" ht="16.5" customHeight="1" x14ac:dyDescent="0.25">
      <c r="A374" s="70">
        <v>354</v>
      </c>
      <c r="B374" s="85">
        <v>45468</v>
      </c>
      <c r="C374" s="72">
        <v>2</v>
      </c>
      <c r="D374" s="72">
        <v>11.08</v>
      </c>
      <c r="E374" s="72">
        <v>1983.53</v>
      </c>
      <c r="F374" s="74"/>
      <c r="G374" s="72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2">
        <v>0.98</v>
      </c>
      <c r="AB374" s="72">
        <v>528.71</v>
      </c>
      <c r="AC374" s="72">
        <v>1.55</v>
      </c>
      <c r="AD374" s="72">
        <v>3.34</v>
      </c>
      <c r="AE374" s="72">
        <v>7.819</v>
      </c>
      <c r="AF374" s="72">
        <v>4.8000000000000001E-2</v>
      </c>
      <c r="AG374" s="72">
        <v>0.373</v>
      </c>
      <c r="AH374" s="72">
        <v>3.5999999999999997E-2</v>
      </c>
      <c r="AI374" s="72" t="s">
        <v>50</v>
      </c>
      <c r="AJ374" s="72">
        <v>8.9999999999999993E-3</v>
      </c>
      <c r="AK374" s="72">
        <f t="shared" si="141"/>
        <v>76.460986669610264</v>
      </c>
      <c r="AL374" s="72">
        <f t="shared" si="142"/>
        <v>2.9614554914167313</v>
      </c>
      <c r="AM374" s="72">
        <f t="shared" si="143"/>
        <v>341.10322580645163</v>
      </c>
      <c r="AN374" s="72">
        <v>39.630000000000003</v>
      </c>
      <c r="AO374" s="74">
        <v>13.66</v>
      </c>
      <c r="AP374" s="72">
        <v>10323.17</v>
      </c>
      <c r="AQ374" s="74">
        <v>48.05</v>
      </c>
      <c r="AR374" s="74">
        <v>7.4</v>
      </c>
      <c r="AS374" s="74">
        <v>7.9950000000000001</v>
      </c>
      <c r="AT374" s="74">
        <v>0.66900000000000004</v>
      </c>
      <c r="AU374" s="74">
        <v>0.503</v>
      </c>
      <c r="AV374" s="74">
        <v>8.5000000000000006E-2</v>
      </c>
      <c r="AW374" s="74">
        <v>9.35</v>
      </c>
      <c r="AX374" s="74">
        <v>0.186</v>
      </c>
      <c r="AY374" s="74">
        <f t="shared" si="137"/>
        <v>24.745000000000001</v>
      </c>
      <c r="AZ374" s="74"/>
      <c r="BA374" s="74"/>
      <c r="BB374" s="74">
        <v>0.49</v>
      </c>
      <c r="BC374" s="72">
        <v>130.75</v>
      </c>
      <c r="BD374" s="74">
        <v>0.21</v>
      </c>
      <c r="BE374" s="74">
        <v>3.61</v>
      </c>
      <c r="BF374" s="74">
        <v>9.2840000000000007</v>
      </c>
      <c r="BG374" s="74">
        <v>2.9000000000000001E-2</v>
      </c>
      <c r="BH374" s="74">
        <v>0.44800000000000001</v>
      </c>
      <c r="BI374" s="74">
        <v>3.7999999999999999E-2</v>
      </c>
      <c r="BJ374" s="74" t="s">
        <v>50</v>
      </c>
      <c r="BK374" s="74">
        <v>6.0000000000000001E-3</v>
      </c>
      <c r="BL374" s="74">
        <v>0.64</v>
      </c>
      <c r="BM374" s="72">
        <v>763.37</v>
      </c>
      <c r="BN374" s="74">
        <v>0.92</v>
      </c>
      <c r="BO374" s="74">
        <v>52.41</v>
      </c>
      <c r="BP374" s="74">
        <v>10.036</v>
      </c>
      <c r="BQ374" s="74">
        <v>0.45100000000000001</v>
      </c>
      <c r="BR374" s="74">
        <v>0.161</v>
      </c>
      <c r="BS374" s="74">
        <v>0.52300000000000002</v>
      </c>
      <c r="BT374" s="74">
        <v>1.8</v>
      </c>
      <c r="BU374" s="74">
        <v>8.9999999999999993E-3</v>
      </c>
      <c r="BV374" s="74">
        <f t="shared" si="134"/>
        <v>11.836</v>
      </c>
      <c r="BW374" s="74">
        <f t="shared" si="144"/>
        <v>3.1710000000000003</v>
      </c>
      <c r="BX374" s="73">
        <f t="shared" si="145"/>
        <v>-114.13203871721426</v>
      </c>
      <c r="BY374" s="73">
        <f t="shared" si="146"/>
        <v>-194.57363620781612</v>
      </c>
      <c r="BZ374" s="74">
        <v>0.43</v>
      </c>
      <c r="CA374" s="72">
        <v>78.459999999999994</v>
      </c>
      <c r="CB374" s="74">
        <v>0.13</v>
      </c>
      <c r="CC374" s="74">
        <v>0.13</v>
      </c>
      <c r="CD374" s="74">
        <v>7.7610000000000001</v>
      </c>
      <c r="CE374" s="74">
        <v>7.0000000000000001E-3</v>
      </c>
      <c r="CF374" s="74">
        <v>0.38100000000000001</v>
      </c>
      <c r="CG374" s="74">
        <v>2E-3</v>
      </c>
      <c r="CH374" s="74" t="s">
        <v>50</v>
      </c>
      <c r="CI374" s="74">
        <v>5.0000000000000001E-3</v>
      </c>
      <c r="CJ374" s="74">
        <v>1.97</v>
      </c>
      <c r="CK374" s="74">
        <v>565.96</v>
      </c>
      <c r="CL374" s="74">
        <v>0.42</v>
      </c>
      <c r="CM374" s="74">
        <v>0.85</v>
      </c>
      <c r="CN374" s="74">
        <v>42.149000000000001</v>
      </c>
      <c r="CO374" s="74">
        <v>0.03</v>
      </c>
      <c r="CP374" s="74">
        <v>0.77</v>
      </c>
      <c r="CQ374" s="74">
        <v>0.01</v>
      </c>
      <c r="CR374" s="74">
        <v>8.0399999999999991</v>
      </c>
      <c r="CS374" s="74">
        <v>1.4E-2</v>
      </c>
      <c r="CT374" s="74">
        <v>0.36</v>
      </c>
      <c r="CU374" s="74">
        <v>46.93</v>
      </c>
      <c r="CV374" s="74">
        <v>0.12</v>
      </c>
      <c r="CW374" s="74">
        <v>0.11</v>
      </c>
      <c r="CX374" s="74">
        <v>6.2960000000000003</v>
      </c>
      <c r="CY374" s="74">
        <v>6.0000000000000001E-3</v>
      </c>
      <c r="CZ374" s="74">
        <v>0.33</v>
      </c>
      <c r="DA374" s="74">
        <v>2E-3</v>
      </c>
      <c r="DB374" s="74" t="s">
        <v>50</v>
      </c>
      <c r="DC374" s="74">
        <v>5.0000000000000001E-3</v>
      </c>
      <c r="DD374" s="74">
        <v>42.77</v>
      </c>
    </row>
    <row r="375" spans="1:108" ht="16.5" customHeight="1" x14ac:dyDescent="0.25">
      <c r="A375" s="70">
        <v>355</v>
      </c>
      <c r="B375" s="85">
        <v>45469</v>
      </c>
      <c r="C375" s="72">
        <v>1</v>
      </c>
      <c r="D375" s="72">
        <v>10.11</v>
      </c>
      <c r="E375" s="72">
        <v>1772.65</v>
      </c>
      <c r="F375" s="74"/>
      <c r="G375" s="72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2">
        <v>1.64</v>
      </c>
      <c r="AB375" s="72">
        <v>626.54999999999995</v>
      </c>
      <c r="AC375" s="72">
        <v>2</v>
      </c>
      <c r="AD375" s="72">
        <v>3.85</v>
      </c>
      <c r="AE375" s="72">
        <v>9.0079999999999991</v>
      </c>
      <c r="AF375" s="72">
        <v>5.6000000000000001E-2</v>
      </c>
      <c r="AG375" s="72">
        <v>0.46800000000000003</v>
      </c>
      <c r="AH375" s="72">
        <v>4.5999999999999999E-2</v>
      </c>
      <c r="AI375" s="72" t="s">
        <v>50</v>
      </c>
      <c r="AJ375" s="72">
        <v>8.9999999999999993E-3</v>
      </c>
      <c r="AK375" s="72">
        <f t="shared" si="141"/>
        <v>72.60564768405041</v>
      </c>
      <c r="AL375" s="72">
        <f t="shared" si="142"/>
        <v>3.0215991821664616</v>
      </c>
      <c r="AM375" s="72">
        <f t="shared" si="143"/>
        <v>313.27499999999998</v>
      </c>
      <c r="AN375" s="72">
        <v>42.17</v>
      </c>
      <c r="AO375" s="74">
        <v>18.27</v>
      </c>
      <c r="AP375" s="72">
        <v>10986.18</v>
      </c>
      <c r="AQ375" s="74">
        <v>45.99</v>
      </c>
      <c r="AR375" s="74">
        <v>8.9700000000000006</v>
      </c>
      <c r="AS375" s="74">
        <v>8.6839999999999993</v>
      </c>
      <c r="AT375" s="74">
        <v>0.60899999999999999</v>
      </c>
      <c r="AU375" s="74">
        <v>0.45500000000000002</v>
      </c>
      <c r="AV375" s="74">
        <v>0.1</v>
      </c>
      <c r="AW375" s="74">
        <v>12.46</v>
      </c>
      <c r="AX375" s="74">
        <v>0.151</v>
      </c>
      <c r="AY375" s="74">
        <f t="shared" si="137"/>
        <v>30.113999999999997</v>
      </c>
      <c r="AZ375" s="74"/>
      <c r="BA375" s="74"/>
      <c r="BB375" s="74">
        <v>0.69</v>
      </c>
      <c r="BC375" s="72">
        <v>167.05</v>
      </c>
      <c r="BD375" s="74">
        <v>0.32</v>
      </c>
      <c r="BE375" s="74">
        <v>3.53</v>
      </c>
      <c r="BF375" s="74">
        <v>8.9990000000000006</v>
      </c>
      <c r="BG375" s="74">
        <v>3.2000000000000001E-2</v>
      </c>
      <c r="BH375" s="74">
        <v>0.502</v>
      </c>
      <c r="BI375" s="74">
        <v>4.2000000000000003E-2</v>
      </c>
      <c r="BJ375" s="74" t="s">
        <v>50</v>
      </c>
      <c r="BK375" s="74">
        <v>5.0000000000000001E-3</v>
      </c>
      <c r="BL375" s="74">
        <v>1.1399999999999999</v>
      </c>
      <c r="BM375" s="72">
        <v>970.49</v>
      </c>
      <c r="BN375" s="74">
        <v>2</v>
      </c>
      <c r="BO375" s="74">
        <v>52.11</v>
      </c>
      <c r="BP375" s="74">
        <v>10.65</v>
      </c>
      <c r="BQ375" s="74">
        <v>0.46400000000000002</v>
      </c>
      <c r="BR375" s="74">
        <v>0.182</v>
      </c>
      <c r="BS375" s="74">
        <v>0.53200000000000003</v>
      </c>
      <c r="BT375" s="74">
        <v>2.1</v>
      </c>
      <c r="BU375" s="74">
        <v>1.0999999999999999E-2</v>
      </c>
      <c r="BV375" s="74">
        <f t="shared" si="134"/>
        <v>12.75</v>
      </c>
      <c r="BW375" s="74">
        <f t="shared" si="144"/>
        <v>4.5640000000000001</v>
      </c>
      <c r="BX375" s="73">
        <f t="shared" si="145"/>
        <v>-115.03203871721426</v>
      </c>
      <c r="BY375" s="73">
        <f t="shared" si="146"/>
        <v>-195.00963620781613</v>
      </c>
      <c r="BZ375" s="74">
        <v>0.66</v>
      </c>
      <c r="CA375" s="72">
        <v>98.72</v>
      </c>
      <c r="CB375" s="74">
        <v>0.22</v>
      </c>
      <c r="CC375" s="74">
        <v>0.2</v>
      </c>
      <c r="CD375" s="74">
        <v>8.7170000000000005</v>
      </c>
      <c r="CE375" s="74">
        <v>1.2999999999999999E-2</v>
      </c>
      <c r="CF375" s="74">
        <v>0.47299999999999998</v>
      </c>
      <c r="CG375" s="74">
        <v>3.0000000000000001E-3</v>
      </c>
      <c r="CH375" s="74" t="s">
        <v>50</v>
      </c>
      <c r="CI375" s="74">
        <v>4.0000000000000001E-3</v>
      </c>
      <c r="CJ375" s="74">
        <v>0</v>
      </c>
      <c r="CK375" s="74">
        <v>0</v>
      </c>
      <c r="CL375" s="74">
        <v>0</v>
      </c>
      <c r="CM375" s="74">
        <v>0</v>
      </c>
      <c r="CN375" s="74">
        <v>0</v>
      </c>
      <c r="CO375" s="74">
        <v>0</v>
      </c>
      <c r="CP375" s="74">
        <v>0</v>
      </c>
      <c r="CQ375" s="74">
        <v>0</v>
      </c>
      <c r="CR375" s="74">
        <v>0</v>
      </c>
      <c r="CS375" s="74">
        <v>0</v>
      </c>
      <c r="CT375" s="74">
        <v>0</v>
      </c>
      <c r="CU375" s="74">
        <v>0</v>
      </c>
      <c r="CV375" s="74">
        <v>0</v>
      </c>
      <c r="CW375" s="74">
        <v>0</v>
      </c>
      <c r="CX375" s="74">
        <v>0</v>
      </c>
      <c r="CY375" s="74">
        <v>0</v>
      </c>
      <c r="CZ375" s="74">
        <v>0</v>
      </c>
      <c r="DA375" s="74">
        <v>0</v>
      </c>
      <c r="DB375" s="74">
        <v>0</v>
      </c>
      <c r="DC375" s="74">
        <v>0</v>
      </c>
      <c r="DD375" s="74">
        <v>48.9</v>
      </c>
    </row>
    <row r="376" spans="1:108" ht="16.5" customHeight="1" x14ac:dyDescent="0.25">
      <c r="A376" s="70">
        <v>356</v>
      </c>
      <c r="B376" s="85">
        <v>45469</v>
      </c>
      <c r="C376" s="72">
        <v>2</v>
      </c>
      <c r="D376" s="72">
        <v>11.39</v>
      </c>
      <c r="E376" s="72">
        <v>2025.7</v>
      </c>
      <c r="F376" s="74"/>
      <c r="G376" s="72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2">
        <v>1.33</v>
      </c>
      <c r="AB376" s="72">
        <v>568.54999999999995</v>
      </c>
      <c r="AC376" s="72">
        <v>1.65</v>
      </c>
      <c r="AD376" s="72">
        <v>3.4</v>
      </c>
      <c r="AE376" s="72">
        <v>7.8730000000000002</v>
      </c>
      <c r="AF376" s="72">
        <v>4.8000000000000001E-2</v>
      </c>
      <c r="AG376" s="72">
        <v>0.379</v>
      </c>
      <c r="AH376" s="72">
        <v>3.9E-2</v>
      </c>
      <c r="AI376" s="72" t="s">
        <v>50</v>
      </c>
      <c r="AJ376" s="72">
        <v>8.0000000000000002E-3</v>
      </c>
      <c r="AK376" s="72">
        <f t="shared" si="141"/>
        <v>76.136741952264401</v>
      </c>
      <c r="AL376" s="72">
        <f t="shared" si="142"/>
        <v>2.9667627857653667</v>
      </c>
      <c r="AM376" s="72">
        <f t="shared" si="143"/>
        <v>344.57575757575756</v>
      </c>
      <c r="AN376" s="72">
        <v>53.22</v>
      </c>
      <c r="AO376" s="74">
        <v>16.809999999999999</v>
      </c>
      <c r="AP376" s="72">
        <v>10294.99</v>
      </c>
      <c r="AQ376" s="74">
        <v>46.47</v>
      </c>
      <c r="AR376" s="74">
        <v>7.14</v>
      </c>
      <c r="AS376" s="74">
        <v>8.0530000000000008</v>
      </c>
      <c r="AT376" s="74">
        <v>0.60799999999999998</v>
      </c>
      <c r="AU376" s="74">
        <v>0.42899999999999999</v>
      </c>
      <c r="AV376" s="74">
        <v>8.1000000000000003E-2</v>
      </c>
      <c r="AW376" s="74">
        <v>9.9600000000000009</v>
      </c>
      <c r="AX376" s="74">
        <v>0.13500000000000001</v>
      </c>
      <c r="AY376" s="74">
        <f t="shared" si="137"/>
        <v>25.153000000000002</v>
      </c>
      <c r="AZ376" s="74"/>
      <c r="BA376" s="74"/>
      <c r="BB376" s="74">
        <v>0.6</v>
      </c>
      <c r="BC376" s="72">
        <v>120.2</v>
      </c>
      <c r="BD376" s="74">
        <v>0.3</v>
      </c>
      <c r="BE376" s="74">
        <v>4.01</v>
      </c>
      <c r="BF376" s="74">
        <v>9.0530000000000008</v>
      </c>
      <c r="BG376" s="74">
        <v>3.2000000000000001E-2</v>
      </c>
      <c r="BH376" s="74">
        <v>0.45900000000000002</v>
      </c>
      <c r="BI376" s="74">
        <v>4.8000000000000001E-2</v>
      </c>
      <c r="BJ376" s="74" t="s">
        <v>50</v>
      </c>
      <c r="BK376" s="74">
        <v>5.0000000000000001E-3</v>
      </c>
      <c r="BL376" s="74">
        <v>0.77</v>
      </c>
      <c r="BM376" s="72">
        <v>707.48</v>
      </c>
      <c r="BN376" s="74">
        <v>1.69</v>
      </c>
      <c r="BO376" s="74">
        <v>52.89</v>
      </c>
      <c r="BP376" s="74">
        <v>5.0549999999999997</v>
      </c>
      <c r="BQ376" s="74">
        <v>0.36499999999999999</v>
      </c>
      <c r="BR376" s="74">
        <v>0.124</v>
      </c>
      <c r="BS376" s="74">
        <v>0.51100000000000001</v>
      </c>
      <c r="BT376" s="74">
        <v>2.08</v>
      </c>
      <c r="BU376" s="74">
        <v>8.9999999999999993E-3</v>
      </c>
      <c r="BV376" s="74">
        <f t="shared" si="134"/>
        <v>7.1349999999999998</v>
      </c>
      <c r="BW376" s="74">
        <f t="shared" si="144"/>
        <v>4.1349999999999998</v>
      </c>
      <c r="BX376" s="73">
        <f t="shared" si="145"/>
        <v>-115.95203871721426</v>
      </c>
      <c r="BY376" s="73">
        <f t="shared" si="146"/>
        <v>-195.87463620781614</v>
      </c>
      <c r="BZ376" s="74">
        <v>0.56000000000000005</v>
      </c>
      <c r="CA376" s="72">
        <v>81.17</v>
      </c>
      <c r="CB376" s="74">
        <v>0.21</v>
      </c>
      <c r="CC376" s="74">
        <v>0.36</v>
      </c>
      <c r="CD376" s="74">
        <v>8.69</v>
      </c>
      <c r="CE376" s="74">
        <v>1.0999999999999999E-2</v>
      </c>
      <c r="CF376" s="74">
        <v>0.498</v>
      </c>
      <c r="CG376" s="74">
        <v>5.0000000000000001E-3</v>
      </c>
      <c r="CH376" s="74" t="s">
        <v>50</v>
      </c>
      <c r="CI376" s="74">
        <v>5.0000000000000001E-3</v>
      </c>
      <c r="CJ376" s="74">
        <v>0</v>
      </c>
      <c r="CK376" s="74">
        <v>0</v>
      </c>
      <c r="CL376" s="74">
        <v>0</v>
      </c>
      <c r="CM376" s="74">
        <v>0</v>
      </c>
      <c r="CN376" s="74">
        <v>0</v>
      </c>
      <c r="CO376" s="74">
        <v>0</v>
      </c>
      <c r="CP376" s="74">
        <v>0</v>
      </c>
      <c r="CQ376" s="74">
        <v>0</v>
      </c>
      <c r="CR376" s="74">
        <v>0</v>
      </c>
      <c r="CS376" s="74">
        <v>0</v>
      </c>
      <c r="CT376" s="74">
        <v>0</v>
      </c>
      <c r="CU376" s="74">
        <v>0</v>
      </c>
      <c r="CV376" s="74">
        <v>0</v>
      </c>
      <c r="CW376" s="74">
        <v>0</v>
      </c>
      <c r="CX376" s="74">
        <v>0</v>
      </c>
      <c r="CY376" s="74">
        <v>0</v>
      </c>
      <c r="CZ376" s="74">
        <v>0</v>
      </c>
      <c r="DA376" s="74">
        <v>0</v>
      </c>
      <c r="DB376" s="74">
        <v>0</v>
      </c>
      <c r="DC376" s="74">
        <v>0</v>
      </c>
      <c r="DD376" s="74">
        <v>49.32</v>
      </c>
    </row>
    <row r="377" spans="1:108" ht="16.5" customHeight="1" x14ac:dyDescent="0.25">
      <c r="A377" s="70">
        <v>357</v>
      </c>
      <c r="B377" s="85">
        <v>45470</v>
      </c>
      <c r="C377" s="72">
        <v>1</v>
      </c>
      <c r="D377" s="72">
        <v>12</v>
      </c>
      <c r="E377" s="72">
        <v>2137.5700000000002</v>
      </c>
      <c r="F377" s="74"/>
      <c r="G377" s="72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2">
        <v>1.8</v>
      </c>
      <c r="AB377" s="72">
        <v>508.94</v>
      </c>
      <c r="AC377" s="72">
        <v>1.34</v>
      </c>
      <c r="AD377" s="72">
        <v>3.46</v>
      </c>
      <c r="AE377" s="72">
        <v>7.6269999999999998</v>
      </c>
      <c r="AF377" s="72">
        <v>5.8999999999999997E-2</v>
      </c>
      <c r="AG377" s="72">
        <v>0.48599999999999999</v>
      </c>
      <c r="AH377" s="72">
        <v>4.8000000000000001E-2</v>
      </c>
      <c r="AI377" s="72" t="s">
        <v>50</v>
      </c>
      <c r="AJ377" s="72">
        <v>0.01</v>
      </c>
      <c r="AK377" s="72">
        <f t="shared" si="141"/>
        <v>76.878267111348521</v>
      </c>
      <c r="AL377" s="72">
        <f t="shared" si="142"/>
        <v>2.9534598396129557</v>
      </c>
      <c r="AM377" s="72">
        <f t="shared" si="143"/>
        <v>379.80597014925371</v>
      </c>
      <c r="AN377" s="72">
        <v>52.25</v>
      </c>
      <c r="AO377" s="74">
        <v>25.77</v>
      </c>
      <c r="AP377" s="72">
        <v>10991.01</v>
      </c>
      <c r="AQ377" s="74">
        <v>43.83</v>
      </c>
      <c r="AR377" s="74">
        <v>8.56</v>
      </c>
      <c r="AS377" s="74">
        <v>8.4689999999999994</v>
      </c>
      <c r="AT377" s="74">
        <v>0.61299999999999999</v>
      </c>
      <c r="AU377" s="74">
        <v>0.45800000000000002</v>
      </c>
      <c r="AV377" s="74">
        <v>9.0999999999999998E-2</v>
      </c>
      <c r="AW377" s="74">
        <v>10.5</v>
      </c>
      <c r="AX377" s="74">
        <v>0.152</v>
      </c>
      <c r="AY377" s="74">
        <f t="shared" si="137"/>
        <v>27.529000000000003</v>
      </c>
      <c r="AZ377" s="74"/>
      <c r="BA377" s="74"/>
      <c r="BB377" s="74">
        <v>0.72</v>
      </c>
      <c r="BC377" s="72">
        <v>115.19</v>
      </c>
      <c r="BD377" s="74">
        <v>0.21</v>
      </c>
      <c r="BE377" s="74">
        <v>3.27</v>
      </c>
      <c r="BF377" s="74">
        <v>7.4029999999999996</v>
      </c>
      <c r="BG377" s="74">
        <v>2.7E-2</v>
      </c>
      <c r="BH377" s="74">
        <v>0.45100000000000001</v>
      </c>
      <c r="BI377" s="74">
        <v>2.4E-2</v>
      </c>
      <c r="BJ377" s="74" t="s">
        <v>50</v>
      </c>
      <c r="BK377" s="74">
        <v>4.0000000000000001E-3</v>
      </c>
      <c r="BL377" s="74">
        <v>1.06</v>
      </c>
      <c r="BM377" s="72">
        <v>616.32000000000005</v>
      </c>
      <c r="BN377" s="74">
        <v>1.21</v>
      </c>
      <c r="BO377" s="74">
        <v>51.51</v>
      </c>
      <c r="BP377" s="74">
        <v>10.294</v>
      </c>
      <c r="BQ377" s="74">
        <v>0.46200000000000002</v>
      </c>
      <c r="BR377" s="74">
        <v>0.182</v>
      </c>
      <c r="BS377" s="74">
        <v>0.53100000000000003</v>
      </c>
      <c r="BT377" s="74">
        <v>2.04</v>
      </c>
      <c r="BU377" s="74">
        <v>1.0999999999999999E-2</v>
      </c>
      <c r="BV377" s="74">
        <f t="shared" si="134"/>
        <v>12.334</v>
      </c>
      <c r="BW377" s="74">
        <f t="shared" si="144"/>
        <v>3.7120000000000002</v>
      </c>
      <c r="BX377" s="73">
        <f t="shared" si="145"/>
        <v>-116.91203871721426</v>
      </c>
      <c r="BY377" s="73">
        <f t="shared" si="146"/>
        <v>-197.16263620781615</v>
      </c>
      <c r="BZ377" s="74">
        <v>0.63</v>
      </c>
      <c r="CA377" s="72">
        <v>69.430000000000007</v>
      </c>
      <c r="CB377" s="74">
        <v>0.17</v>
      </c>
      <c r="CC377" s="74">
        <v>0.18</v>
      </c>
      <c r="CD377" s="74">
        <v>8.2349999999999994</v>
      </c>
      <c r="CE377" s="74">
        <v>1.2999999999999999E-2</v>
      </c>
      <c r="CF377" s="74">
        <v>0.49</v>
      </c>
      <c r="CG377" s="74">
        <v>4.0000000000000001E-3</v>
      </c>
      <c r="CH377" s="74" t="s">
        <v>50</v>
      </c>
      <c r="CI377" s="74">
        <v>5.0000000000000001E-3</v>
      </c>
      <c r="CJ377" s="74">
        <v>0</v>
      </c>
      <c r="CK377" s="74">
        <v>0</v>
      </c>
      <c r="CL377" s="74">
        <v>0</v>
      </c>
      <c r="CM377" s="74">
        <v>0</v>
      </c>
      <c r="CN377" s="74">
        <v>0</v>
      </c>
      <c r="CO377" s="74">
        <v>0</v>
      </c>
      <c r="CP377" s="74">
        <v>0</v>
      </c>
      <c r="CQ377" s="74">
        <v>0</v>
      </c>
      <c r="CR377" s="74">
        <v>0</v>
      </c>
      <c r="CS377" s="74">
        <v>0</v>
      </c>
      <c r="CT377" s="74">
        <v>0</v>
      </c>
      <c r="CU377" s="74">
        <v>0</v>
      </c>
      <c r="CV377" s="74">
        <v>0</v>
      </c>
      <c r="CW377" s="74">
        <v>0</v>
      </c>
      <c r="CX377" s="74">
        <v>0</v>
      </c>
      <c r="CY377" s="74">
        <v>0</v>
      </c>
      <c r="CZ377" s="74">
        <v>0</v>
      </c>
      <c r="DA377" s="74">
        <v>0</v>
      </c>
      <c r="DB377" s="74">
        <v>0</v>
      </c>
      <c r="DC377" s="74">
        <v>0</v>
      </c>
      <c r="DD377" s="74">
        <v>49.27</v>
      </c>
    </row>
    <row r="378" spans="1:108" ht="16.5" customHeight="1" x14ac:dyDescent="0.25">
      <c r="A378" s="70">
        <v>358</v>
      </c>
      <c r="B378" s="85">
        <v>45470</v>
      </c>
      <c r="C378" s="72">
        <v>2</v>
      </c>
      <c r="D378" s="72">
        <v>11.93</v>
      </c>
      <c r="E378" s="72">
        <v>2066.58</v>
      </c>
      <c r="F378" s="74"/>
      <c r="G378" s="72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2">
        <v>1.67</v>
      </c>
      <c r="AB378" s="72">
        <v>451.36</v>
      </c>
      <c r="AC378" s="72">
        <v>1.24</v>
      </c>
      <c r="AD378" s="72">
        <v>2.69</v>
      </c>
      <c r="AE378" s="72">
        <v>6.59</v>
      </c>
      <c r="AF378" s="72">
        <v>4.9000000000000002E-2</v>
      </c>
      <c r="AG378" s="72">
        <v>0.48299999999999998</v>
      </c>
      <c r="AH378" s="72">
        <v>4.2000000000000003E-2</v>
      </c>
      <c r="AI378" s="72" t="s">
        <v>50</v>
      </c>
      <c r="AJ378" s="72">
        <v>8.9999999999999993E-3</v>
      </c>
      <c r="AK378" s="72">
        <f t="shared" si="141"/>
        <v>80.303764703480439</v>
      </c>
      <c r="AL378" s="72">
        <f t="shared" si="142"/>
        <v>2.9071163911183313</v>
      </c>
      <c r="AM378" s="72">
        <f t="shared" si="143"/>
        <v>364</v>
      </c>
      <c r="AN378" s="72">
        <v>47.36</v>
      </c>
      <c r="AO378" s="74" t="s">
        <v>63</v>
      </c>
      <c r="AP378" s="72">
        <v>27.05</v>
      </c>
      <c r="AQ378" s="74">
        <v>11096.84</v>
      </c>
      <c r="AR378" s="74">
        <v>39.299999999999997</v>
      </c>
      <c r="AS378" s="74">
        <v>9.8000000000000007</v>
      </c>
      <c r="AT378" s="74">
        <v>8.9019999999999992</v>
      </c>
      <c r="AU378" s="74">
        <v>0.6</v>
      </c>
      <c r="AV378" s="74">
        <v>0.58599999999999997</v>
      </c>
      <c r="AW378" s="74">
        <v>8.3000000000000004E-2</v>
      </c>
      <c r="AX378" s="74">
        <v>13.37</v>
      </c>
      <c r="AY378" s="74">
        <f t="shared" si="137"/>
        <v>49.182999999999993</v>
      </c>
      <c r="AZ378" s="74"/>
      <c r="BA378" s="74"/>
      <c r="BB378" s="74">
        <v>0.72</v>
      </c>
      <c r="BC378" s="72">
        <v>107.01</v>
      </c>
      <c r="BD378" s="74">
        <v>0.16</v>
      </c>
      <c r="BE378" s="74">
        <v>2.69</v>
      </c>
      <c r="BF378" s="74">
        <v>7.7460000000000004</v>
      </c>
      <c r="BG378" s="74">
        <v>3.6999999999999998E-2</v>
      </c>
      <c r="BH378" s="74">
        <v>0.41299999999999998</v>
      </c>
      <c r="BI378" s="74">
        <v>5.1999999999999998E-2</v>
      </c>
      <c r="BJ378" s="74" t="s">
        <v>50</v>
      </c>
      <c r="BK378" s="74">
        <v>8.9999999999999993E-3</v>
      </c>
      <c r="BL378" s="74">
        <v>1.1200000000000001</v>
      </c>
      <c r="BM378" s="72">
        <v>691.93</v>
      </c>
      <c r="BN378" s="74">
        <v>1.21</v>
      </c>
      <c r="BO378" s="74">
        <v>50.53</v>
      </c>
      <c r="BP378" s="74">
        <v>10.366</v>
      </c>
      <c r="BQ378" s="74">
        <v>0.48</v>
      </c>
      <c r="BR378" s="74">
        <v>0.17799999999999999</v>
      </c>
      <c r="BS378" s="74">
        <v>0.53900000000000003</v>
      </c>
      <c r="BT378" s="74">
        <v>2.17</v>
      </c>
      <c r="BU378" s="74">
        <v>8.0000000000000002E-3</v>
      </c>
      <c r="BV378" s="74">
        <f t="shared" si="134"/>
        <v>12.536</v>
      </c>
      <c r="BW378" s="74">
        <f t="shared" si="144"/>
        <v>3.86</v>
      </c>
      <c r="BX378" s="73">
        <f t="shared" si="145"/>
        <v>-117.74203871721426</v>
      </c>
      <c r="BY378" s="73">
        <f t="shared" si="146"/>
        <v>-198.30263620781614</v>
      </c>
      <c r="BZ378" s="74">
        <v>0.56000000000000005</v>
      </c>
      <c r="CA378" s="72">
        <v>57.51</v>
      </c>
      <c r="CB378" s="74">
        <v>0.13</v>
      </c>
      <c r="CC378" s="74">
        <v>0.12</v>
      </c>
      <c r="CD378" s="74">
        <v>7.1870000000000003</v>
      </c>
      <c r="CE378" s="74">
        <v>1.2999999999999999E-2</v>
      </c>
      <c r="CF378" s="74">
        <v>0.45800000000000002</v>
      </c>
      <c r="CG378" s="74">
        <v>8.0000000000000002E-3</v>
      </c>
      <c r="CH378" s="74" t="s">
        <v>50</v>
      </c>
      <c r="CI378" s="74">
        <v>5.0000000000000001E-3</v>
      </c>
      <c r="CJ378" s="74">
        <v>3.75</v>
      </c>
      <c r="CK378" s="74">
        <v>531.23</v>
      </c>
      <c r="CL378" s="74">
        <v>0.41</v>
      </c>
      <c r="CM378" s="74">
        <v>0.76</v>
      </c>
      <c r="CN378" s="74">
        <v>42.755000000000003</v>
      </c>
      <c r="CO378" s="74">
        <v>6.3E-2</v>
      </c>
      <c r="CP378" s="74">
        <v>0.74399999999999999</v>
      </c>
      <c r="CQ378" s="74">
        <v>2.4E-2</v>
      </c>
      <c r="CR378" s="74">
        <v>6.13</v>
      </c>
      <c r="CS378" s="74">
        <v>1.4E-2</v>
      </c>
      <c r="CT378" s="74">
        <v>0.49</v>
      </c>
      <c r="CU378" s="74">
        <v>43.17</v>
      </c>
      <c r="CV378" s="74">
        <v>0.12</v>
      </c>
      <c r="CW378" s="74">
        <v>0.11</v>
      </c>
      <c r="CX378" s="74">
        <v>5.6420000000000003</v>
      </c>
      <c r="CY378" s="74">
        <v>1.0999999999999999E-2</v>
      </c>
      <c r="CZ378" s="74">
        <v>0.39600000000000002</v>
      </c>
      <c r="DA378" s="74">
        <v>5.0000000000000001E-3</v>
      </c>
      <c r="DB378" s="74" t="s">
        <v>50</v>
      </c>
      <c r="DC378" s="74">
        <v>5.0000000000000001E-3</v>
      </c>
      <c r="DD378" s="74">
        <v>50.32</v>
      </c>
    </row>
    <row r="379" spans="1:108" ht="16.5" customHeight="1" x14ac:dyDescent="0.25">
      <c r="A379" s="70">
        <v>49.35</v>
      </c>
      <c r="B379" s="85">
        <v>45471</v>
      </c>
      <c r="C379" s="72">
        <v>1</v>
      </c>
      <c r="D379" s="72">
        <v>11.92</v>
      </c>
      <c r="E379" s="72">
        <v>2044.55</v>
      </c>
      <c r="F379" s="74"/>
      <c r="G379" s="72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2">
        <v>1.02</v>
      </c>
      <c r="AB379" s="72">
        <v>488.21</v>
      </c>
      <c r="AC379" s="72">
        <v>1.63</v>
      </c>
      <c r="AD379" s="72">
        <v>3.63</v>
      </c>
      <c r="AE379" s="72">
        <v>8.3379999999999992</v>
      </c>
      <c r="AF379" s="72">
        <v>5.7000000000000002E-2</v>
      </c>
      <c r="AG379" s="72">
        <v>0.47299999999999998</v>
      </c>
      <c r="AH379" s="72">
        <v>4.5999999999999999E-2</v>
      </c>
      <c r="AI379" s="72" t="s">
        <v>50</v>
      </c>
      <c r="AJ379" s="72">
        <v>8.9999999999999993E-3</v>
      </c>
      <c r="AK379" s="72">
        <f t="shared" si="141"/>
        <v>74.794647751155225</v>
      </c>
      <c r="AL379" s="72">
        <f t="shared" si="142"/>
        <v>2.9861457783513203</v>
      </c>
      <c r="AM379" s="72">
        <f t="shared" si="143"/>
        <v>299.51533742331287</v>
      </c>
      <c r="AN379" s="72">
        <v>45.34</v>
      </c>
      <c r="AO379" s="74">
        <v>13.42</v>
      </c>
      <c r="AP379" s="72">
        <v>11112.73</v>
      </c>
      <c r="AQ379" s="74">
        <v>44.17</v>
      </c>
      <c r="AR379" s="74">
        <v>6.41</v>
      </c>
      <c r="AS379" s="74">
        <v>8.4870000000000001</v>
      </c>
      <c r="AT379" s="74">
        <v>0.59099999999999997</v>
      </c>
      <c r="AU379" s="74">
        <v>0.442</v>
      </c>
      <c r="AV379" s="74">
        <v>9.7000000000000003E-2</v>
      </c>
      <c r="AW379" s="74">
        <v>10.75</v>
      </c>
      <c r="AX379" s="74">
        <v>0.14699999999999999</v>
      </c>
      <c r="AY379" s="74">
        <f t="shared" si="137"/>
        <v>25.646999999999998</v>
      </c>
      <c r="AZ379" s="74"/>
      <c r="BA379" s="74"/>
      <c r="BB379" s="74">
        <v>0.98</v>
      </c>
      <c r="BC379" s="72">
        <v>111.07</v>
      </c>
      <c r="BD379" s="74">
        <v>0.23</v>
      </c>
      <c r="BE379" s="74">
        <v>3.43</v>
      </c>
      <c r="BF379" s="74">
        <v>6.976</v>
      </c>
      <c r="BG379" s="74">
        <v>3.2000000000000001E-2</v>
      </c>
      <c r="BH379" s="74">
        <v>0.496</v>
      </c>
      <c r="BI379" s="74">
        <v>4.1000000000000002E-2</v>
      </c>
      <c r="BJ379" s="74" t="s">
        <v>50</v>
      </c>
      <c r="BK379" s="74">
        <v>5.0000000000000001E-3</v>
      </c>
      <c r="BL379" s="74">
        <v>0.66</v>
      </c>
      <c r="BM379" s="72">
        <v>584.30999999999995</v>
      </c>
      <c r="BN379" s="74">
        <v>1.3</v>
      </c>
      <c r="BO379" s="74">
        <v>52.75</v>
      </c>
      <c r="BP379" s="74">
        <v>11.542</v>
      </c>
      <c r="BQ379" s="74">
        <v>0.47299999999999998</v>
      </c>
      <c r="BR379" s="74">
        <v>0.186</v>
      </c>
      <c r="BS379" s="74">
        <v>0.54300000000000004</v>
      </c>
      <c r="BT379" s="74">
        <v>1.75</v>
      </c>
      <c r="BU379" s="74">
        <v>1.0999999999999999E-2</v>
      </c>
      <c r="BV379" s="74">
        <f t="shared" si="134"/>
        <v>13.292</v>
      </c>
      <c r="BW379" s="74">
        <f t="shared" si="144"/>
        <v>3.5229999999999997</v>
      </c>
      <c r="BX379" s="73">
        <f t="shared" si="145"/>
        <v>-118.99203871721426</v>
      </c>
      <c r="BY379" s="73">
        <f t="shared" si="146"/>
        <v>-199.77963620781614</v>
      </c>
      <c r="BZ379" s="74">
        <v>0.59</v>
      </c>
      <c r="CA379" s="72">
        <v>60.04</v>
      </c>
      <c r="CB379" s="74">
        <v>0.16</v>
      </c>
      <c r="CC379" s="74">
        <v>0.12</v>
      </c>
      <c r="CD379" s="74">
        <v>6.7169999999999996</v>
      </c>
      <c r="CE379" s="74">
        <v>1.2999999999999999E-2</v>
      </c>
      <c r="CF379" s="74">
        <v>0.47099999999999997</v>
      </c>
      <c r="CG379" s="74">
        <v>3.0000000000000001E-3</v>
      </c>
      <c r="CH379" s="74" t="s">
        <v>50</v>
      </c>
      <c r="CI379" s="74">
        <v>4.0000000000000001E-3</v>
      </c>
      <c r="CJ379" s="74">
        <v>2.72</v>
      </c>
      <c r="CK379" s="74">
        <v>544.76</v>
      </c>
      <c r="CL379" s="74">
        <v>1.63</v>
      </c>
      <c r="CM379" s="74">
        <v>2.2999999999999998</v>
      </c>
      <c r="CN379" s="74">
        <v>41.182000000000002</v>
      </c>
      <c r="CO379" s="74">
        <v>7.2999999999999995E-2</v>
      </c>
      <c r="CP379" s="74">
        <v>0.85099999999999998</v>
      </c>
      <c r="CQ379" s="74">
        <v>2.4E-2</v>
      </c>
      <c r="CR379" s="74">
        <v>3.03</v>
      </c>
      <c r="CS379" s="74">
        <v>1.4E-2</v>
      </c>
      <c r="CT379" s="74">
        <v>0.43</v>
      </c>
      <c r="CU379" s="74">
        <v>29.45</v>
      </c>
      <c r="CV379" s="74">
        <v>0.13</v>
      </c>
      <c r="CW379" s="74">
        <v>0.1</v>
      </c>
      <c r="CX379" s="74">
        <v>3.9620000000000002</v>
      </c>
      <c r="CY379" s="74">
        <v>8.9999999999999993E-3</v>
      </c>
      <c r="CZ379" s="74">
        <v>0.47299999999999998</v>
      </c>
      <c r="DA379" s="74">
        <v>2E-3</v>
      </c>
      <c r="DB379" s="74" t="s">
        <v>50</v>
      </c>
      <c r="DC379" s="74">
        <v>5.0000000000000001E-3</v>
      </c>
      <c r="DD379" s="74">
        <v>49.35</v>
      </c>
    </row>
    <row r="380" spans="1:108" ht="16.5" customHeight="1" x14ac:dyDescent="0.25">
      <c r="A380" s="70">
        <v>360</v>
      </c>
      <c r="B380" s="85">
        <v>45471</v>
      </c>
      <c r="C380" s="72">
        <v>2</v>
      </c>
      <c r="D380" s="72">
        <v>12</v>
      </c>
      <c r="E380" s="72">
        <v>2139.92</v>
      </c>
      <c r="F380" s="74"/>
      <c r="G380" s="72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2">
        <v>1.81</v>
      </c>
      <c r="AB380" s="72">
        <v>511.25</v>
      </c>
      <c r="AC380" s="72">
        <v>1.95</v>
      </c>
      <c r="AD380" s="72">
        <v>3.94</v>
      </c>
      <c r="AE380" s="72">
        <v>9.4510000000000005</v>
      </c>
      <c r="AF380" s="72">
        <v>5.8999999999999997E-2</v>
      </c>
      <c r="AG380" s="72">
        <v>0.57499999999999996</v>
      </c>
      <c r="AH380" s="72">
        <v>5.1999999999999998E-2</v>
      </c>
      <c r="AI380" s="72" t="s">
        <v>50</v>
      </c>
      <c r="AJ380" s="72">
        <v>1.0999999999999999E-2</v>
      </c>
      <c r="AK380" s="72">
        <f t="shared" si="141"/>
        <v>71.542757769571608</v>
      </c>
      <c r="AL380" s="72">
        <f t="shared" si="142"/>
        <v>3.0381777087577775</v>
      </c>
      <c r="AM380" s="72">
        <f t="shared" si="143"/>
        <v>262.17948717948718</v>
      </c>
      <c r="AN380" s="72">
        <v>46.22</v>
      </c>
      <c r="AO380" s="74">
        <v>16.8</v>
      </c>
      <c r="AP380" s="72">
        <v>12527.21</v>
      </c>
      <c r="AQ380" s="74">
        <v>47.41</v>
      </c>
      <c r="AR380" s="74">
        <v>7.67</v>
      </c>
      <c r="AS380" s="74">
        <v>8.8550000000000004</v>
      </c>
      <c r="AT380" s="74">
        <v>0.60899999999999999</v>
      </c>
      <c r="AU380" s="74">
        <v>0.43</v>
      </c>
      <c r="AV380" s="74">
        <v>8.1000000000000003E-2</v>
      </c>
      <c r="AW380" s="74">
        <v>7.57</v>
      </c>
      <c r="AX380" s="74">
        <v>0.13600000000000001</v>
      </c>
      <c r="AY380" s="74">
        <f t="shared" si="137"/>
        <v>24.094999999999999</v>
      </c>
      <c r="AZ380" s="74"/>
      <c r="BA380" s="74"/>
      <c r="BB380" s="74">
        <v>0.66</v>
      </c>
      <c r="BC380" s="72">
        <v>151.19999999999999</v>
      </c>
      <c r="BD380" s="74">
        <v>0.35</v>
      </c>
      <c r="BE380" s="74">
        <v>3.56</v>
      </c>
      <c r="BF380" s="74" t="s">
        <v>64</v>
      </c>
      <c r="BG380" s="74">
        <v>1.0999999999999999E-2</v>
      </c>
      <c r="BH380" s="74">
        <v>0.47699999999999998</v>
      </c>
      <c r="BI380" s="74">
        <v>5.0000000000000001E-3</v>
      </c>
      <c r="BJ380" s="74" t="s">
        <v>50</v>
      </c>
      <c r="BK380" s="74">
        <v>5.0000000000000001E-3</v>
      </c>
      <c r="BL380" s="74">
        <v>0.59</v>
      </c>
      <c r="BM380" s="72">
        <v>604.98</v>
      </c>
      <c r="BN380" s="74">
        <v>1.72</v>
      </c>
      <c r="BO380" s="74">
        <v>52.93</v>
      </c>
      <c r="BP380" s="74">
        <v>9.5389999999999997</v>
      </c>
      <c r="BQ380" s="74">
        <v>0.36899999999999999</v>
      </c>
      <c r="BR380" s="74">
        <v>0.125</v>
      </c>
      <c r="BS380" s="74">
        <v>0.51600000000000001</v>
      </c>
      <c r="BT380" s="74">
        <v>1.84</v>
      </c>
      <c r="BU380" s="74">
        <v>8.9999999999999993E-3</v>
      </c>
      <c r="BV380" s="74">
        <f t="shared" si="134"/>
        <v>11.379</v>
      </c>
      <c r="BW380" s="74">
        <f t="shared" si="144"/>
        <v>3.9290000000000003</v>
      </c>
      <c r="BX380" s="73">
        <f t="shared" si="145"/>
        <v>-120.15203871721425</v>
      </c>
      <c r="BY380" s="73">
        <f t="shared" si="146"/>
        <v>-200.85063620781614</v>
      </c>
      <c r="BZ380" s="74">
        <v>0.49</v>
      </c>
      <c r="CA380" s="72">
        <v>89.29</v>
      </c>
      <c r="CB380" s="74">
        <v>0.25</v>
      </c>
      <c r="CC380" s="74">
        <v>0.3</v>
      </c>
      <c r="CD380" s="74">
        <v>9.0519999999999996</v>
      </c>
      <c r="CE380" s="74">
        <v>1.4999999999999999E-2</v>
      </c>
      <c r="CF380" s="74">
        <v>0.48799999999999999</v>
      </c>
      <c r="CG380" s="74">
        <v>4.0000000000000001E-3</v>
      </c>
      <c r="CH380" s="74" t="s">
        <v>50</v>
      </c>
      <c r="CI380" s="74">
        <v>4.0000000000000001E-3</v>
      </c>
      <c r="CJ380" s="74">
        <v>1.34</v>
      </c>
      <c r="CK380" s="74">
        <v>494.33</v>
      </c>
      <c r="CL380" s="74">
        <v>0.65</v>
      </c>
      <c r="CM380" s="74">
        <v>1.0900000000000001</v>
      </c>
      <c r="CN380" s="74">
        <v>36.737000000000002</v>
      </c>
      <c r="CO380" s="74">
        <v>3.1E-2</v>
      </c>
      <c r="CP380" s="74">
        <v>0.45200000000000001</v>
      </c>
      <c r="CQ380" s="74">
        <v>4.7E-2</v>
      </c>
      <c r="CR380" s="74">
        <v>12.39</v>
      </c>
      <c r="CS380" s="74">
        <v>5.0000000000000001E-3</v>
      </c>
      <c r="CT380" s="74">
        <v>0.3</v>
      </c>
      <c r="CU380" s="74">
        <v>38.700000000000003</v>
      </c>
      <c r="CV380" s="74">
        <v>0.2</v>
      </c>
      <c r="CW380" s="74">
        <v>0.25</v>
      </c>
      <c r="CX380" s="74">
        <v>5.5730000000000004</v>
      </c>
      <c r="CY380" s="74">
        <v>2.5999999999999999E-2</v>
      </c>
      <c r="CZ380" s="74">
        <v>0.38100000000000001</v>
      </c>
      <c r="DA380" s="74">
        <v>3.5000000000000003E-2</v>
      </c>
      <c r="DB380" s="74" t="s">
        <v>50</v>
      </c>
      <c r="DC380" s="74">
        <v>4.0000000000000001E-3</v>
      </c>
      <c r="DD380" s="74">
        <v>50</v>
      </c>
    </row>
    <row r="381" spans="1:108" ht="16.5" customHeight="1" x14ac:dyDescent="0.25">
      <c r="A381" s="70">
        <v>361</v>
      </c>
      <c r="B381" s="85">
        <v>45472</v>
      </c>
      <c r="C381" s="72">
        <v>1</v>
      </c>
      <c r="D381" s="72">
        <v>11.79</v>
      </c>
      <c r="E381" s="72">
        <v>2040.61</v>
      </c>
      <c r="F381" s="74"/>
      <c r="G381" s="72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2">
        <v>1.1499999999999999</v>
      </c>
      <c r="AB381" s="72">
        <v>448.38</v>
      </c>
      <c r="AC381" s="72">
        <v>1.41</v>
      </c>
      <c r="AD381" s="72">
        <v>3.34</v>
      </c>
      <c r="AE381" s="72">
        <v>7.4029999999999996</v>
      </c>
      <c r="AF381" s="72">
        <v>5.8000000000000003E-2</v>
      </c>
      <c r="AG381" s="72">
        <v>0.48399999999999999</v>
      </c>
      <c r="AH381" s="72">
        <v>4.7E-2</v>
      </c>
      <c r="AI381" s="72" t="s">
        <v>50</v>
      </c>
      <c r="AJ381" s="72">
        <v>0.01</v>
      </c>
      <c r="AK381" s="72">
        <f t="shared" si="141"/>
        <v>77.456269059100237</v>
      </c>
      <c r="AL381" s="72">
        <f t="shared" si="142"/>
        <v>2.9460560207562256</v>
      </c>
      <c r="AM381" s="72">
        <f t="shared" si="143"/>
        <v>318</v>
      </c>
      <c r="AN381" s="72">
        <v>50.99</v>
      </c>
      <c r="AO381" s="74">
        <v>22.56</v>
      </c>
      <c r="AP381" s="72">
        <v>11085.68</v>
      </c>
      <c r="AQ381" s="74">
        <v>43.73</v>
      </c>
      <c r="AR381" s="74">
        <v>10.69</v>
      </c>
      <c r="AS381" s="74">
        <v>8.6329999999999991</v>
      </c>
      <c r="AT381" s="74">
        <v>0.61299999999999999</v>
      </c>
      <c r="AU381" s="74">
        <v>0.45800000000000002</v>
      </c>
      <c r="AV381" s="74">
        <v>0.10100000000000001</v>
      </c>
      <c r="AW381" s="74">
        <v>9.34</v>
      </c>
      <c r="AX381" s="74">
        <v>0.152</v>
      </c>
      <c r="AY381" s="74">
        <f t="shared" si="137"/>
        <v>28.663</v>
      </c>
      <c r="AZ381" s="74"/>
      <c r="BA381" s="74"/>
      <c r="BB381" s="74">
        <v>0.56999999999999995</v>
      </c>
      <c r="BC381" s="72">
        <v>107.05</v>
      </c>
      <c r="BD381" s="74">
        <v>0.2</v>
      </c>
      <c r="BE381" s="74">
        <v>3.27</v>
      </c>
      <c r="BF381" s="74">
        <v>7.3330000000000002</v>
      </c>
      <c r="BG381" s="74">
        <v>3.2000000000000001E-2</v>
      </c>
      <c r="BH381" s="74">
        <v>0.45</v>
      </c>
      <c r="BI381" s="74">
        <v>4.1000000000000002E-2</v>
      </c>
      <c r="BJ381" s="74" t="s">
        <v>50</v>
      </c>
      <c r="BK381" s="74">
        <v>5.0000000000000001E-3</v>
      </c>
      <c r="BL381" s="74">
        <v>1</v>
      </c>
      <c r="BM381" s="72">
        <v>656.28</v>
      </c>
      <c r="BN381" s="74">
        <v>1.48</v>
      </c>
      <c r="BO381" s="74">
        <v>52.13</v>
      </c>
      <c r="BP381" s="74">
        <v>10.679</v>
      </c>
      <c r="BQ381" s="74">
        <v>0.47399999999999998</v>
      </c>
      <c r="BR381" s="74">
        <v>0.186</v>
      </c>
      <c r="BS381" s="74">
        <v>0.54500000000000004</v>
      </c>
      <c r="BT381" s="74">
        <v>1.88</v>
      </c>
      <c r="BU381" s="74">
        <v>1.0999999999999999E-2</v>
      </c>
      <c r="BV381" s="74">
        <f t="shared" si="134"/>
        <v>12.559000000000001</v>
      </c>
      <c r="BW381" s="74">
        <f t="shared" si="144"/>
        <v>3.8339999999999996</v>
      </c>
      <c r="BX381" s="73">
        <f t="shared" si="145"/>
        <v>-121.27203871721426</v>
      </c>
      <c r="BY381" s="73">
        <f t="shared" si="146"/>
        <v>-202.01663620781613</v>
      </c>
      <c r="BZ381" s="74">
        <v>0.47</v>
      </c>
      <c r="CA381" s="72">
        <v>58.76</v>
      </c>
      <c r="CB381" s="74">
        <v>0.19</v>
      </c>
      <c r="CC381" s="74">
        <v>0.19</v>
      </c>
      <c r="CD381" s="74">
        <v>6.9189999999999996</v>
      </c>
      <c r="CE381" s="74">
        <v>1.2999999999999999E-2</v>
      </c>
      <c r="CF381" s="74">
        <v>0.434</v>
      </c>
      <c r="CG381" s="74">
        <v>3.0000000000000001E-3</v>
      </c>
      <c r="CH381" s="74" t="s">
        <v>50</v>
      </c>
      <c r="CI381" s="74">
        <v>4.0000000000000001E-3</v>
      </c>
      <c r="CJ381" s="74">
        <v>1.8</v>
      </c>
      <c r="CK381" s="74">
        <v>490.62</v>
      </c>
      <c r="CL381" s="74">
        <v>0.42</v>
      </c>
      <c r="CM381" s="74">
        <v>0.67</v>
      </c>
      <c r="CN381" s="74">
        <v>39.860999999999997</v>
      </c>
      <c r="CO381" s="74">
        <v>7.4999999999999997E-2</v>
      </c>
      <c r="CP381" s="74">
        <v>0.80100000000000005</v>
      </c>
      <c r="CQ381" s="74">
        <v>2.5000000000000001E-2</v>
      </c>
      <c r="CR381" s="74">
        <v>12.72</v>
      </c>
      <c r="CS381" s="74">
        <v>1.4999999999999999E-2</v>
      </c>
      <c r="CT381" s="74">
        <v>0.3</v>
      </c>
      <c r="CU381" s="74">
        <v>40.42</v>
      </c>
      <c r="CV381" s="74">
        <v>0.16</v>
      </c>
      <c r="CW381" s="74">
        <v>0.11</v>
      </c>
      <c r="CX381" s="74">
        <v>5.8860000000000001</v>
      </c>
      <c r="CY381" s="74">
        <v>8.9999999999999993E-3</v>
      </c>
      <c r="CZ381" s="74">
        <v>0.378</v>
      </c>
      <c r="DA381" s="74">
        <v>2E-3</v>
      </c>
      <c r="DB381" s="74" t="s">
        <v>50</v>
      </c>
      <c r="DC381" s="74">
        <v>5.0000000000000001E-3</v>
      </c>
      <c r="DD381" s="74">
        <v>53.83</v>
      </c>
    </row>
    <row r="382" spans="1:108" ht="16.5" customHeight="1" x14ac:dyDescent="0.25">
      <c r="A382" s="70">
        <v>362</v>
      </c>
      <c r="B382" s="85">
        <v>45472</v>
      </c>
      <c r="C382" s="72">
        <v>2</v>
      </c>
      <c r="D382" s="72">
        <v>11.92</v>
      </c>
      <c r="E382" s="72">
        <v>2117.4699999999998</v>
      </c>
      <c r="F382" s="74"/>
      <c r="G382" s="72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2">
        <v>1.1000000000000001</v>
      </c>
      <c r="AB382" s="72">
        <v>383.01</v>
      </c>
      <c r="AC382" s="72">
        <v>1.7</v>
      </c>
      <c r="AD382" s="72">
        <v>3.94</v>
      </c>
      <c r="AE382" s="72">
        <v>8.8019999999999996</v>
      </c>
      <c r="AF382" s="72">
        <v>4.9000000000000002E-2</v>
      </c>
      <c r="AG382" s="72">
        <v>0.38300000000000001</v>
      </c>
      <c r="AH382" s="72">
        <v>0.04</v>
      </c>
      <c r="AI382" s="72" t="s">
        <v>50</v>
      </c>
      <c r="AJ382" s="72">
        <v>8.0000000000000002E-3</v>
      </c>
      <c r="AK382" s="72">
        <f t="shared" si="141"/>
        <v>73.366995916691607</v>
      </c>
      <c r="AL382" s="72">
        <f t="shared" si="142"/>
        <v>3.0060086191068707</v>
      </c>
      <c r="AM382" s="72">
        <f t="shared" si="143"/>
        <v>225.3</v>
      </c>
      <c r="AN382" s="72">
        <v>49.43</v>
      </c>
      <c r="AO382" s="74">
        <v>23.18</v>
      </c>
      <c r="AP382" s="72">
        <v>12382.05</v>
      </c>
      <c r="AQ382" s="74">
        <v>44.53</v>
      </c>
      <c r="AR382" s="74">
        <v>9.26</v>
      </c>
      <c r="AS382" s="74">
        <v>9.9610000000000003</v>
      </c>
      <c r="AT382" s="74">
        <v>0.629</v>
      </c>
      <c r="AU382" s="74">
        <v>0.44400000000000001</v>
      </c>
      <c r="AV382" s="74">
        <v>8.4000000000000005E-2</v>
      </c>
      <c r="AW382" s="74">
        <v>8.5399999999999991</v>
      </c>
      <c r="AX382" s="74">
        <v>0.14000000000000001</v>
      </c>
      <c r="AY382" s="74">
        <f t="shared" si="137"/>
        <v>27.760999999999996</v>
      </c>
      <c r="AZ382" s="74"/>
      <c r="BA382" s="74"/>
      <c r="BB382" s="74">
        <v>0.43</v>
      </c>
      <c r="BC382" s="72">
        <v>119.31</v>
      </c>
      <c r="BD382" s="74">
        <v>0.22</v>
      </c>
      <c r="BE382" s="74">
        <v>3.7</v>
      </c>
      <c r="BF382" s="74">
        <v>8.11</v>
      </c>
      <c r="BG382" s="74">
        <v>1.0999999999999999E-2</v>
      </c>
      <c r="BH382" s="74">
        <v>0.41799999999999998</v>
      </c>
      <c r="BI382" s="74">
        <v>5.0000000000000001E-3</v>
      </c>
      <c r="BJ382" s="74" t="s">
        <v>50</v>
      </c>
      <c r="BK382" s="74">
        <v>5.0000000000000001E-3</v>
      </c>
      <c r="BL382" s="74">
        <v>1</v>
      </c>
      <c r="BM382" s="72">
        <v>669.83</v>
      </c>
      <c r="BN382" s="74">
        <v>1.9</v>
      </c>
      <c r="BO382" s="74">
        <v>51.93</v>
      </c>
      <c r="BP382" s="74">
        <v>11.082000000000001</v>
      </c>
      <c r="BQ382" s="74">
        <v>0.36699999999999999</v>
      </c>
      <c r="BR382" s="74">
        <v>0.125</v>
      </c>
      <c r="BS382" s="74">
        <v>0.51400000000000001</v>
      </c>
      <c r="BT382" s="74">
        <v>2.0499999999999998</v>
      </c>
      <c r="BU382" s="74">
        <v>8.9999999999999993E-3</v>
      </c>
      <c r="BV382" s="74">
        <f t="shared" si="134"/>
        <v>13.132000000000001</v>
      </c>
      <c r="BW382" s="74">
        <f t="shared" si="144"/>
        <v>4.3170000000000002</v>
      </c>
      <c r="BX382" s="73">
        <f t="shared" si="145"/>
        <v>-122.22203871721426</v>
      </c>
      <c r="BY382" s="73">
        <f t="shared" si="146"/>
        <v>-202.69963620781613</v>
      </c>
      <c r="BZ382" s="74">
        <v>0.37</v>
      </c>
      <c r="CA382" s="72">
        <v>63.46</v>
      </c>
      <c r="CB382" s="74">
        <v>0.19</v>
      </c>
      <c r="CC382" s="74">
        <v>0.18</v>
      </c>
      <c r="CD382" s="74">
        <v>7.76</v>
      </c>
      <c r="CE382" s="74">
        <v>1.4999999999999999E-2</v>
      </c>
      <c r="CF382" s="74">
        <v>0.40200000000000002</v>
      </c>
      <c r="CG382" s="74">
        <v>4.0000000000000001E-3</v>
      </c>
      <c r="CH382" s="74" t="s">
        <v>50</v>
      </c>
      <c r="CI382" s="74">
        <v>4.0000000000000001E-3</v>
      </c>
      <c r="CJ382" s="74">
        <v>1.8</v>
      </c>
      <c r="CK382" s="74">
        <v>570.35</v>
      </c>
      <c r="CL382" s="74">
        <v>0.46</v>
      </c>
      <c r="CM382" s="74">
        <v>0.85</v>
      </c>
      <c r="CN382" s="74">
        <v>39.966999999999999</v>
      </c>
      <c r="CO382" s="74">
        <v>3.1E-2</v>
      </c>
      <c r="CP382" s="74">
        <v>0.443</v>
      </c>
      <c r="CQ382" s="74">
        <v>4.5999999999999999E-2</v>
      </c>
      <c r="CR382" s="74">
        <v>12.11</v>
      </c>
      <c r="CS382" s="74">
        <v>5.0000000000000001E-3</v>
      </c>
      <c r="CT382" s="74">
        <v>0.3</v>
      </c>
      <c r="CU382" s="74">
        <v>36.99</v>
      </c>
      <c r="CV382" s="74">
        <v>0.12</v>
      </c>
      <c r="CW382" s="74">
        <v>0.09</v>
      </c>
      <c r="CX382" s="74">
        <v>5.0469999999999997</v>
      </c>
      <c r="CY382" s="74">
        <v>2.7E-2</v>
      </c>
      <c r="CZ382" s="74">
        <v>0.38300000000000001</v>
      </c>
      <c r="DA382" s="74">
        <v>3.5000000000000003E-2</v>
      </c>
      <c r="DB382" s="74" t="s">
        <v>50</v>
      </c>
      <c r="DC382" s="74">
        <v>4.0000000000000001E-3</v>
      </c>
      <c r="DD382" s="74">
        <v>50.75</v>
      </c>
    </row>
    <row r="383" spans="1:108" ht="16.5" customHeight="1" x14ac:dyDescent="0.25">
      <c r="A383" s="70">
        <v>363</v>
      </c>
      <c r="B383" s="85">
        <v>45473</v>
      </c>
      <c r="C383" s="72">
        <v>1</v>
      </c>
      <c r="D383" s="72">
        <v>11.74</v>
      </c>
      <c r="E383" s="72">
        <v>2042.12</v>
      </c>
      <c r="F383" s="74"/>
      <c r="G383" s="72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2">
        <v>1.44</v>
      </c>
      <c r="AB383" s="72">
        <v>549.39</v>
      </c>
      <c r="AC383" s="72">
        <v>1.49</v>
      </c>
      <c r="AD383" s="72">
        <v>3.47</v>
      </c>
      <c r="AE383" s="72">
        <v>7.6459999999999999</v>
      </c>
      <c r="AF383" s="72">
        <v>5.7000000000000002E-2</v>
      </c>
      <c r="AG383" s="72">
        <v>0.47599999999999998</v>
      </c>
      <c r="AH383" s="72">
        <v>4.7E-2</v>
      </c>
      <c r="AI383" s="72" t="s">
        <v>50</v>
      </c>
      <c r="AJ383" s="72">
        <v>8.9999999999999993E-3</v>
      </c>
      <c r="AK383" s="72">
        <f t="shared" si="141"/>
        <v>76.651419399754189</v>
      </c>
      <c r="AL383" s="72">
        <f t="shared" si="142"/>
        <v>2.957880373421649</v>
      </c>
      <c r="AM383" s="72">
        <f t="shared" si="143"/>
        <v>368.7181208053691</v>
      </c>
      <c r="AN383" s="72">
        <v>48.5</v>
      </c>
      <c r="AO383" s="74">
        <v>21.78</v>
      </c>
      <c r="AP383" s="72">
        <v>11776.25</v>
      </c>
      <c r="AQ383" s="74">
        <v>41.2</v>
      </c>
      <c r="AR383" s="74">
        <v>8.81</v>
      </c>
      <c r="AS383" s="74">
        <v>9.1129999999999995</v>
      </c>
      <c r="AT383" s="74">
        <v>0.59399999999999997</v>
      </c>
      <c r="AU383" s="74">
        <v>0.44400000000000001</v>
      </c>
      <c r="AV383" s="74">
        <v>9.8000000000000004E-2</v>
      </c>
      <c r="AW383" s="74">
        <v>11.9</v>
      </c>
      <c r="AX383" s="74">
        <v>0.14799999999999999</v>
      </c>
      <c r="AY383" s="74">
        <f t="shared" si="137"/>
        <v>29.823</v>
      </c>
      <c r="AZ383" s="74"/>
      <c r="BA383" s="74"/>
      <c r="BB383" s="74">
        <v>0.62</v>
      </c>
      <c r="BC383" s="72">
        <v>125.71</v>
      </c>
      <c r="BD383" s="74">
        <v>0.22</v>
      </c>
      <c r="BE383" s="74">
        <v>3.63</v>
      </c>
      <c r="BF383" s="74">
        <v>8.5579999999999998</v>
      </c>
      <c r="BG383" s="74">
        <v>3.2000000000000001E-2</v>
      </c>
      <c r="BH383" s="74">
        <v>0.40799999999999997</v>
      </c>
      <c r="BI383" s="74">
        <v>4.2000000000000003E-2</v>
      </c>
      <c r="BJ383" s="74" t="s">
        <v>50</v>
      </c>
      <c r="BK383" s="74">
        <v>5.0000000000000001E-3</v>
      </c>
      <c r="BL383" s="74">
        <v>0.99</v>
      </c>
      <c r="BM383" s="72">
        <v>776.25</v>
      </c>
      <c r="BN383" s="74">
        <v>2.38</v>
      </c>
      <c r="BO383" s="74">
        <v>50.62</v>
      </c>
      <c r="BP383" s="74">
        <v>10.904</v>
      </c>
      <c r="BQ383" s="74">
        <v>0.47</v>
      </c>
      <c r="BR383" s="74">
        <v>0.184</v>
      </c>
      <c r="BS383" s="74">
        <v>0.53900000000000003</v>
      </c>
      <c r="BT383" s="74">
        <v>2.2000000000000002</v>
      </c>
      <c r="BU383" s="74">
        <v>1.0999999999999999E-2</v>
      </c>
      <c r="BV383" s="74">
        <f t="shared" si="134"/>
        <v>13.103999999999999</v>
      </c>
      <c r="BW383" s="74">
        <f t="shared" si="144"/>
        <v>5.05</v>
      </c>
      <c r="BX383" s="73">
        <f t="shared" si="145"/>
        <v>-123.02203871721426</v>
      </c>
      <c r="BY383" s="73">
        <f t="shared" si="146"/>
        <v>-202.64963620781612</v>
      </c>
      <c r="BZ383" s="74">
        <v>0.52</v>
      </c>
      <c r="CA383" s="72">
        <v>72.650000000000006</v>
      </c>
      <c r="CB383" s="74">
        <v>0.19</v>
      </c>
      <c r="CC383" s="74">
        <v>0.47</v>
      </c>
      <c r="CD383" s="74">
        <v>8.2050000000000001</v>
      </c>
      <c r="CE383" s="74">
        <v>1.2999999999999999E-2</v>
      </c>
      <c r="CF383" s="74">
        <v>0.378</v>
      </c>
      <c r="CG383" s="74">
        <v>5.0000000000000001E-3</v>
      </c>
      <c r="CH383" s="74" t="s">
        <v>50</v>
      </c>
      <c r="CI383" s="74">
        <v>5.0000000000000001E-3</v>
      </c>
      <c r="CJ383" s="74">
        <v>2.68</v>
      </c>
      <c r="CK383" s="74">
        <v>729.01</v>
      </c>
      <c r="CL383" s="74">
        <v>0.55000000000000004</v>
      </c>
      <c r="CM383" s="74">
        <v>3.66</v>
      </c>
      <c r="CN383" s="74">
        <v>31.050999999999998</v>
      </c>
      <c r="CO383" s="74">
        <v>7.4999999999999997E-2</v>
      </c>
      <c r="CP383" s="74">
        <v>0.85899999999999999</v>
      </c>
      <c r="CQ383" s="74">
        <v>2.5000000000000001E-2</v>
      </c>
      <c r="CR383" s="74">
        <v>14.25</v>
      </c>
      <c r="CS383" s="74">
        <v>1.4999999999999999E-2</v>
      </c>
      <c r="CT383" s="74">
        <v>0.13</v>
      </c>
      <c r="CU383" s="74">
        <v>33.520000000000003</v>
      </c>
      <c r="CV383" s="74">
        <v>0.12</v>
      </c>
      <c r="CW383" s="74">
        <v>0.11</v>
      </c>
      <c r="CX383" s="74">
        <v>5.2359999999999998</v>
      </c>
      <c r="CY383" s="74">
        <v>8.9999999999999993E-3</v>
      </c>
      <c r="CZ383" s="74">
        <v>0.37</v>
      </c>
      <c r="DA383" s="74">
        <v>3.0000000000000001E-3</v>
      </c>
      <c r="DB383" s="74" t="s">
        <v>50</v>
      </c>
      <c r="DC383" s="74">
        <v>5.0000000000000001E-3</v>
      </c>
      <c r="DD383" s="74">
        <v>50.52</v>
      </c>
    </row>
    <row r="384" spans="1:108" ht="16.5" customHeight="1" x14ac:dyDescent="0.25">
      <c r="A384" s="70">
        <v>364</v>
      </c>
      <c r="B384" s="85">
        <v>45473</v>
      </c>
      <c r="C384" s="72">
        <v>2</v>
      </c>
      <c r="D384" s="72">
        <v>11.64</v>
      </c>
      <c r="E384" s="72">
        <v>2059.12</v>
      </c>
      <c r="F384" s="74"/>
      <c r="G384" s="72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2">
        <v>1.5</v>
      </c>
      <c r="AB384" s="72">
        <v>556.52</v>
      </c>
      <c r="AC384" s="72">
        <v>1.5</v>
      </c>
      <c r="AD384" s="72">
        <v>3.76</v>
      </c>
      <c r="AE384" s="72">
        <v>8.61</v>
      </c>
      <c r="AF384" s="72">
        <v>4.8000000000000001E-2</v>
      </c>
      <c r="AG384" s="72">
        <v>0.38</v>
      </c>
      <c r="AH384" s="72">
        <v>3.9E-2</v>
      </c>
      <c r="AI384" s="72" t="s">
        <v>50</v>
      </c>
      <c r="AJ384" s="72">
        <v>8.0000000000000002E-3</v>
      </c>
      <c r="AK384" s="72">
        <f t="shared" si="141"/>
        <v>74.232090822339202</v>
      </c>
      <c r="AL384" s="72">
        <f t="shared" si="142"/>
        <v>2.9923929943135401</v>
      </c>
      <c r="AM384" s="72">
        <f t="shared" si="143"/>
        <v>371.01333333333332</v>
      </c>
      <c r="AN384" s="72">
        <v>51.79</v>
      </c>
      <c r="AO384" s="74">
        <v>24.27</v>
      </c>
      <c r="AP384" s="72">
        <v>12990.55</v>
      </c>
      <c r="AQ384" s="74">
        <v>47.56</v>
      </c>
      <c r="AR384" s="74">
        <v>6.91</v>
      </c>
      <c r="AS384" s="74">
        <v>6.327</v>
      </c>
      <c r="AT384" s="74">
        <v>0.61799999999999999</v>
      </c>
      <c r="AU384" s="74">
        <v>0.436</v>
      </c>
      <c r="AV384" s="74">
        <v>8.2000000000000003E-2</v>
      </c>
      <c r="AW384" s="74">
        <v>7.06</v>
      </c>
      <c r="AX384" s="74">
        <v>0.13800000000000001</v>
      </c>
      <c r="AY384" s="74">
        <f t="shared" si="137"/>
        <v>20.296999999999997</v>
      </c>
      <c r="AZ384" s="74"/>
      <c r="BA384" s="74"/>
      <c r="BB384" s="74">
        <v>0.59</v>
      </c>
      <c r="BC384" s="72">
        <v>119.6</v>
      </c>
      <c r="BD384" s="74">
        <v>0.22</v>
      </c>
      <c r="BE384" s="74">
        <v>3.85</v>
      </c>
      <c r="BF384" s="74">
        <v>8.4139999999999997</v>
      </c>
      <c r="BG384" s="74">
        <v>1.0999999999999999E-2</v>
      </c>
      <c r="BH384" s="74">
        <v>0.498</v>
      </c>
      <c r="BI384" s="74">
        <v>3.5000000000000003E-2</v>
      </c>
      <c r="BJ384" s="74" t="s">
        <v>50</v>
      </c>
      <c r="BK384" s="74">
        <v>5.0000000000000001E-3</v>
      </c>
      <c r="BL384" s="74">
        <v>0.94</v>
      </c>
      <c r="BM384" s="72">
        <v>666.15</v>
      </c>
      <c r="BN384" s="74">
        <v>1.93</v>
      </c>
      <c r="BO384" s="74">
        <v>50.73</v>
      </c>
      <c r="BP384" s="74">
        <v>10.928000000000001</v>
      </c>
      <c r="BQ384" s="74">
        <v>0.36799999999999999</v>
      </c>
      <c r="BR384" s="74">
        <v>0.125</v>
      </c>
      <c r="BS384" s="74">
        <v>0.51600000000000001</v>
      </c>
      <c r="BT384" s="74">
        <v>2.04</v>
      </c>
      <c r="BU384" s="74">
        <v>8.9999999999999993E-3</v>
      </c>
      <c r="BV384" s="74">
        <f t="shared" si="134"/>
        <v>12.968</v>
      </c>
      <c r="BW384" s="74">
        <f t="shared" si="144"/>
        <v>4.3380000000000001</v>
      </c>
      <c r="BX384" s="73">
        <f t="shared" si="145"/>
        <v>-123.98203871721425</v>
      </c>
      <c r="BY384" s="73">
        <f t="shared" si="146"/>
        <v>-203.31163620781612</v>
      </c>
      <c r="BZ384" s="74">
        <v>0.49</v>
      </c>
      <c r="CA384" s="72">
        <v>69.73</v>
      </c>
      <c r="CB384" s="74">
        <v>0.16</v>
      </c>
      <c r="CC384" s="74">
        <v>0.77</v>
      </c>
      <c r="CD384" s="74">
        <v>7.508</v>
      </c>
      <c r="CE384" s="74">
        <v>1.4999999999999999E-2</v>
      </c>
      <c r="CF384" s="74">
        <v>0.39600000000000002</v>
      </c>
      <c r="CG384" s="74">
        <v>3.4000000000000002E-2</v>
      </c>
      <c r="CH384" s="74" t="s">
        <v>50</v>
      </c>
      <c r="CI384" s="74">
        <v>4.0000000000000001E-3</v>
      </c>
      <c r="CJ384" s="74">
        <v>2.3199999999999998</v>
      </c>
      <c r="CK384" s="74">
        <v>465.93</v>
      </c>
      <c r="CL384" s="74">
        <v>0.43</v>
      </c>
      <c r="CM384" s="74">
        <v>5.66</v>
      </c>
      <c r="CN384" s="74">
        <v>37.789000000000001</v>
      </c>
      <c r="CO384" s="74">
        <v>3.1E-2</v>
      </c>
      <c r="CP384" s="74">
        <v>0.44900000000000001</v>
      </c>
      <c r="CQ384" s="74">
        <v>4.7E-2</v>
      </c>
      <c r="CR384" s="74">
        <v>11.82</v>
      </c>
      <c r="CS384" s="74">
        <v>5.0000000000000001E-3</v>
      </c>
      <c r="CT384" s="74">
        <v>0.3</v>
      </c>
      <c r="CU384" s="74">
        <v>34.54</v>
      </c>
      <c r="CV384" s="74">
        <v>0.11</v>
      </c>
      <c r="CW384" s="74">
        <v>0.13</v>
      </c>
      <c r="CX384" s="74">
        <v>4.9029999999999996</v>
      </c>
      <c r="CY384" s="74">
        <v>2.5999999999999999E-2</v>
      </c>
      <c r="CZ384" s="74">
        <v>0.38100000000000001</v>
      </c>
      <c r="DA384" s="74">
        <v>3.5000000000000003E-2</v>
      </c>
      <c r="DB384" s="74" t="s">
        <v>50</v>
      </c>
      <c r="DC384" s="74">
        <v>4.0000000000000001E-3</v>
      </c>
      <c r="DD384" s="74">
        <v>50.21</v>
      </c>
    </row>
    <row r="385" spans="1:108" ht="16.5" customHeight="1" x14ac:dyDescent="0.25">
      <c r="A385" s="86"/>
      <c r="B385" s="76" t="s">
        <v>60</v>
      </c>
      <c r="E385" s="76">
        <f>STDEV(E325:Y384)</f>
        <v>527.88997179807654</v>
      </c>
      <c r="F385" s="88"/>
      <c r="G385" s="87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9">
        <v>0</v>
      </c>
      <c r="AA385" s="76">
        <f>AVERAGE(AA325:AA384)</f>
        <v>1.3651666666666666</v>
      </c>
      <c r="AB385" s="76">
        <f>AVERAGE(AB325:AB384)</f>
        <v>580.04216666666662</v>
      </c>
      <c r="AC385" s="76">
        <f t="shared" ref="AC385:AM385" si="147">AVERAGE(AC325:AC384)</f>
        <v>1.7136666666666669</v>
      </c>
      <c r="AD385" s="76">
        <f t="shared" si="147"/>
        <v>3.3026666666666671</v>
      </c>
      <c r="AE385" s="76">
        <f t="shared" si="147"/>
        <v>7.6989999999999998</v>
      </c>
      <c r="AF385" s="76">
        <f t="shared" si="147"/>
        <v>3.9333333333333338E-2</v>
      </c>
      <c r="AG385" s="76">
        <f t="shared" si="147"/>
        <v>0.33374999999999999</v>
      </c>
      <c r="AH385" s="76">
        <f t="shared" si="147"/>
        <v>2.9133333333333337E-2</v>
      </c>
      <c r="AI385" s="89" t="e">
        <f t="shared" si="147"/>
        <v>#DIV/0!</v>
      </c>
      <c r="AJ385" s="76">
        <f t="shared" si="147"/>
        <v>7.6000000000000052E-3</v>
      </c>
      <c r="AK385" s="76">
        <f t="shared" si="147"/>
        <v>71.603768069912846</v>
      </c>
      <c r="AL385" s="76">
        <f t="shared" si="147"/>
        <v>2.8306833101851181</v>
      </c>
      <c r="AM385" s="76">
        <f t="shared" si="147"/>
        <v>325.61664141343982</v>
      </c>
      <c r="AN385" s="76">
        <v>0</v>
      </c>
      <c r="AO385" s="81">
        <f t="shared" ref="AO385:AY385" si="148">AVERAGE(AO325:AO384)</f>
        <v>17.639830508474567</v>
      </c>
      <c r="AP385" s="76">
        <f t="shared" si="148"/>
        <v>10443.731500000004</v>
      </c>
      <c r="AQ385" s="81">
        <f t="shared" si="148"/>
        <v>227.36666666666667</v>
      </c>
      <c r="AR385" s="81">
        <f t="shared" si="148"/>
        <v>9.7129999999999956</v>
      </c>
      <c r="AS385" s="81">
        <f t="shared" si="148"/>
        <v>7.4016833333333336</v>
      </c>
      <c r="AT385" s="81">
        <f t="shared" si="148"/>
        <v>0.63898333333333335</v>
      </c>
      <c r="AU385" s="81">
        <f t="shared" si="148"/>
        <v>0.34646666666666653</v>
      </c>
      <c r="AV385" s="81">
        <f t="shared" si="148"/>
        <v>8.660000000000001E-2</v>
      </c>
      <c r="AW385" s="81">
        <f t="shared" si="148"/>
        <v>8.45505</v>
      </c>
      <c r="AX385" s="81">
        <f t="shared" si="148"/>
        <v>0.35541666666666666</v>
      </c>
      <c r="AY385" s="81">
        <f t="shared" si="148"/>
        <v>25.569733333333335</v>
      </c>
      <c r="AZ385" s="76">
        <v>0</v>
      </c>
      <c r="BA385" s="76">
        <v>0</v>
      </c>
      <c r="BB385" s="81">
        <f t="shared" ref="BB385:CF385" si="149">AVERAGE(BB325:BB384)</f>
        <v>0.6273333333333333</v>
      </c>
      <c r="BC385" s="76">
        <f t="shared" si="149"/>
        <v>173.78049999999999</v>
      </c>
      <c r="BD385" s="81">
        <f t="shared" si="149"/>
        <v>0.26400000000000007</v>
      </c>
      <c r="BE385" s="81">
        <f t="shared" si="149"/>
        <v>3.2748333333333326</v>
      </c>
      <c r="BF385" s="81">
        <f t="shared" si="149"/>
        <v>8.0205084745762711</v>
      </c>
      <c r="BG385" s="81">
        <f t="shared" si="149"/>
        <v>2.2133333333333335E-2</v>
      </c>
      <c r="BH385" s="81">
        <f t="shared" si="149"/>
        <v>0.34975000000000001</v>
      </c>
      <c r="BI385" s="81">
        <f t="shared" si="149"/>
        <v>2.7250000000000003E-2</v>
      </c>
      <c r="BJ385" s="81" t="e">
        <f t="shared" si="149"/>
        <v>#DIV/0!</v>
      </c>
      <c r="BK385" s="81">
        <f t="shared" si="149"/>
        <v>5.0000000000000036E-3</v>
      </c>
      <c r="BL385" s="81">
        <f t="shared" si="149"/>
        <v>1.2836666666666665</v>
      </c>
      <c r="BM385" s="76">
        <f t="shared" si="149"/>
        <v>1132.8975</v>
      </c>
      <c r="BN385" s="81">
        <f t="shared" si="149"/>
        <v>1.5988333333333331</v>
      </c>
      <c r="BO385" s="81">
        <f t="shared" si="149"/>
        <v>48.820166666666672</v>
      </c>
      <c r="BP385" s="81">
        <f t="shared" si="149"/>
        <v>9.5611833333333323</v>
      </c>
      <c r="BQ385" s="81">
        <f t="shared" si="149"/>
        <v>0.35669999999999996</v>
      </c>
      <c r="BR385" s="81">
        <f t="shared" si="149"/>
        <v>0.14016666666666663</v>
      </c>
      <c r="BS385" s="81">
        <f t="shared" si="149"/>
        <v>0.39583333333333331</v>
      </c>
      <c r="BT385" s="81">
        <f t="shared" si="149"/>
        <v>1.9908333333333332</v>
      </c>
      <c r="BU385" s="81">
        <f t="shared" si="149"/>
        <v>9.5833333333333395E-3</v>
      </c>
      <c r="BV385" s="81">
        <f t="shared" si="149"/>
        <v>11.552016666666661</v>
      </c>
      <c r="BW385" s="81">
        <f t="shared" si="149"/>
        <v>3.9463666666666652</v>
      </c>
      <c r="BX385" s="77">
        <f t="shared" si="149"/>
        <v>-95.770936781353512</v>
      </c>
      <c r="BY385" s="77">
        <f t="shared" si="149"/>
        <v>-177.69162106409198</v>
      </c>
      <c r="BZ385" s="81">
        <f t="shared" si="149"/>
        <v>0.50866666666666638</v>
      </c>
      <c r="CA385" s="76">
        <f t="shared" si="149"/>
        <v>104.74416666666667</v>
      </c>
      <c r="CB385" s="81">
        <f t="shared" si="149"/>
        <v>0.18483333333333335</v>
      </c>
      <c r="CC385" s="81">
        <f t="shared" si="149"/>
        <v>0.32683333333333336</v>
      </c>
      <c r="CD385" s="81">
        <f t="shared" si="149"/>
        <v>7.0157999999999996</v>
      </c>
      <c r="CE385" s="81">
        <f t="shared" si="149"/>
        <v>9.5833333333333378E-3</v>
      </c>
      <c r="CF385" s="81">
        <f t="shared" si="149"/>
        <v>0.30560000000000009</v>
      </c>
      <c r="CG385" s="81">
        <f ca="1">AVERAGE(CG325:CG3883)</f>
        <v>0</v>
      </c>
      <c r="CH385" s="81" t="e">
        <f t="shared" ref="CH385:DC385" si="150">AVERAGE(CH325:CH384)</f>
        <v>#DIV/0!</v>
      </c>
      <c r="CI385" s="81">
        <f t="shared" si="150"/>
        <v>4.3833333333333363E-3</v>
      </c>
      <c r="CJ385" s="81">
        <f t="shared" si="150"/>
        <v>1.7050666666666665</v>
      </c>
      <c r="CK385" s="81">
        <f t="shared" si="150"/>
        <v>579.92173333333335</v>
      </c>
      <c r="CL385" s="81">
        <f t="shared" si="150"/>
        <v>0.44340000000000007</v>
      </c>
      <c r="CM385" s="81">
        <f t="shared" si="150"/>
        <v>2.1052333333333331</v>
      </c>
      <c r="CN385" s="81">
        <f t="shared" si="150"/>
        <v>28.237616666666671</v>
      </c>
      <c r="CO385" s="81">
        <f t="shared" si="150"/>
        <v>3.7116666666666666E-2</v>
      </c>
      <c r="CP385" s="81">
        <f t="shared" si="150"/>
        <v>0.41751666666666676</v>
      </c>
      <c r="CQ385" s="81">
        <f t="shared" si="150"/>
        <v>1.8450000000000005E-2</v>
      </c>
      <c r="CR385" s="81">
        <f t="shared" si="150"/>
        <v>6.6352333333333329</v>
      </c>
      <c r="CS385" s="81">
        <f t="shared" si="150"/>
        <v>7.350000000000005E-3</v>
      </c>
      <c r="CT385" s="81">
        <f t="shared" si="150"/>
        <v>0.27056666666666668</v>
      </c>
      <c r="CU385" s="81">
        <f t="shared" si="150"/>
        <v>35.496733333333324</v>
      </c>
      <c r="CV385" s="81">
        <f t="shared" si="150"/>
        <v>9.5900000000000027E-2</v>
      </c>
      <c r="CW385" s="81">
        <f t="shared" si="150"/>
        <v>9.0566666666666698E-2</v>
      </c>
      <c r="CX385" s="81">
        <f t="shared" si="150"/>
        <v>4.042933333333333</v>
      </c>
      <c r="CY385" s="81">
        <f t="shared" si="150"/>
        <v>6.1166666666666704E-3</v>
      </c>
      <c r="CZ385" s="81">
        <f t="shared" si="150"/>
        <v>0.22619999999999996</v>
      </c>
      <c r="DA385" s="81">
        <f t="shared" si="150"/>
        <v>3.4833333333333344E-3</v>
      </c>
      <c r="DB385" s="81">
        <f t="shared" si="150"/>
        <v>0</v>
      </c>
      <c r="DC385" s="81">
        <f t="shared" si="150"/>
        <v>3.6666666666666683E-3</v>
      </c>
      <c r="DD385" s="76">
        <v>0</v>
      </c>
    </row>
    <row r="386" spans="1:108" ht="16.5" customHeight="1" x14ac:dyDescent="0.25">
      <c r="B386" s="76" t="s">
        <v>61</v>
      </c>
      <c r="E386" s="76">
        <f>STDEV(E325:E384)</f>
        <v>527.88997179807654</v>
      </c>
      <c r="F386" s="88"/>
      <c r="G386" s="87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9">
        <v>0</v>
      </c>
      <c r="AA386" s="76">
        <f>STDEV(AA325:AA384)</f>
        <v>0.42626677278662123</v>
      </c>
      <c r="AB386" s="76">
        <f t="shared" ref="AB386:AM386" si="151">STDEV(AB325:AB384)</f>
        <v>175.20709445131919</v>
      </c>
      <c r="AC386" s="76">
        <f t="shared" si="151"/>
        <v>0.55111894396353223</v>
      </c>
      <c r="AD386" s="76">
        <f t="shared" si="151"/>
        <v>0.96129832168626617</v>
      </c>
      <c r="AE386" s="76">
        <f t="shared" si="151"/>
        <v>1.9947457252679031</v>
      </c>
      <c r="AF386" s="76">
        <f t="shared" si="151"/>
        <v>1.3277566995151424E-2</v>
      </c>
      <c r="AG386" s="76">
        <f t="shared" si="151"/>
        <v>0.11120489944699805</v>
      </c>
      <c r="AH386" s="76">
        <f t="shared" si="151"/>
        <v>1.0829129997242394E-2</v>
      </c>
      <c r="AI386" s="89" t="e">
        <f t="shared" si="151"/>
        <v>#DIV/0!</v>
      </c>
      <c r="AJ386" s="76">
        <f t="shared" si="151"/>
        <v>3.3658302927096514E-3</v>
      </c>
      <c r="AK386" s="76">
        <f t="shared" si="151"/>
        <v>16.842441938434028</v>
      </c>
      <c r="AL386" s="76">
        <f t="shared" si="151"/>
        <v>0.65649460687580397</v>
      </c>
      <c r="AM386" s="76">
        <f t="shared" si="151"/>
        <v>86.039429311587369</v>
      </c>
      <c r="AN386" s="76">
        <v>0</v>
      </c>
      <c r="AO386" s="76">
        <f t="shared" ref="AO386:AY386" si="152">STDEV(AO325:AO384)</f>
        <v>5.5910521160047182</v>
      </c>
      <c r="AP386" s="76">
        <f t="shared" si="152"/>
        <v>3009.5350815258712</v>
      </c>
      <c r="AQ386" s="76">
        <f t="shared" si="152"/>
        <v>1427.0718184101897</v>
      </c>
      <c r="AR386" s="76">
        <f t="shared" si="152"/>
        <v>4.8424452080762279</v>
      </c>
      <c r="AS386" s="76">
        <f t="shared" si="152"/>
        <v>2.1193235688653194</v>
      </c>
      <c r="AT386" s="76">
        <f t="shared" si="152"/>
        <v>1.0959945795311132</v>
      </c>
      <c r="AU386" s="76">
        <f t="shared" si="152"/>
        <v>0.1246761862282828</v>
      </c>
      <c r="AV386" s="76">
        <f t="shared" si="152"/>
        <v>7.0711684839786945E-2</v>
      </c>
      <c r="AW386" s="76">
        <f t="shared" si="152"/>
        <v>3.8953485056549786</v>
      </c>
      <c r="AX386" s="76">
        <f t="shared" si="152"/>
        <v>1.7092011543870989</v>
      </c>
      <c r="AY386" s="76">
        <f t="shared" si="152"/>
        <v>8.1279740900817075</v>
      </c>
      <c r="AZ386" s="76">
        <v>0</v>
      </c>
      <c r="BA386" s="76">
        <v>0</v>
      </c>
      <c r="BB386" s="76">
        <f t="shared" ref="BB386:CG386" si="153">STDEV(BB325:BB384)</f>
        <v>0.25697633384845353</v>
      </c>
      <c r="BC386" s="76">
        <f t="shared" si="153"/>
        <v>100.1408459041057</v>
      </c>
      <c r="BD386" s="76">
        <f t="shared" si="153"/>
        <v>0.26561218064779057</v>
      </c>
      <c r="BE386" s="76">
        <f t="shared" si="153"/>
        <v>0.94968235843407767</v>
      </c>
      <c r="BF386" s="76">
        <f t="shared" si="153"/>
        <v>2.0787534425532388</v>
      </c>
      <c r="BG386" s="76">
        <f t="shared" si="153"/>
        <v>8.0852799217113955E-3</v>
      </c>
      <c r="BH386" s="76">
        <f t="shared" si="153"/>
        <v>0.10699099043329922</v>
      </c>
      <c r="BI386" s="76">
        <f t="shared" si="153"/>
        <v>1.1087670660601607E-2</v>
      </c>
      <c r="BJ386" s="76" t="e">
        <f t="shared" si="153"/>
        <v>#DIV/0!</v>
      </c>
      <c r="BK386" s="76">
        <f t="shared" si="153"/>
        <v>2.6617185731613027E-3</v>
      </c>
      <c r="BL386" s="76">
        <f t="shared" si="153"/>
        <v>0.89203436634160171</v>
      </c>
      <c r="BM386" s="76">
        <f t="shared" si="153"/>
        <v>630.05016497511474</v>
      </c>
      <c r="BN386" s="76">
        <f t="shared" si="153"/>
        <v>1.4861702478685663</v>
      </c>
      <c r="BO386" s="76">
        <f t="shared" si="153"/>
        <v>11.751728685193259</v>
      </c>
      <c r="BP386" s="76">
        <f t="shared" si="153"/>
        <v>2.8404967188657322</v>
      </c>
      <c r="BQ386" s="76">
        <f t="shared" si="153"/>
        <v>0.11231392143965326</v>
      </c>
      <c r="BR386" s="76">
        <f t="shared" si="153"/>
        <v>5.8673808630504365E-2</v>
      </c>
      <c r="BS386" s="76">
        <f t="shared" si="153"/>
        <v>0.12693774887871415</v>
      </c>
      <c r="BT386" s="76">
        <f t="shared" si="153"/>
        <v>1.4959836531177342</v>
      </c>
      <c r="BU386" s="76">
        <f t="shared" si="153"/>
        <v>4.4083574967564631E-3</v>
      </c>
      <c r="BV386" s="76">
        <f t="shared" si="153"/>
        <v>3.6456812503808753</v>
      </c>
      <c r="BW386" s="76">
        <f t="shared" si="153"/>
        <v>2.8481515621370934</v>
      </c>
      <c r="BX386" s="76">
        <f t="shared" si="153"/>
        <v>25.892433626578427</v>
      </c>
      <c r="BY386" s="76">
        <f t="shared" si="153"/>
        <v>42.774554249352718</v>
      </c>
      <c r="BZ386" s="76">
        <f t="shared" si="153"/>
        <v>0.24628402142453323</v>
      </c>
      <c r="CA386" s="76">
        <f t="shared" si="153"/>
        <v>100.70042955644779</v>
      </c>
      <c r="CB386" s="76">
        <f t="shared" si="153"/>
        <v>0.27414268007653975</v>
      </c>
      <c r="CC386" s="76">
        <f t="shared" si="153"/>
        <v>0.54721325334166404</v>
      </c>
      <c r="CD386" s="76">
        <f t="shared" si="153"/>
        <v>1.9462057288434536</v>
      </c>
      <c r="CE386" s="76">
        <f t="shared" si="153"/>
        <v>5.5701737996396517E-3</v>
      </c>
      <c r="CF386" s="76">
        <f t="shared" si="153"/>
        <v>0.10643342790811126</v>
      </c>
      <c r="CG386" s="76">
        <f t="shared" si="153"/>
        <v>6.3060145265484051E-3</v>
      </c>
      <c r="CH386" s="76" t="e">
        <f t="shared" ref="CH386:DC386" si="154">STDEV(CH325:CH384)</f>
        <v>#DIV/0!</v>
      </c>
      <c r="CI386" s="76">
        <f t="shared" si="154"/>
        <v>2.5782116168466302E-3</v>
      </c>
      <c r="CJ386" s="76">
        <f t="shared" si="154"/>
        <v>1.2357161906986589</v>
      </c>
      <c r="CK386" s="76">
        <f t="shared" si="154"/>
        <v>520.36030445138795</v>
      </c>
      <c r="CL386" s="76">
        <f t="shared" si="154"/>
        <v>0.45264949585931807</v>
      </c>
      <c r="CM386" s="76">
        <f t="shared" si="154"/>
        <v>4.3503751498730283</v>
      </c>
      <c r="CN386" s="76">
        <f t="shared" si="154"/>
        <v>18.329952399997058</v>
      </c>
      <c r="CO386" s="76">
        <f t="shared" si="154"/>
        <v>3.4983333400623907E-2</v>
      </c>
      <c r="CP386" s="76">
        <f t="shared" si="154"/>
        <v>0.29481815663256883</v>
      </c>
      <c r="CQ386" s="76">
        <f t="shared" si="154"/>
        <v>3.1285684710368904E-2</v>
      </c>
      <c r="CR386" s="76">
        <f t="shared" si="154"/>
        <v>5.5114562238436262</v>
      </c>
      <c r="CS386" s="76">
        <f t="shared" si="154"/>
        <v>6.2945362371407401E-3</v>
      </c>
      <c r="CT386" s="76">
        <f t="shared" si="154"/>
        <v>0.19286144729599872</v>
      </c>
      <c r="CU386" s="76">
        <f t="shared" si="154"/>
        <v>28.042003717103697</v>
      </c>
      <c r="CV386" s="76">
        <f t="shared" si="154"/>
        <v>7.226450942221839E-2</v>
      </c>
      <c r="CW386" s="76">
        <f t="shared" si="154"/>
        <v>7.6377378554139008E-2</v>
      </c>
      <c r="CX386" s="76">
        <f t="shared" si="154"/>
        <v>2.8028109369029162</v>
      </c>
      <c r="CY386" s="76">
        <f t="shared" si="154"/>
        <v>5.8948172199396595E-3</v>
      </c>
      <c r="CZ386" s="76">
        <f t="shared" si="154"/>
        <v>0.1513754788372951</v>
      </c>
      <c r="DA386" s="76">
        <f t="shared" si="154"/>
        <v>7.6190921356649446E-3</v>
      </c>
      <c r="DB386" s="76">
        <f t="shared" si="154"/>
        <v>0</v>
      </c>
      <c r="DC386" s="76">
        <f t="shared" si="154"/>
        <v>3.117292755628475E-3</v>
      </c>
      <c r="DD386" s="76">
        <v>0</v>
      </c>
    </row>
    <row r="387" spans="1:108" ht="16.5" customHeight="1" x14ac:dyDescent="0.25">
      <c r="B387" s="76" t="s">
        <v>62</v>
      </c>
      <c r="E387" s="76">
        <f>E386/E385*100</f>
        <v>100</v>
      </c>
      <c r="F387" s="88"/>
      <c r="G387" s="87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9">
        <v>0</v>
      </c>
      <c r="AA387" s="76">
        <f>AA386/AA385*100</f>
        <v>31.224522484674978</v>
      </c>
      <c r="AB387" s="76">
        <f>AB386/AB385*100</f>
        <v>30.205923727611623</v>
      </c>
      <c r="AC387" s="76">
        <f>AC386/AC385*100</f>
        <v>32.160218476767099</v>
      </c>
      <c r="AD387" s="76">
        <f>AD386/AD385*100</f>
        <v>29.106731581134422</v>
      </c>
      <c r="AE387" s="76">
        <f t="shared" ref="AE387:AG387" si="155">AE386/AE385*100</f>
        <v>25.909153464968217</v>
      </c>
      <c r="AF387" s="76">
        <f>AF386/AF385*100</f>
        <v>33.756526258859552</v>
      </c>
      <c r="AG387" s="76">
        <f t="shared" si="155"/>
        <v>33.319820059025638</v>
      </c>
      <c r="AH387" s="76">
        <f>AH386/AH385*100</f>
        <v>37.170926763989911</v>
      </c>
      <c r="AI387" s="89">
        <v>0</v>
      </c>
      <c r="AJ387" s="76">
        <f t="shared" ref="AJ387:AM387" si="156">AJ386/AJ385*100</f>
        <v>44.287240693548014</v>
      </c>
      <c r="AK387" s="76">
        <f t="shared" si="156"/>
        <v>23.521725730954998</v>
      </c>
      <c r="AL387" s="76">
        <f t="shared" si="156"/>
        <v>23.192089504101794</v>
      </c>
      <c r="AM387" s="76">
        <f t="shared" si="156"/>
        <v>26.423535645508352</v>
      </c>
      <c r="AN387" s="76">
        <v>0</v>
      </c>
      <c r="AO387" s="76">
        <f t="shared" ref="AO387:AY387" si="157">AO386/AO385*100</f>
        <v>31.695611323014994</v>
      </c>
      <c r="AP387" s="76">
        <f t="shared" si="157"/>
        <v>28.816664632998943</v>
      </c>
      <c r="AQ387" s="76">
        <f t="shared" si="157"/>
        <v>627.65217053666163</v>
      </c>
      <c r="AR387" s="76">
        <f t="shared" si="157"/>
        <v>49.855299166850926</v>
      </c>
      <c r="AS387" s="76">
        <f t="shared" si="157"/>
        <v>28.63299432604726</v>
      </c>
      <c r="AT387" s="76">
        <f t="shared" si="157"/>
        <v>171.52162229548708</v>
      </c>
      <c r="AU387" s="76">
        <f t="shared" si="157"/>
        <v>35.985045091865359</v>
      </c>
      <c r="AV387" s="76">
        <f t="shared" si="157"/>
        <v>81.653215750331327</v>
      </c>
      <c r="AW387" s="76">
        <f t="shared" si="157"/>
        <v>46.071265168804189</v>
      </c>
      <c r="AX387" s="76">
        <f t="shared" si="157"/>
        <v>480.90067649812863</v>
      </c>
      <c r="AY387" s="76">
        <f t="shared" si="157"/>
        <v>31.787480863110453</v>
      </c>
      <c r="AZ387" s="76">
        <v>0</v>
      </c>
      <c r="BA387" s="76">
        <v>0</v>
      </c>
      <c r="BB387" s="76">
        <f t="shared" ref="BB387:BI387" si="158">BB386/BB385*100</f>
        <v>40.963283822814063</v>
      </c>
      <c r="BC387" s="76">
        <f t="shared" si="158"/>
        <v>57.624903774650036</v>
      </c>
      <c r="BD387" s="76">
        <f t="shared" si="158"/>
        <v>100.61067448779943</v>
      </c>
      <c r="BE387" s="76">
        <f t="shared" si="158"/>
        <v>28.999410405641342</v>
      </c>
      <c r="BF387" s="76">
        <f t="shared" si="158"/>
        <v>25.917975763538614</v>
      </c>
      <c r="BG387" s="76">
        <f t="shared" si="158"/>
        <v>36.529879164358711</v>
      </c>
      <c r="BH387" s="76">
        <f t="shared" si="158"/>
        <v>30.590704913023366</v>
      </c>
      <c r="BI387" s="76">
        <f t="shared" si="158"/>
        <v>40.688699671932497</v>
      </c>
      <c r="BJ387" s="76">
        <v>0</v>
      </c>
      <c r="BK387" s="76">
        <f t="shared" ref="BK387:CG387" si="159">BK386/BK385*100</f>
        <v>53.234371463226019</v>
      </c>
      <c r="BL387" s="76">
        <f t="shared" si="159"/>
        <v>69.491121761225799</v>
      </c>
      <c r="BM387" s="76">
        <f t="shared" si="159"/>
        <v>55.614048488509752</v>
      </c>
      <c r="BN387" s="76">
        <f t="shared" si="159"/>
        <v>92.953419026492227</v>
      </c>
      <c r="BO387" s="76">
        <f t="shared" si="159"/>
        <v>24.071463674901949</v>
      </c>
      <c r="BP387" s="76">
        <f t="shared" si="159"/>
        <v>29.708631451118141</v>
      </c>
      <c r="BQ387" s="76">
        <f t="shared" si="159"/>
        <v>31.486941810948494</v>
      </c>
      <c r="BR387" s="76">
        <f t="shared" si="159"/>
        <v>41.860029938528683</v>
      </c>
      <c r="BS387" s="76">
        <f t="shared" si="159"/>
        <v>32.0684839272541</v>
      </c>
      <c r="BT387" s="76">
        <f t="shared" si="159"/>
        <v>75.143590780296407</v>
      </c>
      <c r="BU387" s="76">
        <f t="shared" si="159"/>
        <v>46.00025214006741</v>
      </c>
      <c r="BV387" s="76">
        <f t="shared" si="159"/>
        <v>31.558829558309821</v>
      </c>
      <c r="BW387" s="76">
        <f t="shared" si="159"/>
        <v>72.171488427425089</v>
      </c>
      <c r="BX387" s="76">
        <f t="shared" si="159"/>
        <v>-27.035794466218121</v>
      </c>
      <c r="BY387" s="76">
        <f t="shared" si="159"/>
        <v>-24.072352986145738</v>
      </c>
      <c r="BZ387" s="76">
        <f t="shared" si="159"/>
        <v>48.417566466159897</v>
      </c>
      <c r="CA387" s="76">
        <f t="shared" si="159"/>
        <v>96.139415454907862</v>
      </c>
      <c r="CB387" s="76">
        <f t="shared" si="159"/>
        <v>148.31885306214954</v>
      </c>
      <c r="CC387" s="76">
        <f t="shared" si="159"/>
        <v>167.42883835033064</v>
      </c>
      <c r="CD387" s="76">
        <f t="shared" si="159"/>
        <v>27.740325106808257</v>
      </c>
      <c r="CE387" s="76">
        <f t="shared" si="159"/>
        <v>58.123552691891987</v>
      </c>
      <c r="CF387" s="76">
        <f t="shared" si="159"/>
        <v>34.827692378308647</v>
      </c>
      <c r="CG387" s="76">
        <f t="shared" ca="1" si="159"/>
        <v>141.38208305001493</v>
      </c>
      <c r="CH387" s="76">
        <v>0</v>
      </c>
      <c r="CI387" s="76">
        <f t="shared" ref="CI387:DA387" si="160">CI386/CI385*100</f>
        <v>58.818515973687333</v>
      </c>
      <c r="CJ387" s="76">
        <f t="shared" si="160"/>
        <v>72.473189163590419</v>
      </c>
      <c r="CK387" s="76">
        <f t="shared" si="160"/>
        <v>89.729402183361515</v>
      </c>
      <c r="CL387" s="76">
        <f t="shared" si="160"/>
        <v>102.0860387594312</v>
      </c>
      <c r="CM387" s="76">
        <f t="shared" si="160"/>
        <v>206.64574710038613</v>
      </c>
      <c r="CN387" s="76">
        <f t="shared" si="160"/>
        <v>64.913241851727534</v>
      </c>
      <c r="CO387" s="76">
        <f t="shared" si="160"/>
        <v>94.252357612816994</v>
      </c>
      <c r="CP387" s="76">
        <f t="shared" si="160"/>
        <v>70.612308482512177</v>
      </c>
      <c r="CQ387" s="76">
        <f t="shared" si="160"/>
        <v>169.57010683126771</v>
      </c>
      <c r="CR387" s="76">
        <f t="shared" si="160"/>
        <v>83.063487702170136</v>
      </c>
      <c r="CS387" s="76">
        <f t="shared" si="160"/>
        <v>85.63994880463585</v>
      </c>
      <c r="CT387" s="76">
        <f t="shared" si="160"/>
        <v>71.280564480472606</v>
      </c>
      <c r="CU387" s="76">
        <f t="shared" si="160"/>
        <v>78.998829142316481</v>
      </c>
      <c r="CV387" s="76">
        <f t="shared" si="160"/>
        <v>75.354024423585372</v>
      </c>
      <c r="CW387" s="76">
        <f t="shared" si="160"/>
        <v>84.332769842626774</v>
      </c>
      <c r="CX387" s="76">
        <f t="shared" si="160"/>
        <v>69.326172504359448</v>
      </c>
      <c r="CY387" s="76">
        <f t="shared" si="160"/>
        <v>96.373033568495742</v>
      </c>
      <c r="CZ387" s="76">
        <f t="shared" si="160"/>
        <v>66.921078177407225</v>
      </c>
      <c r="DA387" s="76">
        <f t="shared" si="160"/>
        <v>218.7299177702854</v>
      </c>
      <c r="DB387" s="76" t="e">
        <f>DB386/DB385*100</f>
        <v>#DIV/0!</v>
      </c>
      <c r="DC387" s="76">
        <f t="shared" ref="DC387" si="161">DC386/DC385*100</f>
        <v>85.017075153503825</v>
      </c>
      <c r="DD387" s="76">
        <v>0</v>
      </c>
    </row>
    <row r="388" spans="1:108" ht="16.5" customHeight="1" x14ac:dyDescent="0.25">
      <c r="A388" s="70">
        <v>365</v>
      </c>
      <c r="B388" s="85">
        <v>45474</v>
      </c>
      <c r="C388" s="72">
        <v>1</v>
      </c>
      <c r="D388" s="72">
        <v>12</v>
      </c>
      <c r="E388" s="72">
        <v>1950.31</v>
      </c>
      <c r="F388" s="74"/>
      <c r="G388" s="72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2">
        <v>1.46</v>
      </c>
      <c r="AB388" s="72">
        <v>512.44000000000005</v>
      </c>
      <c r="AC388" s="72">
        <v>1.52</v>
      </c>
      <c r="AD388" s="72">
        <v>3.44</v>
      </c>
      <c r="AE388" s="72">
        <v>8.2010000000000005</v>
      </c>
      <c r="AF388" s="72">
        <v>4.2999999999999997E-2</v>
      </c>
      <c r="AG388" s="72">
        <v>0.40100000000000002</v>
      </c>
      <c r="AH388" s="72">
        <v>3.4000000000000002E-2</v>
      </c>
      <c r="AI388" s="72">
        <v>0</v>
      </c>
      <c r="AJ388" s="72">
        <v>5.0000000000000001E-3</v>
      </c>
      <c r="AK388" s="72">
        <f>100-(AB388/10000*1.6734)-(AC388*1.1547)-(AD388*(100/(67.1-$AQ$1)))-(AF388*2.8879)-(AG388*2.1733)-((AE388-(AD388*($AQ$1/(67.1-$AQ$1)))-(AF388*0.8788)-(AG388*0.7453))*2.1483)</f>
        <v>75.528900978787135</v>
      </c>
      <c r="AL388" s="72">
        <f>100/((AB388/10000*1.6734/5.8)+(AC388*1.1547/7.58)+(AD388*(100/(67.1-$AQ$1))/4)+(AF388*2.8879/4.2)+(AG388*2.1733/6)+((AE388-(AD388*($AQ$1/(67.1-$AQ$1)))-(AF388*0.8788)-(AG388*0.7453))*2.1483/4.9)+(AK388/2.65))</f>
        <v>2.9749949524028789</v>
      </c>
      <c r="AM388" s="72">
        <f>IF(AB388=0,0,(AB388/AC388))</f>
        <v>337.13157894736844</v>
      </c>
      <c r="AN388" s="72" t="s">
        <v>65</v>
      </c>
      <c r="AO388" s="74">
        <v>24.08</v>
      </c>
      <c r="AP388" s="72">
        <v>11702.64</v>
      </c>
      <c r="AQ388" s="74">
        <v>41</v>
      </c>
      <c r="AR388" s="74">
        <v>10.4</v>
      </c>
      <c r="AS388" s="74">
        <v>9.9250000000000007</v>
      </c>
      <c r="AT388" s="74">
        <v>0.74099999999999999</v>
      </c>
      <c r="AU388" s="74">
        <v>0.42599999999999999</v>
      </c>
      <c r="AV388" s="74">
        <v>9.7000000000000003E-2</v>
      </c>
      <c r="AW388" s="74">
        <v>11.5</v>
      </c>
      <c r="AX388" s="74">
        <v>0.124</v>
      </c>
      <c r="AY388" s="74">
        <f>+AR388+AW388+AS388</f>
        <v>31.824999999999999</v>
      </c>
      <c r="AZ388" s="74"/>
      <c r="BA388" s="74"/>
      <c r="BB388" s="74">
        <v>0.56000000000000005</v>
      </c>
      <c r="BC388" s="72">
        <v>135.4</v>
      </c>
      <c r="BD388" s="74">
        <v>0.3</v>
      </c>
      <c r="BE388" s="74">
        <v>3.42</v>
      </c>
      <c r="BF388" s="74">
        <v>8.3409999999999993</v>
      </c>
      <c r="BG388" s="74">
        <v>2.1999999999999999E-2</v>
      </c>
      <c r="BH388" s="74">
        <v>0.43099999999999999</v>
      </c>
      <c r="BI388" s="74">
        <v>3.3000000000000002E-2</v>
      </c>
      <c r="BJ388" s="74">
        <v>0</v>
      </c>
      <c r="BK388" s="74">
        <v>5.0000000000000001E-3</v>
      </c>
      <c r="BL388" s="74">
        <v>1.1000000000000001</v>
      </c>
      <c r="BM388" s="72">
        <v>772.9</v>
      </c>
      <c r="BN388" s="74">
        <v>1.64</v>
      </c>
      <c r="BO388" s="74">
        <v>51.54</v>
      </c>
      <c r="BP388" s="74">
        <v>11.212999999999999</v>
      </c>
      <c r="BQ388" s="74">
        <v>0.39800000000000002</v>
      </c>
      <c r="BR388" s="74">
        <v>0.192</v>
      </c>
      <c r="BS388" s="74">
        <v>0.48599999999999999</v>
      </c>
      <c r="BT388" s="74">
        <v>2.09</v>
      </c>
      <c r="BU388" s="74">
        <v>8.0000000000000002E-3</v>
      </c>
      <c r="BV388" s="74">
        <f>BT388+BP388</f>
        <v>13.302999999999999</v>
      </c>
      <c r="BW388" s="74">
        <f>BT388+BN388+BQ388</f>
        <v>4.1279999999999992</v>
      </c>
      <c r="BX388" s="73">
        <f>BX384+BT388-$BX$2</f>
        <v>-124.89203871721425</v>
      </c>
      <c r="BY388" s="73">
        <f>BY384+BW388-BY$2</f>
        <v>-204.18363620781614</v>
      </c>
      <c r="BZ388" s="74">
        <v>0.46</v>
      </c>
      <c r="CA388" s="72">
        <v>77.349999999999994</v>
      </c>
      <c r="CB388" s="74">
        <v>0.22</v>
      </c>
      <c r="CC388" s="74">
        <v>0.13</v>
      </c>
      <c r="CD388" s="74">
        <v>7.8410000000000002</v>
      </c>
      <c r="CE388" s="74">
        <v>8.0000000000000002E-3</v>
      </c>
      <c r="CF388" s="74">
        <v>0.432</v>
      </c>
      <c r="CG388" s="74">
        <v>2E-3</v>
      </c>
      <c r="CH388" s="74">
        <v>0</v>
      </c>
      <c r="CI388" s="74">
        <v>4.0000000000000001E-3</v>
      </c>
      <c r="CJ388" s="74">
        <v>0</v>
      </c>
      <c r="CK388" s="74">
        <v>0</v>
      </c>
      <c r="CL388" s="74">
        <v>0</v>
      </c>
      <c r="CM388" s="74">
        <v>0</v>
      </c>
      <c r="CN388" s="74">
        <v>0</v>
      </c>
      <c r="CO388" s="74">
        <v>0</v>
      </c>
      <c r="CP388" s="74">
        <v>0</v>
      </c>
      <c r="CQ388" s="74">
        <v>0</v>
      </c>
      <c r="CR388" s="74">
        <v>0</v>
      </c>
      <c r="CS388" s="74">
        <v>0</v>
      </c>
      <c r="CT388" s="74">
        <v>0</v>
      </c>
      <c r="CU388" s="74">
        <v>0</v>
      </c>
      <c r="CV388" s="74">
        <v>0</v>
      </c>
      <c r="CW388" s="74">
        <v>0</v>
      </c>
      <c r="CX388" s="74">
        <v>0</v>
      </c>
      <c r="CY388" s="74">
        <v>0</v>
      </c>
      <c r="CZ388" s="74">
        <v>0</v>
      </c>
      <c r="DA388" s="74">
        <v>0</v>
      </c>
      <c r="DB388" s="74">
        <v>0</v>
      </c>
      <c r="DC388" s="74">
        <v>0</v>
      </c>
      <c r="DD388" s="74">
        <v>50.81</v>
      </c>
    </row>
    <row r="389" spans="1:108" ht="16.5" customHeight="1" x14ac:dyDescent="0.25">
      <c r="A389" s="70">
        <v>366</v>
      </c>
      <c r="B389" s="85">
        <v>45474</v>
      </c>
      <c r="C389" s="72">
        <v>2</v>
      </c>
      <c r="D389" s="72">
        <v>12</v>
      </c>
      <c r="E389" s="72">
        <v>1931.13</v>
      </c>
      <c r="F389" s="74"/>
      <c r="G389" s="72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2">
        <v>1.62</v>
      </c>
      <c r="AB389" s="72">
        <v>560.64</v>
      </c>
      <c r="AC389" s="72">
        <v>1.44</v>
      </c>
      <c r="AD389" s="72">
        <v>3.22</v>
      </c>
      <c r="AE389" s="72">
        <v>8.1720000000000006</v>
      </c>
      <c r="AF389" s="72">
        <v>3.6999999999999998E-2</v>
      </c>
      <c r="AG389" s="72">
        <v>0.33700000000000002</v>
      </c>
      <c r="AH389" s="72">
        <v>2.4E-2</v>
      </c>
      <c r="AI389" s="72">
        <v>0</v>
      </c>
      <c r="AJ389" s="72">
        <v>4.0000000000000001E-3</v>
      </c>
      <c r="AK389" s="72">
        <f t="shared" ref="AK389:AK405" si="162">100-(AB389/10000*1.6734)-(AC389*1.1547)-(AD389*(100/(67.1-$AQ$1)))-(AF389*2.8879)-(AG389*2.1733)-((AE389-(AD389*($AQ$1/(67.1-$AQ$1)))-(AF389*0.8788)-(AG389*0.7453))*2.1483)</f>
        <v>76.02124182870196</v>
      </c>
      <c r="AL389" s="72">
        <f t="shared" ref="AL389:AL404" si="163">100/((AB389/10000*1.6734/5.8)+(AC389*1.1547/7.58)+(AD389*(100/(67.1-$AQ$1))/4)+(AF389*2.8879/4.2)+(AG389*2.1733/6)+((AE389-(AD389*($AQ$1/(67.1-$AQ$1)))-(AF389*0.8788)-(AG389*0.7453))*2.1483/4.9)+(AK389/2.65))</f>
        <v>2.9680452825397645</v>
      </c>
      <c r="AM389" s="72">
        <f t="shared" ref="AM389:AM405" si="164">IF(AB389=0,0,(AB389/AC389))</f>
        <v>389.33333333333331</v>
      </c>
      <c r="AN389" s="72">
        <v>41.42</v>
      </c>
      <c r="AO389" s="74">
        <v>22.72</v>
      </c>
      <c r="AP389" s="72">
        <v>9970.49</v>
      </c>
      <c r="AQ389" s="74">
        <v>38.369999999999997</v>
      </c>
      <c r="AR389" s="74">
        <v>13.32</v>
      </c>
      <c r="AS389" s="74">
        <v>7.6379999999999999</v>
      </c>
      <c r="AT389" s="74">
        <v>0.59799999999999998</v>
      </c>
      <c r="AU389" s="74">
        <v>0.29899999999999999</v>
      </c>
      <c r="AV389" s="74">
        <v>0.107</v>
      </c>
      <c r="AW389" s="74">
        <v>11.83</v>
      </c>
      <c r="AX389" s="74">
        <v>0.11</v>
      </c>
      <c r="AY389" s="74">
        <f t="shared" ref="AY389:AY404" si="165">+AR389+AW389+AS389</f>
        <v>32.787999999999997</v>
      </c>
      <c r="AZ389" s="74"/>
      <c r="BA389" s="74"/>
      <c r="BB389" s="74">
        <v>0.89</v>
      </c>
      <c r="BC389" s="72">
        <v>209.96</v>
      </c>
      <c r="BD389" s="74">
        <v>0.25</v>
      </c>
      <c r="BE389" s="74">
        <v>3.25</v>
      </c>
      <c r="BF389" s="74">
        <v>8.9860000000000007</v>
      </c>
      <c r="BG389" s="74">
        <v>1.9E-2</v>
      </c>
      <c r="BH389" s="74">
        <v>0.38800000000000001</v>
      </c>
      <c r="BI389" s="74">
        <v>2.4E-2</v>
      </c>
      <c r="BJ389" s="74">
        <v>0</v>
      </c>
      <c r="BK389" s="74">
        <v>4.0000000000000001E-3</v>
      </c>
      <c r="BL389" s="74">
        <v>1.56</v>
      </c>
      <c r="BM389" s="72">
        <v>1059.5999999999999</v>
      </c>
      <c r="BN389" s="74">
        <v>1.35</v>
      </c>
      <c r="BO389" s="74">
        <v>52.54</v>
      </c>
      <c r="BP389" s="74">
        <v>10.738</v>
      </c>
      <c r="BQ389" s="74">
        <v>0.33700000000000002</v>
      </c>
      <c r="BR389" s="74">
        <v>0.152</v>
      </c>
      <c r="BS389" s="74">
        <v>0.38400000000000001</v>
      </c>
      <c r="BT389" s="74">
        <v>1.81</v>
      </c>
      <c r="BU389" s="74">
        <v>7.0000000000000001E-3</v>
      </c>
      <c r="BV389" s="74">
        <f t="shared" ref="BV389:BV404" si="166">BT389+BP389</f>
        <v>12.548</v>
      </c>
      <c r="BW389" s="74">
        <f t="shared" ref="BW389:BW404" si="167">BT389+BN389+BQ389</f>
        <v>3.4970000000000003</v>
      </c>
      <c r="BX389" s="73">
        <f>BX388+BT389-$BX$2</f>
        <v>-126.08203871721425</v>
      </c>
      <c r="BY389" s="73">
        <f>BY388+BW389-BY$2</f>
        <v>-205.68663620781612</v>
      </c>
      <c r="BZ389" s="74">
        <v>0.63</v>
      </c>
      <c r="CA389" s="72">
        <v>106.21</v>
      </c>
      <c r="CB389" s="74">
        <v>0.22</v>
      </c>
      <c r="CC389" s="74">
        <v>0.18</v>
      </c>
      <c r="CD389" s="74">
        <v>8.2029999999999994</v>
      </c>
      <c r="CE389" s="74">
        <v>8.0000000000000002E-3</v>
      </c>
      <c r="CF389" s="74">
        <v>0.36599999999999999</v>
      </c>
      <c r="CG389" s="74">
        <v>2E-3</v>
      </c>
      <c r="CH389" s="74">
        <v>0</v>
      </c>
      <c r="CI389" s="74">
        <v>2E-3</v>
      </c>
      <c r="CJ389" s="74">
        <v>0</v>
      </c>
      <c r="CK389" s="74">
        <v>0</v>
      </c>
      <c r="CL389" s="74">
        <v>0</v>
      </c>
      <c r="CM389" s="74">
        <v>0</v>
      </c>
      <c r="CN389" s="74">
        <v>0</v>
      </c>
      <c r="CO389" s="74">
        <v>0</v>
      </c>
      <c r="CP389" s="74">
        <v>0</v>
      </c>
      <c r="CQ389" s="74">
        <v>0</v>
      </c>
      <c r="CR389" s="74">
        <v>0</v>
      </c>
      <c r="CS389" s="74">
        <v>0</v>
      </c>
      <c r="CT389" s="74">
        <v>0</v>
      </c>
      <c r="CU389" s="74">
        <v>0</v>
      </c>
      <c r="CV389" s="74">
        <v>0</v>
      </c>
      <c r="CW389" s="74">
        <v>0</v>
      </c>
      <c r="CX389" s="74">
        <v>0</v>
      </c>
      <c r="CY389" s="74">
        <v>0</v>
      </c>
      <c r="CZ389" s="74">
        <v>0</v>
      </c>
      <c r="DA389" s="74">
        <v>0</v>
      </c>
      <c r="DB389" s="74">
        <v>0</v>
      </c>
      <c r="DC389" s="74">
        <v>0</v>
      </c>
      <c r="DD389" s="74">
        <v>43.7</v>
      </c>
    </row>
    <row r="390" spans="1:108" ht="16.5" customHeight="1" x14ac:dyDescent="0.25">
      <c r="A390" s="70">
        <v>367</v>
      </c>
      <c r="B390" s="85">
        <v>45475</v>
      </c>
      <c r="C390" s="72">
        <v>1</v>
      </c>
      <c r="D390" s="72">
        <v>12</v>
      </c>
      <c r="E390" s="72">
        <v>2083.98</v>
      </c>
      <c r="F390" s="74"/>
      <c r="G390" s="72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2">
        <v>1.27</v>
      </c>
      <c r="AB390" s="72">
        <v>493.46</v>
      </c>
      <c r="AC390" s="72">
        <v>1.53</v>
      </c>
      <c r="AD390" s="72">
        <v>3.41</v>
      </c>
      <c r="AE390" s="72">
        <v>7.3230000000000004</v>
      </c>
      <c r="AF390" s="72">
        <v>4.8000000000000001E-2</v>
      </c>
      <c r="AG390" s="72">
        <v>0.374</v>
      </c>
      <c r="AH390" s="72">
        <v>3.4000000000000002E-2</v>
      </c>
      <c r="AI390" s="72">
        <v>0</v>
      </c>
      <c r="AJ390" s="72">
        <v>6.0000000000000001E-3</v>
      </c>
      <c r="AK390" s="72">
        <f t="shared" si="162"/>
        <v>77.458519596300079</v>
      </c>
      <c r="AL390" s="72">
        <f t="shared" si="163"/>
        <v>2.9457327763342138</v>
      </c>
      <c r="AM390" s="72">
        <f t="shared" si="164"/>
        <v>322.52287581699346</v>
      </c>
      <c r="AN390" s="72">
        <v>53.92</v>
      </c>
      <c r="AO390" s="74">
        <v>22.17</v>
      </c>
      <c r="AP390" s="72">
        <v>11107.92</v>
      </c>
      <c r="AQ390" s="74">
        <v>43.4</v>
      </c>
      <c r="AR390" s="74">
        <v>10.16</v>
      </c>
      <c r="AS390" s="74">
        <v>7.5609999999999999</v>
      </c>
      <c r="AT390" s="74">
        <v>0.72299999999999998</v>
      </c>
      <c r="AU390" s="74">
        <v>0.48</v>
      </c>
      <c r="AV390" s="74">
        <v>0.11</v>
      </c>
      <c r="AW390" s="74">
        <v>6.82</v>
      </c>
      <c r="AX390" s="74">
        <v>0.193</v>
      </c>
      <c r="AY390" s="74">
        <f t="shared" si="165"/>
        <v>24.541</v>
      </c>
      <c r="AZ390" s="74"/>
      <c r="BA390" s="74"/>
      <c r="BB390" s="74">
        <v>0.73</v>
      </c>
      <c r="BC390" s="72">
        <v>131.02000000000001</v>
      </c>
      <c r="BD390" s="74">
        <v>0.23</v>
      </c>
      <c r="BE390" s="74">
        <v>2.73</v>
      </c>
      <c r="BF390" s="74">
        <v>6.1059999999999999</v>
      </c>
      <c r="BG390" s="74">
        <v>2.5000000000000001E-2</v>
      </c>
      <c r="BH390" s="74">
        <v>0.36399999999999999</v>
      </c>
      <c r="BI390" s="74">
        <v>3.2000000000000001E-2</v>
      </c>
      <c r="BJ390" s="74">
        <v>0</v>
      </c>
      <c r="BK390" s="74">
        <v>3.0000000000000001E-3</v>
      </c>
      <c r="BL390" s="74">
        <v>1.34</v>
      </c>
      <c r="BM390" s="72">
        <v>902.85</v>
      </c>
      <c r="BN390" s="74">
        <v>1.4</v>
      </c>
      <c r="BO390" s="74">
        <v>53.04</v>
      </c>
      <c r="BP390" s="74">
        <v>9.9009999999999998</v>
      </c>
      <c r="BQ390" s="74">
        <v>0.44400000000000001</v>
      </c>
      <c r="BR390" s="74">
        <v>0.16300000000000001</v>
      </c>
      <c r="BS390" s="74">
        <v>0.48699999999999999</v>
      </c>
      <c r="BT390" s="74">
        <v>1.39</v>
      </c>
      <c r="BU390" s="74">
        <v>8.0000000000000002E-3</v>
      </c>
      <c r="BV390" s="74">
        <f t="shared" si="166"/>
        <v>11.291</v>
      </c>
      <c r="BW390" s="74">
        <f t="shared" si="167"/>
        <v>3.234</v>
      </c>
      <c r="BX390" s="73">
        <f>BX389+BT390-$BX$2</f>
        <v>-127.69203871721425</v>
      </c>
      <c r="BY390" s="73">
        <f>BY389+BW390-BY$2</f>
        <v>-207.45263620781611</v>
      </c>
      <c r="BZ390" s="74">
        <v>0.62</v>
      </c>
      <c r="CA390" s="72">
        <v>87.22</v>
      </c>
      <c r="CB390" s="74">
        <v>0.18</v>
      </c>
      <c r="CC390" s="74">
        <v>0.56999999999999995</v>
      </c>
      <c r="CD390" s="74">
        <v>3.6269999999999998</v>
      </c>
      <c r="CE390" s="74">
        <v>1.4E-2</v>
      </c>
      <c r="CF390" s="74">
        <v>0.32800000000000001</v>
      </c>
      <c r="CG390" s="74">
        <v>5.0000000000000001E-3</v>
      </c>
      <c r="CH390" s="74">
        <v>0</v>
      </c>
      <c r="CI390" s="74">
        <v>2E-3</v>
      </c>
      <c r="CJ390" s="74">
        <v>2.69</v>
      </c>
      <c r="CK390" s="74">
        <v>675.13</v>
      </c>
      <c r="CL390" s="74">
        <v>0.56000000000000005</v>
      </c>
      <c r="CM390" s="74">
        <v>18.13</v>
      </c>
      <c r="CN390" s="74">
        <v>32.887999999999998</v>
      </c>
      <c r="CO390" s="74">
        <v>0.16</v>
      </c>
      <c r="CP390" s="74">
        <v>0.48499999999999999</v>
      </c>
      <c r="CQ390" s="74">
        <v>0.17</v>
      </c>
      <c r="CR390" s="74">
        <v>18.600000000000001</v>
      </c>
      <c r="CS390" s="74">
        <v>8.9999999999999993E-3</v>
      </c>
      <c r="CT390" s="74">
        <v>0.4</v>
      </c>
      <c r="CU390" s="74">
        <v>51.29</v>
      </c>
      <c r="CV390" s="74">
        <v>0.14000000000000001</v>
      </c>
      <c r="CW390" s="74">
        <v>0.15</v>
      </c>
      <c r="CX390" s="74">
        <v>5.3079999999999998</v>
      </c>
      <c r="CY390" s="74">
        <v>8.9999999999999993E-3</v>
      </c>
      <c r="CZ390" s="74">
        <v>0.34200000000000003</v>
      </c>
      <c r="DA390" s="74">
        <v>2E-3</v>
      </c>
      <c r="DB390" s="74">
        <v>0</v>
      </c>
      <c r="DC390" s="74">
        <v>3.0000000000000001E-3</v>
      </c>
      <c r="DD390" s="74">
        <v>52.16</v>
      </c>
    </row>
    <row r="391" spans="1:108" ht="16.5" customHeight="1" x14ac:dyDescent="0.25">
      <c r="A391" s="70">
        <v>368</v>
      </c>
      <c r="B391" s="85">
        <v>45475</v>
      </c>
      <c r="C391" s="72">
        <v>2</v>
      </c>
      <c r="D391" s="72">
        <v>12</v>
      </c>
      <c r="E391" s="72">
        <v>2063.79</v>
      </c>
      <c r="F391" s="74"/>
      <c r="G391" s="72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2">
        <v>1.59</v>
      </c>
      <c r="AB391" s="72">
        <v>656.42</v>
      </c>
      <c r="AC391" s="72">
        <v>1.61</v>
      </c>
      <c r="AD391" s="72">
        <v>3.6</v>
      </c>
      <c r="AE391" s="72">
        <v>8.3170000000000002</v>
      </c>
      <c r="AF391" s="72">
        <v>0.05</v>
      </c>
      <c r="AG391" s="72">
        <v>0.443</v>
      </c>
      <c r="AH391" s="72">
        <v>3.5000000000000003E-2</v>
      </c>
      <c r="AI391" s="72">
        <v>0</v>
      </c>
      <c r="AJ391" s="72">
        <v>1.2999999999999999E-2</v>
      </c>
      <c r="AK391" s="72">
        <f t="shared" si="162"/>
        <v>74.900206097618153</v>
      </c>
      <c r="AL391" s="72">
        <f t="shared" si="163"/>
        <v>2.9845047363144497</v>
      </c>
      <c r="AM391" s="72">
        <f t="shared" si="164"/>
        <v>407.71428571428567</v>
      </c>
      <c r="AN391" s="72">
        <v>52.03</v>
      </c>
      <c r="AO391" s="74">
        <v>19.63</v>
      </c>
      <c r="AP391" s="72">
        <v>12258.12</v>
      </c>
      <c r="AQ391" s="74">
        <v>48.99</v>
      </c>
      <c r="AR391" s="74">
        <v>8.2100000000000009</v>
      </c>
      <c r="AS391" s="74">
        <v>6.8490000000000002</v>
      </c>
      <c r="AT391" s="74">
        <v>0.65100000000000002</v>
      </c>
      <c r="AU391" s="74">
        <v>0.39800000000000002</v>
      </c>
      <c r="AV391" s="74">
        <v>7.6999999999999999E-2</v>
      </c>
      <c r="AW391" s="74">
        <v>6.39</v>
      </c>
      <c r="AX391" s="74">
        <v>0.189</v>
      </c>
      <c r="AY391" s="74">
        <f t="shared" si="165"/>
        <v>21.449000000000002</v>
      </c>
      <c r="AZ391" s="74"/>
      <c r="BA391" s="74"/>
      <c r="BB391" s="74">
        <v>0.65</v>
      </c>
      <c r="BC391" s="72">
        <v>164.99</v>
      </c>
      <c r="BD391" s="74">
        <v>0.28000000000000003</v>
      </c>
      <c r="BE391" s="74">
        <v>3.46</v>
      </c>
      <c r="BF391" s="74">
        <v>8.3000000000000007</v>
      </c>
      <c r="BG391" s="74">
        <v>2.3E-2</v>
      </c>
      <c r="BH391" s="74">
        <v>0.34399999999999997</v>
      </c>
      <c r="BI391" s="74">
        <v>2.8000000000000001E-2</v>
      </c>
      <c r="BJ391" s="74">
        <v>0</v>
      </c>
      <c r="BK391" s="74">
        <v>3.0000000000000001E-3</v>
      </c>
      <c r="BL391" s="74">
        <v>1.68</v>
      </c>
      <c r="BM391" s="72">
        <v>1094.6400000000001</v>
      </c>
      <c r="BN391" s="74">
        <v>1.68</v>
      </c>
      <c r="BO391" s="74">
        <v>51.38</v>
      </c>
      <c r="BP391" s="74">
        <v>10.063000000000001</v>
      </c>
      <c r="BQ391" s="74">
        <v>0.44500000000000001</v>
      </c>
      <c r="BR391" s="74">
        <v>0.19800000000000001</v>
      </c>
      <c r="BS391" s="74">
        <v>0.45800000000000002</v>
      </c>
      <c r="BT391" s="74">
        <v>2.0699999999999998</v>
      </c>
      <c r="BU391" s="74">
        <v>0.01</v>
      </c>
      <c r="BV391" s="74">
        <f t="shared" si="166"/>
        <v>12.133000000000001</v>
      </c>
      <c r="BW391" s="74">
        <f t="shared" si="167"/>
        <v>4.1950000000000003</v>
      </c>
      <c r="BX391" s="73">
        <f t="shared" ref="BX391:BX404" si="168">BX390+BT391-$BX$2</f>
        <v>-128.62203871721425</v>
      </c>
      <c r="BY391" s="73">
        <f t="shared" ref="BY391:BY405" si="169">BY390+BW391-BY$2</f>
        <v>-208.25763620781612</v>
      </c>
      <c r="BZ391" s="74">
        <v>0.59</v>
      </c>
      <c r="CA391" s="72">
        <v>83.9</v>
      </c>
      <c r="CB391" s="74">
        <v>0.18</v>
      </c>
      <c r="CC391" s="74">
        <v>0.2</v>
      </c>
      <c r="CD391" s="74">
        <v>7.82</v>
      </c>
      <c r="CE391" s="74">
        <v>1.0999999999999999E-2</v>
      </c>
      <c r="CF391" s="74">
        <v>0.38400000000000001</v>
      </c>
      <c r="CG391" s="74">
        <v>2E-3</v>
      </c>
      <c r="CH391" s="74">
        <v>0</v>
      </c>
      <c r="CI391" s="74">
        <v>3.0000000000000001E-3</v>
      </c>
      <c r="CJ391" s="74">
        <v>2.36</v>
      </c>
      <c r="CK391" s="74">
        <v>730.94</v>
      </c>
      <c r="CL391" s="74">
        <v>0.51</v>
      </c>
      <c r="CM391" s="74">
        <v>1.75</v>
      </c>
      <c r="CN391" s="74">
        <v>40.223999999999997</v>
      </c>
      <c r="CO391" s="74">
        <v>4.3999999999999997E-2</v>
      </c>
      <c r="CP391" s="74">
        <v>0.61699999999999999</v>
      </c>
      <c r="CQ391" s="74">
        <v>1.7000000000000001E-2</v>
      </c>
      <c r="CR391" s="74">
        <v>7.9</v>
      </c>
      <c r="CS391" s="74">
        <v>8.0000000000000002E-3</v>
      </c>
      <c r="CT391" s="74">
        <v>0.43</v>
      </c>
      <c r="CU391" s="74">
        <v>38.97</v>
      </c>
      <c r="CV391" s="74">
        <v>0.14000000000000001</v>
      </c>
      <c r="CW391" s="74">
        <v>0.12</v>
      </c>
      <c r="CX391" s="74">
        <v>4.9749999999999996</v>
      </c>
      <c r="CY391" s="74">
        <v>8.0000000000000002E-3</v>
      </c>
      <c r="CZ391" s="74">
        <v>0.36299999999999999</v>
      </c>
      <c r="DA391" s="74">
        <v>2E-3</v>
      </c>
      <c r="DB391" s="74">
        <v>0</v>
      </c>
      <c r="DC391" s="74">
        <v>3.0000000000000001E-3</v>
      </c>
      <c r="DD391" s="74">
        <v>56.97</v>
      </c>
    </row>
    <row r="392" spans="1:108" ht="16.5" customHeight="1" x14ac:dyDescent="0.25">
      <c r="A392" s="70">
        <v>369</v>
      </c>
      <c r="B392" s="85">
        <v>45476</v>
      </c>
      <c r="C392" s="72">
        <v>1</v>
      </c>
      <c r="D392" s="72">
        <v>12</v>
      </c>
      <c r="E392" s="72">
        <v>2009</v>
      </c>
      <c r="F392" s="74"/>
      <c r="G392" s="72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2">
        <v>2.56</v>
      </c>
      <c r="AB392" s="72">
        <v>907.21</v>
      </c>
      <c r="AC392" s="72">
        <v>2.5299999999999998</v>
      </c>
      <c r="AD392" s="72">
        <v>5.54</v>
      </c>
      <c r="AE392" s="72">
        <v>11.444000000000001</v>
      </c>
      <c r="AF392" s="72">
        <v>7.3999999999999996E-2</v>
      </c>
      <c r="AG392" s="72">
        <v>0.67500000000000004</v>
      </c>
      <c r="AH392" s="72">
        <v>5.3999999999999999E-2</v>
      </c>
      <c r="AI392" s="72">
        <v>0</v>
      </c>
      <c r="AJ392" s="72">
        <v>1.6E-2</v>
      </c>
      <c r="AK392" s="72">
        <f t="shared" si="162"/>
        <v>64.248548854481896</v>
      </c>
      <c r="AL392" s="72">
        <f t="shared" si="163"/>
        <v>3.1524174077216593</v>
      </c>
      <c r="AM392" s="72">
        <f t="shared" si="164"/>
        <v>358.58102766798424</v>
      </c>
      <c r="AN392" s="72">
        <v>51.43</v>
      </c>
      <c r="AO392" s="74">
        <v>20.73</v>
      </c>
      <c r="AP392" s="72">
        <v>11813.83</v>
      </c>
      <c r="AQ392" s="74">
        <v>41.62</v>
      </c>
      <c r="AR392" s="74">
        <v>10.58</v>
      </c>
      <c r="AS392" s="74">
        <v>8.61</v>
      </c>
      <c r="AT392" s="74">
        <v>0.73</v>
      </c>
      <c r="AU392" s="74">
        <v>0.52200000000000002</v>
      </c>
      <c r="AV392" s="74">
        <v>0.10100000000000001</v>
      </c>
      <c r="AW392" s="74">
        <v>8.82</v>
      </c>
      <c r="AX392" s="74">
        <v>0.193</v>
      </c>
      <c r="AY392" s="74">
        <f t="shared" si="165"/>
        <v>28.009999999999998</v>
      </c>
      <c r="AZ392" s="74"/>
      <c r="BA392" s="74"/>
      <c r="BB392" s="74">
        <v>0.63</v>
      </c>
      <c r="BC392" s="72">
        <v>121.18</v>
      </c>
      <c r="BD392" s="74">
        <v>0.25</v>
      </c>
      <c r="BE392" s="74">
        <v>3.49</v>
      </c>
      <c r="BF392" s="74">
        <v>7.7709999999999999</v>
      </c>
      <c r="BG392" s="74">
        <v>2.1999999999999999E-2</v>
      </c>
      <c r="BH392" s="74">
        <v>0.41699999999999998</v>
      </c>
      <c r="BI392" s="74">
        <v>3.2000000000000001E-2</v>
      </c>
      <c r="BJ392" s="74">
        <v>0</v>
      </c>
      <c r="BK392" s="74">
        <v>5.0000000000000001E-3</v>
      </c>
      <c r="BL392" s="74">
        <v>1.39</v>
      </c>
      <c r="BM392" s="72">
        <v>956.07</v>
      </c>
      <c r="BN392" s="74">
        <v>1.53</v>
      </c>
      <c r="BO392" s="74">
        <v>50.26</v>
      </c>
      <c r="BP392" s="74">
        <v>10.332000000000001</v>
      </c>
      <c r="BQ392" s="74">
        <v>0.42499999999999999</v>
      </c>
      <c r="BR392" s="74">
        <v>0.23899999999999999</v>
      </c>
      <c r="BS392" s="74">
        <v>0.45900000000000002</v>
      </c>
      <c r="BT392" s="74">
        <v>2.08</v>
      </c>
      <c r="BU392" s="74">
        <v>0.01</v>
      </c>
      <c r="BV392" s="74">
        <f t="shared" si="166"/>
        <v>12.412000000000001</v>
      </c>
      <c r="BW392" s="74">
        <f t="shared" si="167"/>
        <v>4.0350000000000001</v>
      </c>
      <c r="BX392" s="73">
        <f t="shared" si="168"/>
        <v>-129.54203871721427</v>
      </c>
      <c r="BY392" s="73">
        <f t="shared" si="169"/>
        <v>-209.22263620781612</v>
      </c>
      <c r="BZ392" s="74">
        <v>0.59</v>
      </c>
      <c r="CA392" s="72">
        <v>72.540000000000006</v>
      </c>
      <c r="CB392" s="74">
        <v>0.19</v>
      </c>
      <c r="CC392" s="74">
        <v>0.14000000000000001</v>
      </c>
      <c r="CD392" s="74">
        <v>7.8650000000000002</v>
      </c>
      <c r="CE392" s="74">
        <v>1.0999999999999999E-2</v>
      </c>
      <c r="CF392" s="74">
        <v>0.40799999999999997</v>
      </c>
      <c r="CG392" s="74">
        <v>2E-3</v>
      </c>
      <c r="CH392" s="74">
        <v>0</v>
      </c>
      <c r="CI392" s="74">
        <v>5.0000000000000001E-3</v>
      </c>
      <c r="CJ392" s="74">
        <v>2.4</v>
      </c>
      <c r="CK392" s="74">
        <v>516.04</v>
      </c>
      <c r="CL392" s="74">
        <v>0.45</v>
      </c>
      <c r="CM392" s="74">
        <v>0.89</v>
      </c>
      <c r="CN392" s="74">
        <v>39.064999999999998</v>
      </c>
      <c r="CO392" s="74">
        <v>3.9E-2</v>
      </c>
      <c r="CP392" s="74">
        <v>0.65900000000000003</v>
      </c>
      <c r="CQ392" s="74">
        <v>8.0000000000000002E-3</v>
      </c>
      <c r="CR392" s="74">
        <v>8.8699999999999992</v>
      </c>
      <c r="CS392" s="74">
        <v>1.2E-2</v>
      </c>
      <c r="CT392" s="74">
        <v>0.49</v>
      </c>
      <c r="CU392" s="74">
        <v>37.39</v>
      </c>
      <c r="CV392" s="74">
        <v>0.16</v>
      </c>
      <c r="CW392" s="74">
        <v>0.12</v>
      </c>
      <c r="CX392" s="74">
        <v>4.6379999999999999</v>
      </c>
      <c r="CY392" s="74">
        <v>7.0000000000000001E-3</v>
      </c>
      <c r="CZ392" s="74">
        <v>0.38600000000000001</v>
      </c>
      <c r="DA392" s="74">
        <v>2E-3</v>
      </c>
      <c r="DB392" s="74">
        <v>0</v>
      </c>
      <c r="DC392" s="74">
        <v>5.0000000000000001E-3</v>
      </c>
      <c r="DD392" s="74">
        <v>52.19</v>
      </c>
    </row>
    <row r="393" spans="1:108" ht="16.5" customHeight="1" x14ac:dyDescent="0.25">
      <c r="A393" s="70">
        <v>370</v>
      </c>
      <c r="B393" s="85">
        <v>45476</v>
      </c>
      <c r="C393" s="72">
        <v>2</v>
      </c>
      <c r="D393" s="72">
        <v>9.9</v>
      </c>
      <c r="E393" s="72">
        <v>1798.34</v>
      </c>
      <c r="F393" s="74"/>
      <c r="G393" s="72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2">
        <v>1.52</v>
      </c>
      <c r="AB393" s="72">
        <v>584.94000000000005</v>
      </c>
      <c r="AC393" s="72">
        <v>1.53</v>
      </c>
      <c r="AD393" s="72">
        <v>3.51</v>
      </c>
      <c r="AE393" s="72">
        <v>7.6920000000000002</v>
      </c>
      <c r="AF393" s="72">
        <v>3.9E-2</v>
      </c>
      <c r="AG393" s="72">
        <v>0.373</v>
      </c>
      <c r="AH393" s="72">
        <v>2.9000000000000001E-2</v>
      </c>
      <c r="AI393" s="72">
        <v>0</v>
      </c>
      <c r="AJ393" s="72">
        <v>8.0000000000000002E-3</v>
      </c>
      <c r="AK393" s="72">
        <f t="shared" si="162"/>
        <v>76.522282804606974</v>
      </c>
      <c r="AL393" s="72">
        <f t="shared" si="163"/>
        <v>2.9592883103592005</v>
      </c>
      <c r="AM393" s="72">
        <f t="shared" si="164"/>
        <v>382.31372549019613</v>
      </c>
      <c r="AN393" s="72">
        <v>57.36</v>
      </c>
      <c r="AO393" s="74">
        <v>24.6</v>
      </c>
      <c r="AP393" s="72">
        <v>12323.46</v>
      </c>
      <c r="AQ393" s="74">
        <v>39.880000000000003</v>
      </c>
      <c r="AR393" s="74">
        <v>11.19</v>
      </c>
      <c r="AS393" s="74">
        <v>9.7420000000000009</v>
      </c>
      <c r="AT393" s="74">
        <v>0.57999999999999996</v>
      </c>
      <c r="AU393" s="74">
        <v>0.52</v>
      </c>
      <c r="AV393" s="74">
        <v>9.7000000000000003E-2</v>
      </c>
      <c r="AW393" s="74">
        <v>10.29</v>
      </c>
      <c r="AX393" s="74">
        <v>0.187</v>
      </c>
      <c r="AY393" s="74">
        <f t="shared" si="165"/>
        <v>31.221999999999998</v>
      </c>
      <c r="AZ393" s="74"/>
      <c r="BA393" s="74"/>
      <c r="BB393" s="74">
        <v>0.56000000000000005</v>
      </c>
      <c r="BC393" s="72">
        <v>120.22</v>
      </c>
      <c r="BD393" s="74">
        <v>0.22</v>
      </c>
      <c r="BE393" s="74">
        <v>3.42</v>
      </c>
      <c r="BF393" s="74">
        <v>7.6920000000000002</v>
      </c>
      <c r="BG393" s="74">
        <v>0.02</v>
      </c>
      <c r="BH393" s="74">
        <v>0.374</v>
      </c>
      <c r="BI393" s="74">
        <v>2.8000000000000001E-2</v>
      </c>
      <c r="BJ393" s="74">
        <v>0</v>
      </c>
      <c r="BK393" s="74">
        <v>4.0000000000000001E-3</v>
      </c>
      <c r="BL393" s="74">
        <v>1.1599999999999999</v>
      </c>
      <c r="BM393" s="72">
        <v>765.31</v>
      </c>
      <c r="BN393" s="74">
        <v>1.44</v>
      </c>
      <c r="BO393" s="74">
        <v>50.18</v>
      </c>
      <c r="BP393" s="74">
        <v>10.551</v>
      </c>
      <c r="BQ393" s="74">
        <v>0.38</v>
      </c>
      <c r="BR393" s="74">
        <v>0.20599999999999999</v>
      </c>
      <c r="BS393" s="74">
        <v>0.434</v>
      </c>
      <c r="BT393" s="74">
        <v>2.0699999999999998</v>
      </c>
      <c r="BU393" s="74">
        <v>7.0000000000000001E-3</v>
      </c>
      <c r="BV393" s="74">
        <f t="shared" si="166"/>
        <v>12.621</v>
      </c>
      <c r="BW393" s="74">
        <f t="shared" si="167"/>
        <v>3.8899999999999997</v>
      </c>
      <c r="BX393" s="73">
        <f t="shared" si="168"/>
        <v>-130.47203871721428</v>
      </c>
      <c r="BY393" s="73">
        <f t="shared" si="169"/>
        <v>-210.33263620781614</v>
      </c>
      <c r="BZ393" s="74">
        <v>0.53</v>
      </c>
      <c r="CA393" s="72">
        <v>75.47</v>
      </c>
      <c r="CB393" s="74">
        <v>0.19</v>
      </c>
      <c r="CC393" s="74">
        <v>0.21</v>
      </c>
      <c r="CD393" s="74">
        <v>7.9489999999999998</v>
      </c>
      <c r="CE393" s="74">
        <v>0.01</v>
      </c>
      <c r="CF393" s="74">
        <v>0.38800000000000001</v>
      </c>
      <c r="CG393" s="74">
        <v>2E-3</v>
      </c>
      <c r="CH393" s="74">
        <v>0</v>
      </c>
      <c r="CI393" s="74">
        <v>4.0000000000000001E-3</v>
      </c>
      <c r="CJ393" s="74">
        <v>2.15</v>
      </c>
      <c r="CK393" s="74">
        <v>485.73</v>
      </c>
      <c r="CL393" s="74">
        <v>0.46</v>
      </c>
      <c r="CM393" s="74">
        <v>0.95</v>
      </c>
      <c r="CN393" s="74">
        <v>36.046999999999997</v>
      </c>
      <c r="CO393" s="74">
        <v>3.2000000000000001E-2</v>
      </c>
      <c r="CP393" s="74">
        <v>0.82399999999999995</v>
      </c>
      <c r="CQ393" s="74">
        <v>8.9999999999999993E-3</v>
      </c>
      <c r="CR393" s="74">
        <v>15.97</v>
      </c>
      <c r="CS393" s="74">
        <v>0.01</v>
      </c>
      <c r="CT393" s="74">
        <v>0.33</v>
      </c>
      <c r="CU393" s="74">
        <v>30.67</v>
      </c>
      <c r="CV393" s="74">
        <v>0.14000000000000001</v>
      </c>
      <c r="CW393" s="74">
        <v>0.08</v>
      </c>
      <c r="CX393" s="74">
        <v>3.52</v>
      </c>
      <c r="CY393" s="74">
        <v>6.0000000000000001E-3</v>
      </c>
      <c r="CZ393" s="74">
        <v>0.27100000000000002</v>
      </c>
      <c r="DA393" s="74">
        <v>1E-3</v>
      </c>
      <c r="DB393" s="74">
        <v>0</v>
      </c>
      <c r="DC393" s="74">
        <v>2E-3</v>
      </c>
      <c r="DD393" s="74">
        <v>54.4</v>
      </c>
    </row>
    <row r="394" spans="1:108" ht="16.5" customHeight="1" x14ac:dyDescent="0.25">
      <c r="A394" s="70">
        <v>371</v>
      </c>
      <c r="B394" s="85">
        <v>45477</v>
      </c>
      <c r="C394" s="72">
        <v>1</v>
      </c>
      <c r="D394" s="72">
        <v>12</v>
      </c>
      <c r="E394" s="72">
        <v>2063.5300000000002</v>
      </c>
      <c r="F394" s="74"/>
      <c r="G394" s="72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2">
        <v>2.4500000000000002</v>
      </c>
      <c r="AB394" s="72">
        <v>825.9</v>
      </c>
      <c r="AC394" s="72">
        <v>2.23</v>
      </c>
      <c r="AD394" s="72">
        <v>4.05</v>
      </c>
      <c r="AE394" s="72">
        <v>10.529</v>
      </c>
      <c r="AF394" s="72">
        <v>4.9000000000000002E-2</v>
      </c>
      <c r="AG394" s="72">
        <v>0.56699999999999995</v>
      </c>
      <c r="AH394" s="72">
        <v>3.4000000000000002E-2</v>
      </c>
      <c r="AI394" s="72">
        <v>0</v>
      </c>
      <c r="AJ394" s="72">
        <v>7.0000000000000001E-3</v>
      </c>
      <c r="AK394" s="72">
        <f t="shared" si="162"/>
        <v>68.713942411494202</v>
      </c>
      <c r="AL394" s="72">
        <f t="shared" si="163"/>
        <v>3.0856782753914684</v>
      </c>
      <c r="AM394" s="72">
        <f t="shared" si="164"/>
        <v>370.35874439461884</v>
      </c>
      <c r="AN394" s="72">
        <v>54.54</v>
      </c>
      <c r="AO394" s="74">
        <v>26.17</v>
      </c>
      <c r="AP394" s="72">
        <v>11471.15</v>
      </c>
      <c r="AQ394" s="74">
        <v>34.25</v>
      </c>
      <c r="AR394" s="74">
        <v>14.63</v>
      </c>
      <c r="AS394" s="74">
        <v>11.173</v>
      </c>
      <c r="AT394" s="74">
        <v>0.67100000000000004</v>
      </c>
      <c r="AU394" s="74">
        <v>0.53400000000000003</v>
      </c>
      <c r="AV394" s="74">
        <v>0.13500000000000001</v>
      </c>
      <c r="AW394" s="74">
        <v>9.1199999999999992</v>
      </c>
      <c r="AX394" s="74">
        <v>7.6999999999999999E-2</v>
      </c>
      <c r="AY394" s="74">
        <f t="shared" si="165"/>
        <v>34.923000000000002</v>
      </c>
      <c r="AZ394" s="74"/>
      <c r="BA394" s="74"/>
      <c r="BB394" s="74">
        <v>0.8</v>
      </c>
      <c r="BC394" s="72">
        <v>185.69</v>
      </c>
      <c r="BD394" s="74">
        <v>0.41</v>
      </c>
      <c r="BE394" s="74">
        <v>3.97</v>
      </c>
      <c r="BF394" s="74">
        <v>9.64</v>
      </c>
      <c r="BG394" s="74">
        <v>2.8000000000000001E-2</v>
      </c>
      <c r="BH394" s="74">
        <v>0.56000000000000005</v>
      </c>
      <c r="BI394" s="74">
        <v>3.4000000000000002E-2</v>
      </c>
      <c r="BJ394" s="74">
        <v>0</v>
      </c>
      <c r="BK394" s="74">
        <v>6.0000000000000001E-3</v>
      </c>
      <c r="BL394" s="74">
        <v>1.1000000000000001</v>
      </c>
      <c r="BM394" s="72">
        <v>547.49</v>
      </c>
      <c r="BN394" s="74">
        <v>1.01</v>
      </c>
      <c r="BO394" s="74">
        <v>12.37</v>
      </c>
      <c r="BP394" s="74">
        <v>12.536</v>
      </c>
      <c r="BQ394" s="74">
        <v>0.155</v>
      </c>
      <c r="BR394" s="74">
        <v>0.69099999999999995</v>
      </c>
      <c r="BS394" s="74">
        <v>0.129</v>
      </c>
      <c r="BT394" s="74">
        <v>41.14</v>
      </c>
      <c r="BU394" s="74">
        <v>8.9999999999999993E-3</v>
      </c>
      <c r="BV394" s="74">
        <f t="shared" si="166"/>
        <v>53.676000000000002</v>
      </c>
      <c r="BW394" s="74">
        <f t="shared" si="167"/>
        <v>42.305</v>
      </c>
      <c r="BX394" s="73">
        <f t="shared" si="168"/>
        <v>-92.332038717214274</v>
      </c>
      <c r="BY394" s="73">
        <f t="shared" si="169"/>
        <v>-173.02763620781613</v>
      </c>
      <c r="BZ394" s="74">
        <v>0.43</v>
      </c>
      <c r="CA394" s="72">
        <v>74.849999999999994</v>
      </c>
      <c r="CB394" s="74">
        <v>0.21</v>
      </c>
      <c r="CC394" s="74">
        <v>0.24</v>
      </c>
      <c r="CD394" s="74">
        <v>7.7949999999999999</v>
      </c>
      <c r="CE394" s="74">
        <v>1.4E-2</v>
      </c>
      <c r="CF394" s="74">
        <v>0.433</v>
      </c>
      <c r="CG394" s="74">
        <v>3.0000000000000001E-3</v>
      </c>
      <c r="CH394" s="74">
        <v>0</v>
      </c>
      <c r="CI394" s="74">
        <v>4.0000000000000001E-3</v>
      </c>
      <c r="CJ394" s="74">
        <v>1.8</v>
      </c>
      <c r="CK394" s="74">
        <v>527.42999999999995</v>
      </c>
      <c r="CL394" s="74">
        <v>0.5</v>
      </c>
      <c r="CM394" s="74">
        <v>1.98</v>
      </c>
      <c r="CN394" s="74">
        <v>38.683999999999997</v>
      </c>
      <c r="CO394" s="74">
        <v>5.3999999999999999E-2</v>
      </c>
      <c r="CP394" s="74">
        <v>0.90600000000000003</v>
      </c>
      <c r="CQ394" s="74">
        <v>1.7000000000000001E-2</v>
      </c>
      <c r="CR394" s="74">
        <v>13.48</v>
      </c>
      <c r="CS394" s="74">
        <v>1.4E-2</v>
      </c>
      <c r="CT394" s="74">
        <v>0.37</v>
      </c>
      <c r="CU394" s="74">
        <v>30.93</v>
      </c>
      <c r="CV394" s="74">
        <v>0.15</v>
      </c>
      <c r="CW394" s="74">
        <v>0.11</v>
      </c>
      <c r="CX394" s="74">
        <v>4.9379999999999997</v>
      </c>
      <c r="CY394" s="74">
        <v>0.01</v>
      </c>
      <c r="CZ394" s="74">
        <v>0.36799999999999999</v>
      </c>
      <c r="DA394" s="74">
        <v>2E-3</v>
      </c>
      <c r="DB394" s="74">
        <v>0</v>
      </c>
      <c r="DC394" s="74">
        <v>4.0000000000000001E-3</v>
      </c>
      <c r="DD394" s="74">
        <v>57.05</v>
      </c>
    </row>
    <row r="395" spans="1:108" ht="16.5" customHeight="1" x14ac:dyDescent="0.25">
      <c r="A395" s="70">
        <v>372</v>
      </c>
      <c r="B395" s="85">
        <v>45477</v>
      </c>
      <c r="C395" s="72">
        <v>2</v>
      </c>
      <c r="D395" s="72">
        <v>11.71</v>
      </c>
      <c r="E395" s="72">
        <v>2004.91</v>
      </c>
      <c r="F395" s="74"/>
      <c r="G395" s="72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2">
        <v>1.25</v>
      </c>
      <c r="AB395" s="72">
        <v>524.95000000000005</v>
      </c>
      <c r="AC395" s="72">
        <v>1.52</v>
      </c>
      <c r="AD395" s="72">
        <v>3.59</v>
      </c>
      <c r="AE395" s="72">
        <v>8.6890000000000001</v>
      </c>
      <c r="AF395" s="72">
        <v>4.4999999999999998E-2</v>
      </c>
      <c r="AG395" s="72">
        <v>0.40300000000000002</v>
      </c>
      <c r="AH395" s="72">
        <v>3.2000000000000001E-2</v>
      </c>
      <c r="AI395" s="72">
        <v>0</v>
      </c>
      <c r="AJ395" s="72">
        <v>6.0000000000000001E-3</v>
      </c>
      <c r="AK395" s="72">
        <f t="shared" si="162"/>
        <v>74.268626214232469</v>
      </c>
      <c r="AL395" s="72">
        <f t="shared" si="163"/>
        <v>2.9933744046313389</v>
      </c>
      <c r="AM395" s="72">
        <f t="shared" si="164"/>
        <v>345.36184210526318</v>
      </c>
      <c r="AN395" s="72">
        <v>52.07</v>
      </c>
      <c r="AO395" s="74">
        <v>24.58</v>
      </c>
      <c r="AP395" s="72">
        <v>11713.06</v>
      </c>
      <c r="AQ395" s="74">
        <v>32.119999999999997</v>
      </c>
      <c r="AR395" s="74">
        <v>16.29</v>
      </c>
      <c r="AS395" s="74">
        <v>11.253</v>
      </c>
      <c r="AT395" s="74">
        <v>0.66700000000000004</v>
      </c>
      <c r="AU395" s="74">
        <v>0.53900000000000003</v>
      </c>
      <c r="AV395" s="74">
        <v>0.14899999999999999</v>
      </c>
      <c r="AW395" s="74">
        <v>9.07</v>
      </c>
      <c r="AX395" s="74">
        <v>9.4E-2</v>
      </c>
      <c r="AY395" s="74">
        <f t="shared" si="165"/>
        <v>36.613</v>
      </c>
      <c r="AZ395" s="74"/>
      <c r="BA395" s="74"/>
      <c r="BB395" s="74">
        <v>0.53</v>
      </c>
      <c r="BC395" s="72">
        <v>117.42</v>
      </c>
      <c r="BD395" s="74">
        <v>0.28000000000000003</v>
      </c>
      <c r="BE395" s="74">
        <v>3.31</v>
      </c>
      <c r="BF395" s="74">
        <v>8.6289999999999996</v>
      </c>
      <c r="BG395" s="74">
        <v>0.02</v>
      </c>
      <c r="BH395" s="74">
        <v>0.45400000000000001</v>
      </c>
      <c r="BI395" s="74">
        <v>2.9000000000000001E-2</v>
      </c>
      <c r="BJ395" s="74">
        <v>0</v>
      </c>
      <c r="BK395" s="74">
        <v>5.0000000000000001E-3</v>
      </c>
      <c r="BL395" s="74">
        <v>1.2</v>
      </c>
      <c r="BM395" s="72">
        <v>829.89</v>
      </c>
      <c r="BN395" s="74">
        <v>1.49</v>
      </c>
      <c r="BO395" s="74">
        <v>48.89</v>
      </c>
      <c r="BP395" s="74">
        <v>9.6120000000000001</v>
      </c>
      <c r="BQ395" s="74">
        <v>0.28199999999999997</v>
      </c>
      <c r="BR395" s="74">
        <v>0.187</v>
      </c>
      <c r="BS395" s="74">
        <v>0.372</v>
      </c>
      <c r="BT395" s="74">
        <v>2.63</v>
      </c>
      <c r="BU395" s="74">
        <v>8.0000000000000002E-3</v>
      </c>
      <c r="BV395" s="74">
        <f t="shared" si="166"/>
        <v>12.242000000000001</v>
      </c>
      <c r="BW395" s="74">
        <f t="shared" si="167"/>
        <v>4.4020000000000001</v>
      </c>
      <c r="BX395" s="73">
        <f>BX394+BT395-$BX$2</f>
        <v>-92.702038717214279</v>
      </c>
      <c r="BY395" s="73">
        <f t="shared" si="169"/>
        <v>-173.62563620781614</v>
      </c>
      <c r="BZ395" s="74">
        <v>0.47</v>
      </c>
      <c r="CA395" s="72">
        <v>69.59</v>
      </c>
      <c r="CB395" s="74">
        <v>0.21</v>
      </c>
      <c r="CC395" s="74">
        <v>0.25</v>
      </c>
      <c r="CD395" s="74">
        <v>8.3149999999999995</v>
      </c>
      <c r="CE395" s="74">
        <v>1.0999999999999999E-2</v>
      </c>
      <c r="CF395" s="74">
        <v>0.442</v>
      </c>
      <c r="CG395" s="74">
        <v>3.0000000000000001E-3</v>
      </c>
      <c r="CH395" s="74">
        <v>0</v>
      </c>
      <c r="CI395" s="74">
        <v>4.0000000000000001E-3</v>
      </c>
      <c r="CJ395" s="74">
        <v>2.6</v>
      </c>
      <c r="CK395" s="74">
        <v>599.99</v>
      </c>
      <c r="CL395" s="74">
        <v>0.6</v>
      </c>
      <c r="CM395" s="74">
        <v>1.36</v>
      </c>
      <c r="CN395" s="74">
        <v>39.533000000000001</v>
      </c>
      <c r="CO395" s="74">
        <v>0.05</v>
      </c>
      <c r="CP395" s="74">
        <v>0.80200000000000005</v>
      </c>
      <c r="CQ395" s="74">
        <v>1.2999999999999999E-2</v>
      </c>
      <c r="CR395" s="74">
        <v>9.32</v>
      </c>
      <c r="CS395" s="74">
        <v>1.2E-2</v>
      </c>
      <c r="CT395" s="74">
        <v>0.3</v>
      </c>
      <c r="CU395" s="74">
        <v>31.73</v>
      </c>
      <c r="CV395" s="74">
        <v>0.14000000000000001</v>
      </c>
      <c r="CW395" s="74">
        <v>0.11</v>
      </c>
      <c r="CX395" s="74">
        <v>4.7450000000000001</v>
      </c>
      <c r="CY395" s="74">
        <v>7.0000000000000001E-3</v>
      </c>
      <c r="CZ395" s="74">
        <v>0.39200000000000002</v>
      </c>
      <c r="DA395" s="74">
        <v>2E-3</v>
      </c>
      <c r="DB395" s="74">
        <v>0</v>
      </c>
      <c r="DC395" s="74">
        <v>3.0000000000000001E-3</v>
      </c>
      <c r="DD395" s="74">
        <v>58.62</v>
      </c>
    </row>
    <row r="396" spans="1:108" ht="16.5" customHeight="1" x14ac:dyDescent="0.25">
      <c r="A396" s="70">
        <v>373</v>
      </c>
      <c r="B396" s="85">
        <v>45478</v>
      </c>
      <c r="C396" s="72">
        <v>1</v>
      </c>
      <c r="D396" s="72">
        <v>11.96</v>
      </c>
      <c r="E396" s="72">
        <v>2024.37</v>
      </c>
      <c r="F396" s="74"/>
      <c r="G396" s="72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2">
        <v>1.64</v>
      </c>
      <c r="AB396" s="72">
        <v>573.24</v>
      </c>
      <c r="AC396" s="72">
        <v>1.39</v>
      </c>
      <c r="AD396" s="72">
        <v>3.16</v>
      </c>
      <c r="AE396" s="72">
        <v>8.1579999999999995</v>
      </c>
      <c r="AF396" s="72">
        <v>4.1000000000000002E-2</v>
      </c>
      <c r="AG396" s="72">
        <v>0.39100000000000001</v>
      </c>
      <c r="AH396" s="72">
        <v>3.2000000000000001E-2</v>
      </c>
      <c r="AI396" s="72">
        <v>0</v>
      </c>
      <c r="AJ396" s="72">
        <v>6.0000000000000001E-3</v>
      </c>
      <c r="AK396" s="72">
        <f t="shared" si="162"/>
        <v>76.15471402000783</v>
      </c>
      <c r="AL396" s="72">
        <f t="shared" si="163"/>
        <v>2.9664234515474921</v>
      </c>
      <c r="AM396" s="72">
        <f t="shared" si="164"/>
        <v>412.40287769784175</v>
      </c>
      <c r="AN396" s="72">
        <v>49.51</v>
      </c>
      <c r="AO396" s="74">
        <v>20.02</v>
      </c>
      <c r="AP396" s="72">
        <v>10957.15</v>
      </c>
      <c r="AQ396" s="74">
        <v>39.46</v>
      </c>
      <c r="AR396" s="74">
        <v>12.3</v>
      </c>
      <c r="AS396" s="74">
        <v>9.7919999999999998</v>
      </c>
      <c r="AT396" s="74">
        <v>0.63900000000000001</v>
      </c>
      <c r="AU396" s="74">
        <v>0.46700000000000003</v>
      </c>
      <c r="AV396" s="74">
        <v>0.11899999999999999</v>
      </c>
      <c r="AW396" s="74">
        <v>8.93</v>
      </c>
      <c r="AX396" s="74">
        <v>0.14699999999999999</v>
      </c>
      <c r="AY396" s="74">
        <f t="shared" si="165"/>
        <v>31.021999999999998</v>
      </c>
      <c r="AZ396" s="74"/>
      <c r="BA396" s="74"/>
      <c r="BB396" s="74">
        <v>0.56000000000000005</v>
      </c>
      <c r="BC396" s="72">
        <v>113.3</v>
      </c>
      <c r="BD396" s="74">
        <v>0.25</v>
      </c>
      <c r="BE396" s="74">
        <v>3.19</v>
      </c>
      <c r="BF396" s="74">
        <v>8.4830000000000005</v>
      </c>
      <c r="BG396" s="74">
        <v>0.02</v>
      </c>
      <c r="BH396" s="74">
        <v>0.40899999999999997</v>
      </c>
      <c r="BI396" s="74">
        <v>3.1E-2</v>
      </c>
      <c r="BJ396" s="74">
        <v>0</v>
      </c>
      <c r="BK396" s="74">
        <v>3.0000000000000001E-3</v>
      </c>
      <c r="BL396" s="74">
        <v>1.28</v>
      </c>
      <c r="BM396" s="72">
        <v>746.11</v>
      </c>
      <c r="BN396" s="74">
        <v>1.46</v>
      </c>
      <c r="BO396" s="74">
        <v>47.76</v>
      </c>
      <c r="BP396" s="74">
        <v>12.965</v>
      </c>
      <c r="BQ396" s="74">
        <v>0.372</v>
      </c>
      <c r="BR396" s="74">
        <v>0.26200000000000001</v>
      </c>
      <c r="BS396" s="74">
        <v>0.46300000000000002</v>
      </c>
      <c r="BT396" s="74">
        <v>2.34</v>
      </c>
      <c r="BU396" s="74">
        <v>8.9999999999999993E-3</v>
      </c>
      <c r="BV396" s="74">
        <f t="shared" si="166"/>
        <v>15.305</v>
      </c>
      <c r="BW396" s="74">
        <f t="shared" si="167"/>
        <v>4.1719999999999997</v>
      </c>
      <c r="BX396" s="73">
        <f t="shared" si="168"/>
        <v>-93.362038717214276</v>
      </c>
      <c r="BY396" s="73">
        <f t="shared" si="169"/>
        <v>-174.45363620781615</v>
      </c>
      <c r="BZ396" s="74">
        <v>0.52</v>
      </c>
      <c r="CA396" s="72">
        <v>75.099999999999994</v>
      </c>
      <c r="CB396" s="74">
        <v>0.2</v>
      </c>
      <c r="CC396" s="74">
        <v>0.15</v>
      </c>
      <c r="CD396" s="74">
        <v>8.83</v>
      </c>
      <c r="CE396" s="74">
        <v>1.0999999999999999E-2</v>
      </c>
      <c r="CF396" s="74">
        <v>0.54100000000000004</v>
      </c>
      <c r="CG396" s="74">
        <v>2E-3</v>
      </c>
      <c r="CH396" s="74">
        <v>0</v>
      </c>
      <c r="CI396" s="74">
        <v>3.0000000000000001E-3</v>
      </c>
      <c r="CJ396" s="74">
        <v>2.36</v>
      </c>
      <c r="CK396" s="74">
        <v>531.5</v>
      </c>
      <c r="CL396" s="74">
        <v>0.55000000000000004</v>
      </c>
      <c r="CM396" s="74">
        <v>1.03</v>
      </c>
      <c r="CN396" s="74">
        <v>40.287999999999997</v>
      </c>
      <c r="CO396" s="74">
        <v>4.2999999999999997E-2</v>
      </c>
      <c r="CP396" s="74">
        <v>0.73499999999999999</v>
      </c>
      <c r="CQ396" s="74">
        <v>1.0999999999999999E-2</v>
      </c>
      <c r="CR396" s="74">
        <v>7.92</v>
      </c>
      <c r="CS396" s="74">
        <v>0.01</v>
      </c>
      <c r="CT396" s="74">
        <v>0.3</v>
      </c>
      <c r="CU396" s="74">
        <v>40.119999999999997</v>
      </c>
      <c r="CV396" s="74">
        <v>0.14000000000000001</v>
      </c>
      <c r="CW396" s="74">
        <v>0.1</v>
      </c>
      <c r="CX396" s="74">
        <v>5.2439999999999998</v>
      </c>
      <c r="CY396" s="74">
        <v>7.0000000000000001E-3</v>
      </c>
      <c r="CZ396" s="74">
        <v>0.38300000000000001</v>
      </c>
      <c r="DA396" s="74">
        <v>1E-3</v>
      </c>
      <c r="DB396" s="74">
        <v>0</v>
      </c>
      <c r="DC396" s="74">
        <v>3.0000000000000001E-3</v>
      </c>
      <c r="DD396" s="74">
        <v>54.72</v>
      </c>
    </row>
    <row r="397" spans="1:108" ht="16.5" customHeight="1" x14ac:dyDescent="0.25">
      <c r="A397" s="70">
        <v>374</v>
      </c>
      <c r="B397" s="85">
        <v>45478</v>
      </c>
      <c r="C397" s="72">
        <v>2</v>
      </c>
      <c r="D397" s="72">
        <v>12</v>
      </c>
      <c r="E397" s="72">
        <v>2071.19</v>
      </c>
      <c r="F397" s="74"/>
      <c r="G397" s="72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2">
        <v>1.44</v>
      </c>
      <c r="AB397" s="72">
        <v>622.22</v>
      </c>
      <c r="AC397" s="72">
        <v>1.69</v>
      </c>
      <c r="AD397" s="72">
        <v>4.09</v>
      </c>
      <c r="AE397" s="72">
        <v>9.3610000000000007</v>
      </c>
      <c r="AF397" s="72">
        <v>4.4999999999999998E-2</v>
      </c>
      <c r="AG397" s="72">
        <v>0.44700000000000001</v>
      </c>
      <c r="AH397" s="72">
        <v>3.6999999999999998E-2</v>
      </c>
      <c r="AI397" s="72">
        <v>0</v>
      </c>
      <c r="AJ397" s="72">
        <v>8.0000000000000002E-3</v>
      </c>
      <c r="AK397" s="72">
        <f t="shared" si="162"/>
        <v>71.898328053276956</v>
      </c>
      <c r="AL397" s="72">
        <f t="shared" si="163"/>
        <v>3.0286320292513214</v>
      </c>
      <c r="AM397" s="72">
        <f t="shared" si="164"/>
        <v>368.17751479289944</v>
      </c>
      <c r="AN397" s="72">
        <v>51.25</v>
      </c>
      <c r="AO397" s="74">
        <v>16.940000000000001</v>
      </c>
      <c r="AP397" s="72">
        <v>10929.23</v>
      </c>
      <c r="AQ397" s="74">
        <v>39.69</v>
      </c>
      <c r="AR397" s="74">
        <v>9.6999999999999993</v>
      </c>
      <c r="AS397" s="74">
        <v>9.6379999999999999</v>
      </c>
      <c r="AT397" s="74">
        <v>0.621</v>
      </c>
      <c r="AU397" s="74">
        <v>0.44700000000000001</v>
      </c>
      <c r="AV397" s="74">
        <v>9.1999999999999998E-2</v>
      </c>
      <c r="AW397" s="74">
        <v>11.87</v>
      </c>
      <c r="AX397" s="74">
        <v>0.106</v>
      </c>
      <c r="AY397" s="74">
        <f t="shared" si="165"/>
        <v>31.207999999999998</v>
      </c>
      <c r="AZ397" s="74"/>
      <c r="BA397" s="74"/>
      <c r="BB397" s="74">
        <v>0.66</v>
      </c>
      <c r="BC397" s="72">
        <v>138.15</v>
      </c>
      <c r="BD397" s="74">
        <v>0.39</v>
      </c>
      <c r="BE397" s="74">
        <v>4.1100000000000003</v>
      </c>
      <c r="BF397" s="74">
        <v>9.3409999999999993</v>
      </c>
      <c r="BG397" s="74">
        <v>2.5000000000000001E-2</v>
      </c>
      <c r="BH397" s="74">
        <v>0.52600000000000002</v>
      </c>
      <c r="BI397" s="74">
        <v>3.6999999999999998E-2</v>
      </c>
      <c r="BJ397" s="74">
        <v>0</v>
      </c>
      <c r="BK397" s="74">
        <v>4.0000000000000001E-3</v>
      </c>
      <c r="BL397" s="74">
        <v>1.31</v>
      </c>
      <c r="BM397" s="72">
        <v>826.96</v>
      </c>
      <c r="BN397" s="74">
        <v>2.96</v>
      </c>
      <c r="BO397" s="74">
        <v>48.51</v>
      </c>
      <c r="BP397" s="74">
        <v>11.981999999999999</v>
      </c>
      <c r="BQ397" s="74">
        <v>0.38</v>
      </c>
      <c r="BR397" s="74">
        <v>0.251</v>
      </c>
      <c r="BS397" s="74">
        <v>0.45500000000000002</v>
      </c>
      <c r="BT397" s="74">
        <v>3.11</v>
      </c>
      <c r="BU397" s="74">
        <v>1.0999999999999999E-2</v>
      </c>
      <c r="BV397" s="74">
        <f t="shared" si="166"/>
        <v>15.091999999999999</v>
      </c>
      <c r="BW397" s="74">
        <f t="shared" si="167"/>
        <v>6.45</v>
      </c>
      <c r="BX397" s="73">
        <f t="shared" si="168"/>
        <v>-93.252038717214276</v>
      </c>
      <c r="BY397" s="73">
        <f>BY396+BW397-BY$2</f>
        <v>-173.00363620781616</v>
      </c>
      <c r="BZ397" s="74">
        <v>0.49</v>
      </c>
      <c r="CA397" s="72">
        <v>65.16</v>
      </c>
      <c r="CB397" s="74">
        <v>0.18</v>
      </c>
      <c r="CC397" s="74">
        <v>0.2</v>
      </c>
      <c r="CD397" s="74">
        <v>7.7850000000000001</v>
      </c>
      <c r="CE397" s="74">
        <v>0.01</v>
      </c>
      <c r="CF397" s="74">
        <v>0.39100000000000001</v>
      </c>
      <c r="CG397" s="74">
        <v>7.0000000000000001E-3</v>
      </c>
      <c r="CH397" s="74">
        <v>0</v>
      </c>
      <c r="CI397" s="74">
        <v>2E-3</v>
      </c>
      <c r="CJ397" s="74">
        <v>2.5099999999999998</v>
      </c>
      <c r="CK397" s="74">
        <v>507.98</v>
      </c>
      <c r="CL397" s="74">
        <v>0.54</v>
      </c>
      <c r="CM397" s="74">
        <v>0.93</v>
      </c>
      <c r="CN397" s="74">
        <v>43.174999999999997</v>
      </c>
      <c r="CO397" s="74">
        <v>3.9E-2</v>
      </c>
      <c r="CP397" s="74">
        <v>0.753</v>
      </c>
      <c r="CQ397" s="74">
        <v>8.9999999999999993E-3</v>
      </c>
      <c r="CR397" s="74">
        <v>7.53</v>
      </c>
      <c r="CS397" s="74">
        <v>1.0999999999999999E-2</v>
      </c>
      <c r="CT397" s="74">
        <v>0.42</v>
      </c>
      <c r="CU397" s="74">
        <v>40.39</v>
      </c>
      <c r="CV397" s="74">
        <v>0.14000000000000001</v>
      </c>
      <c r="CW397" s="74">
        <v>0.1</v>
      </c>
      <c r="CX397" s="74">
        <v>5.766</v>
      </c>
      <c r="CY397" s="74">
        <v>7.0000000000000001E-3</v>
      </c>
      <c r="CZ397" s="74">
        <v>0.40600000000000003</v>
      </c>
      <c r="DA397" s="74">
        <v>5.0000000000000001E-3</v>
      </c>
      <c r="DB397" s="74">
        <v>0</v>
      </c>
      <c r="DC397" s="74">
        <v>2E-3</v>
      </c>
      <c r="DD397" s="74">
        <v>55.48</v>
      </c>
    </row>
    <row r="398" spans="1:108" ht="16.5" customHeight="1" x14ac:dyDescent="0.25">
      <c r="A398" s="70">
        <v>375</v>
      </c>
      <c r="B398" s="85">
        <v>45479</v>
      </c>
      <c r="C398" s="72">
        <v>1</v>
      </c>
      <c r="D398" s="72">
        <v>9.9499999999999993</v>
      </c>
      <c r="E398" s="72">
        <v>1716.84</v>
      </c>
      <c r="F398" s="74"/>
      <c r="G398" s="72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2">
        <v>1.4</v>
      </c>
      <c r="AB398" s="72">
        <v>692.09</v>
      </c>
      <c r="AC398" s="72">
        <v>1.86</v>
      </c>
      <c r="AD398" s="72">
        <v>4.2</v>
      </c>
      <c r="AE398" s="72">
        <v>8.8930000000000007</v>
      </c>
      <c r="AF398" s="72">
        <v>4.4999999999999998E-2</v>
      </c>
      <c r="AG398" s="72">
        <v>0.432</v>
      </c>
      <c r="AH398" s="72">
        <v>0.04</v>
      </c>
      <c r="AI398" s="72">
        <v>0</v>
      </c>
      <c r="AJ398" s="72">
        <v>8.9999999999999993E-3</v>
      </c>
      <c r="AK398" s="72">
        <f t="shared" si="162"/>
        <v>72.552768444869542</v>
      </c>
      <c r="AL398" s="72">
        <f t="shared" si="163"/>
        <v>3.0186759091088433</v>
      </c>
      <c r="AM398" s="72">
        <f t="shared" si="164"/>
        <v>372.09139784946234</v>
      </c>
      <c r="AN398" s="72">
        <v>49.2</v>
      </c>
      <c r="AO398" s="74">
        <v>16.989999999999998</v>
      </c>
      <c r="AP398" s="72">
        <v>11459.17</v>
      </c>
      <c r="AQ398" s="74">
        <v>39.81</v>
      </c>
      <c r="AR398" s="74">
        <v>11.97</v>
      </c>
      <c r="AS398" s="74">
        <v>9.9960000000000004</v>
      </c>
      <c r="AT398" s="74">
        <v>0.61099999999999999</v>
      </c>
      <c r="AU398" s="74">
        <v>0.441</v>
      </c>
      <c r="AV398" s="74">
        <v>0.11</v>
      </c>
      <c r="AW398" s="74">
        <v>13.64</v>
      </c>
      <c r="AX398" s="74">
        <v>0.14599999999999999</v>
      </c>
      <c r="AY398" s="74">
        <f t="shared" si="165"/>
        <v>35.606000000000002</v>
      </c>
      <c r="AZ398" s="74"/>
      <c r="BA398" s="74"/>
      <c r="BB398" s="74">
        <v>0.47</v>
      </c>
      <c r="BC398" s="72">
        <v>172.01</v>
      </c>
      <c r="BD398" s="74">
        <v>0.54</v>
      </c>
      <c r="BE398" s="74">
        <v>3.91</v>
      </c>
      <c r="BF398" s="74">
        <v>9.16</v>
      </c>
      <c r="BG398" s="74">
        <v>2.7E-2</v>
      </c>
      <c r="BH398" s="74">
        <v>0.50600000000000001</v>
      </c>
      <c r="BI398" s="74">
        <v>4.1000000000000002E-2</v>
      </c>
      <c r="BJ398" s="74">
        <v>0</v>
      </c>
      <c r="BK398" s="74">
        <v>5.0000000000000001E-3</v>
      </c>
      <c r="BL398" s="74">
        <v>0.8</v>
      </c>
      <c r="BM398" s="72">
        <v>878.85</v>
      </c>
      <c r="BN398" s="74">
        <v>2.96</v>
      </c>
      <c r="BO398" s="74">
        <v>48.7</v>
      </c>
      <c r="BP398" s="74">
        <v>11.113</v>
      </c>
      <c r="BQ398" s="74">
        <v>0.371</v>
      </c>
      <c r="BR398" s="74">
        <v>0.23499999999999999</v>
      </c>
      <c r="BS398" s="74">
        <v>0.45700000000000002</v>
      </c>
      <c r="BT398" s="74">
        <v>2.8</v>
      </c>
      <c r="BU398" s="74">
        <v>1.2999999999999999E-2</v>
      </c>
      <c r="BV398" s="74">
        <f t="shared" si="166"/>
        <v>13.913</v>
      </c>
      <c r="BW398" s="74">
        <f t="shared" si="167"/>
        <v>6.1310000000000002</v>
      </c>
      <c r="BX398" s="73">
        <f t="shared" si="168"/>
        <v>-93.452038717214279</v>
      </c>
      <c r="BY398" s="73">
        <f t="shared" si="169"/>
        <v>-171.87263620781616</v>
      </c>
      <c r="BZ398" s="74">
        <v>0.37</v>
      </c>
      <c r="CA398" s="72">
        <v>105.8</v>
      </c>
      <c r="CB398" s="74">
        <v>0.32</v>
      </c>
      <c r="CC398" s="74">
        <v>0.2</v>
      </c>
      <c r="CD398" s="74">
        <v>8.8049999999999997</v>
      </c>
      <c r="CE398" s="74">
        <v>1.0999999999999999E-2</v>
      </c>
      <c r="CF398" s="74">
        <v>0.52</v>
      </c>
      <c r="CG398" s="74">
        <v>2E-3</v>
      </c>
      <c r="CH398" s="74">
        <v>0</v>
      </c>
      <c r="CI398" s="74">
        <v>5.0000000000000001E-3</v>
      </c>
      <c r="CJ398" s="74">
        <v>1.4</v>
      </c>
      <c r="CK398" s="74">
        <v>522.83000000000004</v>
      </c>
      <c r="CL398" s="74">
        <v>0.69</v>
      </c>
      <c r="CM398" s="74">
        <v>0.89</v>
      </c>
      <c r="CN398" s="74">
        <v>36.942</v>
      </c>
      <c r="CO398" s="74">
        <v>3.6999999999999998E-2</v>
      </c>
      <c r="CP398" s="74">
        <v>0.70699999999999996</v>
      </c>
      <c r="CQ398" s="74">
        <v>8.0000000000000002E-3</v>
      </c>
      <c r="CR398" s="74">
        <v>16</v>
      </c>
      <c r="CS398" s="74">
        <v>1.0999999999999999E-2</v>
      </c>
      <c r="CT398" s="74">
        <v>0.27</v>
      </c>
      <c r="CU398" s="74">
        <v>55.25</v>
      </c>
      <c r="CV398" s="74">
        <v>0.23</v>
      </c>
      <c r="CW398" s="74">
        <v>0.11</v>
      </c>
      <c r="CX398" s="74">
        <v>6.9180000000000001</v>
      </c>
      <c r="CY398" s="74">
        <v>7.0000000000000001E-3</v>
      </c>
      <c r="CZ398" s="74">
        <v>0.51200000000000001</v>
      </c>
      <c r="DA398" s="74">
        <v>1E-3</v>
      </c>
      <c r="DB398" s="74">
        <v>0</v>
      </c>
      <c r="DC398" s="74">
        <v>4.0000000000000001E-3</v>
      </c>
      <c r="DD398" s="74">
        <v>57.19</v>
      </c>
    </row>
    <row r="399" spans="1:108" ht="16.5" customHeight="1" x14ac:dyDescent="0.25">
      <c r="A399" s="70">
        <v>376</v>
      </c>
      <c r="B399" s="85">
        <v>45479</v>
      </c>
      <c r="C399" s="72">
        <v>2</v>
      </c>
      <c r="D399" s="72">
        <v>11.86</v>
      </c>
      <c r="E399" s="72">
        <v>2055.86</v>
      </c>
      <c r="F399" s="74"/>
      <c r="G399" s="72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2">
        <v>1.45</v>
      </c>
      <c r="AB399" s="72">
        <v>567.24</v>
      </c>
      <c r="AC399" s="72">
        <v>1.65</v>
      </c>
      <c r="AD399" s="72">
        <v>3.88</v>
      </c>
      <c r="AE399" s="72">
        <v>8.7569999999999997</v>
      </c>
      <c r="AF399" s="72">
        <v>0.04</v>
      </c>
      <c r="AG399" s="72">
        <v>0.36799999999999999</v>
      </c>
      <c r="AH399" s="72">
        <v>3.1E-2</v>
      </c>
      <c r="AI399" s="72">
        <v>0</v>
      </c>
      <c r="AJ399" s="72">
        <v>7.0000000000000001E-3</v>
      </c>
      <c r="AK399" s="72">
        <f t="shared" si="162"/>
        <v>73.590824373967465</v>
      </c>
      <c r="AL399" s="72">
        <f t="shared" si="163"/>
        <v>3.0026237796222328</v>
      </c>
      <c r="AM399" s="72">
        <f t="shared" si="164"/>
        <v>343.78181818181821</v>
      </c>
      <c r="AN399" s="72">
        <v>48.3</v>
      </c>
      <c r="AO399" s="74">
        <v>19.79</v>
      </c>
      <c r="AP399" s="72">
        <v>11773.66</v>
      </c>
      <c r="AQ399" s="74">
        <v>33.520000000000003</v>
      </c>
      <c r="AR399" s="74">
        <v>9.83</v>
      </c>
      <c r="AS399" s="74">
        <v>9.1029999999999998</v>
      </c>
      <c r="AT399" s="74">
        <v>0.56599999999999995</v>
      </c>
      <c r="AU399" s="74">
        <v>0.435</v>
      </c>
      <c r="AV399" s="74">
        <v>9.0999999999999998E-2</v>
      </c>
      <c r="AW399" s="74">
        <v>10.8</v>
      </c>
      <c r="AX399" s="74">
        <v>0.182</v>
      </c>
      <c r="AY399" s="74">
        <f t="shared" si="165"/>
        <v>29.733000000000004</v>
      </c>
      <c r="AZ399" s="74"/>
      <c r="BA399" s="74"/>
      <c r="BB399" s="74">
        <v>0.5</v>
      </c>
      <c r="BC399" s="72">
        <v>131.68</v>
      </c>
      <c r="BD399" s="74">
        <v>0.43</v>
      </c>
      <c r="BE399" s="74">
        <v>3.8</v>
      </c>
      <c r="BF399" s="74">
        <v>8.8729999999999993</v>
      </c>
      <c r="BG399" s="74">
        <v>2.3E-2</v>
      </c>
      <c r="BH399" s="74">
        <v>0.45200000000000001</v>
      </c>
      <c r="BI399" s="74">
        <v>3.3000000000000002E-2</v>
      </c>
      <c r="BJ399" s="74">
        <v>0</v>
      </c>
      <c r="BK399" s="74">
        <v>4.0000000000000001E-3</v>
      </c>
      <c r="BL399" s="74">
        <v>1.1000000000000001</v>
      </c>
      <c r="BM399" s="72">
        <v>857.49</v>
      </c>
      <c r="BN399" s="74">
        <v>2.94</v>
      </c>
      <c r="BO399" s="74">
        <v>47.55</v>
      </c>
      <c r="BP399" s="74">
        <v>10.823</v>
      </c>
      <c r="BQ399" s="74">
        <v>0.38300000000000001</v>
      </c>
      <c r="BR399" s="74">
        <v>0.23400000000000001</v>
      </c>
      <c r="BS399" s="74">
        <v>0.432</v>
      </c>
      <c r="BT399" s="74">
        <v>3.04</v>
      </c>
      <c r="BU399" s="74">
        <v>1.2E-2</v>
      </c>
      <c r="BV399" s="74">
        <f t="shared" si="166"/>
        <v>13.863</v>
      </c>
      <c r="BW399" s="74">
        <f t="shared" si="167"/>
        <v>6.3630000000000004</v>
      </c>
      <c r="BX399" s="73">
        <f t="shared" si="168"/>
        <v>-93.412038717214273</v>
      </c>
      <c r="BY399" s="73">
        <f t="shared" si="169"/>
        <v>-170.50963620781616</v>
      </c>
      <c r="BZ399" s="74">
        <v>0.47</v>
      </c>
      <c r="CA399" s="72">
        <v>73.91</v>
      </c>
      <c r="CB399" s="74">
        <v>0.27</v>
      </c>
      <c r="CC399" s="74">
        <v>0.14000000000000001</v>
      </c>
      <c r="CD399" s="74">
        <v>8.4359999999999999</v>
      </c>
      <c r="CE399" s="74">
        <v>0.01</v>
      </c>
      <c r="CF399" s="74">
        <v>0.44600000000000001</v>
      </c>
      <c r="CG399" s="74">
        <v>0.01</v>
      </c>
      <c r="CH399" s="74">
        <v>0</v>
      </c>
      <c r="CI399" s="74">
        <v>3.0000000000000001E-3</v>
      </c>
      <c r="CJ399" s="74">
        <v>2.4</v>
      </c>
      <c r="CK399" s="74">
        <v>484.05</v>
      </c>
      <c r="CL399" s="74">
        <v>0.59</v>
      </c>
      <c r="CM399" s="74">
        <v>0.71</v>
      </c>
      <c r="CN399" s="74">
        <v>37.738</v>
      </c>
      <c r="CO399" s="74">
        <v>3.5999999999999997E-2</v>
      </c>
      <c r="CP399" s="74">
        <v>0.69299999999999995</v>
      </c>
      <c r="CQ399" s="74">
        <v>7.0000000000000001E-3</v>
      </c>
      <c r="CR399" s="74">
        <v>11.75</v>
      </c>
      <c r="CS399" s="74">
        <v>0.01</v>
      </c>
      <c r="CT399" s="74">
        <v>0.37</v>
      </c>
      <c r="CU399" s="74">
        <v>50.26</v>
      </c>
      <c r="CV399" s="74">
        <v>0.2</v>
      </c>
      <c r="CW399" s="74">
        <v>0.1</v>
      </c>
      <c r="CX399" s="74">
        <v>5.64</v>
      </c>
      <c r="CY399" s="74">
        <v>7.0000000000000001E-3</v>
      </c>
      <c r="CZ399" s="74">
        <v>0.40200000000000002</v>
      </c>
      <c r="DA399" s="74">
        <v>2E-3</v>
      </c>
      <c r="DB399" s="74">
        <v>0</v>
      </c>
      <c r="DC399" s="74">
        <v>3.0000000000000001E-3</v>
      </c>
      <c r="DD399" s="74">
        <v>51.75</v>
      </c>
    </row>
    <row r="400" spans="1:108" ht="16.5" customHeight="1" x14ac:dyDescent="0.25">
      <c r="A400" s="70">
        <v>377</v>
      </c>
      <c r="B400" s="85">
        <v>45480</v>
      </c>
      <c r="C400" s="72">
        <v>1</v>
      </c>
      <c r="D400" s="72">
        <v>12</v>
      </c>
      <c r="E400" s="72">
        <v>2114.27</v>
      </c>
      <c r="F400" s="74"/>
      <c r="G400" s="72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2">
        <v>1.24</v>
      </c>
      <c r="AB400" s="72">
        <v>659.94</v>
      </c>
      <c r="AC400" s="72">
        <v>1.83</v>
      </c>
      <c r="AD400" s="72">
        <v>3.76</v>
      </c>
      <c r="AE400" s="72">
        <v>8.7189999999999994</v>
      </c>
      <c r="AF400" s="72">
        <v>4.5999999999999999E-2</v>
      </c>
      <c r="AG400" s="72">
        <v>0.39200000000000002</v>
      </c>
      <c r="AH400" s="72">
        <v>0.04</v>
      </c>
      <c r="AI400" s="72">
        <v>0</v>
      </c>
      <c r="AJ400" s="72">
        <v>8.9999999999999993E-3</v>
      </c>
      <c r="AK400" s="72">
        <f t="shared" si="162"/>
        <v>73.594702703339209</v>
      </c>
      <c r="AL400" s="72">
        <f t="shared" si="163"/>
        <v>3.0049511979184889</v>
      </c>
      <c r="AM400" s="72">
        <f t="shared" si="164"/>
        <v>360.62295081967216</v>
      </c>
      <c r="AN400" s="72">
        <v>46.34</v>
      </c>
      <c r="AO400" s="74">
        <v>17.28</v>
      </c>
      <c r="AP400" s="72">
        <v>13061.63</v>
      </c>
      <c r="AQ400" s="74">
        <v>42.53</v>
      </c>
      <c r="AR400" s="74">
        <v>7.15</v>
      </c>
      <c r="AS400" s="74">
        <v>9.8659999999999997</v>
      </c>
      <c r="AT400" s="74">
        <v>0.625</v>
      </c>
      <c r="AU400" s="74">
        <v>0.47699999999999998</v>
      </c>
      <c r="AV400" s="74">
        <v>0.113</v>
      </c>
      <c r="AW400" s="74">
        <v>11.95</v>
      </c>
      <c r="AX400" s="74">
        <v>0.14899999999999999</v>
      </c>
      <c r="AY400" s="74">
        <f t="shared" si="165"/>
        <v>28.966000000000001</v>
      </c>
      <c r="AZ400" s="74"/>
      <c r="BA400" s="74"/>
      <c r="BB400" s="74">
        <v>0.56000000000000005</v>
      </c>
      <c r="BC400" s="72">
        <v>152.6</v>
      </c>
      <c r="BD400" s="74">
        <v>0.43</v>
      </c>
      <c r="BE400" s="74">
        <v>3.9</v>
      </c>
      <c r="BF400" s="74">
        <v>8.9879999999999995</v>
      </c>
      <c r="BG400" s="74">
        <v>2.7E-2</v>
      </c>
      <c r="BH400" s="74">
        <v>0.43099999999999999</v>
      </c>
      <c r="BI400" s="74">
        <v>4.2000000000000003E-2</v>
      </c>
      <c r="BJ400" s="74">
        <v>0</v>
      </c>
      <c r="BK400" s="74">
        <v>5.0000000000000001E-3</v>
      </c>
      <c r="BL400" s="74">
        <v>0.77</v>
      </c>
      <c r="BM400" s="72">
        <v>807.01</v>
      </c>
      <c r="BN400" s="74">
        <v>2.98</v>
      </c>
      <c r="BO400" s="74">
        <v>48.29</v>
      </c>
      <c r="BP400" s="74">
        <v>10.865</v>
      </c>
      <c r="BQ400" s="74">
        <v>0.38200000000000001</v>
      </c>
      <c r="BR400" s="74">
        <v>0.21099999999999999</v>
      </c>
      <c r="BS400" s="74">
        <v>0.47099999999999997</v>
      </c>
      <c r="BT400" s="74">
        <v>2.94</v>
      </c>
      <c r="BU400" s="74">
        <v>1.2999999999999999E-2</v>
      </c>
      <c r="BV400" s="74">
        <f t="shared" si="166"/>
        <v>13.805</v>
      </c>
      <c r="BW400" s="74">
        <f t="shared" si="167"/>
        <v>6.3019999999999996</v>
      </c>
      <c r="BX400" s="73">
        <f t="shared" si="168"/>
        <v>-93.472038717214275</v>
      </c>
      <c r="BY400" s="73">
        <f t="shared" si="169"/>
        <v>-169.20763620781617</v>
      </c>
      <c r="BZ400" s="74">
        <v>0.46</v>
      </c>
      <c r="CA400" s="72">
        <v>89.91</v>
      </c>
      <c r="CB400" s="74">
        <v>0.27</v>
      </c>
      <c r="CC400" s="74">
        <v>0.19</v>
      </c>
      <c r="CD400" s="74">
        <v>8.1519999999999992</v>
      </c>
      <c r="CE400" s="74">
        <v>1.0999999999999999E-2</v>
      </c>
      <c r="CF400" s="74">
        <v>0.47299999999999998</v>
      </c>
      <c r="CG400" s="74">
        <v>1.2E-2</v>
      </c>
      <c r="CH400" s="74">
        <v>0</v>
      </c>
      <c r="CI400" s="74">
        <v>5.0000000000000001E-3</v>
      </c>
      <c r="CJ400" s="74">
        <v>0.99</v>
      </c>
      <c r="CK400" s="74">
        <v>596.28</v>
      </c>
      <c r="CL400" s="74">
        <v>0.65</v>
      </c>
      <c r="CM400" s="74">
        <v>0.94</v>
      </c>
      <c r="CN400" s="74">
        <v>36.07</v>
      </c>
      <c r="CO400" s="74">
        <v>3.7999999999999999E-2</v>
      </c>
      <c r="CP400" s="74">
        <v>0.65300000000000002</v>
      </c>
      <c r="CQ400" s="74">
        <v>1.9E-2</v>
      </c>
      <c r="CR400" s="74">
        <v>14.73</v>
      </c>
      <c r="CS400" s="74">
        <v>1.0999999999999999E-2</v>
      </c>
      <c r="CT400" s="74">
        <v>0.46</v>
      </c>
      <c r="CU400" s="74">
        <v>89.91</v>
      </c>
      <c r="CV400" s="74">
        <v>0.27</v>
      </c>
      <c r="CW400" s="74">
        <v>0.19</v>
      </c>
      <c r="CX400" s="74">
        <v>8.1519999999999992</v>
      </c>
      <c r="CY400" s="74">
        <v>1.0999999999999999E-2</v>
      </c>
      <c r="CZ400" s="74">
        <v>0.47299999999999998</v>
      </c>
      <c r="DA400" s="74">
        <v>1.2E-2</v>
      </c>
      <c r="DB400" s="74">
        <v>0</v>
      </c>
      <c r="DC400" s="74">
        <v>5.0000000000000001E-3</v>
      </c>
      <c r="DD400" s="74">
        <v>52.39</v>
      </c>
    </row>
    <row r="401" spans="1:108" ht="16.5" customHeight="1" x14ac:dyDescent="0.25">
      <c r="A401" s="70">
        <v>378</v>
      </c>
      <c r="B401" s="85">
        <v>45480</v>
      </c>
      <c r="C401" s="72">
        <v>2</v>
      </c>
      <c r="D401" s="72">
        <v>12</v>
      </c>
      <c r="E401" s="72">
        <v>2070.09</v>
      </c>
      <c r="F401" s="74"/>
      <c r="G401" s="72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2">
        <v>1.39</v>
      </c>
      <c r="AB401" s="72">
        <v>577.61</v>
      </c>
      <c r="AC401" s="72">
        <v>1.2</v>
      </c>
      <c r="AD401" s="72">
        <v>3.22</v>
      </c>
      <c r="AE401" s="72">
        <v>7.843</v>
      </c>
      <c r="AF401" s="72">
        <v>4.1000000000000002E-2</v>
      </c>
      <c r="AG401" s="72">
        <v>0.32900000000000001</v>
      </c>
      <c r="AH401" s="72">
        <v>3.2000000000000001E-2</v>
      </c>
      <c r="AI401" s="72">
        <v>0</v>
      </c>
      <c r="AJ401" s="72">
        <v>7.0000000000000001E-3</v>
      </c>
      <c r="AK401" s="72">
        <f t="shared" si="162"/>
        <v>77.002898249141978</v>
      </c>
      <c r="AL401" s="72">
        <f t="shared" si="163"/>
        <v>2.9513101865239815</v>
      </c>
      <c r="AM401" s="72">
        <f t="shared" si="164"/>
        <v>481.3416666666667</v>
      </c>
      <c r="AN401" s="72">
        <v>46.43</v>
      </c>
      <c r="AO401" s="74">
        <v>19.82</v>
      </c>
      <c r="AP401" s="72">
        <v>11743.26</v>
      </c>
      <c r="AQ401" s="74">
        <v>39.729999999999997</v>
      </c>
      <c r="AR401" s="74">
        <v>8.09</v>
      </c>
      <c r="AS401" s="74">
        <v>10.09</v>
      </c>
      <c r="AT401" s="74">
        <v>0.59</v>
      </c>
      <c r="AU401" s="74">
        <v>0.42399999999999999</v>
      </c>
      <c r="AV401" s="74">
        <v>9.5000000000000001E-2</v>
      </c>
      <c r="AW401" s="74">
        <v>13.76</v>
      </c>
      <c r="AX401" s="74">
        <v>0.19</v>
      </c>
      <c r="AY401" s="74">
        <f t="shared" si="165"/>
        <v>31.94</v>
      </c>
      <c r="AZ401" s="74"/>
      <c r="BA401" s="74"/>
      <c r="BB401" s="74">
        <v>0.59</v>
      </c>
      <c r="BC401" s="72">
        <v>120.46</v>
      </c>
      <c r="BD401" s="74">
        <v>0.32</v>
      </c>
      <c r="BE401" s="74">
        <v>3.23</v>
      </c>
      <c r="BF401" s="74">
        <v>8.3539999999999992</v>
      </c>
      <c r="BG401" s="74">
        <v>2.4E-2</v>
      </c>
      <c r="BH401" s="74">
        <v>0.376</v>
      </c>
      <c r="BI401" s="74">
        <v>3.4000000000000002E-2</v>
      </c>
      <c r="BJ401" s="74">
        <v>0</v>
      </c>
      <c r="BK401" s="74">
        <v>4.0000000000000001E-3</v>
      </c>
      <c r="BL401" s="74">
        <v>1.0900000000000001</v>
      </c>
      <c r="BM401" s="72">
        <v>728.23</v>
      </c>
      <c r="BN401" s="74">
        <v>2.4300000000000002</v>
      </c>
      <c r="BO401" s="74">
        <v>48.55</v>
      </c>
      <c r="BP401" s="74">
        <v>11.268000000000001</v>
      </c>
      <c r="BQ401" s="74">
        <v>0.38700000000000001</v>
      </c>
      <c r="BR401" s="74">
        <v>0.20200000000000001</v>
      </c>
      <c r="BS401" s="74">
        <v>0.438</v>
      </c>
      <c r="BT401" s="74">
        <v>2.89</v>
      </c>
      <c r="BU401" s="74">
        <v>1.2E-2</v>
      </c>
      <c r="BV401" s="74">
        <f t="shared" si="166"/>
        <v>14.158000000000001</v>
      </c>
      <c r="BW401" s="74">
        <f t="shared" si="167"/>
        <v>5.7070000000000007</v>
      </c>
      <c r="BX401" s="73">
        <f t="shared" si="168"/>
        <v>-93.582038717214274</v>
      </c>
      <c r="BY401" s="73">
        <f t="shared" si="169"/>
        <v>-168.50063620781617</v>
      </c>
      <c r="BZ401" s="74">
        <v>0.49</v>
      </c>
      <c r="CA401" s="72">
        <v>59.96</v>
      </c>
      <c r="CB401" s="74">
        <v>0.21</v>
      </c>
      <c r="CC401" s="74">
        <v>0.14000000000000001</v>
      </c>
      <c r="CD401" s="74">
        <v>7.9370000000000003</v>
      </c>
      <c r="CE401" s="74">
        <v>0.01</v>
      </c>
      <c r="CF401" s="74">
        <v>0.41199999999999998</v>
      </c>
      <c r="CG401" s="74">
        <v>0.02</v>
      </c>
      <c r="CH401" s="74">
        <v>0</v>
      </c>
      <c r="CI401" s="74">
        <v>3.0000000000000001E-3</v>
      </c>
      <c r="CJ401" s="74">
        <v>2.19</v>
      </c>
      <c r="CK401" s="74">
        <v>383.78</v>
      </c>
      <c r="CL401" s="74">
        <v>0.44</v>
      </c>
      <c r="CM401" s="74">
        <v>0.56999999999999995</v>
      </c>
      <c r="CN401" s="74">
        <v>36.923999999999999</v>
      </c>
      <c r="CO401" s="74">
        <v>3.6999999999999998E-2</v>
      </c>
      <c r="CP401" s="74">
        <v>0.59199999999999997</v>
      </c>
      <c r="CQ401" s="74">
        <v>8.9999999999999993E-3</v>
      </c>
      <c r="CR401" s="74">
        <v>13.99</v>
      </c>
      <c r="CS401" s="74">
        <v>0.01</v>
      </c>
      <c r="CT401" s="74">
        <v>0.23</v>
      </c>
      <c r="CU401" s="74">
        <v>31.33</v>
      </c>
      <c r="CV401" s="74">
        <v>0.14000000000000001</v>
      </c>
      <c r="CW401" s="74">
        <v>0.05</v>
      </c>
      <c r="CX401" s="74">
        <v>4.6989999999999998</v>
      </c>
      <c r="CY401" s="74">
        <v>7.0000000000000001E-3</v>
      </c>
      <c r="CZ401" s="74">
        <v>0.34699999999999998</v>
      </c>
      <c r="DA401" s="74">
        <v>2E-3</v>
      </c>
      <c r="DB401" s="74">
        <v>0</v>
      </c>
      <c r="DC401" s="74">
        <v>3.0000000000000001E-3</v>
      </c>
      <c r="DD401" s="74">
        <v>52</v>
      </c>
    </row>
    <row r="402" spans="1:108" ht="16.5" customHeight="1" x14ac:dyDescent="0.25">
      <c r="A402" s="70">
        <v>379</v>
      </c>
      <c r="B402" s="85">
        <v>45481</v>
      </c>
      <c r="C402" s="72">
        <v>1</v>
      </c>
      <c r="D402" s="72">
        <v>12</v>
      </c>
      <c r="E402" s="72">
        <v>2022.16</v>
      </c>
      <c r="F402" s="74"/>
      <c r="G402" s="72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2">
        <v>1.22</v>
      </c>
      <c r="AB402" s="72">
        <v>607.44000000000005</v>
      </c>
      <c r="AC402" s="72">
        <v>1.25</v>
      </c>
      <c r="AD402" s="72">
        <v>3.52</v>
      </c>
      <c r="AE402" s="72">
        <v>8.1</v>
      </c>
      <c r="AF402" s="72">
        <v>3.5000000000000003E-2</v>
      </c>
      <c r="AG402" s="72">
        <v>0.36699999999999999</v>
      </c>
      <c r="AH402" s="72">
        <v>3.1E-2</v>
      </c>
      <c r="AI402" s="72">
        <v>0</v>
      </c>
      <c r="AJ402" s="72">
        <v>8.0000000000000002E-3</v>
      </c>
      <c r="AK402" s="72">
        <f t="shared" si="162"/>
        <v>75.958982405892655</v>
      </c>
      <c r="AL402" s="72">
        <f t="shared" si="163"/>
        <v>2.9657390899747642</v>
      </c>
      <c r="AM402" s="72">
        <f t="shared" si="164"/>
        <v>485.95200000000006</v>
      </c>
      <c r="AN402" s="72">
        <v>45.27</v>
      </c>
      <c r="AO402" s="74">
        <v>18.670000000000002</v>
      </c>
      <c r="AP402" s="72">
        <v>13080.76</v>
      </c>
      <c r="AQ402" s="74">
        <v>36.31</v>
      </c>
      <c r="AR402" s="74">
        <v>11.33</v>
      </c>
      <c r="AS402" s="74">
        <v>9.9220000000000006</v>
      </c>
      <c r="AT402" s="74">
        <v>0.51</v>
      </c>
      <c r="AU402" s="74">
        <v>0.39800000000000002</v>
      </c>
      <c r="AV402" s="74">
        <v>0.1</v>
      </c>
      <c r="AW402" s="74">
        <v>11.03</v>
      </c>
      <c r="AX402" s="74">
        <v>0.16500000000000001</v>
      </c>
      <c r="AY402" s="74">
        <f t="shared" si="165"/>
        <v>32.281999999999996</v>
      </c>
      <c r="AZ402" s="74"/>
      <c r="BA402" s="74"/>
      <c r="BB402" s="74">
        <v>0.43</v>
      </c>
      <c r="BC402" s="72">
        <v>147.03</v>
      </c>
      <c r="BD402" s="74">
        <v>0.36</v>
      </c>
      <c r="BE402" s="74">
        <v>3.77</v>
      </c>
      <c r="BF402" s="74">
        <v>8.9960000000000004</v>
      </c>
      <c r="BG402" s="74">
        <v>2.3E-2</v>
      </c>
      <c r="BH402" s="74">
        <v>0.436</v>
      </c>
      <c r="BI402" s="74">
        <v>3.5000000000000003E-2</v>
      </c>
      <c r="BJ402" s="74">
        <v>0</v>
      </c>
      <c r="BK402" s="74">
        <v>4.0000000000000001E-3</v>
      </c>
      <c r="BL402" s="74">
        <v>0.59</v>
      </c>
      <c r="BM402" s="72">
        <v>805.01</v>
      </c>
      <c r="BN402" s="74">
        <v>2.2200000000000002</v>
      </c>
      <c r="BO402" s="74">
        <v>48.87</v>
      </c>
      <c r="BP402" s="74">
        <v>11.1</v>
      </c>
      <c r="BQ402" s="74">
        <v>0.35899999999999999</v>
      </c>
      <c r="BR402" s="74">
        <v>0.20300000000000001</v>
      </c>
      <c r="BS402" s="74">
        <v>0.438</v>
      </c>
      <c r="BT402" s="74">
        <v>2.86</v>
      </c>
      <c r="BU402" s="74">
        <v>1.2999999999999999E-2</v>
      </c>
      <c r="BV402" s="74">
        <f t="shared" si="166"/>
        <v>13.959999999999999</v>
      </c>
      <c r="BW402" s="74">
        <f t="shared" si="167"/>
        <v>5.4390000000000001</v>
      </c>
      <c r="BX402" s="73">
        <f t="shared" si="168"/>
        <v>-93.722038717214275</v>
      </c>
      <c r="BY402" s="73">
        <f t="shared" si="169"/>
        <v>-168.06163620781618</v>
      </c>
      <c r="BZ402" s="74">
        <v>0.36</v>
      </c>
      <c r="CA402" s="72">
        <v>88.73</v>
      </c>
      <c r="CB402" s="74">
        <v>0.21</v>
      </c>
      <c r="CC402" s="74">
        <v>0.11</v>
      </c>
      <c r="CD402" s="74">
        <v>8.7149999999999999</v>
      </c>
      <c r="CE402" s="74">
        <v>1.0999999999999999E-2</v>
      </c>
      <c r="CF402" s="74">
        <v>0.441</v>
      </c>
      <c r="CG402" s="74">
        <v>0.01</v>
      </c>
      <c r="CH402" s="74">
        <v>0</v>
      </c>
      <c r="CI402" s="74">
        <v>3.0000000000000001E-3</v>
      </c>
      <c r="CJ402" s="74">
        <v>1.43</v>
      </c>
      <c r="CK402" s="74">
        <v>507.78</v>
      </c>
      <c r="CL402" s="74">
        <v>0.42</v>
      </c>
      <c r="CM402" s="74">
        <v>0.56000000000000005</v>
      </c>
      <c r="CN402" s="74">
        <v>38.311999999999998</v>
      </c>
      <c r="CO402" s="74">
        <v>3.5000000000000003E-2</v>
      </c>
      <c r="CP402" s="74">
        <v>0.58099999999999996</v>
      </c>
      <c r="CQ402" s="74">
        <v>6.0000000000000001E-3</v>
      </c>
      <c r="CR402" s="74">
        <v>13.37</v>
      </c>
      <c r="CS402" s="74">
        <v>8.9999999999999993E-3</v>
      </c>
      <c r="CT402" s="74">
        <v>0.17</v>
      </c>
      <c r="CU402" s="74">
        <v>49.46</v>
      </c>
      <c r="CV402" s="74">
        <v>0.17</v>
      </c>
      <c r="CW402" s="74">
        <v>0.1</v>
      </c>
      <c r="CX402" s="74">
        <v>5.3639999999999999</v>
      </c>
      <c r="CY402" s="74">
        <v>8.0000000000000002E-3</v>
      </c>
      <c r="CZ402" s="74">
        <v>0.36899999999999999</v>
      </c>
      <c r="DA402" s="74">
        <v>3.0000000000000001E-3</v>
      </c>
      <c r="DB402" s="74">
        <v>0</v>
      </c>
      <c r="DC402" s="74">
        <v>4.0000000000000001E-3</v>
      </c>
      <c r="DD402" s="74">
        <v>49.83</v>
      </c>
    </row>
    <row r="403" spans="1:108" ht="16.5" customHeight="1" x14ac:dyDescent="0.25">
      <c r="A403" s="70">
        <v>380</v>
      </c>
      <c r="B403" s="85">
        <v>45481</v>
      </c>
      <c r="C403" s="72">
        <v>2</v>
      </c>
      <c r="D403" s="72">
        <v>12</v>
      </c>
      <c r="E403" s="72">
        <v>2014.39</v>
      </c>
      <c r="F403" s="74"/>
      <c r="G403" s="72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2">
        <v>1.4</v>
      </c>
      <c r="AB403" s="72">
        <v>609.38</v>
      </c>
      <c r="AC403" s="72">
        <v>1.38</v>
      </c>
      <c r="AD403" s="72">
        <v>3.82</v>
      </c>
      <c r="AE403" s="72">
        <v>8.9329999999999998</v>
      </c>
      <c r="AF403" s="72">
        <v>4.1000000000000002E-2</v>
      </c>
      <c r="AG403" s="72">
        <v>0.47299999999999998</v>
      </c>
      <c r="AH403" s="72">
        <v>3.3000000000000002E-2</v>
      </c>
      <c r="AI403" s="72">
        <v>0</v>
      </c>
      <c r="AJ403" s="72">
        <v>8.9999999999999993E-3</v>
      </c>
      <c r="AK403" s="72">
        <f t="shared" si="162"/>
        <v>73.539029491043323</v>
      </c>
      <c r="AL403" s="72">
        <f t="shared" si="163"/>
        <v>3.0026192949892505</v>
      </c>
      <c r="AM403" s="72">
        <f t="shared" si="164"/>
        <v>441.57971014492756</v>
      </c>
      <c r="AN403" s="72">
        <v>43.79</v>
      </c>
      <c r="AO403" s="74">
        <v>17.309999999999999</v>
      </c>
      <c r="AP403" s="72">
        <v>11249.51</v>
      </c>
      <c r="AQ403" s="74">
        <v>33.72</v>
      </c>
      <c r="AR403" s="74">
        <v>10.93</v>
      </c>
      <c r="AS403" s="74">
        <v>10.493</v>
      </c>
      <c r="AT403" s="74">
        <v>0.56200000000000006</v>
      </c>
      <c r="AU403" s="74">
        <v>0.56100000000000005</v>
      </c>
      <c r="AV403" s="74">
        <v>0.10100000000000001</v>
      </c>
      <c r="AW403" s="74">
        <v>15.11</v>
      </c>
      <c r="AX403" s="74">
        <v>0.16</v>
      </c>
      <c r="AY403" s="74">
        <f t="shared" si="165"/>
        <v>36.533000000000001</v>
      </c>
      <c r="AZ403" s="74"/>
      <c r="BA403" s="74"/>
      <c r="BB403" s="74">
        <v>0.53</v>
      </c>
      <c r="BC403" s="72">
        <v>145.85</v>
      </c>
      <c r="BD403" s="74">
        <v>0.41</v>
      </c>
      <c r="BE403" s="74">
        <v>3.83</v>
      </c>
      <c r="BF403" s="74">
        <v>9.2430000000000003</v>
      </c>
      <c r="BG403" s="74">
        <v>2.4E-2</v>
      </c>
      <c r="BH403" s="74">
        <v>0.51500000000000001</v>
      </c>
      <c r="BI403" s="74">
        <v>3.5999999999999997E-2</v>
      </c>
      <c r="BJ403" s="74">
        <v>0</v>
      </c>
      <c r="BK403" s="74">
        <v>5.0000000000000001E-3</v>
      </c>
      <c r="BL403" s="74">
        <v>0.99</v>
      </c>
      <c r="BM403" s="72">
        <v>857.04</v>
      </c>
      <c r="BN403" s="74">
        <v>2.39</v>
      </c>
      <c r="BO403" s="74">
        <v>48.21</v>
      </c>
      <c r="BP403" s="74">
        <v>10.981</v>
      </c>
      <c r="BQ403" s="74">
        <v>0.33200000000000002</v>
      </c>
      <c r="BR403" s="74">
        <v>0.22600000000000001</v>
      </c>
      <c r="BS403" s="74">
        <v>0.40200000000000002</v>
      </c>
      <c r="BT403" s="74">
        <v>2.89</v>
      </c>
      <c r="BU403" s="74">
        <v>0.01</v>
      </c>
      <c r="BV403" s="74">
        <f t="shared" si="166"/>
        <v>13.871</v>
      </c>
      <c r="BW403" s="74">
        <f t="shared" si="167"/>
        <v>5.6120000000000001</v>
      </c>
      <c r="BX403" s="73">
        <f t="shared" si="168"/>
        <v>-93.832038717214274</v>
      </c>
      <c r="BY403" s="73">
        <f t="shared" si="169"/>
        <v>-167.44963620781618</v>
      </c>
      <c r="BZ403" s="74">
        <v>0.45</v>
      </c>
      <c r="CA403" s="72">
        <v>89.7</v>
      </c>
      <c r="CB403" s="74">
        <v>0.2</v>
      </c>
      <c r="CC403" s="74">
        <v>0.15</v>
      </c>
      <c r="CD403" s="74">
        <v>8.6140000000000008</v>
      </c>
      <c r="CE403" s="74">
        <v>0.01</v>
      </c>
      <c r="CF403" s="74">
        <v>0.45500000000000002</v>
      </c>
      <c r="CG403" s="74">
        <v>0.02</v>
      </c>
      <c r="CH403" s="74">
        <v>0</v>
      </c>
      <c r="CI403" s="74">
        <v>4.0000000000000001E-3</v>
      </c>
      <c r="CJ403" s="74">
        <v>1.78</v>
      </c>
      <c r="CK403" s="74">
        <v>510.39</v>
      </c>
      <c r="CL403" s="74">
        <v>0.44</v>
      </c>
      <c r="CM403" s="74">
        <v>0.57999999999999996</v>
      </c>
      <c r="CN403" s="74">
        <v>39.709000000000003</v>
      </c>
      <c r="CO403" s="74">
        <v>3.3000000000000002E-2</v>
      </c>
      <c r="CP403" s="74">
        <v>0.56000000000000005</v>
      </c>
      <c r="CQ403" s="74">
        <v>6.0000000000000001E-3</v>
      </c>
      <c r="CR403" s="74">
        <v>10.210000000000001</v>
      </c>
      <c r="CS403" s="74">
        <v>0.01</v>
      </c>
      <c r="CT403" s="74">
        <v>0.33</v>
      </c>
      <c r="CU403" s="74">
        <v>48.83</v>
      </c>
      <c r="CV403" s="74">
        <v>0.14000000000000001</v>
      </c>
      <c r="CW403" s="74">
        <v>0.09</v>
      </c>
      <c r="CX403" s="74">
        <v>5.1879999999999997</v>
      </c>
      <c r="CY403" s="74">
        <v>8.0000000000000002E-3</v>
      </c>
      <c r="CZ403" s="74">
        <v>0.39300000000000002</v>
      </c>
      <c r="DA403" s="74">
        <v>3.0000000000000001E-3</v>
      </c>
      <c r="DB403" s="74">
        <v>0</v>
      </c>
      <c r="DC403" s="74">
        <v>3.0000000000000001E-3</v>
      </c>
      <c r="DD403" s="74">
        <v>48.17</v>
      </c>
    </row>
    <row r="404" spans="1:108" ht="16.5" customHeight="1" x14ac:dyDescent="0.25">
      <c r="A404" s="70">
        <v>381</v>
      </c>
      <c r="B404" s="85">
        <v>45482</v>
      </c>
      <c r="C404" s="72">
        <v>1</v>
      </c>
      <c r="D404" s="72">
        <v>12</v>
      </c>
      <c r="E404" s="72">
        <v>2120.48</v>
      </c>
      <c r="F404" s="74"/>
      <c r="G404" s="72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2">
        <v>1.67</v>
      </c>
      <c r="AB404" s="72">
        <v>678.93</v>
      </c>
      <c r="AC404" s="72">
        <v>1.67</v>
      </c>
      <c r="AD404" s="72">
        <v>3.6</v>
      </c>
      <c r="AE404" s="72">
        <v>8.0299999999999994</v>
      </c>
      <c r="AF404" s="72">
        <v>3.6999999999999998E-2</v>
      </c>
      <c r="AG404" s="72">
        <v>0.40799999999999997</v>
      </c>
      <c r="AH404" s="72">
        <v>3.1E-2</v>
      </c>
      <c r="AI404" s="72">
        <v>0</v>
      </c>
      <c r="AJ404" s="72">
        <v>8.9999999999999993E-3</v>
      </c>
      <c r="AK404" s="72">
        <f t="shared" si="162"/>
        <v>75.476745056048173</v>
      </c>
      <c r="AL404" s="72">
        <f t="shared" si="163"/>
        <v>2.9759470563558708</v>
      </c>
      <c r="AM404" s="72">
        <f t="shared" si="164"/>
        <v>406.54491017964068</v>
      </c>
      <c r="AN404" s="72">
        <v>43.79</v>
      </c>
      <c r="AO404" s="74">
        <v>20.05</v>
      </c>
      <c r="AP404" s="72">
        <v>13041.05</v>
      </c>
      <c r="AQ404" s="74">
        <v>38.21</v>
      </c>
      <c r="AR404" s="74">
        <v>10.73</v>
      </c>
      <c r="AS404" s="74">
        <v>9.6890000000000001</v>
      </c>
      <c r="AT404" s="74">
        <v>0.47399999999999998</v>
      </c>
      <c r="AU404" s="74">
        <v>0.4</v>
      </c>
      <c r="AV404" s="74">
        <v>8.1000000000000003E-2</v>
      </c>
      <c r="AW404" s="74">
        <v>11.94</v>
      </c>
      <c r="AX404" s="74">
        <v>0.15</v>
      </c>
      <c r="AY404" s="74">
        <f t="shared" si="165"/>
        <v>32.359000000000002</v>
      </c>
      <c r="AZ404" s="74"/>
      <c r="BA404" s="74"/>
      <c r="BB404" s="74">
        <v>0.56000000000000005</v>
      </c>
      <c r="BC404" s="72">
        <v>166.8</v>
      </c>
      <c r="BD404" s="74">
        <v>0.45</v>
      </c>
      <c r="BE404" s="74">
        <v>3.71</v>
      </c>
      <c r="BF404" s="74">
        <v>9.3350000000000009</v>
      </c>
      <c r="BG404" s="74">
        <v>2.1000000000000001E-2</v>
      </c>
      <c r="BH404" s="74">
        <v>0.51400000000000001</v>
      </c>
      <c r="BI404" s="74">
        <v>3.1E-2</v>
      </c>
      <c r="BJ404" s="74">
        <v>0</v>
      </c>
      <c r="BK404" s="74">
        <v>5.0000000000000001E-3</v>
      </c>
      <c r="BL404" s="74">
        <v>1.24</v>
      </c>
      <c r="BM404" s="72">
        <v>930.99</v>
      </c>
      <c r="BN404" s="74">
        <v>2.3199999999999998</v>
      </c>
      <c r="BO404" s="74">
        <v>45.92</v>
      </c>
      <c r="BP404" s="74">
        <v>11.747999999999999</v>
      </c>
      <c r="BQ404" s="74">
        <v>0.29699999999999999</v>
      </c>
      <c r="BR404" s="74">
        <v>0.24099999999999999</v>
      </c>
      <c r="BS404" s="74">
        <v>0.375</v>
      </c>
      <c r="BT404" s="74">
        <v>3.76</v>
      </c>
      <c r="BU404" s="74">
        <v>8.9999999999999993E-3</v>
      </c>
      <c r="BV404" s="74">
        <f t="shared" si="166"/>
        <v>15.507999999999999</v>
      </c>
      <c r="BW404" s="74">
        <f t="shared" si="167"/>
        <v>6.3769999999999998</v>
      </c>
      <c r="BX404" s="73">
        <f t="shared" si="168"/>
        <v>-93.072038717214269</v>
      </c>
      <c r="BY404" s="73">
        <f t="shared" si="169"/>
        <v>-166.07263620781617</v>
      </c>
      <c r="BZ404" s="74">
        <v>0.39</v>
      </c>
      <c r="CA404" s="72">
        <v>91.03</v>
      </c>
      <c r="CB404" s="74">
        <v>0.26</v>
      </c>
      <c r="CC404" s="74">
        <v>0.14000000000000001</v>
      </c>
      <c r="CD404" s="74">
        <v>9.1189999999999998</v>
      </c>
      <c r="CE404" s="74">
        <v>8.9999999999999993E-3</v>
      </c>
      <c r="CF404" s="74">
        <v>0.55800000000000005</v>
      </c>
      <c r="CG404" s="74">
        <v>2E-3</v>
      </c>
      <c r="CH404" s="74">
        <v>0</v>
      </c>
      <c r="CI404" s="74">
        <v>6.0000000000000001E-3</v>
      </c>
      <c r="CJ404" s="74">
        <v>1.66</v>
      </c>
      <c r="CK404" s="74">
        <v>438.09</v>
      </c>
      <c r="CL404" s="74">
        <v>0.51</v>
      </c>
      <c r="CM404" s="74">
        <v>0.42</v>
      </c>
      <c r="CN404" s="74">
        <v>35.616999999999997</v>
      </c>
      <c r="CO404" s="74">
        <v>2.3E-2</v>
      </c>
      <c r="CP404" s="74">
        <v>0.56100000000000005</v>
      </c>
      <c r="CQ404" s="74">
        <v>5.0000000000000001E-3</v>
      </c>
      <c r="CR404" s="74">
        <v>16.260000000000002</v>
      </c>
      <c r="CS404" s="74">
        <v>1.0999999999999999E-2</v>
      </c>
      <c r="CT404" s="74">
        <v>0.33</v>
      </c>
      <c r="CU404" s="74">
        <v>65.2</v>
      </c>
      <c r="CV404" s="74">
        <v>0.19</v>
      </c>
      <c r="CW404" s="74">
        <v>0.1</v>
      </c>
      <c r="CX404" s="74">
        <v>6.7930000000000001</v>
      </c>
      <c r="CY404" s="74">
        <v>6.0000000000000001E-3</v>
      </c>
      <c r="CZ404" s="74">
        <v>0.54600000000000004</v>
      </c>
      <c r="DA404" s="74">
        <v>2E-3</v>
      </c>
      <c r="DB404" s="74">
        <v>0</v>
      </c>
      <c r="DC404" s="74">
        <v>6.0000000000000001E-3</v>
      </c>
      <c r="DD404" s="74">
        <v>48.17</v>
      </c>
    </row>
    <row r="405" spans="1:108" ht="16.5" customHeight="1" x14ac:dyDescent="0.25">
      <c r="A405" s="70">
        <v>382</v>
      </c>
      <c r="B405" s="85">
        <v>45482</v>
      </c>
      <c r="C405" s="72">
        <v>2</v>
      </c>
      <c r="D405" s="72">
        <v>10.73</v>
      </c>
      <c r="E405" s="72">
        <v>1847.78</v>
      </c>
      <c r="F405" s="74"/>
      <c r="G405" s="72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2">
        <v>1.31</v>
      </c>
      <c r="AB405" s="72">
        <v>728.6</v>
      </c>
      <c r="AC405" s="72">
        <v>1.7</v>
      </c>
      <c r="AD405" s="72">
        <v>3.64</v>
      </c>
      <c r="AE405" s="72">
        <v>10.577</v>
      </c>
      <c r="AF405" s="72">
        <v>3.7999999999999999E-2</v>
      </c>
      <c r="AG405" s="72">
        <v>0.40600000000000003</v>
      </c>
      <c r="AH405" s="72">
        <v>3.3000000000000002E-2</v>
      </c>
      <c r="AI405" s="72">
        <v>0</v>
      </c>
      <c r="AJ405" s="72">
        <v>0.01</v>
      </c>
      <c r="AK405" s="72">
        <f t="shared" si="162"/>
        <v>69.907105441850916</v>
      </c>
      <c r="AL405" s="72">
        <f>100/((AB405/10000*1.6734/5.8)+(AC405*1.1547/7.58)+(AD405*(100/(67.1-$AQ$1))/4)+(AF405*2.8879/4.2)+(AG405*2.1733/6)+((AE405-(AD405*($AQ$1/(67.1-$AQ$1)))-(AF405*0.8788)-(AG405*0.7453))*2.1483/4.9)+(AK405/2.65))</f>
        <v>3.0638792232804737</v>
      </c>
      <c r="AM405" s="72">
        <f t="shared" si="164"/>
        <v>428.58823529411768</v>
      </c>
      <c r="AN405" s="72">
        <v>43.79</v>
      </c>
      <c r="AO405" s="74">
        <v>18.98</v>
      </c>
      <c r="AP405" s="72">
        <v>14317.09</v>
      </c>
      <c r="AQ405" s="74">
        <v>45.55</v>
      </c>
      <c r="AR405" s="74">
        <v>10.38</v>
      </c>
      <c r="AS405" s="74">
        <v>8.8829999999999991</v>
      </c>
      <c r="AT405" s="74">
        <v>0.59399999999999997</v>
      </c>
      <c r="AU405" s="74">
        <v>0.39100000000000001</v>
      </c>
      <c r="AV405" s="74">
        <v>9.0999999999999998E-2</v>
      </c>
      <c r="AW405" s="74">
        <v>5.13</v>
      </c>
      <c r="AX405" s="74">
        <v>0.23699999999999999</v>
      </c>
      <c r="AY405" s="74">
        <f>+AR405+AW405+AS405</f>
        <v>24.393000000000001</v>
      </c>
      <c r="AZ405" s="74"/>
      <c r="BA405" s="74"/>
      <c r="BB405" s="74">
        <v>0.52</v>
      </c>
      <c r="BC405" s="72">
        <v>170.18</v>
      </c>
      <c r="BD405" s="74">
        <v>0.45</v>
      </c>
      <c r="BE405" s="74">
        <v>4.13</v>
      </c>
      <c r="BF405" s="74">
        <v>9.4190000000000005</v>
      </c>
      <c r="BG405" s="74">
        <v>2.1999999999999999E-2</v>
      </c>
      <c r="BH405" s="74">
        <v>0.47499999999999998</v>
      </c>
      <c r="BI405" s="74">
        <v>3.6999999999999998E-2</v>
      </c>
      <c r="BJ405" s="74">
        <v>0</v>
      </c>
      <c r="BK405" s="74">
        <v>4.0000000000000001E-3</v>
      </c>
      <c r="BL405" s="74">
        <v>0.87</v>
      </c>
      <c r="BM405" s="72">
        <v>885.52</v>
      </c>
      <c r="BN405" s="74">
        <v>2.72</v>
      </c>
      <c r="BO405" s="74">
        <v>48.86</v>
      </c>
      <c r="BP405" s="74">
        <v>10.599</v>
      </c>
      <c r="BQ405" s="74">
        <v>0.33300000000000002</v>
      </c>
      <c r="BR405" s="74">
        <v>0.22600000000000001</v>
      </c>
      <c r="BS405" s="74">
        <v>0.40100000000000002</v>
      </c>
      <c r="BT405" s="74">
        <v>2.72</v>
      </c>
      <c r="BU405" s="74">
        <v>1.2999999999999999E-2</v>
      </c>
      <c r="BV405" s="74">
        <f>BT405+BP405</f>
        <v>13.319000000000001</v>
      </c>
      <c r="BW405" s="74">
        <f>BT405+BN405+BQ405</f>
        <v>5.7730000000000006</v>
      </c>
      <c r="BX405" s="73">
        <f>BX404+BT405-$BX$2</f>
        <v>-93.35203871721427</v>
      </c>
      <c r="BY405" s="73">
        <f t="shared" si="169"/>
        <v>-165.29963620781618</v>
      </c>
      <c r="BZ405" s="74">
        <v>0.39</v>
      </c>
      <c r="CA405" s="72">
        <v>83.15</v>
      </c>
      <c r="CB405" s="74">
        <v>0.3</v>
      </c>
      <c r="CC405" s="74">
        <v>0.16</v>
      </c>
      <c r="CD405" s="74">
        <v>8.8889999999999993</v>
      </c>
      <c r="CE405" s="74">
        <v>7.0000000000000001E-3</v>
      </c>
      <c r="CF405" s="74">
        <v>0.41499999999999998</v>
      </c>
      <c r="CG405" s="74">
        <v>2E-3</v>
      </c>
      <c r="CH405" s="74">
        <v>0</v>
      </c>
      <c r="CI405" s="74">
        <v>3.0000000000000001E-3</v>
      </c>
      <c r="CJ405" s="74">
        <v>1.47</v>
      </c>
      <c r="CK405" s="74">
        <v>572.74</v>
      </c>
      <c r="CL405" s="74">
        <v>0.59</v>
      </c>
      <c r="CM405" s="74">
        <v>0.93</v>
      </c>
      <c r="CN405" s="74">
        <v>37.957000000000001</v>
      </c>
      <c r="CO405" s="74">
        <v>0.04</v>
      </c>
      <c r="CP405" s="74">
        <v>0.59599999999999997</v>
      </c>
      <c r="CQ405" s="74">
        <v>8.9999999999999993E-3</v>
      </c>
      <c r="CR405" s="74">
        <v>11.4</v>
      </c>
      <c r="CS405" s="74">
        <v>0.01</v>
      </c>
      <c r="CT405" s="74">
        <v>0.33</v>
      </c>
      <c r="CU405" s="74">
        <v>44.38</v>
      </c>
      <c r="CV405" s="74">
        <v>0.19</v>
      </c>
      <c r="CW405" s="74">
        <v>0.09</v>
      </c>
      <c r="CX405" s="74">
        <v>4.8789999999999996</v>
      </c>
      <c r="CY405" s="74">
        <v>6.0000000000000001E-3</v>
      </c>
      <c r="CZ405" s="74">
        <v>0.43</v>
      </c>
      <c r="DA405" s="74">
        <v>1E-3</v>
      </c>
      <c r="DB405" s="74">
        <v>0</v>
      </c>
      <c r="DC405" s="74">
        <v>5.0000000000000001E-3</v>
      </c>
      <c r="DD405" s="74">
        <v>48.17</v>
      </c>
    </row>
    <row r="406" spans="1:108" ht="16.5" customHeight="1" x14ac:dyDescent="0.25">
      <c r="A406" s="70">
        <v>383</v>
      </c>
      <c r="B406" s="85">
        <v>45483</v>
      </c>
      <c r="C406" s="72">
        <v>1</v>
      </c>
      <c r="D406" s="92">
        <v>0</v>
      </c>
      <c r="E406" s="92">
        <v>0</v>
      </c>
      <c r="F406" s="93"/>
      <c r="G406" s="92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  <c r="AG406" s="92">
        <v>0</v>
      </c>
      <c r="AH406" s="92">
        <v>0</v>
      </c>
      <c r="AI406" s="72">
        <v>0</v>
      </c>
      <c r="AJ406" s="92">
        <v>0</v>
      </c>
      <c r="AK406" s="92">
        <v>0</v>
      </c>
      <c r="AL406" s="92">
        <v>0</v>
      </c>
      <c r="AM406" s="92">
        <v>0</v>
      </c>
      <c r="AN406" s="92"/>
      <c r="AO406" s="93">
        <v>0</v>
      </c>
      <c r="AP406" s="93">
        <v>0</v>
      </c>
      <c r="AQ406" s="93">
        <v>0</v>
      </c>
      <c r="AR406" s="93">
        <v>0</v>
      </c>
      <c r="AS406" s="93">
        <v>0</v>
      </c>
      <c r="AT406" s="93">
        <v>0</v>
      </c>
      <c r="AU406" s="93">
        <v>0</v>
      </c>
      <c r="AV406" s="93">
        <v>0</v>
      </c>
      <c r="AW406" s="93">
        <v>0</v>
      </c>
      <c r="AX406" s="93">
        <v>0</v>
      </c>
      <c r="AY406" s="93">
        <v>0</v>
      </c>
      <c r="AZ406" s="93"/>
      <c r="BA406" s="93"/>
      <c r="BB406" s="93">
        <v>0</v>
      </c>
      <c r="BC406" s="93">
        <v>0</v>
      </c>
      <c r="BD406" s="93">
        <v>0</v>
      </c>
      <c r="BE406" s="93">
        <v>0</v>
      </c>
      <c r="BF406" s="93">
        <v>0</v>
      </c>
      <c r="BG406" s="93">
        <v>0</v>
      </c>
      <c r="BH406" s="93">
        <v>0</v>
      </c>
      <c r="BI406" s="93">
        <v>0</v>
      </c>
      <c r="BJ406" s="74">
        <v>0</v>
      </c>
      <c r="BK406" s="93">
        <v>0</v>
      </c>
      <c r="BL406" s="93">
        <v>0</v>
      </c>
      <c r="BM406" s="93">
        <v>0</v>
      </c>
      <c r="BN406" s="93">
        <v>0</v>
      </c>
      <c r="BO406" s="93">
        <v>0</v>
      </c>
      <c r="BP406" s="93">
        <v>0</v>
      </c>
      <c r="BQ406" s="93">
        <v>0</v>
      </c>
      <c r="BR406" s="93">
        <v>0</v>
      </c>
      <c r="BS406" s="93">
        <v>0</v>
      </c>
      <c r="BT406" s="93">
        <v>0</v>
      </c>
      <c r="BU406" s="93">
        <v>0</v>
      </c>
      <c r="BV406" s="93">
        <v>0</v>
      </c>
      <c r="BW406" s="93"/>
      <c r="BX406" s="94"/>
      <c r="BY406" s="94"/>
      <c r="BZ406" s="93">
        <v>0</v>
      </c>
      <c r="CA406" s="93">
        <v>0</v>
      </c>
      <c r="CB406" s="93">
        <v>0</v>
      </c>
      <c r="CC406" s="93">
        <v>0</v>
      </c>
      <c r="CD406" s="93">
        <v>0</v>
      </c>
      <c r="CE406" s="93">
        <v>0</v>
      </c>
      <c r="CF406" s="93">
        <v>0</v>
      </c>
      <c r="CG406" s="93">
        <v>0</v>
      </c>
      <c r="CH406" s="74">
        <v>0</v>
      </c>
      <c r="CI406" s="93">
        <v>0</v>
      </c>
      <c r="CJ406" s="93">
        <v>0</v>
      </c>
      <c r="CK406" s="93">
        <v>0</v>
      </c>
      <c r="CL406" s="93">
        <v>0</v>
      </c>
      <c r="CM406" s="93">
        <v>0</v>
      </c>
      <c r="CN406" s="93">
        <v>0</v>
      </c>
      <c r="CO406" s="93">
        <v>0</v>
      </c>
      <c r="CP406" s="93">
        <v>0</v>
      </c>
      <c r="CQ406" s="93">
        <v>0</v>
      </c>
      <c r="CR406" s="93">
        <v>0</v>
      </c>
      <c r="CS406" s="93">
        <v>0</v>
      </c>
      <c r="CT406" s="93">
        <v>0</v>
      </c>
      <c r="CU406" s="93">
        <v>0</v>
      </c>
      <c r="CV406" s="93">
        <v>0</v>
      </c>
      <c r="CW406" s="93">
        <v>0</v>
      </c>
      <c r="CX406" s="93">
        <v>0</v>
      </c>
      <c r="CY406" s="93">
        <v>0</v>
      </c>
      <c r="CZ406" s="93">
        <v>0</v>
      </c>
      <c r="DA406" s="93">
        <v>0</v>
      </c>
      <c r="DB406" s="74">
        <v>0</v>
      </c>
      <c r="DC406" s="93">
        <v>0</v>
      </c>
      <c r="DD406" s="93"/>
    </row>
    <row r="407" spans="1:108" ht="16.5" customHeight="1" x14ac:dyDescent="0.25">
      <c r="A407" s="70">
        <v>384</v>
      </c>
      <c r="B407" s="85">
        <v>45483</v>
      </c>
      <c r="C407" s="72">
        <v>2</v>
      </c>
      <c r="D407" s="92">
        <v>0</v>
      </c>
      <c r="E407" s="92">
        <v>0</v>
      </c>
      <c r="F407" s="93"/>
      <c r="G407" s="92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  <c r="AG407" s="92">
        <v>0</v>
      </c>
      <c r="AH407" s="92">
        <v>0</v>
      </c>
      <c r="AI407" s="72">
        <v>0</v>
      </c>
      <c r="AJ407" s="92">
        <v>0</v>
      </c>
      <c r="AK407" s="92">
        <v>0</v>
      </c>
      <c r="AL407" s="92">
        <v>0</v>
      </c>
      <c r="AM407" s="92">
        <v>0</v>
      </c>
      <c r="AN407" s="92"/>
      <c r="AO407" s="93">
        <v>0</v>
      </c>
      <c r="AP407" s="93">
        <v>0</v>
      </c>
      <c r="AQ407" s="93">
        <v>0</v>
      </c>
      <c r="AR407" s="93">
        <v>0</v>
      </c>
      <c r="AS407" s="93">
        <v>0</v>
      </c>
      <c r="AT407" s="93">
        <v>0</v>
      </c>
      <c r="AU407" s="93">
        <v>0</v>
      </c>
      <c r="AV407" s="93">
        <v>0</v>
      </c>
      <c r="AW407" s="93">
        <v>0</v>
      </c>
      <c r="AX407" s="93">
        <v>0</v>
      </c>
      <c r="AY407" s="93">
        <v>0</v>
      </c>
      <c r="AZ407" s="93"/>
      <c r="BA407" s="93"/>
      <c r="BB407" s="93">
        <v>0</v>
      </c>
      <c r="BC407" s="93">
        <v>0</v>
      </c>
      <c r="BD407" s="93">
        <v>0</v>
      </c>
      <c r="BE407" s="93">
        <v>0</v>
      </c>
      <c r="BF407" s="93">
        <v>0</v>
      </c>
      <c r="BG407" s="93">
        <v>0</v>
      </c>
      <c r="BH407" s="93">
        <v>0</v>
      </c>
      <c r="BI407" s="93">
        <v>0</v>
      </c>
      <c r="BJ407" s="74">
        <v>0</v>
      </c>
      <c r="BK407" s="93">
        <v>0</v>
      </c>
      <c r="BL407" s="93">
        <v>0</v>
      </c>
      <c r="BM407" s="93">
        <v>0</v>
      </c>
      <c r="BN407" s="93">
        <v>0</v>
      </c>
      <c r="BO407" s="93">
        <v>0</v>
      </c>
      <c r="BP407" s="93">
        <v>0</v>
      </c>
      <c r="BQ407" s="93">
        <v>0</v>
      </c>
      <c r="BR407" s="93">
        <v>0</v>
      </c>
      <c r="BS407" s="93">
        <v>0</v>
      </c>
      <c r="BT407" s="93">
        <v>0</v>
      </c>
      <c r="BU407" s="93">
        <v>0</v>
      </c>
      <c r="BV407" s="93">
        <v>0</v>
      </c>
      <c r="BW407" s="93"/>
      <c r="BX407" s="94"/>
      <c r="BY407" s="94"/>
      <c r="BZ407" s="93">
        <v>0</v>
      </c>
      <c r="CA407" s="93">
        <v>0</v>
      </c>
      <c r="CB407" s="93">
        <v>0</v>
      </c>
      <c r="CC407" s="93">
        <v>0</v>
      </c>
      <c r="CD407" s="93">
        <v>0</v>
      </c>
      <c r="CE407" s="93">
        <v>0</v>
      </c>
      <c r="CF407" s="93">
        <v>0</v>
      </c>
      <c r="CG407" s="93">
        <v>0</v>
      </c>
      <c r="CH407" s="74">
        <v>0</v>
      </c>
      <c r="CI407" s="93">
        <v>0</v>
      </c>
      <c r="CJ407" s="93">
        <v>0</v>
      </c>
      <c r="CK407" s="93">
        <v>0</v>
      </c>
      <c r="CL407" s="93">
        <v>0</v>
      </c>
      <c r="CM407" s="93">
        <v>0</v>
      </c>
      <c r="CN407" s="93">
        <v>0</v>
      </c>
      <c r="CO407" s="93">
        <v>0</v>
      </c>
      <c r="CP407" s="93">
        <v>0</v>
      </c>
      <c r="CQ407" s="93">
        <v>0</v>
      </c>
      <c r="CR407" s="93">
        <v>0</v>
      </c>
      <c r="CS407" s="93">
        <v>0</v>
      </c>
      <c r="CT407" s="93">
        <v>0</v>
      </c>
      <c r="CU407" s="93">
        <v>0</v>
      </c>
      <c r="CV407" s="93">
        <v>0</v>
      </c>
      <c r="CW407" s="93">
        <v>0</v>
      </c>
      <c r="CX407" s="93">
        <v>0</v>
      </c>
      <c r="CY407" s="93">
        <v>0</v>
      </c>
      <c r="CZ407" s="93">
        <v>0</v>
      </c>
      <c r="DA407" s="93">
        <v>0</v>
      </c>
      <c r="DB407" s="74">
        <v>0</v>
      </c>
      <c r="DC407" s="93">
        <v>0</v>
      </c>
      <c r="DD407" s="93"/>
    </row>
    <row r="408" spans="1:108" ht="16.5" customHeight="1" x14ac:dyDescent="0.25">
      <c r="A408" s="70">
        <v>385</v>
      </c>
      <c r="B408" s="85">
        <v>45484</v>
      </c>
      <c r="C408" s="72">
        <v>1</v>
      </c>
      <c r="D408" s="92">
        <v>0</v>
      </c>
      <c r="E408" s="92">
        <v>0</v>
      </c>
      <c r="F408" s="93"/>
      <c r="G408" s="92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  <c r="AG408" s="92">
        <v>0</v>
      </c>
      <c r="AH408" s="92">
        <v>0</v>
      </c>
      <c r="AI408" s="72">
        <v>0</v>
      </c>
      <c r="AJ408" s="92">
        <v>0</v>
      </c>
      <c r="AK408" s="92">
        <v>0</v>
      </c>
      <c r="AL408" s="92">
        <v>0</v>
      </c>
      <c r="AM408" s="92">
        <v>0</v>
      </c>
      <c r="AN408" s="92"/>
      <c r="AO408" s="93">
        <v>0</v>
      </c>
      <c r="AP408" s="93">
        <v>0</v>
      </c>
      <c r="AQ408" s="93">
        <v>0</v>
      </c>
      <c r="AR408" s="93">
        <v>0</v>
      </c>
      <c r="AS408" s="93">
        <v>0</v>
      </c>
      <c r="AT408" s="93">
        <v>0</v>
      </c>
      <c r="AU408" s="93">
        <v>0</v>
      </c>
      <c r="AV408" s="93">
        <v>0</v>
      </c>
      <c r="AW408" s="93">
        <v>0</v>
      </c>
      <c r="AX408" s="93">
        <v>0</v>
      </c>
      <c r="AY408" s="93">
        <v>0</v>
      </c>
      <c r="AZ408" s="93"/>
      <c r="BA408" s="93"/>
      <c r="BB408" s="93">
        <v>0</v>
      </c>
      <c r="BC408" s="93">
        <v>0</v>
      </c>
      <c r="BD408" s="93">
        <v>0</v>
      </c>
      <c r="BE408" s="93">
        <v>0</v>
      </c>
      <c r="BF408" s="93">
        <v>0</v>
      </c>
      <c r="BG408" s="93">
        <v>0</v>
      </c>
      <c r="BH408" s="93">
        <v>0</v>
      </c>
      <c r="BI408" s="93">
        <v>0</v>
      </c>
      <c r="BJ408" s="74">
        <v>0</v>
      </c>
      <c r="BK408" s="93">
        <v>0</v>
      </c>
      <c r="BL408" s="93">
        <v>0</v>
      </c>
      <c r="BM408" s="93">
        <v>0</v>
      </c>
      <c r="BN408" s="93">
        <v>0</v>
      </c>
      <c r="BO408" s="93">
        <v>0</v>
      </c>
      <c r="BP408" s="93">
        <v>0</v>
      </c>
      <c r="BQ408" s="93">
        <v>0</v>
      </c>
      <c r="BR408" s="93">
        <v>0</v>
      </c>
      <c r="BS408" s="93">
        <v>0</v>
      </c>
      <c r="BT408" s="93">
        <v>0</v>
      </c>
      <c r="BU408" s="93">
        <v>0</v>
      </c>
      <c r="BV408" s="93">
        <v>0</v>
      </c>
      <c r="BW408" s="93"/>
      <c r="BX408" s="94"/>
      <c r="BY408" s="94"/>
      <c r="BZ408" s="93">
        <v>0</v>
      </c>
      <c r="CA408" s="93">
        <v>0</v>
      </c>
      <c r="CB408" s="93">
        <v>0</v>
      </c>
      <c r="CC408" s="93">
        <v>0</v>
      </c>
      <c r="CD408" s="93">
        <v>0</v>
      </c>
      <c r="CE408" s="93">
        <v>0</v>
      </c>
      <c r="CF408" s="93">
        <v>0</v>
      </c>
      <c r="CG408" s="93">
        <v>0</v>
      </c>
      <c r="CH408" s="74">
        <v>0</v>
      </c>
      <c r="CI408" s="93">
        <v>0</v>
      </c>
      <c r="CJ408" s="93">
        <v>0</v>
      </c>
      <c r="CK408" s="93">
        <v>0</v>
      </c>
      <c r="CL408" s="93">
        <v>0</v>
      </c>
      <c r="CM408" s="93">
        <v>0</v>
      </c>
      <c r="CN408" s="93">
        <v>0</v>
      </c>
      <c r="CO408" s="93">
        <v>0</v>
      </c>
      <c r="CP408" s="93">
        <v>0</v>
      </c>
      <c r="CQ408" s="93">
        <v>0</v>
      </c>
      <c r="CR408" s="93">
        <v>0</v>
      </c>
      <c r="CS408" s="93">
        <v>0</v>
      </c>
      <c r="CT408" s="93">
        <v>0</v>
      </c>
      <c r="CU408" s="93">
        <v>0</v>
      </c>
      <c r="CV408" s="93">
        <v>0</v>
      </c>
      <c r="CW408" s="93">
        <v>0</v>
      </c>
      <c r="CX408" s="93">
        <v>0</v>
      </c>
      <c r="CY408" s="93">
        <v>0</v>
      </c>
      <c r="CZ408" s="93">
        <v>0</v>
      </c>
      <c r="DA408" s="93">
        <v>0</v>
      </c>
      <c r="DB408" s="74">
        <v>0</v>
      </c>
      <c r="DC408" s="93">
        <v>0</v>
      </c>
      <c r="DD408" s="93"/>
    </row>
    <row r="409" spans="1:108" ht="16.5" customHeight="1" x14ac:dyDescent="0.25">
      <c r="A409" s="70">
        <v>386</v>
      </c>
      <c r="B409" s="85">
        <v>45484</v>
      </c>
      <c r="C409" s="72">
        <v>2</v>
      </c>
      <c r="D409" s="92">
        <v>0</v>
      </c>
      <c r="E409" s="92">
        <v>0</v>
      </c>
      <c r="F409" s="93"/>
      <c r="G409" s="92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  <c r="AG409" s="92">
        <v>0</v>
      </c>
      <c r="AH409" s="92">
        <v>0</v>
      </c>
      <c r="AI409" s="72">
        <v>0</v>
      </c>
      <c r="AJ409" s="92">
        <v>0</v>
      </c>
      <c r="AK409" s="92">
        <v>0</v>
      </c>
      <c r="AL409" s="92">
        <v>0</v>
      </c>
      <c r="AM409" s="92">
        <v>0</v>
      </c>
      <c r="AN409" s="92"/>
      <c r="AO409" s="93">
        <v>0</v>
      </c>
      <c r="AP409" s="93">
        <v>0</v>
      </c>
      <c r="AQ409" s="93">
        <v>0</v>
      </c>
      <c r="AR409" s="93">
        <v>0</v>
      </c>
      <c r="AS409" s="93">
        <v>0</v>
      </c>
      <c r="AT409" s="93">
        <v>0</v>
      </c>
      <c r="AU409" s="93">
        <v>0</v>
      </c>
      <c r="AV409" s="93">
        <v>0</v>
      </c>
      <c r="AW409" s="93">
        <v>0</v>
      </c>
      <c r="AX409" s="93">
        <v>0</v>
      </c>
      <c r="AY409" s="93">
        <v>0</v>
      </c>
      <c r="AZ409" s="93"/>
      <c r="BA409" s="93"/>
      <c r="BB409" s="93">
        <v>0</v>
      </c>
      <c r="BC409" s="93">
        <v>0</v>
      </c>
      <c r="BD409" s="93">
        <v>0</v>
      </c>
      <c r="BE409" s="93">
        <v>0</v>
      </c>
      <c r="BF409" s="93">
        <v>0</v>
      </c>
      <c r="BG409" s="93">
        <v>0</v>
      </c>
      <c r="BH409" s="93">
        <v>0</v>
      </c>
      <c r="BI409" s="93">
        <v>0</v>
      </c>
      <c r="BJ409" s="74">
        <v>0</v>
      </c>
      <c r="BK409" s="93">
        <v>0</v>
      </c>
      <c r="BL409" s="93">
        <v>0</v>
      </c>
      <c r="BM409" s="93">
        <v>0</v>
      </c>
      <c r="BN409" s="93">
        <v>0</v>
      </c>
      <c r="BO409" s="93">
        <v>0</v>
      </c>
      <c r="BP409" s="93">
        <v>0</v>
      </c>
      <c r="BQ409" s="93">
        <v>0</v>
      </c>
      <c r="BR409" s="93">
        <v>0</v>
      </c>
      <c r="BS409" s="93">
        <v>0</v>
      </c>
      <c r="BT409" s="93">
        <v>0</v>
      </c>
      <c r="BU409" s="93">
        <v>0</v>
      </c>
      <c r="BV409" s="93">
        <v>0</v>
      </c>
      <c r="BW409" s="93"/>
      <c r="BX409" s="94"/>
      <c r="BY409" s="94"/>
      <c r="BZ409" s="93">
        <v>0</v>
      </c>
      <c r="CA409" s="93">
        <v>0</v>
      </c>
      <c r="CB409" s="93">
        <v>0</v>
      </c>
      <c r="CC409" s="93">
        <v>0</v>
      </c>
      <c r="CD409" s="93">
        <v>0</v>
      </c>
      <c r="CE409" s="93">
        <v>0</v>
      </c>
      <c r="CF409" s="93">
        <v>0</v>
      </c>
      <c r="CG409" s="93">
        <v>0</v>
      </c>
      <c r="CH409" s="74">
        <v>0</v>
      </c>
      <c r="CI409" s="93">
        <v>0</v>
      </c>
      <c r="CJ409" s="93">
        <v>0</v>
      </c>
      <c r="CK409" s="93">
        <v>0</v>
      </c>
      <c r="CL409" s="93">
        <v>0</v>
      </c>
      <c r="CM409" s="93">
        <v>0</v>
      </c>
      <c r="CN409" s="93">
        <v>0</v>
      </c>
      <c r="CO409" s="93">
        <v>0</v>
      </c>
      <c r="CP409" s="93">
        <v>0</v>
      </c>
      <c r="CQ409" s="93">
        <v>0</v>
      </c>
      <c r="CR409" s="93">
        <v>0</v>
      </c>
      <c r="CS409" s="93">
        <v>0</v>
      </c>
      <c r="CT409" s="93">
        <v>0</v>
      </c>
      <c r="CU409" s="93">
        <v>0</v>
      </c>
      <c r="CV409" s="93">
        <v>0</v>
      </c>
      <c r="CW409" s="93">
        <v>0</v>
      </c>
      <c r="CX409" s="93">
        <v>0</v>
      </c>
      <c r="CY409" s="93">
        <v>0</v>
      </c>
      <c r="CZ409" s="93">
        <v>0</v>
      </c>
      <c r="DA409" s="93">
        <v>0</v>
      </c>
      <c r="DB409" s="74">
        <v>0</v>
      </c>
      <c r="DC409" s="93">
        <v>0</v>
      </c>
      <c r="DD409" s="93"/>
    </row>
    <row r="410" spans="1:108" ht="16.5" customHeight="1" x14ac:dyDescent="0.25">
      <c r="A410" s="70">
        <v>387</v>
      </c>
      <c r="B410" s="85">
        <v>45485</v>
      </c>
      <c r="C410" s="72">
        <v>1</v>
      </c>
      <c r="D410" s="72">
        <v>9.48</v>
      </c>
      <c r="E410" s="72">
        <v>1664.44</v>
      </c>
      <c r="F410" s="74"/>
      <c r="G410" s="72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2">
        <v>1.85</v>
      </c>
      <c r="AB410" s="72">
        <v>786.22</v>
      </c>
      <c r="AC410" s="72">
        <v>1.9</v>
      </c>
      <c r="AD410" s="72">
        <v>3.43</v>
      </c>
      <c r="AE410" s="72">
        <v>9.4689999999999994</v>
      </c>
      <c r="AF410" s="72">
        <v>4.5999999999999999E-2</v>
      </c>
      <c r="AG410" s="72">
        <v>0.31</v>
      </c>
      <c r="AH410" s="72">
        <v>3.3000000000000002E-2</v>
      </c>
      <c r="AI410" s="72">
        <v>0</v>
      </c>
      <c r="AJ410" s="72">
        <v>1.0999999999999999E-2</v>
      </c>
      <c r="AK410" s="72">
        <f>100-(AB410/10000*1.6734)-(AC410*1.1547)-(AD410*(100/(67.1-$AQ$1)))-(AF410*2.8879)-(AG410*2.1733)-((AE410-(AD410*($AQ$1/(67.1-$AQ$1)))-(AF410*0.8788)-(AG410*0.7453))*2.1483)</f>
        <v>72.383101741231457</v>
      </c>
      <c r="AL410" s="72">
        <f>100/((AB410/10000*1.6734/5.8)+(AC410*1.1547/7.58)+(AD410*(100/(67.1-$AQ$1))/4)+(AF410*2.8879/4.2)+(AG410*2.1733/6)+((AE410-(AD410*($AQ$1/(67.1-$AQ$1)))-(AF410*0.8788)-(AG410*0.7453))*2.1483/4.9)+(AK410/2.65))</f>
        <v>3.0264338339449801</v>
      </c>
      <c r="AM410" s="72">
        <f>IF(AB410=0,0,(AB410/AC410))</f>
        <v>413.8</v>
      </c>
      <c r="AN410" s="72">
        <v>46.86</v>
      </c>
      <c r="AO410" s="74">
        <v>30.01</v>
      </c>
      <c r="AP410" s="72">
        <v>15172.22</v>
      </c>
      <c r="AQ410" s="74">
        <v>50.32</v>
      </c>
      <c r="AR410" s="74">
        <v>10.66</v>
      </c>
      <c r="AS410" s="74">
        <v>7.1180000000000003</v>
      </c>
      <c r="AT410" s="74">
        <v>0.443</v>
      </c>
      <c r="AU410" s="74">
        <v>0.437</v>
      </c>
      <c r="AV410" s="74">
        <v>0.113</v>
      </c>
      <c r="AW410" s="74">
        <v>3.52</v>
      </c>
      <c r="AX410" s="74">
        <v>0.109</v>
      </c>
      <c r="AY410" s="74">
        <f>+AR410+AW410+AS410</f>
        <v>21.298000000000002</v>
      </c>
      <c r="AZ410" s="74"/>
      <c r="BA410" s="74"/>
      <c r="BB410" s="74">
        <v>0.63</v>
      </c>
      <c r="BC410" s="72">
        <v>252.67</v>
      </c>
      <c r="BD410" s="74">
        <v>0.44</v>
      </c>
      <c r="BE410" s="74">
        <v>3.48</v>
      </c>
      <c r="BF410" s="74">
        <v>5.9770000000000003</v>
      </c>
      <c r="BG410" s="74">
        <v>1.7999999999999999E-2</v>
      </c>
      <c r="BH410" s="74">
        <v>0.41199999999999998</v>
      </c>
      <c r="BI410" s="74">
        <v>2.5999999999999999E-2</v>
      </c>
      <c r="BJ410" s="74">
        <v>0</v>
      </c>
      <c r="BK410" s="74">
        <v>7.0000000000000001E-3</v>
      </c>
      <c r="BL410" s="74">
        <v>2</v>
      </c>
      <c r="BM410" s="72">
        <v>1433.97</v>
      </c>
      <c r="BN410" s="74">
        <v>1.91</v>
      </c>
      <c r="BO410" s="74">
        <v>33.18</v>
      </c>
      <c r="BP410" s="74">
        <v>15.000999999999999</v>
      </c>
      <c r="BQ410" s="74">
        <v>0.32400000000000001</v>
      </c>
      <c r="BR410" s="74">
        <v>0.254</v>
      </c>
      <c r="BS410" s="74">
        <v>0.25</v>
      </c>
      <c r="BT410" s="74">
        <v>17.32</v>
      </c>
      <c r="BU410" s="74">
        <v>6.0000000000000001E-3</v>
      </c>
      <c r="BV410" s="74">
        <f>BT410+BP410</f>
        <v>32.320999999999998</v>
      </c>
      <c r="BW410" s="74">
        <f>BT410+BN410+BQ410</f>
        <v>19.554000000000002</v>
      </c>
      <c r="BX410" s="73">
        <f>BX405+BT410-$BX$2</f>
        <v>-79.032038717214277</v>
      </c>
      <c r="BY410" s="73">
        <f>BY405+BW410-BY$2</f>
        <v>-150.74563620781618</v>
      </c>
      <c r="BZ410" s="74">
        <v>0.49</v>
      </c>
      <c r="CA410" s="72">
        <v>168.64</v>
      </c>
      <c r="CB410" s="74">
        <v>0.38</v>
      </c>
      <c r="CC410" s="74">
        <v>0.46</v>
      </c>
      <c r="CD410" s="74">
        <v>7.6689999999999996</v>
      </c>
      <c r="CE410" s="74">
        <v>0.01</v>
      </c>
      <c r="CF410" s="74">
        <v>0.56999999999999995</v>
      </c>
      <c r="CG410" s="74">
        <v>5.0000000000000001E-3</v>
      </c>
      <c r="CH410" s="74">
        <v>0</v>
      </c>
      <c r="CI410" s="74">
        <v>3.0000000000000001E-3</v>
      </c>
      <c r="CJ410" s="74">
        <v>2.23</v>
      </c>
      <c r="CK410" s="74">
        <v>797</v>
      </c>
      <c r="CL410" s="74">
        <v>0.83</v>
      </c>
      <c r="CM410" s="74">
        <v>0.74</v>
      </c>
      <c r="CN410" s="74">
        <v>42.238999999999997</v>
      </c>
      <c r="CO410" s="74">
        <v>2.1999999999999999E-2</v>
      </c>
      <c r="CP410" s="74">
        <v>0.41099999999999998</v>
      </c>
      <c r="CQ410" s="74">
        <v>1.6E-2</v>
      </c>
      <c r="CR410" s="74">
        <v>9.3000000000000007</v>
      </c>
      <c r="CS410" s="74">
        <v>1.4999999999999999E-2</v>
      </c>
      <c r="CT410" s="74">
        <v>0.46</v>
      </c>
      <c r="CU410" s="74">
        <v>144.66</v>
      </c>
      <c r="CV410" s="74">
        <v>0.2</v>
      </c>
      <c r="CW410" s="74">
        <v>0.13</v>
      </c>
      <c r="CX410" s="74">
        <v>7.71</v>
      </c>
      <c r="CY410" s="74">
        <v>7.0000000000000001E-3</v>
      </c>
      <c r="CZ410" s="74">
        <v>0.39100000000000001</v>
      </c>
      <c r="DA410" s="74">
        <v>3.0000000000000001E-3</v>
      </c>
      <c r="DB410" s="74">
        <v>0</v>
      </c>
      <c r="DC410" s="74">
        <v>5.0000000000000001E-3</v>
      </c>
      <c r="DD410" s="74">
        <v>50.52</v>
      </c>
    </row>
    <row r="411" spans="1:108" ht="16.5" customHeight="1" x14ac:dyDescent="0.25">
      <c r="A411" s="70">
        <v>388</v>
      </c>
      <c r="B411" s="85">
        <v>45485</v>
      </c>
      <c r="C411" s="72">
        <v>2</v>
      </c>
      <c r="D411" s="72">
        <v>12</v>
      </c>
      <c r="E411" s="72">
        <v>2125.02</v>
      </c>
      <c r="F411" s="74"/>
      <c r="G411" s="72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2">
        <v>1.49</v>
      </c>
      <c r="AB411" s="72">
        <v>674.9</v>
      </c>
      <c r="AC411" s="72">
        <v>1.72</v>
      </c>
      <c r="AD411" s="72">
        <v>3.28</v>
      </c>
      <c r="AE411" s="72">
        <v>9.6920000000000002</v>
      </c>
      <c r="AF411" s="72">
        <v>4.9000000000000002E-2</v>
      </c>
      <c r="AG411" s="72">
        <v>0.28100000000000003</v>
      </c>
      <c r="AH411" s="72">
        <v>3.5999999999999997E-2</v>
      </c>
      <c r="AI411" s="72">
        <v>0</v>
      </c>
      <c r="AJ411" s="72">
        <v>1.0999999999999999E-2</v>
      </c>
      <c r="AK411" s="72">
        <f t="shared" ref="AK411:AK420" si="170">100-(AB411/10000*1.6734)-(AC411*1.1547)-(AD411*(100/(67.1-$AQ$1)))-(AF411*2.8879)-(AG411*2.1733)-((AE411-(AD411*($AQ$1/(67.1-$AQ$1)))-(AF411*0.8788)-(AG411*0.7453))*2.1483)</f>
        <v>72.350764845656101</v>
      </c>
      <c r="AL411" s="72">
        <f t="shared" ref="AL411:AL421" si="171">100/((AB411/10000*1.6734/5.8)+(AC411*1.1547/7.58)+(AD411*(100/(67.1-$AQ$1))/4)+(AF411*2.8879/4.2)+(AG411*2.1733/6)+((AE411-(AD411*($AQ$1/(67.1-$AQ$1)))-(AF411*0.8788)-(AG411*0.7453))*2.1483/4.9)+(AK411/2.65))</f>
        <v>3.0263773963434901</v>
      </c>
      <c r="AM411" s="72">
        <f t="shared" ref="AM411:AM420" si="172">IF(AB411=0,0,(AB411/AC411))</f>
        <v>392.38372093023253</v>
      </c>
      <c r="AN411" s="72">
        <v>45.74</v>
      </c>
      <c r="AO411" s="74">
        <v>19.25</v>
      </c>
      <c r="AP411" s="72">
        <v>12567.18</v>
      </c>
      <c r="AQ411" s="74">
        <v>46.66</v>
      </c>
      <c r="AR411" s="74">
        <v>9.32</v>
      </c>
      <c r="AS411" s="74">
        <v>9.2919999999999998</v>
      </c>
      <c r="AT411" s="74">
        <v>0.3</v>
      </c>
      <c r="AU411" s="74">
        <v>0.41799999999999998</v>
      </c>
      <c r="AV411" s="74">
        <v>8.8999999999999996E-2</v>
      </c>
      <c r="AW411" s="74">
        <v>7.45</v>
      </c>
      <c r="AX411" s="74">
        <v>0.14899999999999999</v>
      </c>
      <c r="AY411" s="74">
        <f t="shared" ref="AY411:AY420" si="173">+AR411+AW411+AS411</f>
        <v>26.061999999999998</v>
      </c>
      <c r="AZ411" s="74"/>
      <c r="BA411" s="74"/>
      <c r="BB411" s="74">
        <v>0.46</v>
      </c>
      <c r="BC411" s="72">
        <v>118.63</v>
      </c>
      <c r="BD411" s="74">
        <v>0.22</v>
      </c>
      <c r="BE411" s="74">
        <v>3.31</v>
      </c>
      <c r="BF411" s="74">
        <v>8.5850000000000009</v>
      </c>
      <c r="BG411" s="74">
        <v>2.1000000000000001E-2</v>
      </c>
      <c r="BH411" s="74">
        <v>0.433</v>
      </c>
      <c r="BI411" s="74">
        <v>3.1E-2</v>
      </c>
      <c r="BJ411" s="74">
        <v>0</v>
      </c>
      <c r="BK411" s="74">
        <v>5.0000000000000001E-3</v>
      </c>
      <c r="BL411" s="74">
        <v>1.05</v>
      </c>
      <c r="BM411" s="72">
        <v>748.02</v>
      </c>
      <c r="BN411" s="74">
        <v>0.93</v>
      </c>
      <c r="BO411" s="74">
        <v>44.2</v>
      </c>
      <c r="BP411" s="74">
        <v>15.757</v>
      </c>
      <c r="BQ411" s="74">
        <v>0.377</v>
      </c>
      <c r="BR411" s="74">
        <v>0.24399999999999999</v>
      </c>
      <c r="BS411" s="74">
        <v>0.442</v>
      </c>
      <c r="BT411" s="74">
        <v>7.43</v>
      </c>
      <c r="BU411" s="74">
        <v>1.2E-2</v>
      </c>
      <c r="BV411" s="74">
        <f t="shared" ref="BV411:BV421" si="174">BT411+BP411</f>
        <v>23.186999999999998</v>
      </c>
      <c r="BW411" s="74">
        <f t="shared" ref="BW411:BW419" si="175">BT411+BN411+BQ411</f>
        <v>8.7370000000000001</v>
      </c>
      <c r="BX411" s="73">
        <f t="shared" ref="BX411:BX421" si="176">BX410+BT411-$BX$2</f>
        <v>-74.60203871721427</v>
      </c>
      <c r="BY411" s="73">
        <f>BY410+BW411-BY$2</f>
        <v>-147.00863620781618</v>
      </c>
      <c r="BZ411" s="74">
        <v>0.41</v>
      </c>
      <c r="CA411" s="72">
        <v>73.989999999999995</v>
      </c>
      <c r="CB411" s="74">
        <v>0.2</v>
      </c>
      <c r="CC411" s="74">
        <v>0.42</v>
      </c>
      <c r="CD411" s="74">
        <v>8.0500000000000007</v>
      </c>
      <c r="CE411" s="74">
        <v>0.01</v>
      </c>
      <c r="CF411" s="74">
        <v>0.48199999999999998</v>
      </c>
      <c r="CG411" s="74">
        <v>3.0000000000000001E-3</v>
      </c>
      <c r="CH411" s="74">
        <v>0</v>
      </c>
      <c r="CI411" s="74">
        <v>4.0000000000000001E-3</v>
      </c>
      <c r="CJ411" s="74">
        <v>1.83</v>
      </c>
      <c r="CK411" s="74">
        <v>438.03</v>
      </c>
      <c r="CL411" s="74">
        <v>0.39</v>
      </c>
      <c r="CM411" s="74">
        <v>0.88</v>
      </c>
      <c r="CN411" s="74">
        <v>42.527000000000001</v>
      </c>
      <c r="CO411" s="74">
        <v>3.1E-2</v>
      </c>
      <c r="CP411" s="74">
        <v>0.42699999999999999</v>
      </c>
      <c r="CQ411" s="74">
        <v>1.7000000000000001E-2</v>
      </c>
      <c r="CR411" s="74">
        <v>10.32</v>
      </c>
      <c r="CS411" s="74">
        <v>1.4E-2</v>
      </c>
      <c r="CT411" s="74">
        <v>0.4</v>
      </c>
      <c r="CU411" s="74">
        <v>67</v>
      </c>
      <c r="CV411" s="74">
        <v>0.17</v>
      </c>
      <c r="CW411" s="74">
        <v>0.19</v>
      </c>
      <c r="CX411" s="74">
        <v>4.6989999999999998</v>
      </c>
      <c r="CY411" s="74">
        <v>6.0000000000000001E-3</v>
      </c>
      <c r="CZ411" s="74">
        <v>0.40799999999999997</v>
      </c>
      <c r="DA411" s="74">
        <v>4.0000000000000001E-3</v>
      </c>
      <c r="DB411" s="74">
        <v>0</v>
      </c>
      <c r="DC411" s="74">
        <v>8.9999999999999993E-3</v>
      </c>
      <c r="DD411" s="74">
        <v>51.86</v>
      </c>
    </row>
    <row r="412" spans="1:108" ht="16.5" customHeight="1" x14ac:dyDescent="0.25">
      <c r="A412" s="70">
        <v>389</v>
      </c>
      <c r="B412" s="85">
        <v>45486</v>
      </c>
      <c r="C412" s="72">
        <v>1</v>
      </c>
      <c r="D412" s="72">
        <v>11.21</v>
      </c>
      <c r="E412" s="72">
        <v>1753.61</v>
      </c>
      <c r="F412" s="74"/>
      <c r="G412" s="72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2">
        <v>1.79</v>
      </c>
      <c r="AB412" s="72">
        <v>686.39</v>
      </c>
      <c r="AC412" s="72">
        <v>1.1599999999999999</v>
      </c>
      <c r="AD412" s="72">
        <v>3.01</v>
      </c>
      <c r="AE412" s="72">
        <v>7.9630000000000001</v>
      </c>
      <c r="AF412" s="72">
        <v>4.1000000000000002E-2</v>
      </c>
      <c r="AG412" s="72">
        <v>0.35899999999999999</v>
      </c>
      <c r="AH412" s="72">
        <v>2.9000000000000001E-2</v>
      </c>
      <c r="AI412" s="72">
        <v>0</v>
      </c>
      <c r="AJ412" s="72">
        <v>8.9999999999999993E-3</v>
      </c>
      <c r="AK412" s="72">
        <f t="shared" si="170"/>
        <v>77.045255152542509</v>
      </c>
      <c r="AL412" s="72">
        <f t="shared" si="171"/>
        <v>2.9521093407681427</v>
      </c>
      <c r="AM412" s="72">
        <f t="shared" si="172"/>
        <v>591.7155172413793</v>
      </c>
      <c r="AN412" s="72">
        <v>44</v>
      </c>
      <c r="AO412" s="74">
        <v>20.25</v>
      </c>
      <c r="AP412" s="72">
        <v>10639.37</v>
      </c>
      <c r="AQ412" s="74">
        <v>31.75</v>
      </c>
      <c r="AR412" s="74">
        <v>13.19</v>
      </c>
      <c r="AS412" s="74">
        <v>11.438000000000001</v>
      </c>
      <c r="AT412" s="74">
        <v>0.60699999999999998</v>
      </c>
      <c r="AU412" s="74">
        <v>0.52200000000000002</v>
      </c>
      <c r="AV412" s="74">
        <v>0.129</v>
      </c>
      <c r="AW412" s="74">
        <v>11.25</v>
      </c>
      <c r="AX412" s="74">
        <v>0.152</v>
      </c>
      <c r="AY412" s="74">
        <f t="shared" si="173"/>
        <v>35.878</v>
      </c>
      <c r="AZ412" s="74"/>
      <c r="BA412" s="74"/>
      <c r="BB412" s="74">
        <v>0.46</v>
      </c>
      <c r="BC412" s="72">
        <v>128.62</v>
      </c>
      <c r="BD412" s="74">
        <v>0.21</v>
      </c>
      <c r="BE412" s="74">
        <v>3.16</v>
      </c>
      <c r="BF412" s="74">
        <v>8.3659999999999997</v>
      </c>
      <c r="BG412" s="74">
        <v>1.9E-2</v>
      </c>
      <c r="BH412" s="74">
        <v>0.375</v>
      </c>
      <c r="BI412" s="74">
        <v>2.8000000000000001E-2</v>
      </c>
      <c r="BJ412" s="74">
        <v>0</v>
      </c>
      <c r="BK412" s="74">
        <v>4.0000000000000001E-3</v>
      </c>
      <c r="BL412" s="74">
        <v>1.55</v>
      </c>
      <c r="BM412" s="72">
        <v>709.35</v>
      </c>
      <c r="BN412" s="74">
        <v>0.82</v>
      </c>
      <c r="BO412" s="74">
        <v>35.880000000000003</v>
      </c>
      <c r="BP412" s="74">
        <v>19.227</v>
      </c>
      <c r="BQ412" s="74">
        <v>0.253</v>
      </c>
      <c r="BR412" s="74">
        <v>0.34799999999999998</v>
      </c>
      <c r="BS412" s="74">
        <v>0.29299999999999998</v>
      </c>
      <c r="BT412" s="74">
        <v>2.95</v>
      </c>
      <c r="BU412" s="74">
        <v>0.01</v>
      </c>
      <c r="BV412" s="74">
        <f t="shared" si="174"/>
        <v>22.177</v>
      </c>
      <c r="BW412" s="74">
        <f t="shared" si="175"/>
        <v>4.0229999999999997</v>
      </c>
      <c r="BX412" s="73">
        <f t="shared" si="176"/>
        <v>-74.652038717214268</v>
      </c>
      <c r="BY412" s="73">
        <f>BY411+BW412-BY$2</f>
        <v>-147.98563620781619</v>
      </c>
      <c r="BZ412" s="74">
        <v>0.43</v>
      </c>
      <c r="CA412" s="72">
        <v>58.7</v>
      </c>
      <c r="CB412" s="74">
        <v>0.18</v>
      </c>
      <c r="CC412" s="74">
        <v>0.14000000000000001</v>
      </c>
      <c r="CD412" s="74">
        <v>7.1859999999999999</v>
      </c>
      <c r="CE412" s="74">
        <v>1.2E-2</v>
      </c>
      <c r="CF412" s="74">
        <v>0.47299999999999998</v>
      </c>
      <c r="CG412" s="74">
        <v>2E-3</v>
      </c>
      <c r="CH412" s="74">
        <v>0</v>
      </c>
      <c r="CI412" s="74">
        <v>4.0000000000000001E-3</v>
      </c>
      <c r="CJ412" s="74">
        <v>1.94</v>
      </c>
      <c r="CK412" s="74">
        <v>496.75</v>
      </c>
      <c r="CL412" s="74">
        <v>0.42</v>
      </c>
      <c r="CM412" s="74">
        <v>0.74</v>
      </c>
      <c r="CN412" s="74">
        <v>38.453000000000003</v>
      </c>
      <c r="CO412" s="74">
        <v>2.7E-2</v>
      </c>
      <c r="CP412" s="74">
        <v>0.77600000000000002</v>
      </c>
      <c r="CQ412" s="74">
        <v>1.7000000000000001E-2</v>
      </c>
      <c r="CR412" s="74">
        <v>12.3</v>
      </c>
      <c r="CS412" s="74">
        <v>0.01</v>
      </c>
      <c r="CT412" s="74">
        <v>0.4</v>
      </c>
      <c r="CU412" s="74">
        <v>55.37</v>
      </c>
      <c r="CV412" s="74">
        <v>0.2</v>
      </c>
      <c r="CW412" s="74">
        <v>0.14000000000000001</v>
      </c>
      <c r="CX412" s="74">
        <v>5.7110000000000003</v>
      </c>
      <c r="CY412" s="74">
        <v>1.0999999999999999E-2</v>
      </c>
      <c r="CZ412" s="74">
        <v>0.39800000000000002</v>
      </c>
      <c r="DA412" s="74">
        <v>2E-3</v>
      </c>
      <c r="DB412" s="74">
        <v>0</v>
      </c>
      <c r="DC412" s="74">
        <v>4.0000000000000001E-3</v>
      </c>
      <c r="DD412" s="74">
        <v>51.66</v>
      </c>
    </row>
    <row r="413" spans="1:108" ht="16.5" customHeight="1" x14ac:dyDescent="0.25">
      <c r="A413" s="70">
        <v>390</v>
      </c>
      <c r="B413" s="85">
        <v>45486</v>
      </c>
      <c r="C413" s="72">
        <v>2</v>
      </c>
      <c r="D413" s="72">
        <v>12</v>
      </c>
      <c r="E413" s="72">
        <v>2065.42</v>
      </c>
      <c r="F413" s="74"/>
      <c r="G413" s="72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2">
        <v>1.32</v>
      </c>
      <c r="AB413" s="72">
        <v>793.06</v>
      </c>
      <c r="AC413" s="72">
        <v>1.77</v>
      </c>
      <c r="AD413" s="72">
        <v>3.77</v>
      </c>
      <c r="AE413" s="72">
        <v>9.1739999999999995</v>
      </c>
      <c r="AF413" s="72">
        <v>4.8000000000000001E-2</v>
      </c>
      <c r="AG413" s="72">
        <v>0.45</v>
      </c>
      <c r="AH413" s="72">
        <v>3.5999999999999997E-2</v>
      </c>
      <c r="AI413" s="72">
        <v>0</v>
      </c>
      <c r="AJ413" s="72">
        <v>8.9999999999999993E-3</v>
      </c>
      <c r="AK413" s="72">
        <f t="shared" si="170"/>
        <v>72.615268201424897</v>
      </c>
      <c r="AL413" s="72">
        <f t="shared" si="171"/>
        <v>3.0203019333546646</v>
      </c>
      <c r="AM413" s="72">
        <f t="shared" si="172"/>
        <v>448.0564971751412</v>
      </c>
      <c r="AN413" s="72">
        <v>44.66</v>
      </c>
      <c r="AO413" s="74">
        <v>16.89</v>
      </c>
      <c r="AP413" s="72">
        <v>11644.42</v>
      </c>
      <c r="AQ413" s="74">
        <v>43.36</v>
      </c>
      <c r="AR413" s="74">
        <v>10.83</v>
      </c>
      <c r="AS413" s="74">
        <v>9.6129999999999995</v>
      </c>
      <c r="AT413" s="74">
        <v>0.59099999999999997</v>
      </c>
      <c r="AU413" s="74">
        <v>0.437</v>
      </c>
      <c r="AV413" s="74">
        <v>0.10100000000000001</v>
      </c>
      <c r="AW413" s="74">
        <v>7.7</v>
      </c>
      <c r="AX413" s="74">
        <v>0.191</v>
      </c>
      <c r="AY413" s="74">
        <f t="shared" si="173"/>
        <v>28.143000000000001</v>
      </c>
      <c r="AZ413" s="74"/>
      <c r="BA413" s="74"/>
      <c r="BB413" s="74">
        <v>0.43</v>
      </c>
      <c r="BC413" s="72">
        <v>112.23</v>
      </c>
      <c r="BD413" s="74">
        <v>0.22</v>
      </c>
      <c r="BE413" s="74">
        <v>2.81</v>
      </c>
      <c r="BF413" s="74">
        <v>8.1679999999999993</v>
      </c>
      <c r="BG413" s="74">
        <v>1.6E-2</v>
      </c>
      <c r="BH413" s="74">
        <v>0.34200000000000003</v>
      </c>
      <c r="BI413" s="74">
        <v>2.4E-2</v>
      </c>
      <c r="BJ413" s="74">
        <v>0</v>
      </c>
      <c r="BK413" s="74">
        <v>4.0000000000000001E-3</v>
      </c>
      <c r="BL413" s="74">
        <v>1.3</v>
      </c>
      <c r="BM413" s="72">
        <v>728.59</v>
      </c>
      <c r="BN413" s="74">
        <v>0.75</v>
      </c>
      <c r="BO413" s="74">
        <v>38.89</v>
      </c>
      <c r="BP413" s="74">
        <v>17.827000000000002</v>
      </c>
      <c r="BQ413" s="74">
        <v>0.25800000000000001</v>
      </c>
      <c r="BR413" s="74">
        <v>0.28699999999999998</v>
      </c>
      <c r="BS413" s="74">
        <v>0.309</v>
      </c>
      <c r="BT413" s="74">
        <v>2.64</v>
      </c>
      <c r="BU413" s="74">
        <v>8.0000000000000002E-3</v>
      </c>
      <c r="BV413" s="74">
        <f t="shared" si="174"/>
        <v>20.467000000000002</v>
      </c>
      <c r="BW413" s="74">
        <f t="shared" si="175"/>
        <v>3.6480000000000001</v>
      </c>
      <c r="BX413" s="73">
        <f t="shared" si="176"/>
        <v>-75.012038717214267</v>
      </c>
      <c r="BY413" s="73">
        <f t="shared" ref="BY413:BY420" si="177">BY412+BW413-BY$2</f>
        <v>-149.33763620781619</v>
      </c>
      <c r="BZ413" s="74">
        <v>0.4</v>
      </c>
      <c r="CA413" s="72">
        <v>85.52</v>
      </c>
      <c r="CB413" s="74">
        <v>0.25</v>
      </c>
      <c r="CC413" s="74">
        <v>0.18</v>
      </c>
      <c r="CD413" s="74">
        <v>8.44</v>
      </c>
      <c r="CE413" s="74">
        <v>1.2E-2</v>
      </c>
      <c r="CF413" s="74">
        <v>0.41899999999999998</v>
      </c>
      <c r="CG413" s="74">
        <v>2E-3</v>
      </c>
      <c r="CH413" s="74">
        <v>0</v>
      </c>
      <c r="CI413" s="74">
        <v>4.0000000000000001E-3</v>
      </c>
      <c r="CJ413" s="74">
        <v>2.2200000000000002</v>
      </c>
      <c r="CK413" s="74">
        <v>450.22</v>
      </c>
      <c r="CL413" s="74">
        <v>0.36</v>
      </c>
      <c r="CM413" s="74">
        <v>0.54</v>
      </c>
      <c r="CN413" s="74">
        <v>40.302</v>
      </c>
      <c r="CO413" s="74">
        <v>2.4E-2</v>
      </c>
      <c r="CP413" s="74">
        <v>0.627</v>
      </c>
      <c r="CQ413" s="74">
        <v>6.0000000000000001E-3</v>
      </c>
      <c r="CR413" s="74">
        <v>7.62</v>
      </c>
      <c r="CS413" s="74">
        <v>8.9999999999999993E-3</v>
      </c>
      <c r="CT413" s="74">
        <v>0.3</v>
      </c>
      <c r="CU413" s="74">
        <v>41.07</v>
      </c>
      <c r="CV413" s="74">
        <v>0.19</v>
      </c>
      <c r="CW413" s="74">
        <v>0.13</v>
      </c>
      <c r="CX413" s="74">
        <v>5.2210000000000001</v>
      </c>
      <c r="CY413" s="74">
        <v>8.9999999999999993E-3</v>
      </c>
      <c r="CZ413" s="74">
        <v>0.312</v>
      </c>
      <c r="DA413" s="74">
        <v>2E-3</v>
      </c>
      <c r="DB413" s="74">
        <v>0</v>
      </c>
      <c r="DC413" s="74">
        <v>4.0000000000000001E-3</v>
      </c>
      <c r="DD413" s="74">
        <v>47.08</v>
      </c>
    </row>
    <row r="414" spans="1:108" ht="16.5" customHeight="1" x14ac:dyDescent="0.25">
      <c r="A414" s="70">
        <v>391</v>
      </c>
      <c r="B414" s="85">
        <v>45487</v>
      </c>
      <c r="C414" s="72">
        <v>1</v>
      </c>
      <c r="D414" s="72">
        <v>12</v>
      </c>
      <c r="E414" s="72">
        <v>2141.89</v>
      </c>
      <c r="F414" s="74"/>
      <c r="G414" s="72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2">
        <v>1.51</v>
      </c>
      <c r="AB414" s="72">
        <v>640.59</v>
      </c>
      <c r="AC414" s="72">
        <v>1.29</v>
      </c>
      <c r="AD414" s="72">
        <v>2.91</v>
      </c>
      <c r="AE414" s="72">
        <v>7.59</v>
      </c>
      <c r="AF414" s="72">
        <v>3.9E-2</v>
      </c>
      <c r="AG414" s="72">
        <v>0.35799999999999998</v>
      </c>
      <c r="AH414" s="72">
        <v>2.7E-2</v>
      </c>
      <c r="AI414" s="72">
        <v>0</v>
      </c>
      <c r="AJ414" s="72">
        <v>8.0000000000000002E-3</v>
      </c>
      <c r="AK414" s="72">
        <f t="shared" si="170"/>
        <v>77.844474110615593</v>
      </c>
      <c r="AL414" s="72">
        <f t="shared" si="171"/>
        <v>2.9417083335738359</v>
      </c>
      <c r="AM414" s="72">
        <f t="shared" si="172"/>
        <v>496.58139534883725</v>
      </c>
      <c r="AN414" s="72">
        <v>48.86</v>
      </c>
      <c r="AO414" s="74">
        <v>18.37</v>
      </c>
      <c r="AP414" s="72">
        <v>12398.01</v>
      </c>
      <c r="AQ414" s="74">
        <v>35.869999999999997</v>
      </c>
      <c r="AR414" s="74">
        <v>10.07</v>
      </c>
      <c r="AS414" s="74">
        <v>10.47</v>
      </c>
      <c r="AT414" s="74">
        <v>0.625</v>
      </c>
      <c r="AU414" s="74">
        <v>0.47099999999999997</v>
      </c>
      <c r="AV414" s="74">
        <v>9.1999999999999998E-2</v>
      </c>
      <c r="AW414" s="74">
        <v>8.75</v>
      </c>
      <c r="AX414" s="74">
        <v>0.158</v>
      </c>
      <c r="AY414" s="74">
        <f t="shared" si="173"/>
        <v>29.29</v>
      </c>
      <c r="AZ414" s="74"/>
      <c r="BA414" s="74"/>
      <c r="BB414" s="74">
        <v>0.5</v>
      </c>
      <c r="BC414" s="72">
        <v>131.24</v>
      </c>
      <c r="BD414" s="74">
        <v>0.19</v>
      </c>
      <c r="BE414" s="74">
        <v>3.04</v>
      </c>
      <c r="BF414" s="74">
        <v>8.0109999999999992</v>
      </c>
      <c r="BG414" s="74">
        <v>2.3E-2</v>
      </c>
      <c r="BH414" s="74">
        <v>0.35</v>
      </c>
      <c r="BI414" s="74">
        <v>2.7E-2</v>
      </c>
      <c r="BJ414" s="74">
        <v>0</v>
      </c>
      <c r="BK414" s="74">
        <v>4.0000000000000001E-3</v>
      </c>
      <c r="BL414" s="74">
        <v>1.2</v>
      </c>
      <c r="BM414" s="72">
        <v>719.66</v>
      </c>
      <c r="BN414" s="74">
        <v>1.02</v>
      </c>
      <c r="BO414" s="74">
        <v>44.13</v>
      </c>
      <c r="BP414" s="74">
        <v>14.722</v>
      </c>
      <c r="BQ414" s="74">
        <v>0.35099999999999998</v>
      </c>
      <c r="BR414" s="74">
        <v>0.307</v>
      </c>
      <c r="BS414" s="74">
        <v>0.376</v>
      </c>
      <c r="BT414" s="74">
        <v>3</v>
      </c>
      <c r="BU414" s="74">
        <v>1.0999999999999999E-2</v>
      </c>
      <c r="BV414" s="74">
        <f t="shared" si="174"/>
        <v>17.722000000000001</v>
      </c>
      <c r="BW414" s="74">
        <f t="shared" si="175"/>
        <v>4.3709999999999996</v>
      </c>
      <c r="BX414" s="73">
        <f t="shared" si="176"/>
        <v>-75.012038717214267</v>
      </c>
      <c r="BY414" s="73">
        <f t="shared" si="177"/>
        <v>-149.96663620781618</v>
      </c>
      <c r="BZ414" s="74">
        <v>0.46</v>
      </c>
      <c r="CA414" s="72">
        <v>84.39</v>
      </c>
      <c r="CB414" s="74">
        <v>0.19</v>
      </c>
      <c r="CC414" s="74">
        <v>0.16</v>
      </c>
      <c r="CD414" s="74">
        <v>7.9829999999999997</v>
      </c>
      <c r="CE414" s="74">
        <v>1.2E-2</v>
      </c>
      <c r="CF414" s="74">
        <v>0.45200000000000001</v>
      </c>
      <c r="CG414" s="74">
        <v>0.02</v>
      </c>
      <c r="CH414" s="74">
        <v>0</v>
      </c>
      <c r="CI414" s="74">
        <v>5.0000000000000001E-3</v>
      </c>
      <c r="CJ414" s="74">
        <v>1.73</v>
      </c>
      <c r="CK414" s="74">
        <v>409.89</v>
      </c>
      <c r="CL414" s="74">
        <v>0.38</v>
      </c>
      <c r="CM414" s="74">
        <v>0.73</v>
      </c>
      <c r="CN414" s="74">
        <v>37.691000000000003</v>
      </c>
      <c r="CO414" s="74">
        <v>3.2000000000000001E-2</v>
      </c>
      <c r="CP414" s="74">
        <v>0.65400000000000003</v>
      </c>
      <c r="CQ414" s="74">
        <v>0.08</v>
      </c>
      <c r="CR414" s="74">
        <v>12.45</v>
      </c>
      <c r="CS414" s="74">
        <v>1.2E-2</v>
      </c>
      <c r="CT414" s="74">
        <v>0.27</v>
      </c>
      <c r="CU414" s="74">
        <v>42.04</v>
      </c>
      <c r="CV414" s="74">
        <v>0.17</v>
      </c>
      <c r="CW414" s="74">
        <v>0.13</v>
      </c>
      <c r="CX414" s="74">
        <v>4.8460000000000001</v>
      </c>
      <c r="CY414" s="74">
        <v>1.0999999999999999E-2</v>
      </c>
      <c r="CZ414" s="74">
        <v>0.41299999999999998</v>
      </c>
      <c r="DA414" s="74">
        <v>1.2E-2</v>
      </c>
      <c r="DB414" s="74">
        <v>0</v>
      </c>
      <c r="DC414" s="74">
        <v>5.0000000000000001E-3</v>
      </c>
      <c r="DD414" s="74">
        <v>54.77</v>
      </c>
    </row>
    <row r="415" spans="1:108" ht="16.5" customHeight="1" x14ac:dyDescent="0.25">
      <c r="A415" s="70">
        <v>392</v>
      </c>
      <c r="B415" s="85">
        <v>45487</v>
      </c>
      <c r="C415" s="72">
        <v>2</v>
      </c>
      <c r="D415" s="72">
        <v>12</v>
      </c>
      <c r="E415" s="72">
        <v>2112.1999999999998</v>
      </c>
      <c r="F415" s="74"/>
      <c r="G415" s="72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2">
        <v>1.1399999999999999</v>
      </c>
      <c r="AB415" s="72">
        <v>433.13</v>
      </c>
      <c r="AC415" s="72">
        <v>1.02</v>
      </c>
      <c r="AD415" s="72">
        <v>1.55</v>
      </c>
      <c r="AE415" s="72">
        <v>5.1760000000000002</v>
      </c>
      <c r="AF415" s="72">
        <v>4.9000000000000002E-2</v>
      </c>
      <c r="AG415" s="72">
        <v>0.45800000000000002</v>
      </c>
      <c r="AH415" s="72">
        <v>3.5999999999999997E-2</v>
      </c>
      <c r="AI415" s="72">
        <v>0</v>
      </c>
      <c r="AJ415" s="72">
        <v>8.9999999999999993E-3</v>
      </c>
      <c r="AK415" s="72">
        <f t="shared" si="170"/>
        <v>85.183516345961863</v>
      </c>
      <c r="AL415" s="72">
        <f t="shared" si="171"/>
        <v>2.8430899444909978</v>
      </c>
      <c r="AM415" s="72">
        <f t="shared" si="172"/>
        <v>424.63725490196077</v>
      </c>
      <c r="AN415" s="72">
        <v>46.91</v>
      </c>
      <c r="AO415" s="74">
        <v>23.18</v>
      </c>
      <c r="AP415" s="72">
        <v>12997.81</v>
      </c>
      <c r="AQ415" s="74">
        <v>46.42</v>
      </c>
      <c r="AR415" s="74">
        <v>7.47</v>
      </c>
      <c r="AS415" s="74">
        <v>6.71</v>
      </c>
      <c r="AT415" s="74">
        <v>0.60499999999999998</v>
      </c>
      <c r="AU415" s="74">
        <v>0.44700000000000001</v>
      </c>
      <c r="AV415" s="74">
        <v>0.10299999999999999</v>
      </c>
      <c r="AW415" s="74">
        <v>7.01</v>
      </c>
      <c r="AX415" s="74">
        <v>0.19500000000000001</v>
      </c>
      <c r="AY415" s="74">
        <f t="shared" si="173"/>
        <v>21.19</v>
      </c>
      <c r="AZ415" s="74"/>
      <c r="BA415" s="74"/>
      <c r="BB415" s="74">
        <v>0.56999999999999995</v>
      </c>
      <c r="BC415" s="72">
        <v>175.4</v>
      </c>
      <c r="BD415" s="74">
        <v>0.17</v>
      </c>
      <c r="BE415" s="74">
        <v>1.65</v>
      </c>
      <c r="BF415" s="74">
        <v>7.6150000000000002</v>
      </c>
      <c r="BG415" s="74">
        <v>0.06</v>
      </c>
      <c r="BH415" s="74">
        <v>0.49</v>
      </c>
      <c r="BI415" s="74">
        <v>9.0999999999999998E-2</v>
      </c>
      <c r="BJ415" s="74">
        <v>0</v>
      </c>
      <c r="BK415" s="74">
        <v>0.02</v>
      </c>
      <c r="BL415" s="74">
        <v>2.02</v>
      </c>
      <c r="BM415" s="72">
        <v>1183.01</v>
      </c>
      <c r="BN415" s="74">
        <v>1.01</v>
      </c>
      <c r="BO415" s="74">
        <v>49.38</v>
      </c>
      <c r="BP415" s="74">
        <v>14.417</v>
      </c>
      <c r="BQ415" s="74">
        <v>0.34100000000000003</v>
      </c>
      <c r="BR415" s="74">
        <v>0.26600000000000001</v>
      </c>
      <c r="BS415" s="74">
        <v>0.36799999999999999</v>
      </c>
      <c r="BT415" s="74">
        <v>2.42</v>
      </c>
      <c r="BU415" s="74">
        <v>8.9999999999999993E-3</v>
      </c>
      <c r="BV415" s="74">
        <f t="shared" si="174"/>
        <v>16.837</v>
      </c>
      <c r="BW415" s="74">
        <f t="shared" si="175"/>
        <v>3.7709999999999999</v>
      </c>
      <c r="BX415" s="73">
        <f t="shared" si="176"/>
        <v>-75.592038717214265</v>
      </c>
      <c r="BY415" s="73">
        <f t="shared" si="177"/>
        <v>-151.19563620781619</v>
      </c>
      <c r="BZ415" s="74">
        <v>0.49</v>
      </c>
      <c r="CA415" s="72">
        <v>96.97</v>
      </c>
      <c r="CB415" s="74">
        <v>0.16</v>
      </c>
      <c r="CC415" s="74">
        <v>0.12</v>
      </c>
      <c r="CD415" s="74">
        <v>8.1560000000000006</v>
      </c>
      <c r="CE415" s="74">
        <v>0.03</v>
      </c>
      <c r="CF415" s="74">
        <v>0.43099999999999999</v>
      </c>
      <c r="CG415" s="74">
        <v>7.6999999999999999E-2</v>
      </c>
      <c r="CH415" s="74">
        <v>0</v>
      </c>
      <c r="CI415" s="74">
        <v>4.5999999999999999E-2</v>
      </c>
      <c r="CJ415" s="74">
        <v>2.17</v>
      </c>
      <c r="CK415" s="74">
        <v>570.16999999999996</v>
      </c>
      <c r="CL415" s="74">
        <v>0.35</v>
      </c>
      <c r="CM415" s="74">
        <v>0.44</v>
      </c>
      <c r="CN415" s="74">
        <v>39.085000000000001</v>
      </c>
      <c r="CO415" s="74">
        <v>0.30499999999999999</v>
      </c>
      <c r="CP415" s="74">
        <v>0.51100000000000001</v>
      </c>
      <c r="CQ415" s="74">
        <v>0.104</v>
      </c>
      <c r="CR415" s="74">
        <v>12.07</v>
      </c>
      <c r="CS415" s="74">
        <v>7.0999999999999994E-2</v>
      </c>
      <c r="CT415" s="74">
        <v>0.26</v>
      </c>
      <c r="CU415" s="74">
        <v>39.04</v>
      </c>
      <c r="CV415" s="74">
        <v>0.16</v>
      </c>
      <c r="CW415" s="74">
        <v>0.11</v>
      </c>
      <c r="CX415" s="74">
        <v>4.8840000000000003</v>
      </c>
      <c r="CY415" s="74">
        <v>2.5000000000000001E-2</v>
      </c>
      <c r="CZ415" s="74">
        <v>0.39500000000000002</v>
      </c>
      <c r="DA415" s="74">
        <v>0.247</v>
      </c>
      <c r="DB415" s="74">
        <v>0</v>
      </c>
      <c r="DC415" s="74">
        <v>6.0000000000000001E-3</v>
      </c>
      <c r="DD415" s="74">
        <v>53.37</v>
      </c>
    </row>
    <row r="416" spans="1:108" ht="16.5" customHeight="1" x14ac:dyDescent="0.25">
      <c r="A416" s="70">
        <v>393</v>
      </c>
      <c r="B416" s="85">
        <v>45488</v>
      </c>
      <c r="C416" s="72">
        <v>1</v>
      </c>
      <c r="D416" s="72">
        <v>12</v>
      </c>
      <c r="E416" s="72">
        <v>2104.4699999999998</v>
      </c>
      <c r="F416" s="74"/>
      <c r="G416" s="72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2">
        <v>1.3</v>
      </c>
      <c r="AB416" s="72">
        <v>478.1</v>
      </c>
      <c r="AC416" s="72">
        <v>0.91</v>
      </c>
      <c r="AD416" s="72">
        <v>2.13</v>
      </c>
      <c r="AE416" s="72">
        <v>6.98</v>
      </c>
      <c r="AF416" s="72">
        <v>0.03</v>
      </c>
      <c r="AG416" s="72">
        <v>0.23599999999999999</v>
      </c>
      <c r="AH416" s="72">
        <v>1.9E-2</v>
      </c>
      <c r="AI416" s="72">
        <v>0</v>
      </c>
      <c r="AJ416" s="72">
        <v>5.0000000000000001E-3</v>
      </c>
      <c r="AK416" s="72">
        <f t="shared" si="170"/>
        <v>80.774385513991831</v>
      </c>
      <c r="AL416" s="72">
        <f t="shared" si="171"/>
        <v>2.9001823840132896</v>
      </c>
      <c r="AM416" s="72">
        <f t="shared" si="172"/>
        <v>525.38461538461536</v>
      </c>
      <c r="AN416" s="72">
        <v>47.63</v>
      </c>
      <c r="AO416" s="74">
        <v>20.65</v>
      </c>
      <c r="AP416" s="72">
        <v>11980.9</v>
      </c>
      <c r="AQ416" s="74">
        <v>35.549999999999997</v>
      </c>
      <c r="AR416" s="74">
        <v>10.79</v>
      </c>
      <c r="AS416" s="74">
        <v>9.9160000000000004</v>
      </c>
      <c r="AT416" s="74">
        <v>0.55100000000000005</v>
      </c>
      <c r="AU416" s="74">
        <v>0.308</v>
      </c>
      <c r="AV416" s="74">
        <v>8.7999999999999995E-2</v>
      </c>
      <c r="AW416" s="74">
        <v>11.08</v>
      </c>
      <c r="AX416" s="74">
        <v>0.156</v>
      </c>
      <c r="AY416" s="74">
        <f t="shared" si="173"/>
        <v>31.785999999999998</v>
      </c>
      <c r="AZ416" s="74"/>
      <c r="BA416" s="74"/>
      <c r="BB416" s="74">
        <v>0.52</v>
      </c>
      <c r="BC416" s="72">
        <v>160.35</v>
      </c>
      <c r="BD416" s="74">
        <v>0.14000000000000001</v>
      </c>
      <c r="BE416" s="74">
        <v>2.0299999999999998</v>
      </c>
      <c r="BF416" s="74">
        <v>7.1029999999999998</v>
      </c>
      <c r="BG416" s="74">
        <v>1.7000000000000001E-2</v>
      </c>
      <c r="BH416" s="74">
        <v>0.24099999999999999</v>
      </c>
      <c r="BI416" s="74">
        <v>1.7000000000000001E-2</v>
      </c>
      <c r="BJ416" s="74">
        <v>0</v>
      </c>
      <c r="BK416" s="74">
        <v>3.0000000000000001E-3</v>
      </c>
      <c r="BL416" s="74">
        <v>1.81</v>
      </c>
      <c r="BM416" s="72">
        <v>1205.51</v>
      </c>
      <c r="BN416" s="74">
        <v>0.71</v>
      </c>
      <c r="BO416" s="74">
        <v>46.44</v>
      </c>
      <c r="BP416" s="74">
        <v>12.304</v>
      </c>
      <c r="BQ416" s="74">
        <v>0.41199999999999998</v>
      </c>
      <c r="BR416" s="74">
        <v>0.19500000000000001</v>
      </c>
      <c r="BS416" s="74">
        <v>0.38900000000000001</v>
      </c>
      <c r="BT416" s="74">
        <v>2.89</v>
      </c>
      <c r="BU416" s="74">
        <v>0.01</v>
      </c>
      <c r="BV416" s="74">
        <f t="shared" si="174"/>
        <v>15.194000000000001</v>
      </c>
      <c r="BW416" s="74">
        <f t="shared" si="175"/>
        <v>4.0120000000000005</v>
      </c>
      <c r="BX416" s="73">
        <f t="shared" si="176"/>
        <v>-75.702038717214265</v>
      </c>
      <c r="BY416" s="73">
        <f t="shared" si="177"/>
        <v>-152.18363620781619</v>
      </c>
      <c r="BZ416" s="74">
        <v>0.43</v>
      </c>
      <c r="CA416" s="72">
        <v>91.39</v>
      </c>
      <c r="CB416" s="74">
        <v>0.14000000000000001</v>
      </c>
      <c r="CC416" s="74">
        <v>0.12</v>
      </c>
      <c r="CD416" s="74">
        <v>7.351</v>
      </c>
      <c r="CE416" s="74">
        <v>1.2E-2</v>
      </c>
      <c r="CF416" s="74">
        <v>0.26900000000000002</v>
      </c>
      <c r="CG416" s="74">
        <v>0.01</v>
      </c>
      <c r="CH416" s="74">
        <v>0</v>
      </c>
      <c r="CI416" s="74">
        <v>3.0000000000000001E-3</v>
      </c>
      <c r="CJ416" s="74">
        <v>2.4300000000000002</v>
      </c>
      <c r="CK416" s="74">
        <v>646.99</v>
      </c>
      <c r="CL416" s="74">
        <v>0.27</v>
      </c>
      <c r="CM416" s="74">
        <v>0.44</v>
      </c>
      <c r="CN416" s="74">
        <v>38.813000000000002</v>
      </c>
      <c r="CO416" s="74">
        <v>0.03</v>
      </c>
      <c r="CP416" s="74">
        <v>0.54400000000000004</v>
      </c>
      <c r="CQ416" s="74">
        <v>0.04</v>
      </c>
      <c r="CR416" s="74">
        <v>8.3000000000000007</v>
      </c>
      <c r="CS416" s="74">
        <v>8.0000000000000002E-3</v>
      </c>
      <c r="CT416" s="74">
        <v>0.3</v>
      </c>
      <c r="CU416" s="74">
        <v>44.5</v>
      </c>
      <c r="CV416" s="74">
        <v>0.15</v>
      </c>
      <c r="CW416" s="74">
        <v>0.1</v>
      </c>
      <c r="CX416" s="74">
        <v>4.8869999999999996</v>
      </c>
      <c r="CY416" s="74">
        <v>1.0999999999999999E-2</v>
      </c>
      <c r="CZ416" s="74">
        <v>0.24</v>
      </c>
      <c r="DA416" s="74">
        <v>4.0000000000000001E-3</v>
      </c>
      <c r="DB416" s="74">
        <v>0</v>
      </c>
      <c r="DC416" s="74">
        <v>3.0000000000000001E-3</v>
      </c>
      <c r="DD416" s="74">
        <v>51.56</v>
      </c>
    </row>
    <row r="417" spans="1:108" ht="16.5" customHeight="1" x14ac:dyDescent="0.25">
      <c r="A417" s="70">
        <v>394</v>
      </c>
      <c r="B417" s="85">
        <v>45488</v>
      </c>
      <c r="C417" s="72">
        <v>2</v>
      </c>
      <c r="D417" s="72">
        <v>12</v>
      </c>
      <c r="E417" s="72">
        <v>2127.62</v>
      </c>
      <c r="F417" s="74"/>
      <c r="G417" s="72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2">
        <v>1.62</v>
      </c>
      <c r="AB417" s="72">
        <v>523.34</v>
      </c>
      <c r="AC417" s="72">
        <v>0.99</v>
      </c>
      <c r="AD417" s="72">
        <v>2.4500000000000002</v>
      </c>
      <c r="AE417" s="72">
        <v>7.1859999999999999</v>
      </c>
      <c r="AF417" s="72">
        <v>3.3000000000000002E-2</v>
      </c>
      <c r="AG417" s="72">
        <v>0.26200000000000001</v>
      </c>
      <c r="AH417" s="72">
        <v>2.1000000000000001E-2</v>
      </c>
      <c r="AI417" s="72">
        <v>0</v>
      </c>
      <c r="AJ417" s="72">
        <v>5.0000000000000001E-3</v>
      </c>
      <c r="AK417" s="72">
        <f t="shared" si="170"/>
        <v>79.773124006593903</v>
      </c>
      <c r="AL417" s="72">
        <f t="shared" si="171"/>
        <v>2.9134121870249636</v>
      </c>
      <c r="AM417" s="72">
        <f t="shared" si="172"/>
        <v>528.6262626262627</v>
      </c>
      <c r="AN417" s="72">
        <v>52.01</v>
      </c>
      <c r="AO417" s="74">
        <v>23.26</v>
      </c>
      <c r="AP417" s="72">
        <v>10788.33</v>
      </c>
      <c r="AQ417" s="74">
        <v>36.17</v>
      </c>
      <c r="AR417" s="74">
        <v>12.26</v>
      </c>
      <c r="AS417" s="74">
        <v>9.5169999999999995</v>
      </c>
      <c r="AT417" s="74">
        <v>0.58399999999999996</v>
      </c>
      <c r="AU417" s="74">
        <v>0.34300000000000003</v>
      </c>
      <c r="AV417" s="74">
        <v>0.11</v>
      </c>
      <c r="AW417" s="74">
        <v>10.81</v>
      </c>
      <c r="AX417" s="74">
        <v>0.158</v>
      </c>
      <c r="AY417" s="74">
        <f t="shared" si="173"/>
        <v>32.587000000000003</v>
      </c>
      <c r="AZ417" s="74"/>
      <c r="BA417" s="74"/>
      <c r="BB417" s="74">
        <v>0.6</v>
      </c>
      <c r="BC417" s="72">
        <v>117.07</v>
      </c>
      <c r="BD417" s="74">
        <v>0.15</v>
      </c>
      <c r="BE417" s="74">
        <v>2.16</v>
      </c>
      <c r="BF417" s="74">
        <v>7.4569999999999999</v>
      </c>
      <c r="BG417" s="74">
        <v>1.6E-2</v>
      </c>
      <c r="BH417" s="74">
        <v>0.26600000000000001</v>
      </c>
      <c r="BI417" s="74">
        <v>1.9E-2</v>
      </c>
      <c r="BJ417" s="74">
        <v>0</v>
      </c>
      <c r="BK417" s="74">
        <v>3.0000000000000001E-3</v>
      </c>
      <c r="BL417" s="74">
        <v>2.36</v>
      </c>
      <c r="BM417" s="72">
        <v>1425.55</v>
      </c>
      <c r="BN417" s="74">
        <v>0.73</v>
      </c>
      <c r="BO417" s="74">
        <v>44.13</v>
      </c>
      <c r="BP417" s="74">
        <v>13.135</v>
      </c>
      <c r="BQ417" s="74">
        <v>0.36199999999999999</v>
      </c>
      <c r="BR417" s="74">
        <v>0.29199999999999998</v>
      </c>
      <c r="BS417" s="74">
        <v>0.36399999999999999</v>
      </c>
      <c r="BT417" s="74">
        <v>3.42</v>
      </c>
      <c r="BU417" s="74">
        <v>8.9999999999999993E-3</v>
      </c>
      <c r="BV417" s="74">
        <f t="shared" si="174"/>
        <v>16.555</v>
      </c>
      <c r="BW417" s="74">
        <f t="shared" si="175"/>
        <v>4.5120000000000005</v>
      </c>
      <c r="BX417" s="73">
        <f t="shared" si="176"/>
        <v>-75.282038717214263</v>
      </c>
      <c r="BY417" s="73">
        <f>BY416+BW417-BY$2</f>
        <v>-152.67163620781619</v>
      </c>
      <c r="BZ417" s="74">
        <v>0.53</v>
      </c>
      <c r="CA417" s="72">
        <v>77.89</v>
      </c>
      <c r="CB417" s="74">
        <v>0.15</v>
      </c>
      <c r="CC417" s="74">
        <v>0.11</v>
      </c>
      <c r="CD417" s="74">
        <v>7.5730000000000004</v>
      </c>
      <c r="CE417" s="74">
        <v>0.01</v>
      </c>
      <c r="CF417" s="74">
        <v>0.33300000000000002</v>
      </c>
      <c r="CG417" s="74">
        <v>2E-3</v>
      </c>
      <c r="CH417" s="74">
        <v>0</v>
      </c>
      <c r="CI417" s="74">
        <v>3.0000000000000001E-3</v>
      </c>
      <c r="CJ417" s="74">
        <v>2.5299999999999998</v>
      </c>
      <c r="CK417" s="74">
        <v>595.11</v>
      </c>
      <c r="CL417" s="74">
        <v>0.33</v>
      </c>
      <c r="CM417" s="74">
        <v>0.85</v>
      </c>
      <c r="CN417" s="74">
        <v>36.347000000000001</v>
      </c>
      <c r="CO417" s="74">
        <v>4.9000000000000002E-2</v>
      </c>
      <c r="CP417" s="74">
        <v>0.69899999999999995</v>
      </c>
      <c r="CQ417" s="74">
        <v>8.0000000000000002E-3</v>
      </c>
      <c r="CR417" s="74">
        <v>13.26</v>
      </c>
      <c r="CS417" s="74">
        <v>0.01</v>
      </c>
      <c r="CT417" s="74">
        <v>0.32</v>
      </c>
      <c r="CU417" s="74">
        <v>58.3</v>
      </c>
      <c r="CV417" s="74">
        <v>0.14000000000000001</v>
      </c>
      <c r="CW417" s="74">
        <v>0.11</v>
      </c>
      <c r="CX417" s="74">
        <v>5.5620000000000003</v>
      </c>
      <c r="CY417" s="74">
        <v>8.0000000000000002E-3</v>
      </c>
      <c r="CZ417" s="74">
        <v>0.26</v>
      </c>
      <c r="DA417" s="74">
        <v>0.01</v>
      </c>
      <c r="DB417" s="74">
        <v>0</v>
      </c>
      <c r="DC417" s="74">
        <v>3.0000000000000001E-3</v>
      </c>
      <c r="DD417" s="74">
        <v>53</v>
      </c>
    </row>
    <row r="418" spans="1:108" ht="16.5" customHeight="1" x14ac:dyDescent="0.25">
      <c r="A418" s="70">
        <v>395</v>
      </c>
      <c r="B418" s="85">
        <v>45489</v>
      </c>
      <c r="C418" s="72">
        <v>1</v>
      </c>
      <c r="D418" s="72">
        <v>12</v>
      </c>
      <c r="E418" s="72">
        <v>2138.1</v>
      </c>
      <c r="F418" s="74"/>
      <c r="G418" s="72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2">
        <v>1.41</v>
      </c>
      <c r="AB418" s="72">
        <v>498.07</v>
      </c>
      <c r="AC418" s="72">
        <v>1.0900000000000001</v>
      </c>
      <c r="AD418" s="72">
        <v>3</v>
      </c>
      <c r="AE418" s="72">
        <v>7.7489999999999997</v>
      </c>
      <c r="AF418" s="72">
        <v>3.9E-2</v>
      </c>
      <c r="AG418" s="72">
        <v>0.31</v>
      </c>
      <c r="AH418" s="72">
        <v>2.5999999999999999E-2</v>
      </c>
      <c r="AI418" s="72">
        <v>0</v>
      </c>
      <c r="AJ418" s="72">
        <v>8.9999999999999993E-3</v>
      </c>
      <c r="AK418" s="72">
        <f t="shared" si="170"/>
        <v>77.661147974366827</v>
      </c>
      <c r="AL418" s="72">
        <f t="shared" si="171"/>
        <v>2.9419880416532886</v>
      </c>
      <c r="AM418" s="72">
        <f t="shared" si="172"/>
        <v>456.94495412844032</v>
      </c>
      <c r="AN418" s="72">
        <v>51.59</v>
      </c>
      <c r="AO418" s="74">
        <v>21.77</v>
      </c>
      <c r="AP418" s="72">
        <v>10258.719999999999</v>
      </c>
      <c r="AQ418" s="74">
        <v>38.229999999999997</v>
      </c>
      <c r="AR418" s="74">
        <v>10.38</v>
      </c>
      <c r="AS418" s="74">
        <v>7.9370000000000003</v>
      </c>
      <c r="AT418" s="74">
        <v>0.52100000000000002</v>
      </c>
      <c r="AU418" s="74">
        <v>0.32200000000000001</v>
      </c>
      <c r="AV418" s="74">
        <v>0.112</v>
      </c>
      <c r="AW418" s="74">
        <v>8.5399999999999991</v>
      </c>
      <c r="AX418" s="74">
        <v>0.153</v>
      </c>
      <c r="AY418" s="74">
        <f t="shared" si="173"/>
        <v>26.857000000000003</v>
      </c>
      <c r="AZ418" s="74"/>
      <c r="BA418" s="74"/>
      <c r="BB418" s="74">
        <v>0.69</v>
      </c>
      <c r="BC418" s="72">
        <v>143.88999999999999</v>
      </c>
      <c r="BD418" s="74">
        <v>0.15</v>
      </c>
      <c r="BE418" s="74">
        <v>2.3199999999999998</v>
      </c>
      <c r="BF418" s="74">
        <v>7.2830000000000004</v>
      </c>
      <c r="BG418" s="74">
        <v>0.02</v>
      </c>
      <c r="BH418" s="74">
        <v>0.255</v>
      </c>
      <c r="BI418" s="74">
        <v>0.02</v>
      </c>
      <c r="BJ418" s="74">
        <v>0</v>
      </c>
      <c r="BK418" s="74">
        <v>5.0000000000000001E-3</v>
      </c>
      <c r="BL418" s="74">
        <v>1.45</v>
      </c>
      <c r="BM418" s="72">
        <v>1136.19</v>
      </c>
      <c r="BN418" s="74">
        <v>0.6</v>
      </c>
      <c r="BO418" s="74">
        <v>47.81</v>
      </c>
      <c r="BP418" s="74">
        <v>9.5619999999999994</v>
      </c>
      <c r="BQ418" s="74">
        <v>0.35099999999999998</v>
      </c>
      <c r="BR418" s="74">
        <v>0.23599999999999999</v>
      </c>
      <c r="BS418" s="74">
        <v>0.377</v>
      </c>
      <c r="BT418" s="74">
        <v>3.11</v>
      </c>
      <c r="BU418" s="74">
        <v>8.9999999999999993E-3</v>
      </c>
      <c r="BV418" s="74">
        <f t="shared" si="174"/>
        <v>12.671999999999999</v>
      </c>
      <c r="BW418" s="74">
        <f t="shared" si="175"/>
        <v>4.0609999999999999</v>
      </c>
      <c r="BX418" s="73">
        <f t="shared" si="176"/>
        <v>-75.172038717214264</v>
      </c>
      <c r="BY418" s="73">
        <f t="shared" si="177"/>
        <v>-153.61063620781619</v>
      </c>
      <c r="BZ418" s="74">
        <v>0.56999999999999995</v>
      </c>
      <c r="CA418" s="72">
        <v>84.14</v>
      </c>
      <c r="CB418" s="74">
        <v>0.17</v>
      </c>
      <c r="CC418" s="74">
        <v>0.22</v>
      </c>
      <c r="CD418" s="74">
        <v>8.67</v>
      </c>
      <c r="CE418" s="74">
        <v>1.4E-2</v>
      </c>
      <c r="CF418" s="74">
        <v>0.4</v>
      </c>
      <c r="CG418" s="74">
        <v>1.2E-2</v>
      </c>
      <c r="CH418" s="74">
        <v>0</v>
      </c>
      <c r="CI418" s="74">
        <v>6.0000000000000001E-3</v>
      </c>
      <c r="CJ418" s="74">
        <v>2.25</v>
      </c>
      <c r="CK418" s="74">
        <v>570.62</v>
      </c>
      <c r="CL418" s="74">
        <v>0.28000000000000003</v>
      </c>
      <c r="CM418" s="74">
        <v>0.66</v>
      </c>
      <c r="CN418" s="74">
        <v>29.882000000000001</v>
      </c>
      <c r="CO418" s="74">
        <v>4.5999999999999999E-2</v>
      </c>
      <c r="CP418" s="74">
        <v>0.54900000000000004</v>
      </c>
      <c r="CQ418" s="74">
        <v>0.06</v>
      </c>
      <c r="CR418" s="74">
        <v>16.649999999999999</v>
      </c>
      <c r="CS418" s="74">
        <v>8.9999999999999993E-3</v>
      </c>
      <c r="CT418" s="74">
        <v>0.36</v>
      </c>
      <c r="CU418" s="74">
        <v>52.13</v>
      </c>
      <c r="CV418" s="74">
        <v>0.09</v>
      </c>
      <c r="CW418" s="74">
        <v>0.09</v>
      </c>
      <c r="CX418" s="74">
        <v>4.3579999999999997</v>
      </c>
      <c r="CY418" s="74">
        <v>8.9999999999999993E-3</v>
      </c>
      <c r="CZ418" s="74">
        <v>0.215</v>
      </c>
      <c r="DA418" s="74">
        <v>0.01</v>
      </c>
      <c r="DB418" s="74">
        <v>0</v>
      </c>
      <c r="DC418" s="74">
        <v>4.0000000000000001E-3</v>
      </c>
      <c r="DD418" s="74">
        <v>50.88</v>
      </c>
    </row>
    <row r="419" spans="1:108" ht="16.5" customHeight="1" x14ac:dyDescent="0.25">
      <c r="A419" s="70">
        <v>396</v>
      </c>
      <c r="B419" s="85">
        <v>45489</v>
      </c>
      <c r="C419" s="72">
        <v>2</v>
      </c>
      <c r="D419" s="72">
        <v>12</v>
      </c>
      <c r="E419" s="72">
        <v>1842.7</v>
      </c>
      <c r="F419" s="74"/>
      <c r="G419" s="72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2">
        <v>1.89</v>
      </c>
      <c r="AB419" s="72">
        <v>550.6</v>
      </c>
      <c r="AC419" s="72">
        <v>0.61</v>
      </c>
      <c r="AD419" s="72">
        <v>1.75</v>
      </c>
      <c r="AE419" s="72">
        <v>4.4260000000000002</v>
      </c>
      <c r="AF419" s="72">
        <v>2.1999999999999999E-2</v>
      </c>
      <c r="AG419" s="72">
        <v>0.16600000000000001</v>
      </c>
      <c r="AH419" s="72">
        <v>1.4999999999999999E-2</v>
      </c>
      <c r="AI419" s="72">
        <v>0</v>
      </c>
      <c r="AJ419" s="72">
        <v>5.0000000000000001E-3</v>
      </c>
      <c r="AK419" s="72">
        <f t="shared" si="170"/>
        <v>87.167028907715618</v>
      </c>
      <c r="AL419" s="72">
        <f t="shared" si="171"/>
        <v>2.8099870486511476</v>
      </c>
      <c r="AM419" s="72">
        <f t="shared" si="172"/>
        <v>902.62295081967216</v>
      </c>
      <c r="AN419" s="72">
        <v>37.69</v>
      </c>
      <c r="AO419" s="74">
        <v>20.52</v>
      </c>
      <c r="AP419" s="72">
        <v>10324.69</v>
      </c>
      <c r="AQ419" s="74">
        <v>43</v>
      </c>
      <c r="AR419" s="74">
        <v>6.13</v>
      </c>
      <c r="AS419" s="74">
        <v>7.149</v>
      </c>
      <c r="AT419" s="74">
        <v>0.54</v>
      </c>
      <c r="AU419" s="74">
        <v>0.32600000000000001</v>
      </c>
      <c r="AV419" s="74">
        <v>5.7000000000000002E-2</v>
      </c>
      <c r="AW419" s="74">
        <v>13.97</v>
      </c>
      <c r="AX419" s="74">
        <v>0.106</v>
      </c>
      <c r="AY419" s="74">
        <f t="shared" si="173"/>
        <v>27.249000000000002</v>
      </c>
      <c r="AZ419" s="74"/>
      <c r="BA419" s="74"/>
      <c r="BB419" s="74">
        <v>0.75</v>
      </c>
      <c r="BC419" s="72">
        <v>129.16999999999999</v>
      </c>
      <c r="BD419" s="74">
        <v>0.11</v>
      </c>
      <c r="BE419" s="74">
        <v>1.94</v>
      </c>
      <c r="BF419" s="74">
        <v>6.7149999999999999</v>
      </c>
      <c r="BG419" s="74">
        <v>1.7999999999999999E-2</v>
      </c>
      <c r="BH419" s="74">
        <v>0.27700000000000002</v>
      </c>
      <c r="BI419" s="74">
        <v>0.02</v>
      </c>
      <c r="BJ419" s="74">
        <v>0</v>
      </c>
      <c r="BK419" s="74">
        <v>5.0000000000000001E-3</v>
      </c>
      <c r="BL419" s="74">
        <v>1.03</v>
      </c>
      <c r="BM419" s="72">
        <v>797.32</v>
      </c>
      <c r="BN419" s="74">
        <v>0.51</v>
      </c>
      <c r="BO419" s="74">
        <v>46.68</v>
      </c>
      <c r="BP419" s="74">
        <v>9.5749999999999993</v>
      </c>
      <c r="BQ419" s="74">
        <v>0.4</v>
      </c>
      <c r="BR419" s="74">
        <v>0.191</v>
      </c>
      <c r="BS419" s="74">
        <v>0.42199999999999999</v>
      </c>
      <c r="BT419" s="74">
        <v>3.61</v>
      </c>
      <c r="BU419" s="74">
        <v>7.0000000000000001E-3</v>
      </c>
      <c r="BV419" s="74">
        <f t="shared" si="174"/>
        <v>13.184999999999999</v>
      </c>
      <c r="BW419" s="74">
        <f t="shared" si="175"/>
        <v>4.5200000000000005</v>
      </c>
      <c r="BX419" s="73">
        <f t="shared" si="176"/>
        <v>-74.562038717214264</v>
      </c>
      <c r="BY419" s="73">
        <f t="shared" si="177"/>
        <v>-154.09063620781617</v>
      </c>
      <c r="BZ419" s="74">
        <v>0.57999999999999996</v>
      </c>
      <c r="CA419" s="72">
        <v>106.45</v>
      </c>
      <c r="CB419" s="74">
        <v>0.12</v>
      </c>
      <c r="CC419" s="74">
        <v>0.12</v>
      </c>
      <c r="CD419" s="74">
        <v>7.6020000000000003</v>
      </c>
      <c r="CE419" s="74">
        <v>1.2E-2</v>
      </c>
      <c r="CF419" s="74">
        <v>0.30599999999999999</v>
      </c>
      <c r="CG419" s="74">
        <v>0.01</v>
      </c>
      <c r="CH419" s="74">
        <v>0</v>
      </c>
      <c r="CI419" s="74">
        <v>5.0000000000000001E-3</v>
      </c>
      <c r="CJ419" s="74">
        <v>2.13</v>
      </c>
      <c r="CK419" s="74">
        <v>487.79</v>
      </c>
      <c r="CL419" s="74">
        <v>0.25</v>
      </c>
      <c r="CM419" s="74">
        <v>0.65</v>
      </c>
      <c r="CN419" s="74">
        <v>37.25</v>
      </c>
      <c r="CO419" s="74">
        <v>3.5000000000000003E-2</v>
      </c>
      <c r="CP419" s="74">
        <v>0.61399999999999999</v>
      </c>
      <c r="CQ419" s="74">
        <v>0.06</v>
      </c>
      <c r="CR419" s="74">
        <v>13.36</v>
      </c>
      <c r="CS419" s="74">
        <v>7.0000000000000001E-3</v>
      </c>
      <c r="CT419" s="74">
        <v>0.46</v>
      </c>
      <c r="CU419" s="74">
        <v>52.18</v>
      </c>
      <c r="CV419" s="74">
        <v>0.12</v>
      </c>
      <c r="CW419" s="74">
        <v>0.14000000000000001</v>
      </c>
      <c r="CX419" s="74">
        <v>5.133</v>
      </c>
      <c r="CY419" s="74">
        <v>8.9999999999999993E-3</v>
      </c>
      <c r="CZ419" s="74">
        <v>0.29899999999999999</v>
      </c>
      <c r="DA419" s="74">
        <v>1E-3</v>
      </c>
      <c r="DB419" s="74">
        <v>0</v>
      </c>
      <c r="DC419" s="74">
        <v>4.0000000000000001E-3</v>
      </c>
      <c r="DD419" s="74">
        <v>51.54</v>
      </c>
    </row>
    <row r="420" spans="1:108" ht="16.5" customHeight="1" x14ac:dyDescent="0.25">
      <c r="A420" s="70">
        <v>397</v>
      </c>
      <c r="B420" s="85">
        <v>45490</v>
      </c>
      <c r="C420" s="72">
        <v>1</v>
      </c>
      <c r="D420" s="72">
        <v>12</v>
      </c>
      <c r="E420" s="72">
        <v>2071.9499999999998</v>
      </c>
      <c r="F420" s="74"/>
      <c r="G420" s="72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2">
        <v>1.74</v>
      </c>
      <c r="AB420" s="72">
        <v>579.58000000000004</v>
      </c>
      <c r="AC420" s="72">
        <v>1.28</v>
      </c>
      <c r="AD420" s="72">
        <v>3.04</v>
      </c>
      <c r="AE420" s="72">
        <v>7.8010000000000002</v>
      </c>
      <c r="AF420" s="72">
        <v>3.6999999999999998E-2</v>
      </c>
      <c r="AG420" s="72">
        <v>0.30599999999999999</v>
      </c>
      <c r="AH420" s="72">
        <v>2.5000000000000001E-2</v>
      </c>
      <c r="AI420" s="72">
        <v>0</v>
      </c>
      <c r="AJ420" s="72">
        <v>6.0000000000000001E-3</v>
      </c>
      <c r="AK420" s="72">
        <f t="shared" si="170"/>
        <v>77.265581020469568</v>
      </c>
      <c r="AL420" s="72">
        <f t="shared" si="171"/>
        <v>2.9490565110377855</v>
      </c>
      <c r="AM420" s="72">
        <f t="shared" si="172"/>
        <v>452.796875</v>
      </c>
      <c r="AN420" s="72">
        <v>37.69</v>
      </c>
      <c r="AO420" s="74">
        <v>20.65</v>
      </c>
      <c r="AP420" s="72">
        <v>11494.94</v>
      </c>
      <c r="AQ420" s="74">
        <v>38.57</v>
      </c>
      <c r="AR420" s="74">
        <v>9.3800000000000008</v>
      </c>
      <c r="AS420" s="74">
        <v>9.2910000000000004</v>
      </c>
      <c r="AT420" s="74">
        <v>0.58699999999999997</v>
      </c>
      <c r="AU420" s="74">
        <v>0.375</v>
      </c>
      <c r="AV420" s="74">
        <v>9.6000000000000002E-2</v>
      </c>
      <c r="AW420" s="74">
        <v>12.41</v>
      </c>
      <c r="AX420" s="74">
        <v>0.155</v>
      </c>
      <c r="AY420" s="74">
        <f t="shared" si="173"/>
        <v>31.081</v>
      </c>
      <c r="AZ420" s="74"/>
      <c r="BA420" s="74"/>
      <c r="BB420" s="74">
        <v>0.63</v>
      </c>
      <c r="BC420" s="72">
        <v>121.01</v>
      </c>
      <c r="BD420" s="74">
        <v>0.22</v>
      </c>
      <c r="BE420" s="74">
        <v>2.92</v>
      </c>
      <c r="BF420" s="74">
        <v>7.923</v>
      </c>
      <c r="BG420" s="74">
        <v>1.9E-2</v>
      </c>
      <c r="BH420" s="74">
        <v>0.32400000000000001</v>
      </c>
      <c r="BI420" s="74">
        <v>2.3E-2</v>
      </c>
      <c r="BJ420" s="74">
        <v>0</v>
      </c>
      <c r="BK420" s="74">
        <v>3.0000000000000001E-3</v>
      </c>
      <c r="BL420" s="74">
        <v>1.01</v>
      </c>
      <c r="BM420" s="72">
        <v>791.27</v>
      </c>
      <c r="BN420" s="74">
        <v>0.72</v>
      </c>
      <c r="BO420" s="74">
        <v>47.72</v>
      </c>
      <c r="BP420" s="74">
        <v>10.698</v>
      </c>
      <c r="BQ420" s="74">
        <v>0.36499999999999999</v>
      </c>
      <c r="BR420" s="74">
        <v>0.17899999999999999</v>
      </c>
      <c r="BS420" s="74">
        <v>0.39200000000000002</v>
      </c>
      <c r="BT420" s="74">
        <v>3.46</v>
      </c>
      <c r="BU420" s="74">
        <v>7.0000000000000001E-3</v>
      </c>
      <c r="BV420" s="74">
        <f t="shared" si="174"/>
        <v>14.158000000000001</v>
      </c>
      <c r="BW420" s="74">
        <f>BT420+BN420+BQ420</f>
        <v>4.5449999999999999</v>
      </c>
      <c r="BX420" s="73">
        <f t="shared" si="176"/>
        <v>-74.10203871721427</v>
      </c>
      <c r="BY420" s="73">
        <f t="shared" si="177"/>
        <v>-154.54563620781619</v>
      </c>
      <c r="BZ420" s="74">
        <v>0.46</v>
      </c>
      <c r="CA420" s="72">
        <v>76.33</v>
      </c>
      <c r="CB420" s="74">
        <v>0.15</v>
      </c>
      <c r="CC420" s="74">
        <v>0.18</v>
      </c>
      <c r="CD420" s="74">
        <v>7.0970000000000004</v>
      </c>
      <c r="CE420" s="74">
        <v>1.2999999999999999E-2</v>
      </c>
      <c r="CF420" s="74">
        <v>0.27600000000000002</v>
      </c>
      <c r="CG420" s="74">
        <v>2E-3</v>
      </c>
      <c r="CH420" s="74">
        <v>0</v>
      </c>
      <c r="CI420" s="74">
        <v>3.0000000000000001E-3</v>
      </c>
      <c r="CJ420" s="74">
        <v>2.2999999999999998</v>
      </c>
      <c r="CK420" s="74">
        <v>458.26</v>
      </c>
      <c r="CL420" s="74">
        <v>0.27</v>
      </c>
      <c r="CM420" s="74">
        <v>0.66</v>
      </c>
      <c r="CN420" s="74">
        <v>40.597999999999999</v>
      </c>
      <c r="CO420" s="74">
        <v>3.3000000000000002E-2</v>
      </c>
      <c r="CP420" s="74">
        <v>0.54</v>
      </c>
      <c r="CQ420" s="74">
        <v>6.0000000000000001E-3</v>
      </c>
      <c r="CR420" s="74">
        <v>9.0299999999999994</v>
      </c>
      <c r="CS420" s="74">
        <v>8.9999999999999993E-3</v>
      </c>
      <c r="CT420" s="74">
        <v>0.33</v>
      </c>
      <c r="CU420" s="74">
        <v>41.61</v>
      </c>
      <c r="CV420" s="74">
        <v>0.13</v>
      </c>
      <c r="CW420" s="74">
        <v>0.28000000000000003</v>
      </c>
      <c r="CX420" s="74">
        <v>4.319</v>
      </c>
      <c r="CY420" s="74">
        <v>0.01</v>
      </c>
      <c r="CZ420" s="74">
        <v>0.23599999999999999</v>
      </c>
      <c r="DA420" s="74">
        <v>2E-3</v>
      </c>
      <c r="DB420" s="74">
        <v>0</v>
      </c>
      <c r="DC420" s="74">
        <v>3.0000000000000001E-3</v>
      </c>
      <c r="DD420" s="74">
        <v>51.54</v>
      </c>
    </row>
    <row r="421" spans="1:108" ht="16.5" customHeight="1" x14ac:dyDescent="0.25">
      <c r="A421" s="70">
        <v>398</v>
      </c>
      <c r="B421" s="85">
        <v>45490</v>
      </c>
      <c r="C421" s="72">
        <v>2</v>
      </c>
      <c r="D421" s="72">
        <v>10.48</v>
      </c>
      <c r="E421" s="72">
        <v>1795.16</v>
      </c>
      <c r="F421" s="74"/>
      <c r="G421" s="72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2">
        <v>2.08</v>
      </c>
      <c r="AB421" s="72">
        <v>522.52</v>
      </c>
      <c r="AC421" s="72">
        <v>0.9</v>
      </c>
      <c r="AD421" s="72">
        <v>2.0299999999999998</v>
      </c>
      <c r="AE421" s="72">
        <v>5.734</v>
      </c>
      <c r="AF421" s="72">
        <v>2.5000000000000001E-2</v>
      </c>
      <c r="AG421" s="72">
        <v>0.20200000000000001</v>
      </c>
      <c r="AH421" s="72">
        <v>1.6E-2</v>
      </c>
      <c r="AI421" s="72">
        <v>0</v>
      </c>
      <c r="AJ421" s="72">
        <v>4.0000000000000001E-3</v>
      </c>
      <c r="AK421" s="72">
        <f>100-(AB421/10000*1.6734)-(AC421*1.1547)-(AD421*(100/(67.1-$AQ$1)))-(AF421*2.8879)-(AG421*2.1733)-((AE421-(AD421*($AQ$1/(67.1-$AQ$1)))-(AF421*0.8788)-(AG421*0.7453))*2.1483)</f>
        <v>83.617512555474931</v>
      </c>
      <c r="AL421" s="72">
        <f t="shared" si="171"/>
        <v>2.8597496526311503</v>
      </c>
      <c r="AM421" s="72">
        <f>IF(AB421=0,0,(AB421/AC421))</f>
        <v>580.57777777777778</v>
      </c>
      <c r="AN421" s="72">
        <v>37.69</v>
      </c>
      <c r="AO421" s="74">
        <v>43.28</v>
      </c>
      <c r="AP421" s="72">
        <v>13771.71</v>
      </c>
      <c r="AQ421" s="74">
        <v>38.229999999999997</v>
      </c>
      <c r="AR421" s="74">
        <v>8.1</v>
      </c>
      <c r="AS421" s="74">
        <v>8.875</v>
      </c>
      <c r="AT421" s="74">
        <v>0.504</v>
      </c>
      <c r="AU421" s="74">
        <v>0.41399999999999998</v>
      </c>
      <c r="AV421" s="74">
        <v>7.6999999999999999E-2</v>
      </c>
      <c r="AW421" s="74">
        <v>11.99</v>
      </c>
      <c r="AX421" s="74">
        <v>0.159</v>
      </c>
      <c r="AY421" s="74">
        <f>+AR421+AW421+AS421</f>
        <v>28.965</v>
      </c>
      <c r="AZ421" s="74"/>
      <c r="BA421" s="74"/>
      <c r="BB421" s="74">
        <v>0.66</v>
      </c>
      <c r="BC421" s="72">
        <v>112.48</v>
      </c>
      <c r="BD421" s="74">
        <v>0.11</v>
      </c>
      <c r="BE421" s="74">
        <v>1.93</v>
      </c>
      <c r="BF421" s="74">
        <v>5.4770000000000003</v>
      </c>
      <c r="BG421" s="74">
        <v>1.4E-2</v>
      </c>
      <c r="BH421" s="74">
        <v>0.17499999999999999</v>
      </c>
      <c r="BI421" s="74">
        <v>1.4999999999999999E-2</v>
      </c>
      <c r="BJ421" s="74">
        <v>0</v>
      </c>
      <c r="BK421" s="74">
        <v>2E-3</v>
      </c>
      <c r="BL421" s="74">
        <v>1.37</v>
      </c>
      <c r="BM421" s="72">
        <v>837.54</v>
      </c>
      <c r="BN421" s="74">
        <v>0.56999999999999995</v>
      </c>
      <c r="BO421" s="74">
        <v>43.2</v>
      </c>
      <c r="BP421" s="74">
        <v>13.166</v>
      </c>
      <c r="BQ421" s="74">
        <v>0.33700000000000002</v>
      </c>
      <c r="BR421" s="74">
        <v>0.23400000000000001</v>
      </c>
      <c r="BS421" s="74">
        <v>0.34399999999999997</v>
      </c>
      <c r="BT421" s="74">
        <v>9.3800000000000008</v>
      </c>
      <c r="BU421" s="74">
        <v>6.0000000000000001E-3</v>
      </c>
      <c r="BV421" s="74">
        <f t="shared" si="174"/>
        <v>22.545999999999999</v>
      </c>
      <c r="BW421" s="74">
        <f>BT421+BN421+BQ421</f>
        <v>10.287000000000001</v>
      </c>
      <c r="BX421" s="73">
        <f t="shared" si="176"/>
        <v>-67.722038717214275</v>
      </c>
      <c r="BY421" s="73">
        <f>BY420+BW421-BY$2</f>
        <v>-149.25863620781618</v>
      </c>
      <c r="BZ421" s="74">
        <v>0.53</v>
      </c>
      <c r="CA421" s="72">
        <v>73.400000000000006</v>
      </c>
      <c r="CB421" s="74">
        <v>0.14000000000000001</v>
      </c>
      <c r="CC421" s="74">
        <v>0.17</v>
      </c>
      <c r="CD421" s="74">
        <v>6.3179999999999996</v>
      </c>
      <c r="CE421" s="74">
        <v>1.2E-2</v>
      </c>
      <c r="CF421" s="74">
        <v>0.25600000000000001</v>
      </c>
      <c r="CG421" s="74">
        <v>2E-3</v>
      </c>
      <c r="CH421" s="74">
        <v>0</v>
      </c>
      <c r="CI421" s="74">
        <v>3.0000000000000001E-3</v>
      </c>
      <c r="CJ421" s="74">
        <v>3.0000000000000001E-3</v>
      </c>
      <c r="CK421" s="74">
        <v>3.0000000000000001E-3</v>
      </c>
      <c r="CL421" s="74">
        <v>3.0000000000000001E-3</v>
      </c>
      <c r="CM421" s="74">
        <v>3.0000000000000001E-3</v>
      </c>
      <c r="CN421" s="74">
        <v>3.0000000000000001E-3</v>
      </c>
      <c r="CO421" s="74">
        <v>3.0000000000000001E-3</v>
      </c>
      <c r="CP421" s="74">
        <v>3.0000000000000001E-3</v>
      </c>
      <c r="CQ421" s="74">
        <v>3.0000000000000001E-3</v>
      </c>
      <c r="CR421" s="74">
        <v>3.0000000000000001E-3</v>
      </c>
      <c r="CS421" s="74">
        <v>3.0000000000000001E-3</v>
      </c>
      <c r="CT421" s="74">
        <v>3.0000000000000001E-3</v>
      </c>
      <c r="CU421" s="74">
        <v>3.0000000000000001E-3</v>
      </c>
      <c r="CV421" s="74">
        <v>3.0000000000000001E-3</v>
      </c>
      <c r="CW421" s="74">
        <v>3.0000000000000001E-3</v>
      </c>
      <c r="CX421" s="74">
        <v>3.0000000000000001E-3</v>
      </c>
      <c r="CY421" s="74">
        <v>3.0000000000000001E-3</v>
      </c>
      <c r="CZ421" s="74">
        <v>3.0000000000000001E-3</v>
      </c>
      <c r="DA421" s="74">
        <v>3.0000000000000001E-3</v>
      </c>
      <c r="DB421" s="74">
        <v>0</v>
      </c>
      <c r="DC421" s="74">
        <v>0</v>
      </c>
      <c r="DD421" s="74"/>
    </row>
    <row r="422" spans="1:108" ht="16.5" customHeight="1" x14ac:dyDescent="0.25">
      <c r="A422" s="70">
        <v>399</v>
      </c>
      <c r="B422" s="85">
        <v>45491</v>
      </c>
      <c r="C422" s="72">
        <v>1</v>
      </c>
      <c r="D422" s="72">
        <v>0</v>
      </c>
      <c r="E422" s="72">
        <v>0</v>
      </c>
      <c r="F422" s="74"/>
      <c r="G422" s="72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2">
        <v>0</v>
      </c>
      <c r="AB422" s="72">
        <v>0</v>
      </c>
      <c r="AC422" s="72">
        <v>0</v>
      </c>
      <c r="AD422" s="72">
        <v>0</v>
      </c>
      <c r="AE422" s="72">
        <v>0</v>
      </c>
      <c r="AF422" s="72">
        <v>0</v>
      </c>
      <c r="AG422" s="72">
        <v>0</v>
      </c>
      <c r="AH422" s="72">
        <v>0</v>
      </c>
      <c r="AI422" s="72">
        <v>0</v>
      </c>
      <c r="AJ422" s="72">
        <v>0</v>
      </c>
      <c r="AK422" s="72">
        <v>0</v>
      </c>
      <c r="AL422" s="72">
        <v>0</v>
      </c>
      <c r="AM422" s="72">
        <v>0</v>
      </c>
      <c r="AN422" s="72"/>
      <c r="AO422" s="74">
        <v>0</v>
      </c>
      <c r="AP422" s="74">
        <v>0</v>
      </c>
      <c r="AQ422" s="74">
        <v>0</v>
      </c>
      <c r="AR422" s="74">
        <v>0</v>
      </c>
      <c r="AS422" s="74">
        <v>0</v>
      </c>
      <c r="AT422" s="74">
        <v>0</v>
      </c>
      <c r="AU422" s="74">
        <v>0</v>
      </c>
      <c r="AV422" s="74">
        <v>0</v>
      </c>
      <c r="AW422" s="74">
        <v>0</v>
      </c>
      <c r="AX422" s="74">
        <v>0</v>
      </c>
      <c r="AY422" s="74">
        <v>0</v>
      </c>
      <c r="AZ422" s="74"/>
      <c r="BA422" s="74"/>
      <c r="BB422" s="74">
        <v>0</v>
      </c>
      <c r="BC422" s="74">
        <v>0</v>
      </c>
      <c r="BD422" s="74">
        <v>0</v>
      </c>
      <c r="BE422" s="74">
        <v>0</v>
      </c>
      <c r="BF422" s="74">
        <v>0</v>
      </c>
      <c r="BG422" s="74">
        <v>0</v>
      </c>
      <c r="BH422" s="74">
        <v>0</v>
      </c>
      <c r="BI422" s="74">
        <v>0</v>
      </c>
      <c r="BJ422" s="74">
        <v>0</v>
      </c>
      <c r="BK422" s="74">
        <v>0</v>
      </c>
      <c r="BL422" s="74">
        <v>0</v>
      </c>
      <c r="BM422" s="74">
        <v>0</v>
      </c>
      <c r="BN422" s="74">
        <v>0</v>
      </c>
      <c r="BO422" s="74">
        <v>0</v>
      </c>
      <c r="BP422" s="74">
        <v>0</v>
      </c>
      <c r="BQ422" s="74">
        <v>0</v>
      </c>
      <c r="BR422" s="74">
        <v>0</v>
      </c>
      <c r="BS422" s="74">
        <v>0</v>
      </c>
      <c r="BT422" s="74">
        <v>0</v>
      </c>
      <c r="BU422" s="74">
        <v>0</v>
      </c>
      <c r="BV422" s="74">
        <v>0</v>
      </c>
      <c r="BW422" s="74">
        <v>0</v>
      </c>
      <c r="BX422" s="73">
        <v>0</v>
      </c>
      <c r="BY422" s="73">
        <v>0</v>
      </c>
      <c r="BZ422" s="74">
        <v>0</v>
      </c>
      <c r="CA422" s="74">
        <v>0</v>
      </c>
      <c r="CB422" s="74">
        <v>0</v>
      </c>
      <c r="CC422" s="74">
        <v>0</v>
      </c>
      <c r="CD422" s="74">
        <v>0</v>
      </c>
      <c r="CE422" s="74">
        <v>0</v>
      </c>
      <c r="CF422" s="74">
        <v>0</v>
      </c>
      <c r="CG422" s="74">
        <v>0</v>
      </c>
      <c r="CH422" s="74">
        <v>0</v>
      </c>
      <c r="CI422" s="74">
        <v>3.0000000000000001E-3</v>
      </c>
      <c r="CJ422" s="74">
        <v>3.0000000000000001E-3</v>
      </c>
      <c r="CK422" s="74">
        <v>3.0000000000000001E-3</v>
      </c>
      <c r="CL422" s="74">
        <v>3.0000000000000001E-3</v>
      </c>
      <c r="CM422" s="74">
        <v>3.0000000000000001E-3</v>
      </c>
      <c r="CN422" s="74">
        <v>3.0000000000000001E-3</v>
      </c>
      <c r="CO422" s="74">
        <v>3.0000000000000001E-3</v>
      </c>
      <c r="CP422" s="74">
        <v>3.0000000000000001E-3</v>
      </c>
      <c r="CQ422" s="74">
        <v>3.0000000000000001E-3</v>
      </c>
      <c r="CR422" s="74">
        <v>3.0000000000000001E-3</v>
      </c>
      <c r="CS422" s="74">
        <v>3.0000000000000001E-3</v>
      </c>
      <c r="CT422" s="74">
        <v>3.0000000000000001E-3</v>
      </c>
      <c r="CU422" s="74">
        <v>3.0000000000000001E-3</v>
      </c>
      <c r="CV422" s="74">
        <v>3.0000000000000001E-3</v>
      </c>
      <c r="CW422" s="74">
        <v>3.0000000000000001E-3</v>
      </c>
      <c r="CX422" s="74">
        <v>3.0000000000000001E-3</v>
      </c>
      <c r="CY422" s="74">
        <v>3.0000000000000001E-3</v>
      </c>
      <c r="CZ422" s="74">
        <v>3.0000000000000001E-3</v>
      </c>
      <c r="DA422" s="74">
        <v>3.0000000000000001E-3</v>
      </c>
      <c r="DB422" s="74">
        <v>0</v>
      </c>
      <c r="DC422" s="74">
        <v>0</v>
      </c>
      <c r="DD422" s="74"/>
    </row>
    <row r="423" spans="1:108" ht="16.5" customHeight="1" x14ac:dyDescent="0.25">
      <c r="A423" s="70">
        <v>400</v>
      </c>
      <c r="B423" s="85">
        <v>45491</v>
      </c>
      <c r="C423" s="72">
        <v>2</v>
      </c>
      <c r="D423" s="72">
        <v>0</v>
      </c>
      <c r="E423" s="72">
        <v>0</v>
      </c>
      <c r="F423" s="74"/>
      <c r="G423" s="72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2">
        <v>0</v>
      </c>
      <c r="AB423" s="72">
        <v>0</v>
      </c>
      <c r="AC423" s="72">
        <v>0</v>
      </c>
      <c r="AD423" s="72">
        <v>0</v>
      </c>
      <c r="AE423" s="72">
        <v>0</v>
      </c>
      <c r="AF423" s="72">
        <v>0</v>
      </c>
      <c r="AG423" s="72">
        <v>0</v>
      </c>
      <c r="AH423" s="72">
        <v>0</v>
      </c>
      <c r="AI423" s="72">
        <v>0</v>
      </c>
      <c r="AJ423" s="72">
        <v>0</v>
      </c>
      <c r="AK423" s="72">
        <v>0</v>
      </c>
      <c r="AL423" s="72">
        <v>0</v>
      </c>
      <c r="AM423" s="72">
        <v>0</v>
      </c>
      <c r="AN423" s="72"/>
      <c r="AO423" s="74">
        <v>0</v>
      </c>
      <c r="AP423" s="74">
        <v>0</v>
      </c>
      <c r="AQ423" s="74">
        <v>0</v>
      </c>
      <c r="AR423" s="74">
        <v>0</v>
      </c>
      <c r="AS423" s="74">
        <v>0</v>
      </c>
      <c r="AT423" s="74">
        <v>0</v>
      </c>
      <c r="AU423" s="74">
        <v>0</v>
      </c>
      <c r="AV423" s="74">
        <v>0</v>
      </c>
      <c r="AW423" s="74">
        <v>0</v>
      </c>
      <c r="AX423" s="74">
        <v>0</v>
      </c>
      <c r="AY423" s="74">
        <v>0</v>
      </c>
      <c r="AZ423" s="74"/>
      <c r="BA423" s="74"/>
      <c r="BB423" s="74">
        <v>0</v>
      </c>
      <c r="BC423" s="74">
        <v>0</v>
      </c>
      <c r="BD423" s="74">
        <v>0</v>
      </c>
      <c r="BE423" s="74">
        <v>0</v>
      </c>
      <c r="BF423" s="74">
        <v>0</v>
      </c>
      <c r="BG423" s="74">
        <v>0</v>
      </c>
      <c r="BH423" s="74">
        <v>0</v>
      </c>
      <c r="BI423" s="74">
        <v>0</v>
      </c>
      <c r="BJ423" s="74">
        <v>0</v>
      </c>
      <c r="BK423" s="74">
        <v>0</v>
      </c>
      <c r="BL423" s="74">
        <v>0</v>
      </c>
      <c r="BM423" s="74">
        <v>0</v>
      </c>
      <c r="BN423" s="74">
        <v>0</v>
      </c>
      <c r="BO423" s="74">
        <v>0</v>
      </c>
      <c r="BP423" s="74">
        <v>0</v>
      </c>
      <c r="BQ423" s="74">
        <v>0</v>
      </c>
      <c r="BR423" s="74">
        <v>0</v>
      </c>
      <c r="BS423" s="74">
        <v>0</v>
      </c>
      <c r="BT423" s="74">
        <v>0</v>
      </c>
      <c r="BU423" s="74">
        <v>0</v>
      </c>
      <c r="BV423" s="74">
        <v>0</v>
      </c>
      <c r="BW423" s="74">
        <v>0</v>
      </c>
      <c r="BX423" s="73">
        <v>0</v>
      </c>
      <c r="BY423" s="73">
        <v>0</v>
      </c>
      <c r="BZ423" s="74">
        <v>0</v>
      </c>
      <c r="CA423" s="74">
        <v>0</v>
      </c>
      <c r="CB423" s="74">
        <v>0</v>
      </c>
      <c r="CC423" s="74">
        <v>0</v>
      </c>
      <c r="CD423" s="74">
        <v>0</v>
      </c>
      <c r="CE423" s="74">
        <v>0</v>
      </c>
      <c r="CF423" s="74">
        <v>0</v>
      </c>
      <c r="CG423" s="74">
        <v>0</v>
      </c>
      <c r="CH423" s="74">
        <v>0</v>
      </c>
      <c r="CI423" s="74">
        <v>3.0000000000000001E-3</v>
      </c>
      <c r="CJ423" s="74">
        <v>3.0000000000000001E-3</v>
      </c>
      <c r="CK423" s="74">
        <v>3.0000000000000001E-3</v>
      </c>
      <c r="CL423" s="74">
        <v>3.0000000000000001E-3</v>
      </c>
      <c r="CM423" s="74">
        <v>3.0000000000000001E-3</v>
      </c>
      <c r="CN423" s="74">
        <v>3.0000000000000001E-3</v>
      </c>
      <c r="CO423" s="74">
        <v>3.0000000000000001E-3</v>
      </c>
      <c r="CP423" s="74">
        <v>3.0000000000000001E-3</v>
      </c>
      <c r="CQ423" s="74">
        <v>3.0000000000000001E-3</v>
      </c>
      <c r="CR423" s="74">
        <v>3.0000000000000001E-3</v>
      </c>
      <c r="CS423" s="74">
        <v>3.0000000000000001E-3</v>
      </c>
      <c r="CT423" s="74">
        <v>3.0000000000000001E-3</v>
      </c>
      <c r="CU423" s="74">
        <v>3.0000000000000001E-3</v>
      </c>
      <c r="CV423" s="74">
        <v>3.0000000000000001E-3</v>
      </c>
      <c r="CW423" s="74">
        <v>3.0000000000000001E-3</v>
      </c>
      <c r="CX423" s="74">
        <v>3.0000000000000001E-3</v>
      </c>
      <c r="CY423" s="74">
        <v>3.0000000000000001E-3</v>
      </c>
      <c r="CZ423" s="74">
        <v>3.0000000000000001E-3</v>
      </c>
      <c r="DA423" s="74">
        <v>3.0000000000000001E-3</v>
      </c>
      <c r="DB423" s="74">
        <v>0</v>
      </c>
      <c r="DC423" s="74">
        <v>0</v>
      </c>
      <c r="DD423" s="74"/>
    </row>
    <row r="424" spans="1:108" ht="16.5" customHeight="1" x14ac:dyDescent="0.25">
      <c r="A424" s="70">
        <v>401</v>
      </c>
      <c r="B424" s="85">
        <v>45492</v>
      </c>
      <c r="C424" s="72">
        <v>1</v>
      </c>
      <c r="D424" s="72">
        <v>0</v>
      </c>
      <c r="E424" s="72">
        <v>0</v>
      </c>
      <c r="F424" s="74"/>
      <c r="G424" s="72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2">
        <v>0</v>
      </c>
      <c r="AB424" s="72">
        <v>0</v>
      </c>
      <c r="AC424" s="72">
        <v>0</v>
      </c>
      <c r="AD424" s="72">
        <v>0</v>
      </c>
      <c r="AE424" s="72">
        <v>0</v>
      </c>
      <c r="AF424" s="72">
        <v>0</v>
      </c>
      <c r="AG424" s="72">
        <v>0</v>
      </c>
      <c r="AH424" s="72">
        <v>0</v>
      </c>
      <c r="AI424" s="72">
        <v>0</v>
      </c>
      <c r="AJ424" s="72">
        <v>0</v>
      </c>
      <c r="AK424" s="72">
        <v>0</v>
      </c>
      <c r="AL424" s="72">
        <v>0</v>
      </c>
      <c r="AM424" s="72">
        <v>0</v>
      </c>
      <c r="AN424" s="72"/>
      <c r="AO424" s="74">
        <v>0</v>
      </c>
      <c r="AP424" s="74">
        <v>0</v>
      </c>
      <c r="AQ424" s="74">
        <v>0</v>
      </c>
      <c r="AR424" s="74">
        <v>0</v>
      </c>
      <c r="AS424" s="74">
        <v>0</v>
      </c>
      <c r="AT424" s="74">
        <v>0</v>
      </c>
      <c r="AU424" s="74">
        <v>0</v>
      </c>
      <c r="AV424" s="74">
        <v>0</v>
      </c>
      <c r="AW424" s="74">
        <v>0</v>
      </c>
      <c r="AX424" s="74">
        <v>0</v>
      </c>
      <c r="AY424" s="74">
        <v>0</v>
      </c>
      <c r="AZ424" s="74"/>
      <c r="BA424" s="74"/>
      <c r="BB424" s="74">
        <v>0</v>
      </c>
      <c r="BC424" s="74">
        <v>0</v>
      </c>
      <c r="BD424" s="74">
        <v>0</v>
      </c>
      <c r="BE424" s="74">
        <v>0</v>
      </c>
      <c r="BF424" s="74">
        <v>0</v>
      </c>
      <c r="BG424" s="74">
        <v>0</v>
      </c>
      <c r="BH424" s="74">
        <v>0</v>
      </c>
      <c r="BI424" s="74">
        <v>0</v>
      </c>
      <c r="BJ424" s="74">
        <v>0</v>
      </c>
      <c r="BK424" s="74">
        <v>0</v>
      </c>
      <c r="BL424" s="74">
        <v>0</v>
      </c>
      <c r="BM424" s="74">
        <v>0</v>
      </c>
      <c r="BN424" s="74">
        <v>0</v>
      </c>
      <c r="BO424" s="74">
        <v>0</v>
      </c>
      <c r="BP424" s="74">
        <v>0</v>
      </c>
      <c r="BQ424" s="74">
        <v>0</v>
      </c>
      <c r="BR424" s="74">
        <v>0</v>
      </c>
      <c r="BS424" s="74">
        <v>0</v>
      </c>
      <c r="BT424" s="74">
        <v>0</v>
      </c>
      <c r="BU424" s="74">
        <v>0</v>
      </c>
      <c r="BV424" s="74">
        <v>0</v>
      </c>
      <c r="BW424" s="74">
        <v>0</v>
      </c>
      <c r="BX424" s="73">
        <v>0</v>
      </c>
      <c r="BY424" s="73">
        <v>0</v>
      </c>
      <c r="BZ424" s="74">
        <v>0</v>
      </c>
      <c r="CA424" s="74">
        <v>0</v>
      </c>
      <c r="CB424" s="74">
        <v>0</v>
      </c>
      <c r="CC424" s="74">
        <v>0</v>
      </c>
      <c r="CD424" s="74">
        <v>0</v>
      </c>
      <c r="CE424" s="74">
        <v>0</v>
      </c>
      <c r="CF424" s="74">
        <v>0</v>
      </c>
      <c r="CG424" s="74">
        <v>0</v>
      </c>
      <c r="CH424" s="74">
        <v>0</v>
      </c>
      <c r="CI424" s="74">
        <v>3.0000000000000001E-3</v>
      </c>
      <c r="CJ424" s="74">
        <v>3.0000000000000001E-3</v>
      </c>
      <c r="CK424" s="74">
        <v>3.0000000000000001E-3</v>
      </c>
      <c r="CL424" s="74">
        <v>3.0000000000000001E-3</v>
      </c>
      <c r="CM424" s="74">
        <v>3.0000000000000001E-3</v>
      </c>
      <c r="CN424" s="74">
        <v>3.0000000000000001E-3</v>
      </c>
      <c r="CO424" s="74">
        <v>3.0000000000000001E-3</v>
      </c>
      <c r="CP424" s="74">
        <v>3.0000000000000001E-3</v>
      </c>
      <c r="CQ424" s="74">
        <v>3.0000000000000001E-3</v>
      </c>
      <c r="CR424" s="74">
        <v>3.0000000000000001E-3</v>
      </c>
      <c r="CS424" s="74">
        <v>3.0000000000000001E-3</v>
      </c>
      <c r="CT424" s="74">
        <v>3.0000000000000001E-3</v>
      </c>
      <c r="CU424" s="74">
        <v>3.0000000000000001E-3</v>
      </c>
      <c r="CV424" s="74">
        <v>3.0000000000000001E-3</v>
      </c>
      <c r="CW424" s="74">
        <v>3.0000000000000001E-3</v>
      </c>
      <c r="CX424" s="74">
        <v>3.0000000000000001E-3</v>
      </c>
      <c r="CY424" s="74">
        <v>3.0000000000000001E-3</v>
      </c>
      <c r="CZ424" s="74">
        <v>3.0000000000000001E-3</v>
      </c>
      <c r="DA424" s="74">
        <v>3.0000000000000001E-3</v>
      </c>
      <c r="DB424" s="74">
        <v>0</v>
      </c>
      <c r="DC424" s="74">
        <v>0</v>
      </c>
      <c r="DD424" s="74"/>
    </row>
    <row r="425" spans="1:108" ht="16.5" customHeight="1" x14ac:dyDescent="0.25">
      <c r="A425" s="70">
        <v>402</v>
      </c>
      <c r="B425" s="85">
        <v>45492</v>
      </c>
      <c r="C425" s="72">
        <v>2</v>
      </c>
      <c r="D425" s="72">
        <v>0</v>
      </c>
      <c r="E425" s="72">
        <v>0</v>
      </c>
      <c r="F425" s="74"/>
      <c r="G425" s="72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2">
        <v>0</v>
      </c>
      <c r="AB425" s="72">
        <v>0</v>
      </c>
      <c r="AC425" s="72">
        <v>0</v>
      </c>
      <c r="AD425" s="72">
        <v>0</v>
      </c>
      <c r="AE425" s="72">
        <v>0</v>
      </c>
      <c r="AF425" s="72">
        <v>0</v>
      </c>
      <c r="AG425" s="72">
        <v>0</v>
      </c>
      <c r="AH425" s="72">
        <v>0</v>
      </c>
      <c r="AI425" s="72">
        <v>0</v>
      </c>
      <c r="AJ425" s="72">
        <v>0</v>
      </c>
      <c r="AK425" s="72">
        <v>0</v>
      </c>
      <c r="AL425" s="72">
        <v>0</v>
      </c>
      <c r="AM425" s="72">
        <v>0</v>
      </c>
      <c r="AN425" s="72"/>
      <c r="AO425" s="74">
        <v>0</v>
      </c>
      <c r="AP425" s="74">
        <v>0</v>
      </c>
      <c r="AQ425" s="74">
        <v>0</v>
      </c>
      <c r="AR425" s="74">
        <v>0</v>
      </c>
      <c r="AS425" s="74">
        <v>0</v>
      </c>
      <c r="AT425" s="74">
        <v>0</v>
      </c>
      <c r="AU425" s="74">
        <v>0</v>
      </c>
      <c r="AV425" s="74">
        <v>0</v>
      </c>
      <c r="AW425" s="74">
        <v>0</v>
      </c>
      <c r="AX425" s="74">
        <v>0</v>
      </c>
      <c r="AY425" s="74">
        <v>0</v>
      </c>
      <c r="AZ425" s="74"/>
      <c r="BA425" s="74"/>
      <c r="BB425" s="74">
        <v>0</v>
      </c>
      <c r="BC425" s="74">
        <v>0</v>
      </c>
      <c r="BD425" s="74">
        <v>0</v>
      </c>
      <c r="BE425" s="74">
        <v>0</v>
      </c>
      <c r="BF425" s="74">
        <v>0</v>
      </c>
      <c r="BG425" s="74">
        <v>0</v>
      </c>
      <c r="BH425" s="74">
        <v>0</v>
      </c>
      <c r="BI425" s="74">
        <v>0</v>
      </c>
      <c r="BJ425" s="74">
        <v>0</v>
      </c>
      <c r="BK425" s="74">
        <v>0</v>
      </c>
      <c r="BL425" s="74">
        <v>0</v>
      </c>
      <c r="BM425" s="74">
        <v>0</v>
      </c>
      <c r="BN425" s="74">
        <v>0</v>
      </c>
      <c r="BO425" s="74">
        <v>0</v>
      </c>
      <c r="BP425" s="74">
        <v>0</v>
      </c>
      <c r="BQ425" s="74">
        <v>0</v>
      </c>
      <c r="BR425" s="74">
        <v>0</v>
      </c>
      <c r="BS425" s="74">
        <v>0</v>
      </c>
      <c r="BT425" s="74">
        <v>0</v>
      </c>
      <c r="BU425" s="74">
        <v>0</v>
      </c>
      <c r="BV425" s="74">
        <v>0</v>
      </c>
      <c r="BW425" s="74">
        <v>0</v>
      </c>
      <c r="BX425" s="73">
        <v>0</v>
      </c>
      <c r="BY425" s="73">
        <v>0</v>
      </c>
      <c r="BZ425" s="74">
        <v>0</v>
      </c>
      <c r="CA425" s="74">
        <v>0</v>
      </c>
      <c r="CB425" s="74">
        <v>0</v>
      </c>
      <c r="CC425" s="74">
        <v>0</v>
      </c>
      <c r="CD425" s="74">
        <v>0</v>
      </c>
      <c r="CE425" s="74">
        <v>0</v>
      </c>
      <c r="CF425" s="74">
        <v>0</v>
      </c>
      <c r="CG425" s="74">
        <v>0</v>
      </c>
      <c r="CH425" s="74">
        <v>0</v>
      </c>
      <c r="CI425" s="74">
        <v>3.0000000000000001E-3</v>
      </c>
      <c r="CJ425" s="74">
        <v>3.0000000000000001E-3</v>
      </c>
      <c r="CK425" s="74">
        <v>3.0000000000000001E-3</v>
      </c>
      <c r="CL425" s="74">
        <v>3.0000000000000001E-3</v>
      </c>
      <c r="CM425" s="74">
        <v>3.0000000000000001E-3</v>
      </c>
      <c r="CN425" s="74">
        <v>3.0000000000000001E-3</v>
      </c>
      <c r="CO425" s="74">
        <v>3.0000000000000001E-3</v>
      </c>
      <c r="CP425" s="74">
        <v>3.0000000000000001E-3</v>
      </c>
      <c r="CQ425" s="74">
        <v>3.0000000000000001E-3</v>
      </c>
      <c r="CR425" s="74">
        <v>3.0000000000000001E-3</v>
      </c>
      <c r="CS425" s="74">
        <v>3.0000000000000001E-3</v>
      </c>
      <c r="CT425" s="74">
        <v>3.0000000000000001E-3</v>
      </c>
      <c r="CU425" s="74">
        <v>3.0000000000000001E-3</v>
      </c>
      <c r="CV425" s="74">
        <v>3.0000000000000001E-3</v>
      </c>
      <c r="CW425" s="74">
        <v>3.0000000000000001E-3</v>
      </c>
      <c r="CX425" s="74">
        <v>3.0000000000000001E-3</v>
      </c>
      <c r="CY425" s="74">
        <v>3.0000000000000001E-3</v>
      </c>
      <c r="CZ425" s="74">
        <v>3.0000000000000001E-3</v>
      </c>
      <c r="DA425" s="74">
        <v>3.0000000000000001E-3</v>
      </c>
      <c r="DB425" s="74">
        <v>0</v>
      </c>
      <c r="DC425" s="74">
        <v>0</v>
      </c>
      <c r="DD425" s="74"/>
    </row>
    <row r="426" spans="1:108" ht="16.5" customHeight="1" x14ac:dyDescent="0.25">
      <c r="A426" s="70">
        <v>403</v>
      </c>
      <c r="B426" s="85">
        <v>45493</v>
      </c>
      <c r="C426" s="72">
        <v>1</v>
      </c>
      <c r="D426" s="72">
        <v>2</v>
      </c>
      <c r="E426" s="72">
        <v>472</v>
      </c>
      <c r="F426" s="74"/>
      <c r="G426" s="72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2">
        <v>0</v>
      </c>
      <c r="AB426" s="72">
        <v>0</v>
      </c>
      <c r="AC426" s="72">
        <v>0</v>
      </c>
      <c r="AD426" s="72">
        <v>0</v>
      </c>
      <c r="AE426" s="72">
        <v>0</v>
      </c>
      <c r="AF426" s="72">
        <v>0</v>
      </c>
      <c r="AG426" s="72">
        <v>0</v>
      </c>
      <c r="AH426" s="72">
        <v>0</v>
      </c>
      <c r="AI426" s="72">
        <v>0</v>
      </c>
      <c r="AJ426" s="72">
        <v>0</v>
      </c>
      <c r="AK426" s="72">
        <v>0</v>
      </c>
      <c r="AL426" s="72">
        <v>0</v>
      </c>
      <c r="AM426" s="72">
        <v>0</v>
      </c>
      <c r="AN426" s="72"/>
      <c r="AO426" s="74">
        <v>0</v>
      </c>
      <c r="AP426" s="74">
        <v>0</v>
      </c>
      <c r="AQ426" s="74">
        <v>0</v>
      </c>
      <c r="AR426" s="74">
        <v>0</v>
      </c>
      <c r="AS426" s="74">
        <v>0</v>
      </c>
      <c r="AT426" s="74">
        <v>0</v>
      </c>
      <c r="AU426" s="74">
        <v>0</v>
      </c>
      <c r="AV426" s="74">
        <v>0</v>
      </c>
      <c r="AW426" s="74">
        <v>0</v>
      </c>
      <c r="AX426" s="74">
        <v>0</v>
      </c>
      <c r="AY426" s="74">
        <v>0</v>
      </c>
      <c r="AZ426" s="74"/>
      <c r="BA426" s="74"/>
      <c r="BB426" s="74">
        <v>0</v>
      </c>
      <c r="BC426" s="74">
        <v>0</v>
      </c>
      <c r="BD426" s="74">
        <v>0</v>
      </c>
      <c r="BE426" s="74">
        <v>0</v>
      </c>
      <c r="BF426" s="74">
        <v>0</v>
      </c>
      <c r="BG426" s="74">
        <v>0</v>
      </c>
      <c r="BH426" s="74">
        <v>0</v>
      </c>
      <c r="BI426" s="74">
        <v>0</v>
      </c>
      <c r="BJ426" s="74">
        <v>0</v>
      </c>
      <c r="BK426" s="74">
        <v>0</v>
      </c>
      <c r="BL426" s="74">
        <v>0</v>
      </c>
      <c r="BM426" s="74">
        <v>0</v>
      </c>
      <c r="BN426" s="74">
        <v>0</v>
      </c>
      <c r="BO426" s="74">
        <v>0</v>
      </c>
      <c r="BP426" s="74">
        <v>0</v>
      </c>
      <c r="BQ426" s="74">
        <v>0</v>
      </c>
      <c r="BR426" s="74">
        <v>0</v>
      </c>
      <c r="BS426" s="74">
        <v>0</v>
      </c>
      <c r="BT426" s="74">
        <v>0</v>
      </c>
      <c r="BU426" s="74">
        <v>0</v>
      </c>
      <c r="BV426" s="74">
        <v>0</v>
      </c>
      <c r="BW426" s="74">
        <v>0</v>
      </c>
      <c r="BX426" s="73">
        <v>0</v>
      </c>
      <c r="BY426" s="73">
        <v>0</v>
      </c>
      <c r="BZ426" s="74">
        <v>0</v>
      </c>
      <c r="CA426" s="74">
        <v>0</v>
      </c>
      <c r="CB426" s="74">
        <v>0</v>
      </c>
      <c r="CC426" s="74">
        <v>0</v>
      </c>
      <c r="CD426" s="74">
        <v>0</v>
      </c>
      <c r="CE426" s="74">
        <v>0</v>
      </c>
      <c r="CF426" s="74">
        <v>0</v>
      </c>
      <c r="CG426" s="74">
        <v>0</v>
      </c>
      <c r="CH426" s="74">
        <v>0</v>
      </c>
      <c r="CI426" s="74">
        <v>0</v>
      </c>
      <c r="CJ426" s="74">
        <v>0</v>
      </c>
      <c r="CK426" s="74">
        <v>0</v>
      </c>
      <c r="CL426" s="74">
        <v>0</v>
      </c>
      <c r="CM426" s="74">
        <v>0</v>
      </c>
      <c r="CN426" s="74">
        <v>0</v>
      </c>
      <c r="CO426" s="74">
        <v>0</v>
      </c>
      <c r="CP426" s="74">
        <v>0</v>
      </c>
      <c r="CQ426" s="74">
        <v>0</v>
      </c>
      <c r="CR426" s="74">
        <v>0</v>
      </c>
      <c r="CS426" s="74">
        <v>0</v>
      </c>
      <c r="CT426" s="74">
        <v>0</v>
      </c>
      <c r="CU426" s="74">
        <v>0</v>
      </c>
      <c r="CV426" s="74">
        <v>0</v>
      </c>
      <c r="CW426" s="74">
        <v>0</v>
      </c>
      <c r="CX426" s="74">
        <v>0</v>
      </c>
      <c r="CY426" s="74">
        <v>0</v>
      </c>
      <c r="CZ426" s="74">
        <v>0</v>
      </c>
      <c r="DA426" s="74">
        <v>0</v>
      </c>
      <c r="DB426" s="74">
        <v>0</v>
      </c>
      <c r="DC426" s="74">
        <v>0</v>
      </c>
      <c r="DD426" s="74"/>
    </row>
    <row r="427" spans="1:108" ht="16.5" customHeight="1" x14ac:dyDescent="0.25">
      <c r="A427" s="70">
        <v>404</v>
      </c>
      <c r="B427" s="85">
        <v>45493</v>
      </c>
      <c r="C427" s="72">
        <v>2</v>
      </c>
      <c r="D427" s="72">
        <v>12</v>
      </c>
      <c r="E427" s="72">
        <v>2091</v>
      </c>
      <c r="F427" s="74"/>
      <c r="G427" s="72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2">
        <v>1.55</v>
      </c>
      <c r="AB427" s="72">
        <v>610.99</v>
      </c>
      <c r="AC427" s="72">
        <v>1.49</v>
      </c>
      <c r="AD427" s="72">
        <v>4.16</v>
      </c>
      <c r="AE427" s="72">
        <v>9.57</v>
      </c>
      <c r="AF427" s="72">
        <v>4.2999999999999997E-2</v>
      </c>
      <c r="AG427" s="72">
        <v>0.41899999999999998</v>
      </c>
      <c r="AH427" s="72">
        <v>3.2000000000000001E-2</v>
      </c>
      <c r="AI427" s="72">
        <v>0</v>
      </c>
      <c r="AJ427" s="72">
        <v>8.9999999999999993E-3</v>
      </c>
      <c r="AK427" s="72">
        <f>100-(AB427/10000*1.6734)-(AC427*1.1547)-(AD427*(100/(67.1-$AQ$1)))-(AF427*2.8879)-(AG427*2.1733)-((AE427-(AD427*($AQ$1/(67.1-$AQ$1)))-(AF427*0.8788)-(AG427*0.7453))*2.1483)</f>
        <v>71.603728909376784</v>
      </c>
      <c r="AL427" s="72">
        <f>100/((AB427/10000*1.6734/5.8)+(AC427*1.1547/7.58)+(AD427*(100/(67.1-$AQ$1))/4)+(AF427*2.8879/4.2)+(AG427*2.1733/6)+((AE427-(AD427*($AQ$1/(67.1-$AQ$1)))-(AF427*0.8788)-(AG427*0.7453))*2.1483/4.9)+(AK427/2.65))</f>
        <v>3.0310770534214759</v>
      </c>
      <c r="AM427" s="72">
        <f>IF(AB427=0,0,(AB427/AC427))</f>
        <v>410.06040268456377</v>
      </c>
      <c r="AN427" s="72">
        <v>42.17</v>
      </c>
      <c r="AO427" s="74">
        <v>18.989999999999998</v>
      </c>
      <c r="AP427" s="72">
        <v>7539.34</v>
      </c>
      <c r="AQ427" s="74">
        <v>43.44</v>
      </c>
      <c r="AR427" s="74">
        <v>7.88</v>
      </c>
      <c r="AS427" s="74">
        <v>8.69</v>
      </c>
      <c r="AT427" s="74">
        <v>0.57399999999999995</v>
      </c>
      <c r="AU427" s="74">
        <v>0.433</v>
      </c>
      <c r="AV427" s="74">
        <v>7.1999999999999995E-2</v>
      </c>
      <c r="AW427" s="74">
        <v>9.73</v>
      </c>
      <c r="AX427" s="74">
        <v>0.223</v>
      </c>
      <c r="AY427" s="74">
        <f>+AR427+AW427+AS427</f>
        <v>26.299999999999997</v>
      </c>
      <c r="AZ427" s="74"/>
      <c r="BA427" s="74"/>
      <c r="BB427" s="74">
        <v>0.47</v>
      </c>
      <c r="BC427" s="72">
        <v>202.72</v>
      </c>
      <c r="BD427" s="74">
        <v>0.38</v>
      </c>
      <c r="BE427" s="74">
        <v>4.03</v>
      </c>
      <c r="BF427" s="74">
        <v>8.8800000000000008</v>
      </c>
      <c r="BG427" s="74">
        <v>2.7E-2</v>
      </c>
      <c r="BH427" s="74">
        <v>0.39500000000000002</v>
      </c>
      <c r="BI427" s="74">
        <v>3.4000000000000002E-2</v>
      </c>
      <c r="BJ427" s="74">
        <v>0</v>
      </c>
      <c r="BK427" s="74">
        <v>6.0000000000000001E-3</v>
      </c>
      <c r="BL427" s="74">
        <v>1.2</v>
      </c>
      <c r="BM427" s="72">
        <v>1100.25</v>
      </c>
      <c r="BN427" s="74">
        <v>1.87</v>
      </c>
      <c r="BO427" s="74">
        <v>50.25</v>
      </c>
      <c r="BP427" s="74">
        <v>11.36</v>
      </c>
      <c r="BQ427" s="74">
        <v>0.38900000000000001</v>
      </c>
      <c r="BR427" s="74">
        <v>0.16300000000000001</v>
      </c>
      <c r="BS427" s="74">
        <v>0.45400000000000001</v>
      </c>
      <c r="BT427" s="74">
        <v>2.95</v>
      </c>
      <c r="BU427" s="74">
        <v>1.2999999999999999E-2</v>
      </c>
      <c r="BV427" s="74">
        <f>BT427+BP427</f>
        <v>14.309999999999999</v>
      </c>
      <c r="BW427" s="74">
        <f>BT427+BN427+BQ427</f>
        <v>5.2090000000000005</v>
      </c>
      <c r="BX427" s="73">
        <f>BX421+BT427-$BX$2</f>
        <v>-67.772038717214272</v>
      </c>
      <c r="BY427" s="73">
        <f>BY421+BW427-BY$2</f>
        <v>-149.04963620781618</v>
      </c>
      <c r="BZ427" s="74">
        <v>0.7</v>
      </c>
      <c r="CA427" s="72">
        <v>129.21</v>
      </c>
      <c r="CB427" s="74">
        <v>0.23</v>
      </c>
      <c r="CC427" s="74">
        <v>0.34</v>
      </c>
      <c r="CD427" s="74">
        <v>8.67</v>
      </c>
      <c r="CE427" s="74">
        <v>1.0999999999999999E-2</v>
      </c>
      <c r="CF427" s="74">
        <v>0.373</v>
      </c>
      <c r="CG427" s="74">
        <v>8.0000000000000002E-3</v>
      </c>
      <c r="CH427" s="74">
        <v>0</v>
      </c>
      <c r="CI427" s="74">
        <v>5.0000000000000001E-3</v>
      </c>
      <c r="CJ427" s="74">
        <v>0</v>
      </c>
      <c r="CK427" s="74">
        <v>0</v>
      </c>
      <c r="CL427" s="74">
        <v>0</v>
      </c>
      <c r="CM427" s="74">
        <v>0</v>
      </c>
      <c r="CN427" s="74">
        <v>0</v>
      </c>
      <c r="CO427" s="74">
        <v>0</v>
      </c>
      <c r="CP427" s="74">
        <v>0</v>
      </c>
      <c r="CQ427" s="74">
        <v>0</v>
      </c>
      <c r="CR427" s="74">
        <v>0</v>
      </c>
      <c r="CS427" s="74">
        <v>0</v>
      </c>
      <c r="CT427" s="74">
        <v>0</v>
      </c>
      <c r="CU427" s="74">
        <v>0</v>
      </c>
      <c r="CV427" s="74">
        <v>0</v>
      </c>
      <c r="CW427" s="74">
        <v>0</v>
      </c>
      <c r="CX427" s="74">
        <v>0</v>
      </c>
      <c r="CY427" s="74">
        <v>0</v>
      </c>
      <c r="CZ427" s="74">
        <v>0</v>
      </c>
      <c r="DA427" s="74">
        <v>0</v>
      </c>
      <c r="DB427" s="74">
        <v>0</v>
      </c>
      <c r="DC427" s="74">
        <v>0</v>
      </c>
      <c r="DD427" s="74">
        <v>43.66</v>
      </c>
    </row>
    <row r="428" spans="1:108" ht="16.5" customHeight="1" x14ac:dyDescent="0.25">
      <c r="A428" s="70">
        <v>405</v>
      </c>
      <c r="B428" s="85">
        <v>45494</v>
      </c>
      <c r="C428" s="72">
        <v>1</v>
      </c>
      <c r="D428" s="72">
        <v>12</v>
      </c>
      <c r="E428" s="72">
        <v>2130</v>
      </c>
      <c r="F428" s="74"/>
      <c r="G428" s="72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2">
        <v>2.0699999999999998</v>
      </c>
      <c r="AB428" s="72">
        <v>678.78</v>
      </c>
      <c r="AC428" s="72">
        <v>1.49</v>
      </c>
      <c r="AD428" s="72">
        <v>3.06</v>
      </c>
      <c r="AE428" s="72">
        <v>9.3149999999999995</v>
      </c>
      <c r="AF428" s="72">
        <v>4.2000000000000003E-2</v>
      </c>
      <c r="AG428" s="72">
        <v>0.37</v>
      </c>
      <c r="AH428" s="72">
        <v>3.1E-2</v>
      </c>
      <c r="AI428" s="72">
        <v>0</v>
      </c>
      <c r="AJ428" s="72">
        <v>1.2999999999999999E-2</v>
      </c>
      <c r="AK428" s="72">
        <f t="shared" ref="AK428:AK442" si="178">100-(AB428/10000*1.6734)-(AC428*1.1547)-(AD428*(100/(67.1-$AQ$1)))-(AF428*2.8879)-(AG428*2.1733)-((AE428-(AD428*($AQ$1/(67.1-$AQ$1)))-(AF428*0.8788)-(AG428*0.7453))*2.1483)</f>
        <v>73.684793260800944</v>
      </c>
      <c r="AL428" s="72">
        <f t="shared" ref="AL428:AL442" si="179">100/((AB428/10000*1.6734/5.8)+(AC428*1.1547/7.58)+(AD428*(100/(67.1-$AQ$1))/4)+(AF428*2.8879/4.2)+(AG428*2.1733/6)+((AE428-(AD428*($AQ$1/(67.1-$AQ$1)))-(AF428*0.8788)-(AG428*0.7453))*2.1483/4.9)+(AK428/2.65))</f>
        <v>3.0059322247967559</v>
      </c>
      <c r="AM428" s="72">
        <f t="shared" ref="AM428:AM442" si="180">IF(AB428=0,0,(AB428/AC428))</f>
        <v>455.55704697986573</v>
      </c>
      <c r="AN428" s="72">
        <v>44.53</v>
      </c>
      <c r="AO428" s="74">
        <v>26.18</v>
      </c>
      <c r="AP428" s="72">
        <v>12991.76</v>
      </c>
      <c r="AQ428" s="74">
        <v>38.1</v>
      </c>
      <c r="AR428" s="74">
        <v>10.119999999999999</v>
      </c>
      <c r="AS428" s="74">
        <v>10.423999999999999</v>
      </c>
      <c r="AT428" s="74">
        <v>0.58299999999999996</v>
      </c>
      <c r="AU428" s="74">
        <v>0.45300000000000001</v>
      </c>
      <c r="AV428" s="74">
        <v>0.10299999999999999</v>
      </c>
      <c r="AW428" s="74">
        <v>11.27</v>
      </c>
      <c r="AX428" s="74">
        <v>0.23</v>
      </c>
      <c r="AY428" s="74">
        <f t="shared" ref="AY428:AY444" si="181">+AR428+AW428+AS428</f>
        <v>31.814</v>
      </c>
      <c r="AZ428" s="74"/>
      <c r="BA428" s="74"/>
      <c r="BB428" s="74">
        <v>0.62</v>
      </c>
      <c r="BC428" s="72">
        <v>182.73</v>
      </c>
      <c r="BD428" s="74">
        <v>0.28999999999999998</v>
      </c>
      <c r="BE428" s="74">
        <v>2.84</v>
      </c>
      <c r="BF428" s="74">
        <v>8.83</v>
      </c>
      <c r="BG428" s="74">
        <v>2.3E-2</v>
      </c>
      <c r="BH428" s="74">
        <v>0.36899999999999999</v>
      </c>
      <c r="BI428" s="74">
        <v>2.9000000000000001E-2</v>
      </c>
      <c r="BJ428" s="74">
        <v>0</v>
      </c>
      <c r="BK428" s="74">
        <v>5.0000000000000001E-3</v>
      </c>
      <c r="BL428" s="74">
        <v>1.0900000000000001</v>
      </c>
      <c r="BM428" s="72">
        <v>1125.8900000000001</v>
      </c>
      <c r="BN428" s="74">
        <v>1.23</v>
      </c>
      <c r="BO428" s="74">
        <v>50.22</v>
      </c>
      <c r="BP428" s="74">
        <v>11.253</v>
      </c>
      <c r="BQ428" s="74">
        <v>0.39200000000000002</v>
      </c>
      <c r="BR428" s="74">
        <v>0.188</v>
      </c>
      <c r="BS428" s="74">
        <v>0.44700000000000001</v>
      </c>
      <c r="BT428" s="74">
        <v>2.5</v>
      </c>
      <c r="BU428" s="74">
        <v>1.2E-2</v>
      </c>
      <c r="BV428" s="74">
        <f t="shared" ref="BV428:BV447" si="182">BT428+BP428</f>
        <v>13.753</v>
      </c>
      <c r="BW428" s="74">
        <f t="shared" ref="BW428:BW447" si="183">BT428+BN428+BQ428</f>
        <v>4.1219999999999999</v>
      </c>
      <c r="BX428" s="73">
        <f>BX427+BT428-$BX$2</f>
        <v>-68.272038717214272</v>
      </c>
      <c r="BY428" s="73">
        <f>BY427+BW428-BY$2</f>
        <v>-149.92763620781619</v>
      </c>
      <c r="BZ428" s="74">
        <v>0.59</v>
      </c>
      <c r="CA428" s="72">
        <v>70.52</v>
      </c>
      <c r="CB428" s="74">
        <v>0.16</v>
      </c>
      <c r="CC428" s="74">
        <v>0.14000000000000001</v>
      </c>
      <c r="CD428" s="74">
        <v>7.9939999999999998</v>
      </c>
      <c r="CE428" s="74">
        <v>0.01</v>
      </c>
      <c r="CF428" s="74">
        <v>0.307</v>
      </c>
      <c r="CG428" s="74">
        <v>4.0000000000000001E-3</v>
      </c>
      <c r="CH428" s="74">
        <v>0</v>
      </c>
      <c r="CI428" s="74">
        <v>5.0000000000000001E-3</v>
      </c>
      <c r="CJ428" s="74">
        <v>0</v>
      </c>
      <c r="CK428" s="74">
        <v>0</v>
      </c>
      <c r="CL428" s="74">
        <v>0</v>
      </c>
      <c r="CM428" s="74">
        <v>0</v>
      </c>
      <c r="CN428" s="74">
        <v>0</v>
      </c>
      <c r="CO428" s="74">
        <v>0</v>
      </c>
      <c r="CP428" s="74">
        <v>0</v>
      </c>
      <c r="CQ428" s="74">
        <v>0</v>
      </c>
      <c r="CR428" s="74">
        <v>0</v>
      </c>
      <c r="CS428" s="74">
        <v>0</v>
      </c>
      <c r="CT428" s="74">
        <v>0</v>
      </c>
      <c r="CU428" s="74">
        <v>0</v>
      </c>
      <c r="CV428" s="74">
        <v>0</v>
      </c>
      <c r="CW428" s="74">
        <v>0</v>
      </c>
      <c r="CX428" s="74">
        <v>0</v>
      </c>
      <c r="CY428" s="74">
        <v>0</v>
      </c>
      <c r="CZ428" s="74">
        <v>0</v>
      </c>
      <c r="DA428" s="74">
        <v>0</v>
      </c>
      <c r="DB428" s="74">
        <v>0</v>
      </c>
      <c r="DC428" s="74">
        <v>0</v>
      </c>
      <c r="DD428" s="74">
        <v>41.25</v>
      </c>
    </row>
    <row r="429" spans="1:108" ht="16.5" customHeight="1" x14ac:dyDescent="0.25">
      <c r="A429" s="70">
        <v>406</v>
      </c>
      <c r="B429" s="85">
        <v>45494</v>
      </c>
      <c r="C429" s="72">
        <v>2</v>
      </c>
      <c r="D429" s="72">
        <v>12</v>
      </c>
      <c r="E429" s="72">
        <v>2209</v>
      </c>
      <c r="F429" s="74"/>
      <c r="G429" s="72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2">
        <v>2.23</v>
      </c>
      <c r="AB429" s="72">
        <v>608.75</v>
      </c>
      <c r="AC429" s="72">
        <v>1.2</v>
      </c>
      <c r="AD429" s="72">
        <v>2.23</v>
      </c>
      <c r="AE429" s="72">
        <v>8.8279999999999994</v>
      </c>
      <c r="AF429" s="72">
        <v>3.5999999999999997E-2</v>
      </c>
      <c r="AG429" s="72">
        <v>0.33800000000000002</v>
      </c>
      <c r="AH429" s="72">
        <v>2.3E-2</v>
      </c>
      <c r="AI429" s="72">
        <v>0</v>
      </c>
      <c r="AJ429" s="72">
        <v>8.9999999999999993E-3</v>
      </c>
      <c r="AK429" s="72">
        <f t="shared" si="178"/>
        <v>76.24546198806874</v>
      </c>
      <c r="AL429" s="72">
        <f t="shared" si="179"/>
        <v>2.9698894562067153</v>
      </c>
      <c r="AM429" s="72">
        <f t="shared" si="180"/>
        <v>507.29166666666669</v>
      </c>
      <c r="AN429" s="72">
        <v>42.82</v>
      </c>
      <c r="AO429" s="74">
        <v>33.1</v>
      </c>
      <c r="AP429" s="72">
        <v>13229.99</v>
      </c>
      <c r="AQ429" s="74">
        <v>37.549999999999997</v>
      </c>
      <c r="AR429" s="74">
        <v>8.08</v>
      </c>
      <c r="AS429" s="74">
        <v>10.462</v>
      </c>
      <c r="AT429" s="74">
        <v>0.626</v>
      </c>
      <c r="AU429" s="74">
        <v>0.46600000000000003</v>
      </c>
      <c r="AV429" s="74">
        <v>8.4000000000000005E-2</v>
      </c>
      <c r="AW429" s="74">
        <v>13.7</v>
      </c>
      <c r="AX429" s="74">
        <v>0.20200000000000001</v>
      </c>
      <c r="AY429" s="74">
        <f t="shared" si="181"/>
        <v>32.242000000000004</v>
      </c>
      <c r="AZ429" s="74"/>
      <c r="BA429" s="74"/>
      <c r="BB429" s="74">
        <v>0.76</v>
      </c>
      <c r="BC429" s="72">
        <v>136.86000000000001</v>
      </c>
      <c r="BD429" s="74">
        <v>0.23</v>
      </c>
      <c r="BE429" s="74">
        <v>2.4900000000000002</v>
      </c>
      <c r="BF429" s="74">
        <v>8.9369999999999994</v>
      </c>
      <c r="BG429" s="74">
        <v>2.1999999999999999E-2</v>
      </c>
      <c r="BH429" s="74">
        <v>0.33800000000000002</v>
      </c>
      <c r="BI429" s="74">
        <v>2.5000000000000001E-2</v>
      </c>
      <c r="BJ429" s="74">
        <v>0</v>
      </c>
      <c r="BK429" s="74">
        <v>4.0000000000000001E-3</v>
      </c>
      <c r="BL429" s="74">
        <v>0.99</v>
      </c>
      <c r="BM429" s="72">
        <v>785.57</v>
      </c>
      <c r="BN429" s="74">
        <v>0.9</v>
      </c>
      <c r="BO429" s="74">
        <v>49.54</v>
      </c>
      <c r="BP429" s="74">
        <v>11.744</v>
      </c>
      <c r="BQ429" s="74">
        <v>0.40899999999999997</v>
      </c>
      <c r="BR429" s="74">
        <v>0.20499999999999999</v>
      </c>
      <c r="BS429" s="74">
        <v>0.44400000000000001</v>
      </c>
      <c r="BT429" s="74">
        <v>3.24</v>
      </c>
      <c r="BU429" s="74">
        <v>8.0000000000000002E-3</v>
      </c>
      <c r="BV429" s="74">
        <f t="shared" si="182"/>
        <v>14.984</v>
      </c>
      <c r="BW429" s="74">
        <f t="shared" si="183"/>
        <v>4.5490000000000004</v>
      </c>
      <c r="BX429" s="73">
        <f>BX428+BT429-$BX$2</f>
        <v>-68.032038717214277</v>
      </c>
      <c r="BY429" s="73">
        <f>BY428+BW429-BY$2</f>
        <v>-150.37863620781619</v>
      </c>
      <c r="BZ429" s="74">
        <v>0.62</v>
      </c>
      <c r="CA429" s="72">
        <v>85.64</v>
      </c>
      <c r="CB429" s="74">
        <v>0.13</v>
      </c>
      <c r="CC429" s="74">
        <v>0.11</v>
      </c>
      <c r="CD429" s="74">
        <v>7.7149999999999999</v>
      </c>
      <c r="CE429" s="74">
        <v>8.9999999999999993E-3</v>
      </c>
      <c r="CF429" s="74">
        <v>0.28599999999999998</v>
      </c>
      <c r="CG429" s="74">
        <v>4.0000000000000001E-3</v>
      </c>
      <c r="CH429" s="74">
        <v>0</v>
      </c>
      <c r="CI429" s="74">
        <v>5.0000000000000001E-3</v>
      </c>
      <c r="CJ429" s="74">
        <v>0</v>
      </c>
      <c r="CK429" s="74">
        <v>0</v>
      </c>
      <c r="CL429" s="74">
        <v>0</v>
      </c>
      <c r="CM429" s="74">
        <v>0</v>
      </c>
      <c r="CN429" s="74">
        <v>0</v>
      </c>
      <c r="CO429" s="74">
        <v>0</v>
      </c>
      <c r="CP429" s="74">
        <v>0</v>
      </c>
      <c r="CQ429" s="74">
        <v>0</v>
      </c>
      <c r="CR429" s="74">
        <v>0</v>
      </c>
      <c r="CS429" s="74">
        <v>0</v>
      </c>
      <c r="CT429" s="74">
        <v>0</v>
      </c>
      <c r="CU429" s="74">
        <v>0</v>
      </c>
      <c r="CV429" s="74">
        <v>0</v>
      </c>
      <c r="CW429" s="74">
        <v>0</v>
      </c>
      <c r="CX429" s="74">
        <v>0</v>
      </c>
      <c r="CY429" s="74">
        <v>0</v>
      </c>
      <c r="CZ429" s="74">
        <v>0</v>
      </c>
      <c r="DA429" s="74">
        <v>0</v>
      </c>
      <c r="DB429" s="74">
        <v>0</v>
      </c>
      <c r="DC429" s="74">
        <v>0</v>
      </c>
      <c r="DD429" s="74">
        <v>48.25</v>
      </c>
    </row>
    <row r="430" spans="1:108" ht="16.5" customHeight="1" x14ac:dyDescent="0.25">
      <c r="A430" s="70">
        <v>407</v>
      </c>
      <c r="B430" s="85">
        <v>45495</v>
      </c>
      <c r="C430" s="72">
        <v>1</v>
      </c>
      <c r="D430" s="72">
        <v>11</v>
      </c>
      <c r="E430" s="72">
        <v>1076</v>
      </c>
      <c r="F430" s="74"/>
      <c r="G430" s="72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2">
        <v>1.56</v>
      </c>
      <c r="AB430" s="72">
        <v>425.25</v>
      </c>
      <c r="AC430" s="72">
        <v>0.88</v>
      </c>
      <c r="AD430" s="72">
        <v>1.74</v>
      </c>
      <c r="AE430" s="72">
        <v>8.2490000000000006</v>
      </c>
      <c r="AF430" s="72">
        <v>3.2000000000000001E-2</v>
      </c>
      <c r="AG430" s="72">
        <v>0.317</v>
      </c>
      <c r="AH430" s="72">
        <v>1.7999999999999999E-2</v>
      </c>
      <c r="AI430" s="72">
        <v>0</v>
      </c>
      <c r="AJ430" s="72">
        <v>6.0000000000000001E-3</v>
      </c>
      <c r="AK430" s="72">
        <f t="shared" si="178"/>
        <v>78.580665140219935</v>
      </c>
      <c r="AL430" s="72">
        <f t="shared" si="179"/>
        <v>2.9355121907837805</v>
      </c>
      <c r="AM430" s="72">
        <f t="shared" si="180"/>
        <v>483.23863636363637</v>
      </c>
      <c r="AN430" s="72">
        <v>43.62</v>
      </c>
      <c r="AO430" s="74">
        <v>29.27</v>
      </c>
      <c r="AP430" s="72">
        <v>10933.13</v>
      </c>
      <c r="AQ430" s="74">
        <v>33.090000000000003</v>
      </c>
      <c r="AR430" s="74">
        <v>10.09</v>
      </c>
      <c r="AS430" s="74">
        <v>9.6739999999999995</v>
      </c>
      <c r="AT430" s="74">
        <v>0.60699999999999998</v>
      </c>
      <c r="AU430" s="74">
        <v>0.38900000000000001</v>
      </c>
      <c r="AV430" s="74">
        <v>0.10299999999999999</v>
      </c>
      <c r="AW430" s="74">
        <v>14.67</v>
      </c>
      <c r="AX430" s="74">
        <v>0.13200000000000001</v>
      </c>
      <c r="AY430" s="74">
        <f t="shared" si="181"/>
        <v>34.433999999999997</v>
      </c>
      <c r="AZ430" s="74"/>
      <c r="BA430" s="74"/>
      <c r="BB430" s="74">
        <v>0.76</v>
      </c>
      <c r="BC430" s="72">
        <v>139.04</v>
      </c>
      <c r="BD430" s="74">
        <v>0.17</v>
      </c>
      <c r="BE430" s="74">
        <v>2.31</v>
      </c>
      <c r="BF430" s="74">
        <v>8.9770000000000003</v>
      </c>
      <c r="BG430" s="74">
        <v>2.1999999999999999E-2</v>
      </c>
      <c r="BH430" s="74">
        <v>0.32900000000000001</v>
      </c>
      <c r="BI430" s="74">
        <v>2.4E-2</v>
      </c>
      <c r="BJ430" s="74">
        <v>0</v>
      </c>
      <c r="BK430" s="74">
        <v>5.0000000000000001E-3</v>
      </c>
      <c r="BL430" s="74">
        <v>1.83</v>
      </c>
      <c r="BM430" s="72">
        <v>1140.75</v>
      </c>
      <c r="BN430" s="74">
        <v>1.49</v>
      </c>
      <c r="BO430" s="74">
        <v>52.39</v>
      </c>
      <c r="BP430" s="74">
        <v>10.146000000000001</v>
      </c>
      <c r="BQ430" s="74">
        <v>0.44600000000000001</v>
      </c>
      <c r="BR430" s="74">
        <v>0.114</v>
      </c>
      <c r="BS430" s="74">
        <v>0.45100000000000001</v>
      </c>
      <c r="BT430" s="74">
        <v>1.5</v>
      </c>
      <c r="BU430" s="74">
        <v>1.0999999999999999E-2</v>
      </c>
      <c r="BV430" s="74">
        <f t="shared" si="182"/>
        <v>11.646000000000001</v>
      </c>
      <c r="BW430" s="74">
        <f t="shared" si="183"/>
        <v>3.4360000000000004</v>
      </c>
      <c r="BX430" s="73">
        <f>BX429+BT430-$BX$2</f>
        <v>-69.532038717214277</v>
      </c>
      <c r="BY430" s="73">
        <f>BY429+BW430-BY$2</f>
        <v>-151.94263620781618</v>
      </c>
      <c r="BZ430" s="74">
        <v>0.63</v>
      </c>
      <c r="CA430" s="72">
        <v>84.46</v>
      </c>
      <c r="CB430" s="74">
        <v>0.12</v>
      </c>
      <c r="CC430" s="74">
        <v>0.1</v>
      </c>
      <c r="CD430" s="74">
        <v>7.6180000000000003</v>
      </c>
      <c r="CE430" s="74">
        <v>1.0999999999999999E-2</v>
      </c>
      <c r="CF430" s="74">
        <v>0.27700000000000002</v>
      </c>
      <c r="CG430" s="74">
        <v>4.0000000000000001E-3</v>
      </c>
      <c r="CH430" s="74">
        <v>0</v>
      </c>
      <c r="CI430" s="74">
        <v>4.0000000000000001E-3</v>
      </c>
      <c r="CJ430" s="74">
        <v>0</v>
      </c>
      <c r="CK430" s="74">
        <v>0</v>
      </c>
      <c r="CL430" s="74">
        <v>0</v>
      </c>
      <c r="CM430" s="74">
        <v>0</v>
      </c>
      <c r="CN430" s="74">
        <v>0</v>
      </c>
      <c r="CO430" s="74">
        <v>0</v>
      </c>
      <c r="CP430" s="74">
        <v>0</v>
      </c>
      <c r="CQ430" s="74">
        <v>0</v>
      </c>
      <c r="CR430" s="74">
        <v>0</v>
      </c>
      <c r="CS430" s="74">
        <v>0</v>
      </c>
      <c r="CT430" s="74">
        <v>0</v>
      </c>
      <c r="CU430" s="74">
        <v>0</v>
      </c>
      <c r="CV430" s="74">
        <v>0</v>
      </c>
      <c r="CW430" s="74">
        <v>0</v>
      </c>
      <c r="CX430" s="74">
        <v>0</v>
      </c>
      <c r="CY430" s="74">
        <v>0</v>
      </c>
      <c r="CZ430" s="74">
        <v>0</v>
      </c>
      <c r="DA430" s="74">
        <v>0</v>
      </c>
      <c r="DB430" s="74">
        <v>0</v>
      </c>
      <c r="DC430" s="74">
        <v>0</v>
      </c>
      <c r="DD430" s="74">
        <v>46.09</v>
      </c>
    </row>
    <row r="431" spans="1:108" ht="16.5" customHeight="1" x14ac:dyDescent="0.25">
      <c r="A431" s="70">
        <v>408</v>
      </c>
      <c r="B431" s="85">
        <v>45495</v>
      </c>
      <c r="C431" s="72">
        <v>2</v>
      </c>
      <c r="D431" s="72"/>
      <c r="E431" s="72">
        <v>1076</v>
      </c>
      <c r="F431" s="74"/>
      <c r="G431" s="72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2">
        <v>1.36</v>
      </c>
      <c r="AB431" s="72">
        <v>479.47</v>
      </c>
      <c r="AC431" s="72">
        <v>1.03</v>
      </c>
      <c r="AD431" s="72">
        <v>2.5</v>
      </c>
      <c r="AE431" s="72">
        <v>7.78</v>
      </c>
      <c r="AF431" s="72">
        <v>3.5000000000000003E-2</v>
      </c>
      <c r="AG431" s="72">
        <v>0.26800000000000002</v>
      </c>
      <c r="AH431" s="72">
        <v>2.5000000000000001E-2</v>
      </c>
      <c r="AI431" s="72">
        <v>0</v>
      </c>
      <c r="AJ431" s="72">
        <v>6.0000000000000001E-3</v>
      </c>
      <c r="AK431" s="72">
        <f t="shared" si="178"/>
        <v>78.383865149342341</v>
      </c>
      <c r="AL431" s="72">
        <f t="shared" si="179"/>
        <v>2.9339363334587802</v>
      </c>
      <c r="AM431" s="72">
        <f t="shared" si="180"/>
        <v>465.50485436893206</v>
      </c>
      <c r="AN431" s="72">
        <v>39.35</v>
      </c>
      <c r="AO431" s="74">
        <v>36.619999999999997</v>
      </c>
      <c r="AP431" s="72">
        <v>14827.51</v>
      </c>
      <c r="AQ431" s="74">
        <v>41.82</v>
      </c>
      <c r="AR431" s="74">
        <v>8.82</v>
      </c>
      <c r="AS431" s="74">
        <v>7.8079999999999998</v>
      </c>
      <c r="AT431" s="74">
        <v>0.69299999999999995</v>
      </c>
      <c r="AU431" s="74">
        <v>0.313</v>
      </c>
      <c r="AV431" s="74">
        <v>0.09</v>
      </c>
      <c r="AW431" s="74">
        <v>6.38</v>
      </c>
      <c r="AX431" s="74">
        <v>0.191</v>
      </c>
      <c r="AY431" s="74">
        <f t="shared" si="181"/>
        <v>23.007999999999999</v>
      </c>
      <c r="AZ431" s="74"/>
      <c r="BA431" s="74"/>
      <c r="BB431" s="74">
        <v>0.66</v>
      </c>
      <c r="BC431" s="72">
        <v>179.03</v>
      </c>
      <c r="BD431" s="74">
        <v>0.24</v>
      </c>
      <c r="BE431" s="74">
        <v>2.54</v>
      </c>
      <c r="BF431" s="74">
        <v>8.2759999999999998</v>
      </c>
      <c r="BG431" s="74">
        <v>2.3E-2</v>
      </c>
      <c r="BH431" s="74">
        <v>0.307</v>
      </c>
      <c r="BI431" s="74">
        <v>2.5000000000000001E-2</v>
      </c>
      <c r="BJ431" s="74">
        <v>0</v>
      </c>
      <c r="BK431" s="74">
        <v>4.0000000000000001E-3</v>
      </c>
      <c r="BL431" s="74">
        <v>0.95</v>
      </c>
      <c r="BM431" s="72">
        <v>739.94</v>
      </c>
      <c r="BN431" s="74">
        <v>0.53</v>
      </c>
      <c r="BO431" s="74">
        <v>45.76</v>
      </c>
      <c r="BP431" s="74">
        <v>9.6999999999999993</v>
      </c>
      <c r="BQ431" s="74">
        <v>0.34100000000000003</v>
      </c>
      <c r="BR431" s="74">
        <v>0.184</v>
      </c>
      <c r="BS431" s="74">
        <v>0.33900000000000002</v>
      </c>
      <c r="BT431" s="74">
        <v>6.79</v>
      </c>
      <c r="BU431" s="74">
        <v>4.0000000000000001E-3</v>
      </c>
      <c r="BV431" s="74">
        <f t="shared" si="182"/>
        <v>16.489999999999998</v>
      </c>
      <c r="BW431" s="74">
        <f t="shared" si="183"/>
        <v>7.6610000000000005</v>
      </c>
      <c r="BX431" s="73">
        <f>BX430+BT431-$BX$2</f>
        <v>-65.742038717214285</v>
      </c>
      <c r="BY431" s="73">
        <f>BY430+BW431-BY$2</f>
        <v>-149.28163620781618</v>
      </c>
      <c r="BZ431" s="74">
        <v>0.6</v>
      </c>
      <c r="CA431" s="72">
        <v>147.47999999999999</v>
      </c>
      <c r="CB431" s="74">
        <v>0.21</v>
      </c>
      <c r="CC431" s="74">
        <v>0.57999999999999996</v>
      </c>
      <c r="CD431" s="74">
        <v>8.1020000000000003</v>
      </c>
      <c r="CE431" s="74">
        <v>1.6E-2</v>
      </c>
      <c r="CF431" s="74">
        <v>0.33400000000000002</v>
      </c>
      <c r="CG431" s="74">
        <v>7.0000000000000001E-3</v>
      </c>
      <c r="CH431" s="74">
        <v>0</v>
      </c>
      <c r="CI431" s="74">
        <v>5.0000000000000001E-3</v>
      </c>
      <c r="CJ431" s="74">
        <v>0</v>
      </c>
      <c r="CK431" s="74">
        <v>0</v>
      </c>
      <c r="CL431" s="74">
        <v>0</v>
      </c>
      <c r="CM431" s="74">
        <v>0</v>
      </c>
      <c r="CN431" s="74">
        <v>0</v>
      </c>
      <c r="CO431" s="74">
        <v>0</v>
      </c>
      <c r="CP431" s="74">
        <v>0</v>
      </c>
      <c r="CQ431" s="74">
        <v>0</v>
      </c>
      <c r="CR431" s="74">
        <v>0</v>
      </c>
      <c r="CS431" s="74">
        <v>0</v>
      </c>
      <c r="CT431" s="74">
        <v>0</v>
      </c>
      <c r="CU431" s="74">
        <v>0</v>
      </c>
      <c r="CV431" s="74">
        <v>0</v>
      </c>
      <c r="CW431" s="74">
        <v>0</v>
      </c>
      <c r="CX431" s="74">
        <v>0</v>
      </c>
      <c r="CY431" s="74">
        <v>0</v>
      </c>
      <c r="CZ431" s="74">
        <v>0</v>
      </c>
      <c r="DA431" s="74">
        <v>0</v>
      </c>
      <c r="DB431" s="74">
        <v>0</v>
      </c>
      <c r="DC431" s="74">
        <v>0</v>
      </c>
      <c r="DD431" s="74">
        <v>43.76</v>
      </c>
    </row>
    <row r="432" spans="1:108" ht="16.5" customHeight="1" x14ac:dyDescent="0.25">
      <c r="A432" s="70">
        <v>409</v>
      </c>
      <c r="B432" s="85">
        <v>45496</v>
      </c>
      <c r="C432" s="72">
        <v>1</v>
      </c>
      <c r="D432" s="72">
        <v>12</v>
      </c>
      <c r="E432" s="72">
        <v>2006</v>
      </c>
      <c r="F432" s="74"/>
      <c r="G432" s="72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2">
        <v>1.43</v>
      </c>
      <c r="AB432" s="72">
        <v>490.01</v>
      </c>
      <c r="AC432" s="72">
        <v>1.32</v>
      </c>
      <c r="AD432" s="72">
        <v>3.63</v>
      </c>
      <c r="AE432" s="72">
        <v>9.2249999999999996</v>
      </c>
      <c r="AF432" s="72">
        <v>4.2999999999999997E-2</v>
      </c>
      <c r="AG432" s="72">
        <v>0.372</v>
      </c>
      <c r="AH432" s="72">
        <v>3.5000000000000003E-2</v>
      </c>
      <c r="AI432" s="72">
        <v>0</v>
      </c>
      <c r="AJ432" s="72">
        <v>8.0000000000000002E-3</v>
      </c>
      <c r="AK432" s="72">
        <f t="shared" si="178"/>
        <v>73.318550447605247</v>
      </c>
      <c r="AL432" s="72">
        <f t="shared" si="179"/>
        <v>3.0061747103873757</v>
      </c>
      <c r="AM432" s="72">
        <f t="shared" si="180"/>
        <v>371.21969696969694</v>
      </c>
      <c r="AN432" s="72">
        <v>42.09</v>
      </c>
      <c r="AO432" s="74">
        <v>27.66</v>
      </c>
      <c r="AP432" s="72">
        <v>12375.53</v>
      </c>
      <c r="AQ432" s="74">
        <v>41.77</v>
      </c>
      <c r="AR432" s="74">
        <v>8.2899999999999991</v>
      </c>
      <c r="AS432" s="74">
        <v>10.026999999999999</v>
      </c>
      <c r="AT432" s="74">
        <v>0.746</v>
      </c>
      <c r="AU432" s="74">
        <v>0.495</v>
      </c>
      <c r="AV432" s="74">
        <v>8.4000000000000005E-2</v>
      </c>
      <c r="AW432" s="74">
        <v>12.63</v>
      </c>
      <c r="AX432" s="74">
        <v>0.24399999999999999</v>
      </c>
      <c r="AY432" s="74">
        <f t="shared" si="181"/>
        <v>30.947000000000003</v>
      </c>
      <c r="AZ432" s="74"/>
      <c r="BA432" s="74"/>
      <c r="BB432" s="74">
        <v>0.52</v>
      </c>
      <c r="BC432" s="72">
        <v>127.08</v>
      </c>
      <c r="BD432" s="74">
        <v>0.21</v>
      </c>
      <c r="BE432" s="74">
        <v>3.36</v>
      </c>
      <c r="BF432" s="74">
        <v>8.93</v>
      </c>
      <c r="BG432" s="74">
        <v>2.4E-2</v>
      </c>
      <c r="BH432" s="74">
        <v>0.36799999999999999</v>
      </c>
      <c r="BI432" s="74">
        <v>3.4000000000000002E-2</v>
      </c>
      <c r="BJ432" s="74">
        <v>0</v>
      </c>
      <c r="BK432" s="74">
        <v>4.0000000000000001E-3</v>
      </c>
      <c r="BL432" s="74">
        <v>1.02</v>
      </c>
      <c r="BM432" s="72">
        <v>812.6</v>
      </c>
      <c r="BN432" s="74">
        <v>1.1000000000000001</v>
      </c>
      <c r="BO432" s="74">
        <v>51.74</v>
      </c>
      <c r="BP432" s="74">
        <v>11.688000000000001</v>
      </c>
      <c r="BQ432" s="74">
        <v>0.42</v>
      </c>
      <c r="BR432" s="74">
        <v>0.154</v>
      </c>
      <c r="BS432" s="74">
        <v>0.52600000000000002</v>
      </c>
      <c r="BT432" s="74">
        <v>1.96</v>
      </c>
      <c r="BU432" s="74">
        <v>8.9999999999999993E-3</v>
      </c>
      <c r="BV432" s="74">
        <f t="shared" si="182"/>
        <v>13.648</v>
      </c>
      <c r="BW432" s="74">
        <f t="shared" si="183"/>
        <v>3.48</v>
      </c>
      <c r="BX432" s="73">
        <f>BX431+BT432-$BX$2</f>
        <v>-66.782038717214277</v>
      </c>
      <c r="BY432" s="73">
        <f t="shared" ref="BY432:BY447" si="184">BY431+BW432-BY$2</f>
        <v>-150.80163620781619</v>
      </c>
      <c r="BZ432" s="74">
        <v>0.5</v>
      </c>
      <c r="CA432" s="72">
        <v>97.35</v>
      </c>
      <c r="CB432" s="74">
        <v>0.18</v>
      </c>
      <c r="CC432" s="74">
        <v>0.43</v>
      </c>
      <c r="CD432" s="74">
        <v>8.5950000000000006</v>
      </c>
      <c r="CE432" s="74">
        <v>1.7000000000000001E-2</v>
      </c>
      <c r="CF432" s="74">
        <v>0.37</v>
      </c>
      <c r="CG432" s="74">
        <v>4.0000000000000001E-3</v>
      </c>
      <c r="CH432" s="74">
        <v>0</v>
      </c>
      <c r="CI432" s="74">
        <v>4.0000000000000001E-3</v>
      </c>
      <c r="CJ432" s="74">
        <v>0</v>
      </c>
      <c r="CK432" s="74">
        <v>0</v>
      </c>
      <c r="CL432" s="74">
        <v>0</v>
      </c>
      <c r="CM432" s="74">
        <v>0</v>
      </c>
      <c r="CN432" s="74">
        <v>0</v>
      </c>
      <c r="CO432" s="74">
        <v>0</v>
      </c>
      <c r="CP432" s="74">
        <v>0</v>
      </c>
      <c r="CQ432" s="74">
        <v>0</v>
      </c>
      <c r="CR432" s="74">
        <v>0</v>
      </c>
      <c r="CS432" s="74">
        <v>0</v>
      </c>
      <c r="CT432" s="74">
        <v>0</v>
      </c>
      <c r="CU432" s="74">
        <v>0</v>
      </c>
      <c r="CV432" s="74">
        <v>0</v>
      </c>
      <c r="CW432" s="74">
        <v>0</v>
      </c>
      <c r="CX432" s="74">
        <v>0</v>
      </c>
      <c r="CY432" s="74">
        <v>0</v>
      </c>
      <c r="CZ432" s="74">
        <v>0</v>
      </c>
      <c r="DA432" s="74">
        <v>0</v>
      </c>
      <c r="DB432" s="74">
        <v>0</v>
      </c>
      <c r="DC432" s="74">
        <v>0</v>
      </c>
      <c r="DD432" s="74">
        <v>42.35</v>
      </c>
    </row>
    <row r="433" spans="1:161" ht="16.5" customHeight="1" x14ac:dyDescent="0.25">
      <c r="A433" s="70">
        <v>410</v>
      </c>
      <c r="B433" s="85">
        <v>45496</v>
      </c>
      <c r="C433" s="72">
        <v>2</v>
      </c>
      <c r="D433" s="72">
        <v>12</v>
      </c>
      <c r="E433" s="72">
        <v>2047</v>
      </c>
      <c r="F433" s="74"/>
      <c r="G433" s="72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2">
        <v>1.89</v>
      </c>
      <c r="AB433" s="72">
        <v>612.64</v>
      </c>
      <c r="AC433" s="72">
        <v>1.22</v>
      </c>
      <c r="AD433" s="72">
        <v>2.93</v>
      </c>
      <c r="AE433" s="72">
        <v>7.8840000000000003</v>
      </c>
      <c r="AF433" s="72">
        <v>3.9E-2</v>
      </c>
      <c r="AG433" s="72">
        <v>0.35699999999999998</v>
      </c>
      <c r="AH433" s="72">
        <v>2.8000000000000001E-2</v>
      </c>
      <c r="AI433" s="72">
        <v>0</v>
      </c>
      <c r="AJ433" s="72">
        <v>8.9999999999999993E-3</v>
      </c>
      <c r="AK433" s="72">
        <f t="shared" si="178"/>
        <v>77.271396682396997</v>
      </c>
      <c r="AL433" s="72">
        <f t="shared" si="179"/>
        <v>2.9496596795212406</v>
      </c>
      <c r="AM433" s="72">
        <f t="shared" si="180"/>
        <v>502.1639344262295</v>
      </c>
      <c r="AN433" s="72">
        <v>44.14</v>
      </c>
      <c r="AO433" s="74">
        <v>24.82</v>
      </c>
      <c r="AP433" s="72">
        <v>12403.15</v>
      </c>
      <c r="AQ433" s="74">
        <v>38.72</v>
      </c>
      <c r="AR433" s="74">
        <v>11.96</v>
      </c>
      <c r="AS433" s="74">
        <v>10.24</v>
      </c>
      <c r="AT433" s="74">
        <v>0.69699999999999995</v>
      </c>
      <c r="AU433" s="74">
        <v>0.505</v>
      </c>
      <c r="AV433" s="74">
        <v>0.121</v>
      </c>
      <c r="AW433" s="74">
        <v>10.06</v>
      </c>
      <c r="AX433" s="74">
        <v>0.23499999999999999</v>
      </c>
      <c r="AY433" s="74">
        <f t="shared" si="181"/>
        <v>32.260000000000005</v>
      </c>
      <c r="AZ433" s="74"/>
      <c r="BA433" s="74"/>
      <c r="BB433" s="74">
        <v>0.6</v>
      </c>
      <c r="BC433" s="72">
        <v>127.76</v>
      </c>
      <c r="BD433" s="74">
        <v>0.24</v>
      </c>
      <c r="BE433" s="74">
        <v>3.26</v>
      </c>
      <c r="BF433" s="74">
        <v>8.6229999999999993</v>
      </c>
      <c r="BG433" s="74">
        <v>2.3E-2</v>
      </c>
      <c r="BH433" s="74">
        <v>0.38600000000000001</v>
      </c>
      <c r="BI433" s="74">
        <v>3.1E-2</v>
      </c>
      <c r="BJ433" s="74">
        <v>0</v>
      </c>
      <c r="BK433" s="74">
        <v>5.0000000000000001E-3</v>
      </c>
      <c r="BL433" s="74">
        <v>1.24</v>
      </c>
      <c r="BM433" s="72">
        <v>765.47</v>
      </c>
      <c r="BN433" s="74">
        <v>1.01</v>
      </c>
      <c r="BO433" s="74">
        <v>51.09</v>
      </c>
      <c r="BP433" s="74">
        <v>11.752000000000001</v>
      </c>
      <c r="BQ433" s="74">
        <v>0.41799999999999998</v>
      </c>
      <c r="BR433" s="74">
        <v>0.19700000000000001</v>
      </c>
      <c r="BS433" s="74">
        <v>0.5</v>
      </c>
      <c r="BT433" s="74">
        <v>2.02</v>
      </c>
      <c r="BU433" s="74">
        <v>8.9999999999999993E-3</v>
      </c>
      <c r="BV433" s="74">
        <f t="shared" si="182"/>
        <v>13.772</v>
      </c>
      <c r="BW433" s="74">
        <f t="shared" si="183"/>
        <v>3.4480000000000004</v>
      </c>
      <c r="BX433" s="73">
        <f t="shared" ref="BX433:BX442" si="185">BX432+BT433-$BX$2</f>
        <v>-67.762038717214281</v>
      </c>
      <c r="BY433" s="73">
        <f t="shared" si="184"/>
        <v>-152.35363620781618</v>
      </c>
      <c r="BZ433" s="74">
        <v>0.56000000000000005</v>
      </c>
      <c r="CA433" s="72">
        <v>106.02</v>
      </c>
      <c r="CB433" s="74">
        <v>0.14000000000000001</v>
      </c>
      <c r="CC433" s="74">
        <v>0.22</v>
      </c>
      <c r="CD433" s="74">
        <v>7.8579999999999997</v>
      </c>
      <c r="CE433" s="74">
        <v>1.0999999999999999E-2</v>
      </c>
      <c r="CF433" s="74">
        <v>0.33900000000000002</v>
      </c>
      <c r="CG433" s="74">
        <v>2E-3</v>
      </c>
      <c r="CH433" s="74">
        <v>0</v>
      </c>
      <c r="CI433" s="74">
        <v>5.0000000000000001E-3</v>
      </c>
      <c r="CJ433" s="74">
        <v>0</v>
      </c>
      <c r="CK433" s="74">
        <v>0</v>
      </c>
      <c r="CL433" s="74">
        <v>0</v>
      </c>
      <c r="CM433" s="74">
        <v>0</v>
      </c>
      <c r="CN433" s="74">
        <v>0</v>
      </c>
      <c r="CO433" s="74">
        <v>0</v>
      </c>
      <c r="CP433" s="74">
        <v>0</v>
      </c>
      <c r="CQ433" s="74">
        <v>0</v>
      </c>
      <c r="CR433" s="74">
        <v>0</v>
      </c>
      <c r="CS433" s="74">
        <v>0</v>
      </c>
      <c r="CT433" s="74">
        <v>0</v>
      </c>
      <c r="CU433" s="74">
        <v>0</v>
      </c>
      <c r="CV433" s="74">
        <v>0</v>
      </c>
      <c r="CW433" s="74">
        <v>0</v>
      </c>
      <c r="CX433" s="74">
        <v>0</v>
      </c>
      <c r="CY433" s="74">
        <v>0</v>
      </c>
      <c r="CZ433" s="74">
        <v>0</v>
      </c>
      <c r="DA433" s="74">
        <v>0</v>
      </c>
      <c r="DB433" s="74">
        <v>0</v>
      </c>
      <c r="DC433" s="74">
        <v>0</v>
      </c>
      <c r="DD433" s="74">
        <v>46.5</v>
      </c>
    </row>
    <row r="434" spans="1:161" ht="16.5" customHeight="1" x14ac:dyDescent="0.25">
      <c r="A434" s="70">
        <v>411</v>
      </c>
      <c r="B434" s="85">
        <v>45497</v>
      </c>
      <c r="C434" s="72">
        <v>1</v>
      </c>
      <c r="D434" s="72">
        <v>12</v>
      </c>
      <c r="E434" s="72">
        <v>2050</v>
      </c>
      <c r="F434" s="74"/>
      <c r="G434" s="72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2">
        <v>1.85</v>
      </c>
      <c r="AB434" s="72">
        <v>660.23</v>
      </c>
      <c r="AC434" s="72">
        <v>1.54</v>
      </c>
      <c r="AD434" s="72">
        <v>3.58</v>
      </c>
      <c r="AE434" s="72">
        <v>9.3230000000000004</v>
      </c>
      <c r="AF434" s="72">
        <v>4.3999999999999997E-2</v>
      </c>
      <c r="AG434" s="72">
        <v>0.49</v>
      </c>
      <c r="AH434" s="72">
        <v>0.06</v>
      </c>
      <c r="AI434" s="72">
        <v>0</v>
      </c>
      <c r="AJ434" s="72">
        <v>0.11700000000000001</v>
      </c>
      <c r="AK434" s="72">
        <f t="shared" si="178"/>
        <v>72.825871044736786</v>
      </c>
      <c r="AL434" s="72">
        <f t="shared" si="179"/>
        <v>3.0168860451437949</v>
      </c>
      <c r="AM434" s="72">
        <f t="shared" si="180"/>
        <v>428.72077922077921</v>
      </c>
      <c r="AN434" s="72">
        <v>44.14</v>
      </c>
      <c r="AO434" s="74">
        <v>27.25</v>
      </c>
      <c r="AP434" s="72">
        <v>13606.88</v>
      </c>
      <c r="AQ434" s="74">
        <v>42.68</v>
      </c>
      <c r="AR434" s="74">
        <v>9.1199999999999992</v>
      </c>
      <c r="AS434" s="74">
        <v>9.5589999999999993</v>
      </c>
      <c r="AT434" s="74">
        <v>0.67800000000000005</v>
      </c>
      <c r="AU434" s="74">
        <v>0.57599999999999996</v>
      </c>
      <c r="AV434" s="74">
        <v>0.12</v>
      </c>
      <c r="AW434" s="74">
        <v>8.08</v>
      </c>
      <c r="AX434" s="74">
        <v>0.29599999999999999</v>
      </c>
      <c r="AY434" s="74">
        <f t="shared" si="181"/>
        <v>26.759</v>
      </c>
      <c r="AZ434" s="74"/>
      <c r="BA434" s="74"/>
      <c r="BB434" s="74">
        <v>0.63</v>
      </c>
      <c r="BC434" s="72">
        <v>135.53</v>
      </c>
      <c r="BD434" s="74">
        <v>0.41</v>
      </c>
      <c r="BE434" s="74">
        <v>3.37</v>
      </c>
      <c r="BF434" s="74">
        <v>8.91</v>
      </c>
      <c r="BG434" s="74">
        <v>1.9E-2</v>
      </c>
      <c r="BH434" s="74">
        <v>0.47399999999999998</v>
      </c>
      <c r="BI434" s="74">
        <v>5.7000000000000002E-2</v>
      </c>
      <c r="BJ434" s="74">
        <v>0</v>
      </c>
      <c r="BK434" s="74">
        <v>1.2999999999999999E-2</v>
      </c>
      <c r="BL434" s="74">
        <v>0.95</v>
      </c>
      <c r="BM434" s="72">
        <v>699.66</v>
      </c>
      <c r="BN434" s="74">
        <v>1.1399999999999999</v>
      </c>
      <c r="BO434" s="74">
        <v>51.71</v>
      </c>
      <c r="BP434" s="74">
        <v>10.641</v>
      </c>
      <c r="BQ434" s="74">
        <v>0.40699999999999997</v>
      </c>
      <c r="BR434" s="74">
        <v>0.185</v>
      </c>
      <c r="BS434" s="74">
        <v>0.46200000000000002</v>
      </c>
      <c r="BT434" s="74">
        <v>2.37</v>
      </c>
      <c r="BU434" s="74">
        <v>1E-3</v>
      </c>
      <c r="BV434" s="74">
        <f t="shared" si="182"/>
        <v>13.010999999999999</v>
      </c>
      <c r="BW434" s="74">
        <f t="shared" si="183"/>
        <v>3.9169999999999998</v>
      </c>
      <c r="BX434" s="73">
        <f t="shared" si="185"/>
        <v>-68.392038717214277</v>
      </c>
      <c r="BY434" s="73">
        <f t="shared" si="184"/>
        <v>-153.43663620781618</v>
      </c>
      <c r="BZ434" s="74">
        <v>0.59</v>
      </c>
      <c r="CA434" s="72">
        <v>126.53</v>
      </c>
      <c r="CB434" s="74">
        <v>0.26</v>
      </c>
      <c r="CC434" s="74">
        <v>0.38</v>
      </c>
      <c r="CD434" s="74">
        <v>6.399</v>
      </c>
      <c r="CE434" s="74">
        <v>4.0000000000000001E-3</v>
      </c>
      <c r="CF434" s="74">
        <v>0.35799999999999998</v>
      </c>
      <c r="CG434" s="74">
        <v>2.4E-2</v>
      </c>
      <c r="CH434" s="74">
        <v>0</v>
      </c>
      <c r="CI434" s="74">
        <v>8.9999999999999993E-3</v>
      </c>
      <c r="CJ434" s="74">
        <v>4.3600000000000003</v>
      </c>
      <c r="CK434" s="74">
        <v>1856.16</v>
      </c>
      <c r="CL434" s="74">
        <v>3.54</v>
      </c>
      <c r="CM434" s="74">
        <v>8.65</v>
      </c>
      <c r="CN434" s="74">
        <v>34.097999999999999</v>
      </c>
      <c r="CO434" s="74">
        <v>0.154</v>
      </c>
      <c r="CP434" s="74">
        <v>0.73399999999999999</v>
      </c>
      <c r="CQ434" s="74">
        <v>0.125</v>
      </c>
      <c r="CR434" s="74">
        <v>6.19</v>
      </c>
      <c r="CS434" s="74">
        <v>6.0000000000000001E-3</v>
      </c>
      <c r="CT434" s="74">
        <v>0.56000000000000005</v>
      </c>
      <c r="CU434" s="74">
        <v>67.47</v>
      </c>
      <c r="CV434" s="74">
        <v>0.3</v>
      </c>
      <c r="CW434" s="74">
        <v>0.33</v>
      </c>
      <c r="CX434" s="74">
        <v>5.2830000000000004</v>
      </c>
      <c r="CY434" s="74">
        <v>3.0000000000000001E-3</v>
      </c>
      <c r="CZ434" s="74">
        <v>0.42899999999999999</v>
      </c>
      <c r="DA434" s="74">
        <v>3.1E-2</v>
      </c>
      <c r="DB434" s="74">
        <v>0</v>
      </c>
      <c r="DC434" s="74">
        <v>7.0000000000000001E-3</v>
      </c>
      <c r="DD434" s="74">
        <v>46.5</v>
      </c>
    </row>
    <row r="435" spans="1:161" ht="16.5" customHeight="1" x14ac:dyDescent="0.25">
      <c r="A435" s="70">
        <v>412</v>
      </c>
      <c r="B435" s="85">
        <v>45497</v>
      </c>
      <c r="C435" s="72">
        <v>2</v>
      </c>
      <c r="D435" s="72">
        <v>12</v>
      </c>
      <c r="E435" s="72">
        <v>2173</v>
      </c>
      <c r="F435" s="74"/>
      <c r="G435" s="72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2">
        <v>2.38</v>
      </c>
      <c r="AB435" s="72">
        <v>476.85</v>
      </c>
      <c r="AC435" s="72">
        <v>1.1200000000000001</v>
      </c>
      <c r="AD435" s="72">
        <v>1.97</v>
      </c>
      <c r="AE435" s="72">
        <v>6.3979999999999997</v>
      </c>
      <c r="AF435" s="72">
        <v>2.7E-2</v>
      </c>
      <c r="AG435" s="72">
        <v>0.40200000000000002</v>
      </c>
      <c r="AH435" s="72">
        <v>4.9000000000000002E-2</v>
      </c>
      <c r="AI435" s="72">
        <v>0</v>
      </c>
      <c r="AJ435" s="72">
        <v>0.104</v>
      </c>
      <c r="AK435" s="72">
        <f t="shared" si="178"/>
        <v>81.910882083040818</v>
      </c>
      <c r="AL435" s="72">
        <f t="shared" si="179"/>
        <v>2.8873850122607219</v>
      </c>
      <c r="AM435" s="72">
        <f t="shared" si="180"/>
        <v>425.75892857142856</v>
      </c>
      <c r="AN435" s="72">
        <v>44.14</v>
      </c>
      <c r="AO435" s="74">
        <v>33.44</v>
      </c>
      <c r="AP435" s="72">
        <v>11137.57</v>
      </c>
      <c r="AQ435" s="74">
        <v>36.619999999999997</v>
      </c>
      <c r="AR435" s="74">
        <v>9.1300000000000008</v>
      </c>
      <c r="AS435" s="74">
        <v>11.023999999999999</v>
      </c>
      <c r="AT435" s="74">
        <v>0.69099999999999995</v>
      </c>
      <c r="AU435" s="74">
        <v>0.64200000000000002</v>
      </c>
      <c r="AV435" s="74">
        <v>0.126</v>
      </c>
      <c r="AW435" s="74">
        <v>10.54</v>
      </c>
      <c r="AX435" s="74">
        <v>0.26700000000000002</v>
      </c>
      <c r="AY435" s="74">
        <f t="shared" si="181"/>
        <v>30.694000000000003</v>
      </c>
      <c r="AZ435" s="74"/>
      <c r="BA435" s="74"/>
      <c r="BB435" s="74">
        <v>0.88</v>
      </c>
      <c r="BC435" s="72">
        <v>107.53</v>
      </c>
      <c r="BD435" s="74">
        <v>0.27</v>
      </c>
      <c r="BE435" s="74">
        <v>2.0699999999999998</v>
      </c>
      <c r="BF435" s="74">
        <v>8.1349999999999998</v>
      </c>
      <c r="BG435" s="74">
        <v>1.0999999999999999E-2</v>
      </c>
      <c r="BH435" s="74">
        <v>0.44900000000000001</v>
      </c>
      <c r="BI435" s="74">
        <v>5.1999999999999998E-2</v>
      </c>
      <c r="BJ435" s="74">
        <v>0</v>
      </c>
      <c r="BK435" s="74">
        <v>8.5999999999999993E-2</v>
      </c>
      <c r="BL435" s="74">
        <v>1.59</v>
      </c>
      <c r="BM435" s="72">
        <v>812.67</v>
      </c>
      <c r="BN435" s="74">
        <v>1.18</v>
      </c>
      <c r="BO435" s="74">
        <v>46.41</v>
      </c>
      <c r="BP435" s="74">
        <v>12.254</v>
      </c>
      <c r="BQ435" s="74">
        <v>0.35599999999999998</v>
      </c>
      <c r="BR435" s="74">
        <v>0.34300000000000003</v>
      </c>
      <c r="BS435" s="74">
        <v>0.38100000000000001</v>
      </c>
      <c r="BT435" s="74">
        <v>4.2</v>
      </c>
      <c r="BU435" s="74">
        <v>9.4E-2</v>
      </c>
      <c r="BV435" s="74">
        <f t="shared" si="182"/>
        <v>16.454000000000001</v>
      </c>
      <c r="BW435" s="74">
        <f t="shared" si="183"/>
        <v>5.7359999999999998</v>
      </c>
      <c r="BX435" s="73">
        <f t="shared" si="185"/>
        <v>-67.192038717214274</v>
      </c>
      <c r="BY435" s="73">
        <f t="shared" si="184"/>
        <v>-152.70063620781619</v>
      </c>
      <c r="BZ435" s="74">
        <v>0.52</v>
      </c>
      <c r="CA435" s="72">
        <v>89.47</v>
      </c>
      <c r="CB435" s="74">
        <v>0.25</v>
      </c>
      <c r="CC435" s="74">
        <v>0.42</v>
      </c>
      <c r="CD435" s="74">
        <v>7.069</v>
      </c>
      <c r="CE435" s="74">
        <v>2E-3</v>
      </c>
      <c r="CF435" s="74">
        <v>0.36899999999999999</v>
      </c>
      <c r="CG435" s="74">
        <v>3.3000000000000002E-2</v>
      </c>
      <c r="CH435" s="74">
        <v>0</v>
      </c>
      <c r="CI435" s="74">
        <v>0.1</v>
      </c>
      <c r="CJ435" s="74">
        <v>2.97</v>
      </c>
      <c r="CK435" s="74">
        <v>399.35</v>
      </c>
      <c r="CL435" s="74">
        <v>0.97</v>
      </c>
      <c r="CM435" s="74">
        <v>1.01</v>
      </c>
      <c r="CN435" s="74">
        <v>34.451999999999998</v>
      </c>
      <c r="CO435" s="74">
        <v>3.5999999999999997E-2</v>
      </c>
      <c r="CP435" s="74">
        <v>0.61299999999999999</v>
      </c>
      <c r="CQ435" s="74">
        <v>7.3999999999999996E-2</v>
      </c>
      <c r="CR435" s="74">
        <v>20.11</v>
      </c>
      <c r="CS435" s="74">
        <v>9.8000000000000004E-2</v>
      </c>
      <c r="CT435" s="74">
        <v>0.3</v>
      </c>
      <c r="CU435" s="74">
        <v>38.99</v>
      </c>
      <c r="CV435" s="74">
        <v>0.22</v>
      </c>
      <c r="CW435" s="74">
        <v>0.37</v>
      </c>
      <c r="CX435" s="74">
        <v>3.8889999999999998</v>
      </c>
      <c r="CY435" s="74">
        <v>1E-3</v>
      </c>
      <c r="CZ435" s="74">
        <v>0.318</v>
      </c>
      <c r="DA435" s="74">
        <v>2.8000000000000001E-2</v>
      </c>
      <c r="DB435" s="74">
        <v>0</v>
      </c>
      <c r="DC435" s="74">
        <v>6.4000000000000001E-2</v>
      </c>
      <c r="DD435" s="74">
        <v>46.5</v>
      </c>
    </row>
    <row r="436" spans="1:161" ht="16.5" customHeight="1" x14ac:dyDescent="0.25">
      <c r="A436" s="70">
        <v>413</v>
      </c>
      <c r="B436" s="85">
        <v>45498</v>
      </c>
      <c r="C436" s="72">
        <v>1</v>
      </c>
      <c r="D436" s="72">
        <v>12</v>
      </c>
      <c r="E436" s="72">
        <v>2143</v>
      </c>
      <c r="F436" s="74"/>
      <c r="G436" s="72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2">
        <v>1.5</v>
      </c>
      <c r="AB436" s="72">
        <v>517.23</v>
      </c>
      <c r="AC436" s="72">
        <v>1.1299999999999999</v>
      </c>
      <c r="AD436" s="72">
        <v>2.67</v>
      </c>
      <c r="AE436" s="72">
        <v>6.89</v>
      </c>
      <c r="AF436" s="72">
        <v>3.5999999999999997E-2</v>
      </c>
      <c r="AG436" s="72">
        <v>0.32600000000000001</v>
      </c>
      <c r="AH436" s="72">
        <v>2.5999999999999999E-2</v>
      </c>
      <c r="AI436" s="72">
        <v>0</v>
      </c>
      <c r="AJ436" s="72">
        <v>7.0000000000000001E-3</v>
      </c>
      <c r="AK436" s="72">
        <f t="shared" si="178"/>
        <v>79.905655237959067</v>
      </c>
      <c r="AL436" s="72">
        <f t="shared" si="179"/>
        <v>2.9113719934296753</v>
      </c>
      <c r="AM436" s="72">
        <f t="shared" si="180"/>
        <v>457.72566371681421</v>
      </c>
      <c r="AN436" s="72">
        <v>44.14</v>
      </c>
      <c r="AO436" s="74">
        <v>38.979999999999997</v>
      </c>
      <c r="AP436" s="72">
        <v>11142.34</v>
      </c>
      <c r="AQ436" s="74">
        <v>35.94</v>
      </c>
      <c r="AR436" s="74">
        <v>10.18</v>
      </c>
      <c r="AS436" s="74">
        <v>10.510999999999999</v>
      </c>
      <c r="AT436" s="74">
        <v>0.66500000000000004</v>
      </c>
      <c r="AU436" s="74">
        <v>0.53500000000000003</v>
      </c>
      <c r="AV436" s="74">
        <v>9.7000000000000003E-2</v>
      </c>
      <c r="AW436" s="74">
        <v>11.08</v>
      </c>
      <c r="AX436" s="74">
        <v>0.16700000000000001</v>
      </c>
      <c r="AY436" s="74">
        <f t="shared" si="181"/>
        <v>31.770999999999997</v>
      </c>
      <c r="AZ436" s="74"/>
      <c r="BA436" s="74"/>
      <c r="BB436" s="74">
        <v>0.53</v>
      </c>
      <c r="BC436" s="72">
        <v>91.41</v>
      </c>
      <c r="BD436" s="74">
        <v>0.18</v>
      </c>
      <c r="BE436" s="74">
        <v>2.14</v>
      </c>
      <c r="BF436" s="74">
        <v>7.2480000000000002</v>
      </c>
      <c r="BG436" s="74">
        <v>1.7999999999999999E-2</v>
      </c>
      <c r="BH436" s="74">
        <v>0.36</v>
      </c>
      <c r="BI436" s="74">
        <v>2.1000000000000001E-2</v>
      </c>
      <c r="BJ436" s="74">
        <v>0</v>
      </c>
      <c r="BK436" s="74">
        <v>4.0000000000000001E-3</v>
      </c>
      <c r="BL436" s="74">
        <v>1.2</v>
      </c>
      <c r="BM436" s="72">
        <v>653.30999999999995</v>
      </c>
      <c r="BN436" s="74">
        <v>0.78</v>
      </c>
      <c r="BO436" s="74">
        <v>43.61</v>
      </c>
      <c r="BP436" s="74">
        <v>13.709</v>
      </c>
      <c r="BQ436" s="74">
        <v>0.36399999999999999</v>
      </c>
      <c r="BR436" s="74">
        <v>0.313</v>
      </c>
      <c r="BS436" s="74">
        <v>0.36799999999999999</v>
      </c>
      <c r="BT436" s="74">
        <v>6.44</v>
      </c>
      <c r="BU436" s="74">
        <v>8.0000000000000002E-3</v>
      </c>
      <c r="BV436" s="74">
        <f t="shared" si="182"/>
        <v>20.149000000000001</v>
      </c>
      <c r="BW436" s="74">
        <f t="shared" si="183"/>
        <v>7.5840000000000005</v>
      </c>
      <c r="BX436" s="73">
        <f t="shared" si="185"/>
        <v>-63.752038717214276</v>
      </c>
      <c r="BY436" s="73">
        <f t="shared" si="184"/>
        <v>-150.11663620781619</v>
      </c>
      <c r="BZ436" s="74">
        <v>0.46</v>
      </c>
      <c r="CA436" s="72">
        <v>62.06</v>
      </c>
      <c r="CB436" s="74">
        <v>0.13</v>
      </c>
      <c r="CC436" s="74">
        <v>0.18</v>
      </c>
      <c r="CD436" s="74">
        <v>5.923</v>
      </c>
      <c r="CE436" s="74">
        <v>0.01</v>
      </c>
      <c r="CF436" s="74">
        <v>0.30099999999999999</v>
      </c>
      <c r="CG436" s="74">
        <v>2E-3</v>
      </c>
      <c r="CH436" s="74">
        <v>0</v>
      </c>
      <c r="CI436" s="74">
        <v>4.0000000000000001E-3</v>
      </c>
      <c r="CJ436" s="74">
        <v>1.8</v>
      </c>
      <c r="CK436" s="74">
        <v>346.09</v>
      </c>
      <c r="CL436" s="74">
        <v>0.35</v>
      </c>
      <c r="CM436" s="74">
        <v>1.1399999999999999</v>
      </c>
      <c r="CN436" s="74">
        <v>34.701999999999998</v>
      </c>
      <c r="CO436" s="74">
        <v>0.04</v>
      </c>
      <c r="CP436" s="74">
        <v>0.80400000000000005</v>
      </c>
      <c r="CQ436" s="74">
        <v>1.2999999999999999E-2</v>
      </c>
      <c r="CR436" s="74">
        <v>21.93</v>
      </c>
      <c r="CS436" s="74">
        <v>1.0999999999999999E-2</v>
      </c>
      <c r="CT436" s="74">
        <v>0.43</v>
      </c>
      <c r="CU436" s="74">
        <v>20.63</v>
      </c>
      <c r="CV436" s="74">
        <v>0.08</v>
      </c>
      <c r="CW436" s="74">
        <v>0.08</v>
      </c>
      <c r="CX436" s="74">
        <v>2.9119999999999999</v>
      </c>
      <c r="CY436" s="74">
        <v>6.0000000000000001E-3</v>
      </c>
      <c r="CZ436" s="74">
        <v>0.17499999999999999</v>
      </c>
      <c r="DA436" s="74">
        <v>0.01</v>
      </c>
      <c r="DB436" s="74">
        <v>0</v>
      </c>
      <c r="DC436" s="74">
        <v>2E-3</v>
      </c>
      <c r="DD436" s="74">
        <v>46.5</v>
      </c>
    </row>
    <row r="437" spans="1:161" ht="16.5" customHeight="1" x14ac:dyDescent="0.25">
      <c r="A437" s="70">
        <v>414</v>
      </c>
      <c r="B437" s="85">
        <v>45498</v>
      </c>
      <c r="C437" s="72">
        <v>2</v>
      </c>
      <c r="D437" s="72">
        <v>12</v>
      </c>
      <c r="E437" s="72">
        <v>2045</v>
      </c>
      <c r="F437" s="74"/>
      <c r="G437" s="72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2">
        <v>1.45</v>
      </c>
      <c r="AB437" s="72">
        <v>537.9</v>
      </c>
      <c r="AC437" s="72">
        <v>0.9</v>
      </c>
      <c r="AD437" s="72">
        <v>2.2599999999999998</v>
      </c>
      <c r="AE437" s="72">
        <v>6.9630000000000001</v>
      </c>
      <c r="AF437" s="72">
        <v>1.7999999999999999E-2</v>
      </c>
      <c r="AG437" s="72">
        <v>0.32700000000000001</v>
      </c>
      <c r="AH437" s="72">
        <v>2.1999999999999999E-2</v>
      </c>
      <c r="AI437" s="72">
        <v>0</v>
      </c>
      <c r="AJ437" s="72">
        <v>4.0000000000000001E-3</v>
      </c>
      <c r="AK437" s="72">
        <f t="shared" si="178"/>
        <v>80.593267620615805</v>
      </c>
      <c r="AL437" s="72">
        <f t="shared" si="179"/>
        <v>2.9026259846997462</v>
      </c>
      <c r="AM437" s="72">
        <f t="shared" si="180"/>
        <v>597.66666666666663</v>
      </c>
      <c r="AN437" s="72">
        <v>44.14</v>
      </c>
      <c r="AO437" s="74">
        <v>34.340000000000003</v>
      </c>
      <c r="AP437" s="72">
        <v>11192.55</v>
      </c>
      <c r="AQ437" s="74">
        <v>39.299999999999997</v>
      </c>
      <c r="AR437" s="74">
        <v>8.99</v>
      </c>
      <c r="AS437" s="74">
        <v>8.7289999999999992</v>
      </c>
      <c r="AT437" s="74">
        <v>0.61699999999999999</v>
      </c>
      <c r="AU437" s="74">
        <v>0.47199999999999998</v>
      </c>
      <c r="AV437" s="74">
        <v>8.5000000000000006E-2</v>
      </c>
      <c r="AW437" s="74">
        <v>12.12</v>
      </c>
      <c r="AX437" s="74">
        <v>0.161</v>
      </c>
      <c r="AY437" s="74">
        <f t="shared" si="181"/>
        <v>29.838999999999999</v>
      </c>
      <c r="AZ437" s="74"/>
      <c r="BA437" s="74"/>
      <c r="BB437" s="74">
        <v>0.47</v>
      </c>
      <c r="BC437" s="72">
        <v>95.42</v>
      </c>
      <c r="BD437" s="74">
        <v>0.15</v>
      </c>
      <c r="BE437" s="74">
        <v>1.89</v>
      </c>
      <c r="BF437" s="74">
        <v>6.1479999999999997</v>
      </c>
      <c r="BG437" s="74">
        <v>3.2000000000000001E-2</v>
      </c>
      <c r="BH437" s="74">
        <v>0.30199999999999999</v>
      </c>
      <c r="BI437" s="74">
        <v>1.7999999999999999E-2</v>
      </c>
      <c r="BJ437" s="74">
        <v>0</v>
      </c>
      <c r="BK437" s="74">
        <v>5.0000000000000001E-3</v>
      </c>
      <c r="BL437" s="74">
        <v>1.2</v>
      </c>
      <c r="BM437" s="72">
        <v>693.64</v>
      </c>
      <c r="BN437" s="74">
        <v>0.84</v>
      </c>
      <c r="BO437" s="74">
        <v>47.54</v>
      </c>
      <c r="BP437" s="74">
        <v>11.47</v>
      </c>
      <c r="BQ437" s="74">
        <v>0.38300000000000001</v>
      </c>
      <c r="BR437" s="74">
        <v>0.222</v>
      </c>
      <c r="BS437" s="74">
        <v>0.40200000000000002</v>
      </c>
      <c r="BT437" s="74">
        <v>2.85</v>
      </c>
      <c r="BU437" s="74">
        <v>8.0000000000000002E-3</v>
      </c>
      <c r="BV437" s="74">
        <f t="shared" si="182"/>
        <v>14.32</v>
      </c>
      <c r="BW437" s="74">
        <f t="shared" si="183"/>
        <v>4.0730000000000004</v>
      </c>
      <c r="BX437" s="73">
        <f t="shared" si="185"/>
        <v>-63.902038717214275</v>
      </c>
      <c r="BY437" s="73">
        <f t="shared" si="184"/>
        <v>-151.04363620781618</v>
      </c>
      <c r="BZ437" s="74">
        <v>0.5</v>
      </c>
      <c r="CA437" s="72">
        <v>69.209999999999994</v>
      </c>
      <c r="CB437" s="74">
        <v>0.14000000000000001</v>
      </c>
      <c r="CC437" s="74">
        <v>0.23</v>
      </c>
      <c r="CD437" s="74">
        <v>6.2380000000000004</v>
      </c>
      <c r="CE437" s="74">
        <v>1.2999999999999999E-2</v>
      </c>
      <c r="CF437" s="74">
        <v>0.309</v>
      </c>
      <c r="CG437" s="74">
        <v>3.0000000000000001E-3</v>
      </c>
      <c r="CH437" s="74">
        <v>0</v>
      </c>
      <c r="CI437" s="74">
        <v>4.0000000000000001E-3</v>
      </c>
      <c r="CJ437" s="74">
        <v>2.6</v>
      </c>
      <c r="CK437" s="74">
        <v>342.64</v>
      </c>
      <c r="CL437" s="74">
        <v>0.3</v>
      </c>
      <c r="CM437" s="74">
        <v>1.1499999999999999</v>
      </c>
      <c r="CN437" s="74">
        <v>36.225999999999999</v>
      </c>
      <c r="CO437" s="74">
        <v>3.6999999999999998E-2</v>
      </c>
      <c r="CP437" s="74">
        <v>0.74</v>
      </c>
      <c r="CQ437" s="74">
        <v>1.2999999999999999E-2</v>
      </c>
      <c r="CR437" s="74">
        <v>20.399999999999999</v>
      </c>
      <c r="CS437" s="74">
        <v>8.9999999999999993E-3</v>
      </c>
      <c r="CT437" s="74">
        <v>0.27</v>
      </c>
      <c r="CU437" s="74">
        <v>26.43</v>
      </c>
      <c r="CV437" s="74">
        <v>0.11</v>
      </c>
      <c r="CW437" s="74">
        <v>0.13</v>
      </c>
      <c r="CX437" s="74">
        <v>3.8650000000000002</v>
      </c>
      <c r="CY437" s="74">
        <v>8.9999999999999993E-3</v>
      </c>
      <c r="CZ437" s="74">
        <v>0.249</v>
      </c>
      <c r="DA437" s="74">
        <v>2E-3</v>
      </c>
      <c r="DB437" s="74">
        <v>0</v>
      </c>
      <c r="DC437" s="74">
        <v>4.0000000000000001E-3</v>
      </c>
      <c r="DD437" s="74">
        <v>46.5</v>
      </c>
    </row>
    <row r="438" spans="1:161" ht="16.5" customHeight="1" x14ac:dyDescent="0.25">
      <c r="A438" s="70">
        <v>415</v>
      </c>
      <c r="B438" s="85">
        <v>45499</v>
      </c>
      <c r="C438" s="72">
        <v>1</v>
      </c>
      <c r="D438" s="72">
        <v>12</v>
      </c>
      <c r="E438" s="72">
        <v>2129</v>
      </c>
      <c r="F438" s="74"/>
      <c r="G438" s="72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2">
        <v>1.5</v>
      </c>
      <c r="AB438" s="72">
        <v>610.85</v>
      </c>
      <c r="AC438" s="72">
        <v>1.54</v>
      </c>
      <c r="AD438" s="72">
        <v>3.49</v>
      </c>
      <c r="AE438" s="72">
        <v>9.6820000000000004</v>
      </c>
      <c r="AF438" s="72">
        <v>4.4999999999999998E-2</v>
      </c>
      <c r="AG438" s="72">
        <v>0.45900000000000002</v>
      </c>
      <c r="AH438" s="72">
        <v>3.3000000000000002E-2</v>
      </c>
      <c r="AI438" s="72">
        <v>0</v>
      </c>
      <c r="AJ438" s="72">
        <v>1.2E-2</v>
      </c>
      <c r="AK438" s="72">
        <f t="shared" si="178"/>
        <v>72.203631941815587</v>
      </c>
      <c r="AL438" s="72">
        <f t="shared" si="179"/>
        <v>3.0271282643216537</v>
      </c>
      <c r="AM438" s="72">
        <f t="shared" si="180"/>
        <v>396.65584415584414</v>
      </c>
      <c r="AN438" s="72">
        <v>47.24</v>
      </c>
      <c r="AO438" s="74">
        <v>23.14</v>
      </c>
      <c r="AP438" s="72">
        <v>11278.51</v>
      </c>
      <c r="AQ438" s="74">
        <v>37.35</v>
      </c>
      <c r="AR438" s="74">
        <v>10.48</v>
      </c>
      <c r="AS438" s="74">
        <v>11.747</v>
      </c>
      <c r="AT438" s="74">
        <v>0.68200000000000005</v>
      </c>
      <c r="AU438" s="74">
        <v>0.65100000000000002</v>
      </c>
      <c r="AV438" s="74">
        <v>9.9000000000000005E-2</v>
      </c>
      <c r="AW438" s="74">
        <v>12.74</v>
      </c>
      <c r="AX438" s="74">
        <v>0.21299999999999999</v>
      </c>
      <c r="AY438" s="74">
        <f t="shared" si="181"/>
        <v>34.966999999999999</v>
      </c>
      <c r="AZ438" s="74"/>
      <c r="BA438" s="74"/>
      <c r="BB438" s="74">
        <v>0.56000000000000005</v>
      </c>
      <c r="BC438" s="72">
        <v>112.69</v>
      </c>
      <c r="BD438" s="74">
        <v>0.24</v>
      </c>
      <c r="BE438" s="74">
        <v>3.29</v>
      </c>
      <c r="BF438" s="74">
        <v>8.8390000000000004</v>
      </c>
      <c r="BG438" s="74">
        <v>2.5000000000000001E-2</v>
      </c>
      <c r="BH438" s="74">
        <v>0.47399999999999998</v>
      </c>
      <c r="BI438" s="74">
        <v>3.1E-2</v>
      </c>
      <c r="BJ438" s="74">
        <v>0</v>
      </c>
      <c r="BK438" s="74">
        <v>7.0000000000000001E-3</v>
      </c>
      <c r="BL438" s="74">
        <v>1.39</v>
      </c>
      <c r="BM438" s="72">
        <v>542.29</v>
      </c>
      <c r="BN438" s="74">
        <v>0.85</v>
      </c>
      <c r="BO438" s="74">
        <v>26.35</v>
      </c>
      <c r="BP438" s="74">
        <v>21.378</v>
      </c>
      <c r="BQ438" s="74">
        <v>0.254</v>
      </c>
      <c r="BR438" s="74">
        <v>0.54900000000000004</v>
      </c>
      <c r="BS438" s="74">
        <v>0.24299999999999999</v>
      </c>
      <c r="BT438" s="74">
        <v>13.13</v>
      </c>
      <c r="BU438" s="74">
        <v>1.0999999999999999E-2</v>
      </c>
      <c r="BV438" s="74">
        <f t="shared" si="182"/>
        <v>34.508000000000003</v>
      </c>
      <c r="BW438" s="74">
        <f t="shared" si="183"/>
        <v>14.234</v>
      </c>
      <c r="BX438" s="73">
        <f t="shared" si="185"/>
        <v>-53.772038717214272</v>
      </c>
      <c r="BY438" s="73">
        <f t="shared" si="184"/>
        <v>-141.80963620781617</v>
      </c>
      <c r="BZ438" s="74">
        <v>0.46</v>
      </c>
      <c r="CA438" s="72">
        <v>61.07</v>
      </c>
      <c r="CB438" s="74">
        <v>0.15</v>
      </c>
      <c r="CC438" s="74">
        <v>0.2</v>
      </c>
      <c r="CD438" s="74">
        <v>7.2590000000000003</v>
      </c>
      <c r="CE438" s="74">
        <v>1.4999999999999999E-2</v>
      </c>
      <c r="CF438" s="74">
        <v>0.40200000000000002</v>
      </c>
      <c r="CG438" s="74">
        <v>3.0000000000000001E-3</v>
      </c>
      <c r="CH438" s="74">
        <v>0</v>
      </c>
      <c r="CI438" s="74">
        <v>5.0000000000000001E-3</v>
      </c>
      <c r="CJ438" s="74">
        <v>1.76</v>
      </c>
      <c r="CK438" s="74">
        <v>143.12</v>
      </c>
      <c r="CL438" s="74">
        <v>0.38</v>
      </c>
      <c r="CM438" s="74">
        <v>0.81</v>
      </c>
      <c r="CN438" s="74">
        <v>21.803000000000001</v>
      </c>
      <c r="CO438" s="74">
        <v>3.5000000000000003E-2</v>
      </c>
      <c r="CP438" s="74">
        <v>0.83899999999999997</v>
      </c>
      <c r="CQ438" s="74">
        <v>0.01</v>
      </c>
      <c r="CR438" s="74">
        <v>37.69</v>
      </c>
      <c r="CS438" s="74">
        <v>1.2E-2</v>
      </c>
      <c r="CT438" s="74">
        <v>0.3</v>
      </c>
      <c r="CU438" s="74">
        <v>23.1</v>
      </c>
      <c r="CV438" s="74">
        <v>0.11</v>
      </c>
      <c r="CW438" s="74">
        <v>0.09</v>
      </c>
      <c r="CX438" s="74">
        <v>3.8439999999999999</v>
      </c>
      <c r="CY438" s="74">
        <v>8.9999999999999993E-3</v>
      </c>
      <c r="CZ438" s="74">
        <v>0.27900000000000003</v>
      </c>
      <c r="DA438" s="74">
        <v>1E-3</v>
      </c>
      <c r="DB438" s="74">
        <v>0</v>
      </c>
      <c r="DC438" s="74">
        <v>5.0000000000000001E-3</v>
      </c>
      <c r="DD438" s="74">
        <v>49.2</v>
      </c>
    </row>
    <row r="439" spans="1:161" ht="16.5" customHeight="1" x14ac:dyDescent="0.25">
      <c r="A439" s="70">
        <v>416</v>
      </c>
      <c r="B439" s="85">
        <v>45499</v>
      </c>
      <c r="C439" s="72">
        <v>2</v>
      </c>
      <c r="D439" s="72">
        <v>12</v>
      </c>
      <c r="E439" s="72">
        <v>2165</v>
      </c>
      <c r="F439" s="74"/>
      <c r="G439" s="72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2">
        <v>1.68</v>
      </c>
      <c r="AB439" s="72">
        <v>621.48</v>
      </c>
      <c r="AC439" s="72">
        <v>1.03</v>
      </c>
      <c r="AD439" s="72">
        <v>2.78</v>
      </c>
      <c r="AE439" s="72">
        <v>10.034000000000001</v>
      </c>
      <c r="AF439" s="72">
        <v>3.5999999999999997E-2</v>
      </c>
      <c r="AG439" s="72">
        <v>0.38400000000000001</v>
      </c>
      <c r="AH439" s="72">
        <v>2.5000000000000001E-2</v>
      </c>
      <c r="AI439" s="72">
        <v>0</v>
      </c>
      <c r="AJ439" s="72">
        <v>8.0000000000000002E-3</v>
      </c>
      <c r="AK439" s="72">
        <f t="shared" si="178"/>
        <v>73.064683323621637</v>
      </c>
      <c r="AL439" s="72">
        <f t="shared" si="179"/>
        <v>3.0143577208417072</v>
      </c>
      <c r="AM439" s="72">
        <f t="shared" si="180"/>
        <v>603.37864077669906</v>
      </c>
      <c r="AN439" s="72">
        <v>50.66</v>
      </c>
      <c r="AO439" s="74">
        <v>26.21</v>
      </c>
      <c r="AP439" s="72">
        <v>13987.17</v>
      </c>
      <c r="AQ439" s="74">
        <v>36.94</v>
      </c>
      <c r="AR439" s="74">
        <v>11.04</v>
      </c>
      <c r="AS439" s="74">
        <v>10.914</v>
      </c>
      <c r="AT439" s="74">
        <v>0.627</v>
      </c>
      <c r="AU439" s="74">
        <v>0.60699999999999998</v>
      </c>
      <c r="AV439" s="74">
        <v>0.10199999999999999</v>
      </c>
      <c r="AW439" s="74">
        <v>9.15</v>
      </c>
      <c r="AX439" s="74">
        <v>0.20100000000000001</v>
      </c>
      <c r="AY439" s="74">
        <f t="shared" si="181"/>
        <v>31.103999999999999</v>
      </c>
      <c r="AZ439" s="74"/>
      <c r="BA439" s="74"/>
      <c r="BB439" s="74">
        <v>0.5</v>
      </c>
      <c r="BC439" s="72">
        <v>168.92</v>
      </c>
      <c r="BD439" s="74">
        <v>0.19</v>
      </c>
      <c r="BE439" s="74">
        <v>3.33</v>
      </c>
      <c r="BF439" s="74">
        <v>10.029999999999999</v>
      </c>
      <c r="BG439" s="74">
        <v>2.5000000000000001E-2</v>
      </c>
      <c r="BH439" s="74">
        <v>0.42599999999999999</v>
      </c>
      <c r="BI439" s="74">
        <v>0.03</v>
      </c>
      <c r="BJ439" s="74">
        <v>0</v>
      </c>
      <c r="BK439" s="74">
        <v>6.0000000000000001E-3</v>
      </c>
      <c r="BL439" s="74">
        <v>0.89</v>
      </c>
      <c r="BM439" s="72">
        <v>823.05</v>
      </c>
      <c r="BN439" s="74">
        <v>0.7</v>
      </c>
      <c r="BO439" s="74">
        <v>39.44</v>
      </c>
      <c r="BP439" s="74">
        <v>13.859</v>
      </c>
      <c r="BQ439" s="74">
        <v>0.34200000000000003</v>
      </c>
      <c r="BR439" s="74">
        <v>0.39</v>
      </c>
      <c r="BS439" s="74">
        <v>0.34499999999999997</v>
      </c>
      <c r="BT439" s="74">
        <v>9.99</v>
      </c>
      <c r="BU439" s="74">
        <v>7.0000000000000001E-3</v>
      </c>
      <c r="BV439" s="74">
        <f t="shared" si="182"/>
        <v>23.849</v>
      </c>
      <c r="BW439" s="74">
        <f t="shared" si="183"/>
        <v>11.032</v>
      </c>
      <c r="BX439" s="73">
        <f t="shared" si="185"/>
        <v>-46.78203871721427</v>
      </c>
      <c r="BY439" s="73">
        <f t="shared" si="184"/>
        <v>-135.77763620781616</v>
      </c>
      <c r="BZ439" s="74">
        <v>0.56000000000000005</v>
      </c>
      <c r="CA439" s="72">
        <v>115.36</v>
      </c>
      <c r="CB439" s="74">
        <v>0.14000000000000001</v>
      </c>
      <c r="CC439" s="74">
        <v>0.17</v>
      </c>
      <c r="CD439" s="74">
        <v>9.4019999999999992</v>
      </c>
      <c r="CE439" s="74">
        <v>1.2E-2</v>
      </c>
      <c r="CF439" s="74">
        <v>0.38</v>
      </c>
      <c r="CG439" s="74">
        <v>1.2E-2</v>
      </c>
      <c r="CH439" s="74">
        <v>0</v>
      </c>
      <c r="CI439" s="74">
        <v>4.0000000000000001E-3</v>
      </c>
      <c r="CJ439" s="74">
        <v>2.62</v>
      </c>
      <c r="CK439" s="74">
        <v>588.29999999999995</v>
      </c>
      <c r="CL439" s="74">
        <v>0.34</v>
      </c>
      <c r="CM439" s="74">
        <v>0.84</v>
      </c>
      <c r="CN439" s="74">
        <v>31.992000000000001</v>
      </c>
      <c r="CO439" s="74">
        <v>0.03</v>
      </c>
      <c r="CP439" s="74">
        <v>0.70199999999999996</v>
      </c>
      <c r="CQ439" s="74">
        <v>8.9999999999999993E-3</v>
      </c>
      <c r="CR439" s="74">
        <v>13.02</v>
      </c>
      <c r="CS439" s="74">
        <v>1.2E-2</v>
      </c>
      <c r="CT439" s="74">
        <v>0.37</v>
      </c>
      <c r="CU439" s="74">
        <v>43.64</v>
      </c>
      <c r="CV439" s="74">
        <v>0.11</v>
      </c>
      <c r="CW439" s="74">
        <v>0.1</v>
      </c>
      <c r="CX439" s="74">
        <v>5.43</v>
      </c>
      <c r="CY439" s="74">
        <v>8.9999999999999993E-3</v>
      </c>
      <c r="CZ439" s="74">
        <v>0.33700000000000002</v>
      </c>
      <c r="DA439" s="74">
        <v>2E-3</v>
      </c>
      <c r="DB439" s="74">
        <v>0</v>
      </c>
      <c r="DC439" s="74">
        <v>5.0000000000000001E-3</v>
      </c>
      <c r="DD439" s="74">
        <v>48.76</v>
      </c>
    </row>
    <row r="440" spans="1:161" ht="16.5" customHeight="1" x14ac:dyDescent="0.25">
      <c r="A440" s="70">
        <v>417</v>
      </c>
      <c r="B440" s="85">
        <v>45500</v>
      </c>
      <c r="C440" s="72">
        <v>1</v>
      </c>
      <c r="D440" s="72">
        <v>12</v>
      </c>
      <c r="E440" s="72">
        <v>2167</v>
      </c>
      <c r="F440" s="74"/>
      <c r="G440" s="72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2">
        <v>1.43</v>
      </c>
      <c r="AB440" s="72">
        <v>387.45</v>
      </c>
      <c r="AC440" s="72">
        <v>0.84</v>
      </c>
      <c r="AD440" s="72">
        <v>1.84</v>
      </c>
      <c r="AE440" s="72">
        <v>9.7469999999999999</v>
      </c>
      <c r="AF440" s="72">
        <v>3.2000000000000001E-2</v>
      </c>
      <c r="AG440" s="72">
        <v>0.32</v>
      </c>
      <c r="AH440" s="72">
        <v>1.7999999999999999E-2</v>
      </c>
      <c r="AI440" s="72">
        <v>0</v>
      </c>
      <c r="AJ440" s="72">
        <v>6.0000000000000001E-3</v>
      </c>
      <c r="AK440" s="72">
        <f t="shared" si="178"/>
        <v>75.275530910046839</v>
      </c>
      <c r="AL440" s="72">
        <f t="shared" si="179"/>
        <v>2.9846999878859526</v>
      </c>
      <c r="AM440" s="72">
        <f t="shared" si="180"/>
        <v>461.25</v>
      </c>
      <c r="AN440" s="72">
        <v>66.05</v>
      </c>
      <c r="AO440" s="74">
        <v>25.56</v>
      </c>
      <c r="AP440" s="72">
        <v>10769.72</v>
      </c>
      <c r="AQ440" s="74">
        <v>35.53</v>
      </c>
      <c r="AR440" s="74">
        <v>9.1</v>
      </c>
      <c r="AS440" s="74">
        <v>10.315</v>
      </c>
      <c r="AT440" s="74">
        <v>0.71399999999999997</v>
      </c>
      <c r="AU440" s="74">
        <v>0.43</v>
      </c>
      <c r="AV440" s="74">
        <v>8.7999999999999995E-2</v>
      </c>
      <c r="AW440" s="74">
        <v>10.9</v>
      </c>
      <c r="AX440" s="74">
        <v>0.17599999999999999</v>
      </c>
      <c r="AY440" s="74">
        <f t="shared" si="181"/>
        <v>30.314999999999998</v>
      </c>
      <c r="AZ440" s="74"/>
      <c r="BA440" s="74"/>
      <c r="BB440" s="74">
        <v>0.79</v>
      </c>
      <c r="BC440" s="72">
        <v>107.49</v>
      </c>
      <c r="BD440" s="74">
        <v>0.15</v>
      </c>
      <c r="BE440" s="74">
        <v>2.0699999999999998</v>
      </c>
      <c r="BF440" s="74">
        <v>8.4979999999999993</v>
      </c>
      <c r="BG440" s="74">
        <v>1.7999999999999999E-2</v>
      </c>
      <c r="BH440" s="74">
        <v>0.34799999999999998</v>
      </c>
      <c r="BI440" s="74">
        <v>0.02</v>
      </c>
      <c r="BJ440" s="74">
        <v>0</v>
      </c>
      <c r="BK440" s="74">
        <v>5.0000000000000001E-3</v>
      </c>
      <c r="BL440" s="74">
        <v>1.69</v>
      </c>
      <c r="BM440" s="72">
        <v>873.87</v>
      </c>
      <c r="BN440" s="74">
        <v>0.93</v>
      </c>
      <c r="BO440" s="74">
        <v>44.71</v>
      </c>
      <c r="BP440" s="74">
        <v>14.288</v>
      </c>
      <c r="BQ440" s="74">
        <v>0.441</v>
      </c>
      <c r="BR440" s="74">
        <v>0.34200000000000003</v>
      </c>
      <c r="BS440" s="74">
        <v>0.40500000000000003</v>
      </c>
      <c r="BT440" s="74">
        <v>5.25</v>
      </c>
      <c r="BU440" s="74">
        <v>1.0999999999999999E-2</v>
      </c>
      <c r="BV440" s="74">
        <f t="shared" si="182"/>
        <v>19.538</v>
      </c>
      <c r="BW440" s="74">
        <f t="shared" si="183"/>
        <v>6.6209999999999996</v>
      </c>
      <c r="BX440" s="73">
        <f t="shared" si="185"/>
        <v>-44.53203871721427</v>
      </c>
      <c r="BY440" s="73">
        <f t="shared" si="184"/>
        <v>-134.15663620781615</v>
      </c>
      <c r="BZ440" s="74">
        <v>0.63</v>
      </c>
      <c r="CA440" s="72">
        <v>80.19</v>
      </c>
      <c r="CB440" s="74">
        <v>0.1</v>
      </c>
      <c r="CC440" s="74">
        <v>0.12</v>
      </c>
      <c r="CD440" s="74">
        <v>6.5449999999999999</v>
      </c>
      <c r="CE440" s="74">
        <v>8.9999999999999993E-3</v>
      </c>
      <c r="CF440" s="74">
        <v>0.26200000000000001</v>
      </c>
      <c r="CG440" s="74">
        <v>1.2E-2</v>
      </c>
      <c r="CH440" s="74">
        <v>0</v>
      </c>
      <c r="CI440" s="74">
        <v>4.0000000000000001E-3</v>
      </c>
      <c r="CJ440" s="74">
        <v>2.44</v>
      </c>
      <c r="CK440" s="74">
        <v>354.52</v>
      </c>
      <c r="CL440" s="74">
        <v>0.28000000000000003</v>
      </c>
      <c r="CM440" s="74">
        <v>0.56000000000000005</v>
      </c>
      <c r="CN440" s="74">
        <v>33.058999999999997</v>
      </c>
      <c r="CO440" s="74">
        <v>3.4000000000000002E-2</v>
      </c>
      <c r="CP440" s="74">
        <v>0.88500000000000001</v>
      </c>
      <c r="CQ440" s="74">
        <v>7.0000000000000001E-3</v>
      </c>
      <c r="CR440" s="74">
        <v>18.18</v>
      </c>
      <c r="CS440" s="74">
        <v>1.2E-2</v>
      </c>
      <c r="CT440" s="74">
        <v>0.23</v>
      </c>
      <c r="CU440" s="74">
        <v>24.24</v>
      </c>
      <c r="CV440" s="74">
        <v>0.06</v>
      </c>
      <c r="CW440" s="74">
        <v>0.06</v>
      </c>
      <c r="CX440" s="74">
        <v>3.726</v>
      </c>
      <c r="CY440" s="74">
        <v>5.0000000000000001E-3</v>
      </c>
      <c r="CZ440" s="74">
        <v>0.182</v>
      </c>
      <c r="DA440" s="74">
        <v>1E-3</v>
      </c>
      <c r="DB440" s="74">
        <v>0</v>
      </c>
      <c r="DC440" s="74">
        <v>3.0000000000000001E-3</v>
      </c>
      <c r="DD440" s="74">
        <v>52.16</v>
      </c>
    </row>
    <row r="441" spans="1:161" ht="16.5" customHeight="1" x14ac:dyDescent="0.25">
      <c r="A441" s="70">
        <v>418</v>
      </c>
      <c r="B441" s="85">
        <v>45500</v>
      </c>
      <c r="C441" s="72">
        <v>2</v>
      </c>
      <c r="D441" s="72">
        <v>12</v>
      </c>
      <c r="E441" s="72">
        <v>2077</v>
      </c>
      <c r="F441" s="74"/>
      <c r="G441" s="72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2">
        <v>1.43</v>
      </c>
      <c r="AB441" s="72">
        <v>467.43</v>
      </c>
      <c r="AC441" s="72">
        <v>0.7</v>
      </c>
      <c r="AD441" s="72">
        <v>1.77</v>
      </c>
      <c r="AE441" s="72">
        <v>8.4459999999999997</v>
      </c>
      <c r="AF441" s="72">
        <v>2.8000000000000001E-2</v>
      </c>
      <c r="AG441" s="72">
        <v>0.29899999999999999</v>
      </c>
      <c r="AH441" s="72">
        <v>1.7000000000000001E-2</v>
      </c>
      <c r="AI441" s="72">
        <v>0</v>
      </c>
      <c r="AJ441" s="72">
        <v>7.0000000000000001E-3</v>
      </c>
      <c r="AK441" s="72">
        <f t="shared" si="178"/>
        <v>78.331203301197021</v>
      </c>
      <c r="AL441" s="72">
        <f t="shared" si="179"/>
        <v>2.9376661315026307</v>
      </c>
      <c r="AM441" s="72">
        <f t="shared" si="180"/>
        <v>667.75714285714287</v>
      </c>
      <c r="AN441" s="72">
        <v>47.9</v>
      </c>
      <c r="AO441" s="74">
        <v>22.89</v>
      </c>
      <c r="AP441" s="72">
        <v>11057.37</v>
      </c>
      <c r="AQ441" s="74">
        <v>39.950000000000003</v>
      </c>
      <c r="AR441" s="74">
        <v>8.51</v>
      </c>
      <c r="AS441" s="74">
        <v>9.4169999999999998</v>
      </c>
      <c r="AT441" s="74">
        <v>0.81499999999999995</v>
      </c>
      <c r="AU441" s="74">
        <v>0.41699999999999998</v>
      </c>
      <c r="AV441" s="74">
        <v>8.3000000000000004E-2</v>
      </c>
      <c r="AW441" s="74">
        <v>8.25</v>
      </c>
      <c r="AX441" s="74">
        <v>0.19400000000000001</v>
      </c>
      <c r="AY441" s="74">
        <f t="shared" si="181"/>
        <v>26.177</v>
      </c>
      <c r="AZ441" s="74"/>
      <c r="BA441" s="74"/>
      <c r="BB441" s="74">
        <v>0.66</v>
      </c>
      <c r="BC441" s="72">
        <v>134.63</v>
      </c>
      <c r="BD441" s="74">
        <v>0.15</v>
      </c>
      <c r="BE441" s="74">
        <v>2.0499999999999998</v>
      </c>
      <c r="BF441" s="74">
        <v>7.931</v>
      </c>
      <c r="BG441" s="74">
        <v>1.7000000000000001E-2</v>
      </c>
      <c r="BH441" s="74">
        <v>0.32200000000000001</v>
      </c>
      <c r="BI441" s="74">
        <v>0.02</v>
      </c>
      <c r="BJ441" s="74">
        <v>0</v>
      </c>
      <c r="BK441" s="74">
        <v>4.0000000000000001E-3</v>
      </c>
      <c r="BL441" s="74">
        <v>1.35</v>
      </c>
      <c r="BM441" s="72">
        <v>870.22</v>
      </c>
      <c r="BN441" s="74">
        <v>0.72</v>
      </c>
      <c r="BO441" s="74">
        <v>44.39</v>
      </c>
      <c r="BP441" s="74">
        <v>12.452</v>
      </c>
      <c r="BQ441" s="74">
        <v>0.434</v>
      </c>
      <c r="BR441" s="74">
        <v>0.253</v>
      </c>
      <c r="BS441" s="74">
        <v>0.42799999999999999</v>
      </c>
      <c r="BT441" s="74">
        <v>4.96</v>
      </c>
      <c r="BU441" s="74">
        <v>8.9999999999999993E-3</v>
      </c>
      <c r="BV441" s="74">
        <f t="shared" si="182"/>
        <v>17.411999999999999</v>
      </c>
      <c r="BW441" s="74">
        <f t="shared" si="183"/>
        <v>6.1139999999999999</v>
      </c>
      <c r="BX441" s="73">
        <f t="shared" si="185"/>
        <v>-42.572038717214269</v>
      </c>
      <c r="BY441" s="73">
        <f t="shared" si="184"/>
        <v>-133.04263620781614</v>
      </c>
      <c r="BZ441" s="74">
        <v>0.5</v>
      </c>
      <c r="CA441" s="72">
        <v>87.16</v>
      </c>
      <c r="CB441" s="74">
        <v>0.1</v>
      </c>
      <c r="CC441" s="74">
        <v>0.11</v>
      </c>
      <c r="CD441" s="74">
        <v>7.1820000000000004</v>
      </c>
      <c r="CE441" s="74">
        <v>7.0000000000000001E-3</v>
      </c>
      <c r="CF441" s="74">
        <v>0.26200000000000001</v>
      </c>
      <c r="CG441" s="74">
        <v>8.9999999999999993E-3</v>
      </c>
      <c r="CH441" s="74">
        <v>0</v>
      </c>
      <c r="CI441" s="74">
        <v>4.0000000000000001E-3</v>
      </c>
      <c r="CJ441" s="74">
        <v>2.2799999999999998</v>
      </c>
      <c r="CK441" s="74">
        <v>415.48</v>
      </c>
      <c r="CL441" s="74">
        <v>0.3</v>
      </c>
      <c r="CM441" s="74">
        <v>0.79</v>
      </c>
      <c r="CN441" s="74">
        <v>33.462000000000003</v>
      </c>
      <c r="CO441" s="74">
        <v>3.5000000000000003E-2</v>
      </c>
      <c r="CP441" s="74">
        <v>0.879</v>
      </c>
      <c r="CQ441" s="74">
        <v>8.9999999999999993E-3</v>
      </c>
      <c r="CR441" s="74">
        <v>18.190000000000001</v>
      </c>
      <c r="CS441" s="74">
        <v>1.2E-2</v>
      </c>
      <c r="CT441" s="74">
        <v>0.2</v>
      </c>
      <c r="CU441" s="74">
        <v>25.31</v>
      </c>
      <c r="CV441" s="74">
        <v>0.08</v>
      </c>
      <c r="CW441" s="74">
        <v>7.0000000000000007E-2</v>
      </c>
      <c r="CX441" s="74">
        <v>4.1040000000000001</v>
      </c>
      <c r="CY441" s="74">
        <v>6.0000000000000001E-3</v>
      </c>
      <c r="CZ441" s="74">
        <v>0.223</v>
      </c>
      <c r="DA441" s="74">
        <v>1E-3</v>
      </c>
      <c r="DB441" s="74">
        <v>0</v>
      </c>
      <c r="DC441" s="74">
        <v>4.0000000000000001E-3</v>
      </c>
      <c r="DD441" s="74">
        <v>55.23</v>
      </c>
    </row>
    <row r="442" spans="1:161" ht="16.5" customHeight="1" x14ac:dyDescent="0.25">
      <c r="A442" s="70">
        <v>419</v>
      </c>
      <c r="B442" s="85">
        <v>45501</v>
      </c>
      <c r="C442" s="72">
        <v>1</v>
      </c>
      <c r="D442" s="72">
        <v>12</v>
      </c>
      <c r="E442" s="72">
        <v>2136</v>
      </c>
      <c r="F442" s="74"/>
      <c r="G442" s="72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2">
        <v>1.43</v>
      </c>
      <c r="AB442" s="72">
        <v>369.81</v>
      </c>
      <c r="AC442" s="72">
        <v>0.77</v>
      </c>
      <c r="AD442" s="72">
        <v>1.91</v>
      </c>
      <c r="AE442" s="72">
        <v>7.6139999999999999</v>
      </c>
      <c r="AF442" s="72">
        <v>3.3000000000000002E-2</v>
      </c>
      <c r="AG442" s="72">
        <v>0.32400000000000001</v>
      </c>
      <c r="AH442" s="72">
        <v>1.9E-2</v>
      </c>
      <c r="AI442" s="72">
        <v>0</v>
      </c>
      <c r="AJ442" s="72">
        <v>5.0000000000000001E-3</v>
      </c>
      <c r="AK442" s="72">
        <f t="shared" si="178"/>
        <v>79.841902589346674</v>
      </c>
      <c r="AL442" s="72">
        <f t="shared" si="179"/>
        <v>2.9148774403862094</v>
      </c>
      <c r="AM442" s="72">
        <f t="shared" si="180"/>
        <v>480.27272727272725</v>
      </c>
      <c r="AN442" s="72">
        <v>53.45</v>
      </c>
      <c r="AO442" s="74">
        <v>29.29</v>
      </c>
      <c r="AP442" s="72">
        <v>10162.42</v>
      </c>
      <c r="AQ442" s="74">
        <v>37.049999999999997</v>
      </c>
      <c r="AR442" s="74">
        <v>9.89</v>
      </c>
      <c r="AS442" s="74">
        <v>9.798</v>
      </c>
      <c r="AT442" s="74">
        <v>1.123</v>
      </c>
      <c r="AU442" s="74">
        <v>0.51700000000000002</v>
      </c>
      <c r="AV442" s="74">
        <v>0.10299999999999999</v>
      </c>
      <c r="AW442" s="74">
        <v>10.97</v>
      </c>
      <c r="AX442" s="74">
        <v>0.17299999999999999</v>
      </c>
      <c r="AY442" s="74">
        <f t="shared" si="181"/>
        <v>30.658000000000001</v>
      </c>
      <c r="AZ442" s="74"/>
      <c r="BA442" s="74"/>
      <c r="BB442" s="74">
        <v>0.56000000000000005</v>
      </c>
      <c r="BC442" s="72">
        <v>104.62</v>
      </c>
      <c r="BD442" s="74">
        <v>0.08</v>
      </c>
      <c r="BE442" s="74">
        <v>1.86</v>
      </c>
      <c r="BF442" s="74">
        <v>7.5430000000000001</v>
      </c>
      <c r="BG442" s="74">
        <v>1.6E-2</v>
      </c>
      <c r="BH442" s="74">
        <v>0.35</v>
      </c>
      <c r="BI442" s="74">
        <v>1.9E-2</v>
      </c>
      <c r="BJ442" s="74">
        <v>0</v>
      </c>
      <c r="BK442" s="74">
        <v>4.0000000000000001E-3</v>
      </c>
      <c r="BL442" s="74">
        <v>1.73</v>
      </c>
      <c r="BM442" s="72">
        <v>894.59</v>
      </c>
      <c r="BN442" s="74">
        <v>0.54</v>
      </c>
      <c r="BO442" s="74">
        <v>50.79</v>
      </c>
      <c r="BP442" s="74">
        <v>10.178000000000001</v>
      </c>
      <c r="BQ442" s="74">
        <v>0.53400000000000003</v>
      </c>
      <c r="BR442" s="74">
        <v>0.222</v>
      </c>
      <c r="BS442" s="74">
        <v>0.47899999999999998</v>
      </c>
      <c r="BT442" s="74">
        <v>3.03</v>
      </c>
      <c r="BU442" s="74">
        <v>8.0000000000000002E-3</v>
      </c>
      <c r="BV442" s="74">
        <f t="shared" si="182"/>
        <v>13.208</v>
      </c>
      <c r="BW442" s="74">
        <f t="shared" si="183"/>
        <v>4.1040000000000001</v>
      </c>
      <c r="BX442" s="73">
        <f t="shared" si="185"/>
        <v>-42.542038717214268</v>
      </c>
      <c r="BY442" s="73">
        <f t="shared" si="184"/>
        <v>-133.93863620781613</v>
      </c>
      <c r="BZ442" s="74">
        <v>0.46</v>
      </c>
      <c r="CA442" s="72">
        <v>65.33</v>
      </c>
      <c r="CB442" s="74">
        <v>0.05</v>
      </c>
      <c r="CC442" s="74">
        <v>0.17</v>
      </c>
      <c r="CD442" s="74">
        <v>6.3609999999999998</v>
      </c>
      <c r="CE442" s="74">
        <v>8.9999999999999993E-3</v>
      </c>
      <c r="CF442" s="74">
        <v>0.27200000000000002</v>
      </c>
      <c r="CG442" s="74">
        <v>2E-3</v>
      </c>
      <c r="CH442" s="74">
        <v>0</v>
      </c>
      <c r="CI442" s="74">
        <v>3.0000000000000001E-3</v>
      </c>
      <c r="CJ442" s="74">
        <v>2.09</v>
      </c>
      <c r="CK442" s="74">
        <v>478.88</v>
      </c>
      <c r="CL442" s="74">
        <v>0.26</v>
      </c>
      <c r="CM442" s="74">
        <v>1.1599999999999999</v>
      </c>
      <c r="CN442" s="74">
        <v>34.356999999999999</v>
      </c>
      <c r="CO442" s="74">
        <v>5.7000000000000002E-2</v>
      </c>
      <c r="CP442" s="74">
        <v>0.75800000000000001</v>
      </c>
      <c r="CQ442" s="74">
        <v>1.2999999999999999E-2</v>
      </c>
      <c r="CR442" s="74">
        <v>17.27</v>
      </c>
      <c r="CS442" s="74">
        <v>8.9999999999999993E-3</v>
      </c>
      <c r="CT442" s="74">
        <v>0.23</v>
      </c>
      <c r="CU442" s="74">
        <v>35.71</v>
      </c>
      <c r="CV442" s="74">
        <v>0.04</v>
      </c>
      <c r="CW442" s="74">
        <v>0.09</v>
      </c>
      <c r="CX442" s="74">
        <v>4.1509999999999998</v>
      </c>
      <c r="CY442" s="74">
        <v>6.0000000000000001E-3</v>
      </c>
      <c r="CZ442" s="74">
        <v>0.23300000000000001</v>
      </c>
      <c r="DA442" s="74">
        <v>1E-3</v>
      </c>
      <c r="DB442" s="74">
        <v>0</v>
      </c>
      <c r="DC442" s="74">
        <v>3.0000000000000001E-3</v>
      </c>
      <c r="DD442" s="74">
        <v>50.7</v>
      </c>
    </row>
    <row r="443" spans="1:161" ht="16.5" customHeight="1" x14ac:dyDescent="0.25">
      <c r="A443" s="70">
        <v>420</v>
      </c>
      <c r="B443" s="85">
        <v>45501</v>
      </c>
      <c r="C443" s="72">
        <v>2</v>
      </c>
      <c r="D443" s="72">
        <v>12</v>
      </c>
      <c r="E443" s="72">
        <v>2191</v>
      </c>
      <c r="F443" s="74"/>
      <c r="G443" s="72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2">
        <v>1.29</v>
      </c>
      <c r="AB443" s="72">
        <v>425.87</v>
      </c>
      <c r="AC443" s="72">
        <v>0.74</v>
      </c>
      <c r="AD443" s="72">
        <v>2</v>
      </c>
      <c r="AE443" s="72">
        <v>6.7060000000000004</v>
      </c>
      <c r="AF443" s="72">
        <v>2.8000000000000001E-2</v>
      </c>
      <c r="AG443" s="72">
        <v>0.29699999999999999</v>
      </c>
      <c r="AH443" s="72">
        <v>0.02</v>
      </c>
      <c r="AI443" s="72">
        <v>0</v>
      </c>
      <c r="AJ443" s="72">
        <v>5.0000000000000001E-3</v>
      </c>
      <c r="AK443" s="72">
        <f>100-(AB443/10000*1.6734)-(AC443*1.1547)-(AD443*(100/(67.1-$AQ$1)))-(AF443*2.8879)-(AG443*2.1733)-((AE443-(AD443*($AQ$1/(67.1-$AQ$1)))-(AF443*0.8788)-(AG443*0.7453))*2.1483)</f>
        <v>81.714267433487876</v>
      </c>
      <c r="AL443" s="72">
        <f>100/((AB443/10000*1.6734/5.8)+(AC443*1.1547/7.58)+(AD443*(100/(67.1-$AQ$1))/4)+(AF443*2.8879/4.2)+(AG443*2.1733/6)+((AE443-(AD443*($AQ$1/(67.1-$AQ$1)))-(AF443*0.8788)-(AG443*0.7453))*2.1483/4.9)+(AK443/2.65))</f>
        <v>2.8866430011974931</v>
      </c>
      <c r="AM443" s="72">
        <f>IF(AB443=0,0,(AB443/AC443))</f>
        <v>575.5</v>
      </c>
      <c r="AN443" s="72">
        <v>48.66</v>
      </c>
      <c r="AO443" s="74">
        <v>20.329999999999998</v>
      </c>
      <c r="AP443" s="72">
        <v>11449.14</v>
      </c>
      <c r="AQ443" s="74">
        <v>40.47</v>
      </c>
      <c r="AR443" s="74">
        <v>8.42</v>
      </c>
      <c r="AS443" s="74">
        <v>7.8650000000000002</v>
      </c>
      <c r="AT443" s="74">
        <v>0.70699999999999996</v>
      </c>
      <c r="AU443" s="74">
        <v>0.42299999999999999</v>
      </c>
      <c r="AV443" s="74">
        <v>8.6999999999999994E-2</v>
      </c>
      <c r="AW443" s="74">
        <v>11.5</v>
      </c>
      <c r="AX443" s="74">
        <v>0.221</v>
      </c>
      <c r="AY443" s="74">
        <f t="shared" si="181"/>
        <v>27.785000000000004</v>
      </c>
      <c r="AZ443" s="74"/>
      <c r="BA443" s="74"/>
      <c r="BB443" s="74">
        <v>0.72</v>
      </c>
      <c r="BC443" s="72">
        <v>145.07</v>
      </c>
      <c r="BD443" s="74">
        <v>0.1</v>
      </c>
      <c r="BE443" s="74">
        <v>2.21</v>
      </c>
      <c r="BF443" s="74">
        <v>7.1420000000000003</v>
      </c>
      <c r="BG443" s="74">
        <v>1.7000000000000001E-2</v>
      </c>
      <c r="BH443" s="74">
        <v>0.34499999999999997</v>
      </c>
      <c r="BI443" s="74">
        <v>2.4E-2</v>
      </c>
      <c r="BJ443" s="74">
        <v>0</v>
      </c>
      <c r="BK443" s="74">
        <v>4.0000000000000001E-3</v>
      </c>
      <c r="BL443" s="74">
        <v>2.09</v>
      </c>
      <c r="BM443" s="72">
        <v>834.59</v>
      </c>
      <c r="BN443" s="74">
        <v>0.49</v>
      </c>
      <c r="BO443" s="74">
        <v>52.45</v>
      </c>
      <c r="BP443" s="74">
        <v>9.2149999999999999</v>
      </c>
      <c r="BQ443" s="74">
        <v>0.42899999999999999</v>
      </c>
      <c r="BR443" s="74">
        <v>0.17100000000000001</v>
      </c>
      <c r="BS443" s="74">
        <v>0.45</v>
      </c>
      <c r="BT443" s="74">
        <v>1.34</v>
      </c>
      <c r="BU443" s="74">
        <v>8.0000000000000002E-3</v>
      </c>
      <c r="BV443" s="74">
        <f t="shared" si="182"/>
        <v>10.555</v>
      </c>
      <c r="BW443" s="74">
        <f t="shared" si="183"/>
        <v>2.2589999999999999</v>
      </c>
      <c r="BX443" s="73">
        <f>BX442+BT443-$BX$2</f>
        <v>-44.202038717214265</v>
      </c>
      <c r="BY443" s="73">
        <f t="shared" si="184"/>
        <v>-136.67963620781615</v>
      </c>
      <c r="BZ443" s="74">
        <v>0.68</v>
      </c>
      <c r="CA443" s="72">
        <v>101.19</v>
      </c>
      <c r="CB443" s="74">
        <v>0.11</v>
      </c>
      <c r="CC443" s="74">
        <v>0.22</v>
      </c>
      <c r="CD443" s="74">
        <v>7.0149999999999997</v>
      </c>
      <c r="CE443" s="74">
        <v>7.0000000000000001E-3</v>
      </c>
      <c r="CF443" s="74">
        <v>0.33</v>
      </c>
      <c r="CG443" s="74">
        <v>3.0000000000000001E-3</v>
      </c>
      <c r="CH443" s="74">
        <v>0</v>
      </c>
      <c r="CI443" s="74">
        <v>3.0000000000000001E-3</v>
      </c>
      <c r="CJ443" s="74">
        <v>0</v>
      </c>
      <c r="CK443" s="74">
        <v>0</v>
      </c>
      <c r="CL443" s="74">
        <v>0</v>
      </c>
      <c r="CM443" s="74">
        <v>0</v>
      </c>
      <c r="CN443" s="74">
        <v>0</v>
      </c>
      <c r="CO443" s="74">
        <v>0</v>
      </c>
      <c r="CP443" s="74">
        <v>0</v>
      </c>
      <c r="CQ443" s="74">
        <v>0</v>
      </c>
      <c r="CR443" s="74">
        <v>0</v>
      </c>
      <c r="CS443" s="74">
        <v>0</v>
      </c>
      <c r="CT443" s="74">
        <v>0</v>
      </c>
      <c r="CU443" s="74">
        <v>0</v>
      </c>
      <c r="CV443" s="74">
        <v>0</v>
      </c>
      <c r="CW443" s="74">
        <v>0</v>
      </c>
      <c r="CX443" s="74">
        <v>0</v>
      </c>
      <c r="CY443" s="74">
        <v>0</v>
      </c>
      <c r="CZ443" s="74">
        <v>0</v>
      </c>
      <c r="DA443" s="74">
        <v>0</v>
      </c>
      <c r="DB443" s="74">
        <v>0</v>
      </c>
      <c r="DC443" s="74">
        <v>0</v>
      </c>
      <c r="DD443" s="74">
        <v>48.18</v>
      </c>
    </row>
    <row r="444" spans="1:161" ht="16.5" customHeight="1" x14ac:dyDescent="0.25">
      <c r="A444" s="70">
        <v>421</v>
      </c>
      <c r="B444" s="85">
        <v>45502</v>
      </c>
      <c r="C444" s="72">
        <v>1</v>
      </c>
      <c r="D444" s="72">
        <v>12</v>
      </c>
      <c r="E444" s="72">
        <v>2156</v>
      </c>
      <c r="F444" s="74"/>
      <c r="G444" s="72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2">
        <v>1.42</v>
      </c>
      <c r="AB444" s="72">
        <v>365.81</v>
      </c>
      <c r="AC444" s="72">
        <v>0.85</v>
      </c>
      <c r="AD444" s="72">
        <v>1.94</v>
      </c>
      <c r="AE444" s="72">
        <v>6.8890000000000002</v>
      </c>
      <c r="AF444" s="72">
        <v>3.1E-2</v>
      </c>
      <c r="AG444" s="72">
        <v>0.28499999999999998</v>
      </c>
      <c r="AH444" s="72">
        <v>1.7999999999999999E-2</v>
      </c>
      <c r="AI444" s="72">
        <v>0</v>
      </c>
      <c r="AJ444" s="72">
        <v>6.0000000000000001E-3</v>
      </c>
      <c r="AK444" s="72">
        <f>100-(AB444/10000*1.6734)-(AC444*1.1547)-(AD444*(100/(67.1-$AQ$1)))-(AF444*2.8879)-(AG444*2.1733)-((AE444-(AD444*($AQ$1/(67.1-$AQ$1)))-(AF444*0.8788)-(AG444*0.7453))*2.1483)</f>
        <v>81.290694775813748</v>
      </c>
      <c r="AL444" s="72">
        <f>100/((AB444/10000*1.6734/5.8)+(AC444*1.1547/7.58)+(AD444*(100/(67.1-$AQ$1))/4)+(AF444*2.8879/4.2)+(AG444*2.1733/6)+((AE444-(AD444*($AQ$1/(67.1-$AQ$1)))-(AF444*0.8788)-(AG444*0.7453))*2.1483/4.9)+(AK444/2.65))</f>
        <v>2.8938085238393025</v>
      </c>
      <c r="AM444" s="72">
        <f t="shared" ref="AM444" si="186">IF(AB444=0,0,(AB444/AC444))</f>
        <v>430.36470588235295</v>
      </c>
      <c r="AN444" s="72">
        <v>52.72</v>
      </c>
      <c r="AO444" s="74">
        <v>23.92</v>
      </c>
      <c r="AP444" s="72">
        <v>10873.22</v>
      </c>
      <c r="AQ444" s="74">
        <v>40.869999999999997</v>
      </c>
      <c r="AR444" s="74">
        <v>10.32</v>
      </c>
      <c r="AS444" s="74">
        <v>9.5839999999999996</v>
      </c>
      <c r="AT444" s="74">
        <v>0.82199999999999995</v>
      </c>
      <c r="AU444" s="74">
        <v>0.42699999999999999</v>
      </c>
      <c r="AV444" s="74">
        <v>9.2999999999999999E-2</v>
      </c>
      <c r="AW444" s="74">
        <v>7.66</v>
      </c>
      <c r="AX444" s="74">
        <v>0.24</v>
      </c>
      <c r="AY444" s="74">
        <f t="shared" si="181"/>
        <v>27.564</v>
      </c>
      <c r="AZ444" s="74"/>
      <c r="BA444" s="74"/>
      <c r="BB444" s="74">
        <v>0.71</v>
      </c>
      <c r="BC444" s="72">
        <v>135.01</v>
      </c>
      <c r="BD444" s="74">
        <v>0.17</v>
      </c>
      <c r="BE444" s="74">
        <v>2.16</v>
      </c>
      <c r="BF444" s="74">
        <v>7.1449999999999996</v>
      </c>
      <c r="BG444" s="74">
        <v>2.1000000000000001E-2</v>
      </c>
      <c r="BH444" s="74">
        <v>0.308</v>
      </c>
      <c r="BI444" s="74">
        <v>0.02</v>
      </c>
      <c r="BJ444" s="74" t="s">
        <v>50</v>
      </c>
      <c r="BK444" s="74">
        <v>4.0000000000000001E-3</v>
      </c>
      <c r="BL444" s="74">
        <v>3.75</v>
      </c>
      <c r="BM444" s="72">
        <v>1295.6600000000001</v>
      </c>
      <c r="BN444" s="74">
        <v>0.88</v>
      </c>
      <c r="BO444" s="74">
        <v>50.17</v>
      </c>
      <c r="BP444" s="74">
        <v>11.699</v>
      </c>
      <c r="BQ444" s="74">
        <v>0.49299999999999999</v>
      </c>
      <c r="BR444" s="74">
        <v>0.27200000000000002</v>
      </c>
      <c r="BS444" s="74">
        <v>0.45700000000000002</v>
      </c>
      <c r="BT444" s="74">
        <v>2.27</v>
      </c>
      <c r="BU444" s="74">
        <v>1.2E-2</v>
      </c>
      <c r="BV444" s="74">
        <f t="shared" si="182"/>
        <v>13.968999999999999</v>
      </c>
      <c r="BW444" s="74">
        <f t="shared" si="183"/>
        <v>3.6429999999999998</v>
      </c>
      <c r="BX444" s="73">
        <f t="shared" ref="BX444:BX447" si="187">BX443+BT444-$BX$2</f>
        <v>-44.932038717214262</v>
      </c>
      <c r="BY444" s="73">
        <f t="shared" si="184"/>
        <v>-138.03663620781614</v>
      </c>
      <c r="BZ444" s="74">
        <v>0.62</v>
      </c>
      <c r="CA444" s="72">
        <v>75.13</v>
      </c>
      <c r="CB444" s="74">
        <v>0.12</v>
      </c>
      <c r="CC444" s="74">
        <v>0.11</v>
      </c>
      <c r="CD444" s="74">
        <v>6.1040000000000001</v>
      </c>
      <c r="CE444" s="74">
        <v>1.0999999999999999E-2</v>
      </c>
      <c r="CF444" s="74">
        <v>0.26400000000000001</v>
      </c>
      <c r="CG444" s="74">
        <v>2E-3</v>
      </c>
      <c r="CH444" s="74">
        <v>0</v>
      </c>
      <c r="CI444" s="74">
        <v>3.0000000000000001E-3</v>
      </c>
      <c r="CJ444" s="74">
        <v>0</v>
      </c>
      <c r="CK444" s="74">
        <v>0</v>
      </c>
      <c r="CL444" s="74">
        <v>0</v>
      </c>
      <c r="CM444" s="74">
        <v>0</v>
      </c>
      <c r="CN444" s="74">
        <v>0</v>
      </c>
      <c r="CO444" s="74">
        <v>0</v>
      </c>
      <c r="CP444" s="74">
        <v>0</v>
      </c>
      <c r="CQ444" s="74">
        <v>0</v>
      </c>
      <c r="CR444" s="74">
        <v>0</v>
      </c>
      <c r="CS444" s="74">
        <v>0</v>
      </c>
      <c r="CT444" s="74">
        <v>0</v>
      </c>
      <c r="CU444" s="74">
        <v>0</v>
      </c>
      <c r="CV444" s="74">
        <v>0</v>
      </c>
      <c r="CW444" s="74">
        <v>0</v>
      </c>
      <c r="CX444" s="74">
        <v>0</v>
      </c>
      <c r="CY444" s="74">
        <v>0</v>
      </c>
      <c r="CZ444" s="74">
        <v>0</v>
      </c>
      <c r="DA444" s="74">
        <v>0</v>
      </c>
      <c r="DB444" s="74">
        <v>0</v>
      </c>
      <c r="DC444" s="74">
        <v>0</v>
      </c>
      <c r="DD444" s="74">
        <v>51.76</v>
      </c>
    </row>
    <row r="445" spans="1:161" s="2" customFormat="1" ht="16.5" customHeight="1" x14ac:dyDescent="0.25">
      <c r="A445" s="70">
        <v>422</v>
      </c>
      <c r="B445" s="85">
        <v>45502</v>
      </c>
      <c r="C445" s="72">
        <v>2</v>
      </c>
      <c r="D445" s="72">
        <v>12</v>
      </c>
      <c r="E445" s="72">
        <v>1835</v>
      </c>
      <c r="F445" s="74"/>
      <c r="G445" s="72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2">
        <v>1.47</v>
      </c>
      <c r="AB445" s="72">
        <v>474.7</v>
      </c>
      <c r="AC445" s="72">
        <v>1.04</v>
      </c>
      <c r="AD445" s="72">
        <v>2.5</v>
      </c>
      <c r="AE445" s="72">
        <v>7.4089999999999998</v>
      </c>
      <c r="AF445" s="72">
        <v>3.7999999999999999E-2</v>
      </c>
      <c r="AG445" s="72">
        <v>0.31</v>
      </c>
      <c r="AH445" s="72">
        <v>2.3E-2</v>
      </c>
      <c r="AI445" s="72">
        <v>0</v>
      </c>
      <c r="AJ445" s="72">
        <v>6.0000000000000001E-3</v>
      </c>
      <c r="AK445" s="72">
        <f>100-(AB445/10000*1.6734)-(AC445*1.1547)-(AD445*(100/(67.1-$AQ$1)))-(AF445*2.8879)-(AG445*2.1733)-((AE445-(AD445*($AQ$1/(67.1-$AQ$1)))-(AF445*0.8788)-(AG445*0.7453))*2.1483)</f>
        <v>79.143104514842321</v>
      </c>
      <c r="AL445" s="72">
        <f>100/((AB445/10000*1.6734/5.8)+(AC445*1.1547/7.58)+(AD445*(100/(67.1-$AQ$1))/4)+(AF445*2.8879/4.2)+(AG445*2.1733/6)+((AE445-(AD445*($AQ$1/(67.1-$AQ$1)))-(AF445*0.8788)-(AG445*0.7453))*2.1483/4.9)+(AK445/2.65))</f>
        <v>2.9229909336667568</v>
      </c>
      <c r="AM445" s="72">
        <f>IF(AB445=0,0,(AB445/AC445))</f>
        <v>456.44230769230768</v>
      </c>
      <c r="AN445" s="72">
        <v>52.94</v>
      </c>
      <c r="AO445" s="74">
        <v>25.56</v>
      </c>
      <c r="AP445" s="72">
        <v>12290.14</v>
      </c>
      <c r="AQ445" s="74">
        <v>34.5</v>
      </c>
      <c r="AR445" s="74">
        <v>13.47</v>
      </c>
      <c r="AS445" s="74">
        <v>10.333</v>
      </c>
      <c r="AT445" s="74">
        <v>0.872</v>
      </c>
      <c r="AU445" s="74">
        <v>0.44800000000000001</v>
      </c>
      <c r="AV445" s="74">
        <v>0.123</v>
      </c>
      <c r="AW445" s="74">
        <v>12.14</v>
      </c>
      <c r="AX445" s="74">
        <v>0.14399999999999999</v>
      </c>
      <c r="AY445" s="74">
        <f>+AR445+AW445+AS445</f>
        <v>35.942999999999998</v>
      </c>
      <c r="AZ445" s="74"/>
      <c r="BA445" s="74"/>
      <c r="BB445" s="74">
        <v>0.66</v>
      </c>
      <c r="BC445" s="72">
        <v>114.41</v>
      </c>
      <c r="BD445" s="74">
        <v>0.2</v>
      </c>
      <c r="BE445" s="74">
        <v>2.2200000000000002</v>
      </c>
      <c r="BF445" s="74">
        <v>7.9</v>
      </c>
      <c r="BG445" s="74">
        <v>1.9E-2</v>
      </c>
      <c r="BH445" s="74">
        <v>0.311</v>
      </c>
      <c r="BI445" s="74">
        <v>0.02</v>
      </c>
      <c r="BJ445" s="74" t="s">
        <v>50</v>
      </c>
      <c r="BK445" s="74">
        <v>6.0000000000000001E-3</v>
      </c>
      <c r="BL445" s="74">
        <v>2.86</v>
      </c>
      <c r="BM445" s="72">
        <v>1151.26</v>
      </c>
      <c r="BN445" s="74">
        <v>0.63</v>
      </c>
      <c r="BO445" s="74">
        <v>51.48</v>
      </c>
      <c r="BP445" s="74">
        <v>10.065</v>
      </c>
      <c r="BQ445" s="74">
        <v>0.441</v>
      </c>
      <c r="BR445" s="74">
        <v>0.22</v>
      </c>
      <c r="BS445" s="74">
        <v>0.42799999999999999</v>
      </c>
      <c r="BT445" s="74">
        <v>1.92</v>
      </c>
      <c r="BU445" s="74">
        <v>8.0000000000000002E-3</v>
      </c>
      <c r="BV445" s="74">
        <f t="shared" si="182"/>
        <v>11.984999999999999</v>
      </c>
      <c r="BW445" s="74">
        <f t="shared" si="183"/>
        <v>2.9909999999999997</v>
      </c>
      <c r="BX445" s="73">
        <f t="shared" si="187"/>
        <v>-46.01203871721426</v>
      </c>
      <c r="BY445" s="73">
        <f t="shared" si="184"/>
        <v>-140.04563620781613</v>
      </c>
      <c r="BZ445" s="74">
        <v>0.55000000000000004</v>
      </c>
      <c r="CA445" s="72">
        <v>75.88</v>
      </c>
      <c r="CB445" s="74">
        <v>0.11</v>
      </c>
      <c r="CC445" s="74">
        <v>0.12</v>
      </c>
      <c r="CD445" s="74">
        <v>6.5339999999999998</v>
      </c>
      <c r="CE445" s="74">
        <v>0.01</v>
      </c>
      <c r="CF445" s="74">
        <v>0.26600000000000001</v>
      </c>
      <c r="CG445" s="74">
        <v>2E-3</v>
      </c>
      <c r="CH445" s="74">
        <v>0</v>
      </c>
      <c r="CI445" s="74">
        <v>3.0000000000000001E-3</v>
      </c>
      <c r="CJ445" s="74">
        <v>0</v>
      </c>
      <c r="CK445" s="74">
        <v>0</v>
      </c>
      <c r="CL445" s="74">
        <v>0</v>
      </c>
      <c r="CM445" s="74">
        <v>0</v>
      </c>
      <c r="CN445" s="74">
        <v>0</v>
      </c>
      <c r="CO445" s="74">
        <v>0</v>
      </c>
      <c r="CP445" s="74">
        <v>0</v>
      </c>
      <c r="CQ445" s="74">
        <v>0</v>
      </c>
      <c r="CR445" s="74">
        <v>0</v>
      </c>
      <c r="CS445" s="74">
        <v>0</v>
      </c>
      <c r="CT445" s="74">
        <v>0</v>
      </c>
      <c r="CU445" s="74">
        <v>0</v>
      </c>
      <c r="CV445" s="74">
        <v>0</v>
      </c>
      <c r="CW445" s="74">
        <v>0</v>
      </c>
      <c r="CX445" s="74">
        <v>0</v>
      </c>
      <c r="CY445" s="74">
        <v>0</v>
      </c>
      <c r="CZ445" s="74">
        <v>0</v>
      </c>
      <c r="DA445" s="74">
        <v>0</v>
      </c>
      <c r="DB445" s="74">
        <v>0</v>
      </c>
      <c r="DC445" s="74">
        <v>0</v>
      </c>
      <c r="DD445" s="74">
        <v>49.19</v>
      </c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</row>
    <row r="446" spans="1:161" s="2" customFormat="1" ht="16.5" customHeight="1" x14ac:dyDescent="0.25">
      <c r="A446" s="70">
        <v>423</v>
      </c>
      <c r="B446" s="85">
        <v>45503</v>
      </c>
      <c r="C446" s="72">
        <v>1</v>
      </c>
      <c r="D446" s="72">
        <v>12</v>
      </c>
      <c r="E446" s="72">
        <v>1935.29</v>
      </c>
      <c r="F446" s="74"/>
      <c r="G446" s="72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2">
        <v>2.48</v>
      </c>
      <c r="AB446" s="72">
        <v>619.5</v>
      </c>
      <c r="AC446" s="72">
        <v>1.42</v>
      </c>
      <c r="AD446" s="72">
        <v>2.35</v>
      </c>
      <c r="AE446" s="72">
        <v>7.8170000000000002</v>
      </c>
      <c r="AF446" s="72">
        <v>4.1000000000000002E-2</v>
      </c>
      <c r="AG446" s="72">
        <v>0.40699999999999997</v>
      </c>
      <c r="AH446" s="72">
        <v>2.5999999999999999E-2</v>
      </c>
      <c r="AI446" s="72">
        <v>0</v>
      </c>
      <c r="AJ446" s="72">
        <v>8.0000000000000002E-3</v>
      </c>
      <c r="AK446" s="72">
        <f t="shared" ref="AK446:AK447" si="188">100-(AB446/10000*1.6734)-(AC446*1.1547)-(AD446*(100/(67.1-$AQ$1)))-(AF446*2.8879)-(AG446*2.1733)-((AE446-(AD446*($AQ$1/(67.1-$AQ$1)))-(AF446*0.8788)-(AG446*0.7453))*2.1483)</f>
        <v>77.951747325206981</v>
      </c>
      <c r="AL446" s="72">
        <f t="shared" ref="AL446:AL447" si="189">100/((AB446/10000*1.6734/5.8)+(AC446*1.1547/7.58)+(AD446*(100/(67.1-$AQ$1))/4)+(AF446*2.8879/4.2)+(AG446*2.1733/6)+((AE446-(AD446*($AQ$1/(67.1-$AQ$1)))-(AF446*0.8788)-(AG446*0.7453))*2.1483/4.9)+(AK446/2.65))</f>
        <v>2.9452429284883936</v>
      </c>
      <c r="AM446" s="72">
        <f t="shared" ref="AM446:AM447" si="190">IF(AB446=0,0,(AB446/AC446))</f>
        <v>436.26760563380282</v>
      </c>
      <c r="AN446" s="72">
        <v>53.94</v>
      </c>
      <c r="AO446" s="74">
        <v>33.14</v>
      </c>
      <c r="AP446" s="72">
        <v>12023.56</v>
      </c>
      <c r="AQ446" s="74">
        <v>39.450000000000003</v>
      </c>
      <c r="AR446" s="74">
        <v>12.44</v>
      </c>
      <c r="AS446" s="74">
        <v>8.7889999999999997</v>
      </c>
      <c r="AT446" s="74">
        <v>0.61199999999999999</v>
      </c>
      <c r="AU446" s="74">
        <v>0.56200000000000006</v>
      </c>
      <c r="AV446" s="74">
        <v>0.13</v>
      </c>
      <c r="AW446" s="74">
        <v>9.68</v>
      </c>
      <c r="AX446" s="74">
        <v>0.20499999999999999</v>
      </c>
      <c r="AY446" s="74">
        <f>+AR446+AW446+AS446</f>
        <v>30.908999999999999</v>
      </c>
      <c r="AZ446" s="74"/>
      <c r="BA446" s="74"/>
      <c r="BB446" s="74">
        <v>0.82</v>
      </c>
      <c r="BC446" s="72">
        <v>159.82</v>
      </c>
      <c r="BD446" s="74">
        <v>0.32</v>
      </c>
      <c r="BE446" s="74">
        <v>2.16</v>
      </c>
      <c r="BF446" s="74">
        <v>9.0350000000000001</v>
      </c>
      <c r="BG446" s="74">
        <v>2.7E-2</v>
      </c>
      <c r="BH446" s="74">
        <v>0.503</v>
      </c>
      <c r="BI446" s="74">
        <v>2.9000000000000001E-2</v>
      </c>
      <c r="BJ446" s="74" t="s">
        <v>50</v>
      </c>
      <c r="BK446" s="74">
        <v>5.0000000000000001E-3</v>
      </c>
      <c r="BL446" s="74">
        <v>1.89</v>
      </c>
      <c r="BM446" s="72">
        <v>834.49</v>
      </c>
      <c r="BN446" s="74">
        <v>0.97</v>
      </c>
      <c r="BO446" s="74">
        <v>50.29</v>
      </c>
      <c r="BP446" s="74">
        <v>10.972</v>
      </c>
      <c r="BQ446" s="74">
        <v>0.39800000000000002</v>
      </c>
      <c r="BR446" s="74">
        <v>0.24299999999999999</v>
      </c>
      <c r="BS446" s="74">
        <v>0.48399999999999999</v>
      </c>
      <c r="BT446" s="74">
        <v>2.1800000000000002</v>
      </c>
      <c r="BU446" s="74">
        <v>8.0000000000000002E-3</v>
      </c>
      <c r="BV446" s="74">
        <f t="shared" si="182"/>
        <v>13.151999999999999</v>
      </c>
      <c r="BW446" s="74">
        <f t="shared" si="183"/>
        <v>3.5480000000000005</v>
      </c>
      <c r="BX446" s="73">
        <f t="shared" si="187"/>
        <v>-46.83203871721426</v>
      </c>
      <c r="BY446" s="73">
        <f t="shared" si="184"/>
        <v>-141.49763620781613</v>
      </c>
      <c r="BZ446" s="74">
        <v>0.72</v>
      </c>
      <c r="CA446" s="72">
        <v>100.68</v>
      </c>
      <c r="CB446" s="74">
        <v>0.17</v>
      </c>
      <c r="CC446" s="74">
        <v>0.17</v>
      </c>
      <c r="CD446" s="74">
        <v>7.4850000000000003</v>
      </c>
      <c r="CE446" s="74">
        <v>1.4E-2</v>
      </c>
      <c r="CF446" s="74">
        <v>0.39800000000000002</v>
      </c>
      <c r="CG446" s="74">
        <v>3.0000000000000001E-3</v>
      </c>
      <c r="CH446" s="74">
        <v>0</v>
      </c>
      <c r="CI446" s="74">
        <v>4.0000000000000001E-3</v>
      </c>
      <c r="CJ446" s="74">
        <v>0</v>
      </c>
      <c r="CK446" s="74">
        <v>0</v>
      </c>
      <c r="CL446" s="74">
        <v>0</v>
      </c>
      <c r="CM446" s="74">
        <v>0</v>
      </c>
      <c r="CN446" s="74">
        <v>0</v>
      </c>
      <c r="CO446" s="74">
        <v>0</v>
      </c>
      <c r="CP446" s="74">
        <v>0</v>
      </c>
      <c r="CQ446" s="74">
        <v>0</v>
      </c>
      <c r="CR446" s="74">
        <v>0</v>
      </c>
      <c r="CS446" s="74">
        <v>0</v>
      </c>
      <c r="CT446" s="74">
        <v>0</v>
      </c>
      <c r="CU446" s="74">
        <v>0</v>
      </c>
      <c r="CV446" s="74">
        <v>0</v>
      </c>
      <c r="CW446" s="74">
        <v>0</v>
      </c>
      <c r="CX446" s="74">
        <v>0</v>
      </c>
      <c r="CY446" s="74">
        <v>0</v>
      </c>
      <c r="CZ446" s="74">
        <v>0</v>
      </c>
      <c r="DA446" s="74">
        <v>0</v>
      </c>
      <c r="DB446" s="74">
        <v>0</v>
      </c>
      <c r="DC446" s="74">
        <v>0</v>
      </c>
      <c r="DD446" s="74">
        <v>0</v>
      </c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</row>
    <row r="447" spans="1:161" s="2" customFormat="1" ht="16.5" customHeight="1" x14ac:dyDescent="0.25">
      <c r="A447" s="70">
        <v>423</v>
      </c>
      <c r="B447" s="85">
        <v>45503</v>
      </c>
      <c r="C447" s="72">
        <v>2</v>
      </c>
      <c r="D447" s="72">
        <v>12</v>
      </c>
      <c r="E447" s="72">
        <v>1903.76</v>
      </c>
      <c r="F447" s="74"/>
      <c r="G447" s="72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2">
        <v>2.2400000000000002</v>
      </c>
      <c r="AB447" s="72">
        <v>510.12</v>
      </c>
      <c r="AC447" s="72">
        <v>1.4</v>
      </c>
      <c r="AD447" s="72">
        <v>2.36</v>
      </c>
      <c r="AE447" s="72">
        <v>8.0269999999999992</v>
      </c>
      <c r="AF447" s="72">
        <v>4.3999999999999997E-2</v>
      </c>
      <c r="AG447" s="72">
        <v>0.41499999999999998</v>
      </c>
      <c r="AH447" s="72">
        <v>2.5999999999999999E-2</v>
      </c>
      <c r="AI447" s="72">
        <v>0</v>
      </c>
      <c r="AJ447" s="72">
        <v>8.0000000000000002E-3</v>
      </c>
      <c r="AK447" s="72">
        <f t="shared" si="188"/>
        <v>77.520646899832684</v>
      </c>
      <c r="AL447" s="72">
        <f t="shared" si="189"/>
        <v>2.9515025227129779</v>
      </c>
      <c r="AM447" s="72">
        <f t="shared" si="190"/>
        <v>364.37142857142862</v>
      </c>
      <c r="AN447" s="72">
        <v>54.94</v>
      </c>
      <c r="AO447" s="74">
        <v>34.31</v>
      </c>
      <c r="AP447" s="72">
        <v>12178.86</v>
      </c>
      <c r="AQ447" s="74">
        <v>44.09</v>
      </c>
      <c r="AR447" s="74">
        <v>12.31</v>
      </c>
      <c r="AS447" s="74">
        <v>8.3689999999999998</v>
      </c>
      <c r="AT447" s="74">
        <v>0.78100000000000003</v>
      </c>
      <c r="AU447" s="74">
        <v>0.50700000000000001</v>
      </c>
      <c r="AV447" s="74">
        <v>0.127</v>
      </c>
      <c r="AW447" s="74">
        <v>7.41</v>
      </c>
      <c r="AX447" s="74">
        <v>0.24199999999999999</v>
      </c>
      <c r="AY447" s="74">
        <f t="shared" ref="AY447" si="191">+AR447+AW447+AS447</f>
        <v>28.088999999999999</v>
      </c>
      <c r="AZ447" s="74"/>
      <c r="BA447" s="74"/>
      <c r="BB447" s="74">
        <v>0.89</v>
      </c>
      <c r="BC447" s="72">
        <v>153.36000000000001</v>
      </c>
      <c r="BD447" s="74">
        <v>0.28000000000000003</v>
      </c>
      <c r="BE447" s="74">
        <v>2.2400000000000002</v>
      </c>
      <c r="BF447" s="74">
        <v>8.2959999999999994</v>
      </c>
      <c r="BG447" s="74">
        <v>2.8000000000000001E-2</v>
      </c>
      <c r="BH447" s="74">
        <v>0.441</v>
      </c>
      <c r="BI447" s="74">
        <v>2.5999999999999999E-2</v>
      </c>
      <c r="BJ447" s="74" t="s">
        <v>50</v>
      </c>
      <c r="BK447" s="74">
        <v>5.0000000000000001E-3</v>
      </c>
      <c r="BL447" s="74">
        <v>1.82</v>
      </c>
      <c r="BM447" s="72">
        <v>920.9</v>
      </c>
      <c r="BN447" s="74">
        <v>1.02</v>
      </c>
      <c r="BO447" s="74">
        <v>49.73</v>
      </c>
      <c r="BP447" s="74">
        <v>9.8130000000000006</v>
      </c>
      <c r="BQ447" s="74">
        <v>0.39300000000000002</v>
      </c>
      <c r="BR447" s="74">
        <v>0.255</v>
      </c>
      <c r="BS447" s="74">
        <v>0.42</v>
      </c>
      <c r="BT447" s="74">
        <v>2.38</v>
      </c>
      <c r="BU447" s="74">
        <v>0.01</v>
      </c>
      <c r="BV447" s="74">
        <f t="shared" si="182"/>
        <v>12.193000000000001</v>
      </c>
      <c r="BW447" s="74">
        <f t="shared" si="183"/>
        <v>3.7930000000000001</v>
      </c>
      <c r="BX447" s="73">
        <f t="shared" si="187"/>
        <v>-47.452038717214258</v>
      </c>
      <c r="BY447" s="73">
        <f t="shared" si="184"/>
        <v>-142.70463620781612</v>
      </c>
      <c r="BZ447" s="74">
        <v>0.73</v>
      </c>
      <c r="CA447" s="72">
        <v>84.02</v>
      </c>
      <c r="CB447" s="74">
        <v>0.22</v>
      </c>
      <c r="CC447" s="74">
        <v>0.14000000000000001</v>
      </c>
      <c r="CD447" s="74">
        <v>7.4169999999999998</v>
      </c>
      <c r="CE447" s="74">
        <v>1.4E-2</v>
      </c>
      <c r="CF447" s="74">
        <v>0.39200000000000002</v>
      </c>
      <c r="CG447" s="74">
        <v>1.2E-2</v>
      </c>
      <c r="CH447" s="74">
        <v>0</v>
      </c>
      <c r="CI447" s="74">
        <v>5.0000000000000001E-3</v>
      </c>
      <c r="CJ447" s="74">
        <v>2.96</v>
      </c>
      <c r="CK447" s="74">
        <v>543.19000000000005</v>
      </c>
      <c r="CL447" s="74">
        <v>0.51</v>
      </c>
      <c r="CM447" s="74">
        <v>1.36</v>
      </c>
      <c r="CN447" s="74">
        <v>37.862000000000002</v>
      </c>
      <c r="CO447" s="74">
        <v>5.8999999999999997E-2</v>
      </c>
      <c r="CP447" s="74">
        <v>0.66600000000000004</v>
      </c>
      <c r="CQ447" s="74">
        <v>1.6E-2</v>
      </c>
      <c r="CR447" s="74">
        <v>9.7200000000000006</v>
      </c>
      <c r="CS447" s="74">
        <v>8.0000000000000002E-3</v>
      </c>
      <c r="CT447" s="74">
        <v>0.6</v>
      </c>
      <c r="CU447" s="74">
        <v>62.32</v>
      </c>
      <c r="CV447" s="74">
        <v>0.24</v>
      </c>
      <c r="CW447" s="74">
        <v>0.17</v>
      </c>
      <c r="CX447" s="74">
        <v>5.4290000000000003</v>
      </c>
      <c r="CY447" s="74">
        <v>2.3E-2</v>
      </c>
      <c r="CZ447" s="74">
        <v>0.40500000000000003</v>
      </c>
      <c r="DA447" s="74">
        <v>3.0000000000000001E-3</v>
      </c>
      <c r="DB447" s="74">
        <v>0</v>
      </c>
      <c r="DC447" s="74">
        <v>5.0000000000000001E-3</v>
      </c>
      <c r="DD447" s="74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</row>
    <row r="448" spans="1:161" ht="16.5" customHeight="1" x14ac:dyDescent="0.25">
      <c r="A448" s="70">
        <v>423</v>
      </c>
      <c r="B448" s="85">
        <v>45504</v>
      </c>
      <c r="C448" s="72">
        <v>1</v>
      </c>
      <c r="D448" s="72">
        <v>12</v>
      </c>
      <c r="E448" s="72">
        <v>2060</v>
      </c>
      <c r="F448" s="74"/>
      <c r="G448" s="72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2">
        <v>1.3694678157987896</v>
      </c>
      <c r="AB448" s="72">
        <v>528.25992767275727</v>
      </c>
      <c r="AC448" s="72">
        <v>1.5995045478381722</v>
      </c>
      <c r="AD448" s="72">
        <v>3.0974928754619739</v>
      </c>
      <c r="AE448" s="72">
        <v>7.9561400952586387</v>
      </c>
      <c r="AF448" s="72">
        <v>5.3604667319883392E-2</v>
      </c>
      <c r="AG448" s="72"/>
      <c r="AH448" s="72"/>
      <c r="AI448" s="72"/>
      <c r="AJ448" s="72"/>
      <c r="AK448" s="72"/>
      <c r="AL448" s="72"/>
      <c r="AM448" s="72"/>
      <c r="AN448" s="72"/>
      <c r="AO448" s="74">
        <v>21.758814680342443</v>
      </c>
      <c r="AP448" s="72">
        <v>11061.452384310176</v>
      </c>
      <c r="AQ448" s="74">
        <v>37.562551407715702</v>
      </c>
      <c r="AR448" s="74">
        <v>9.8106136421990211</v>
      </c>
      <c r="AS448" s="74">
        <v>9.0339921428801073</v>
      </c>
      <c r="AT448" s="74">
        <v>0.62645666498092556</v>
      </c>
      <c r="AU448" s="74"/>
      <c r="AV448" s="74"/>
      <c r="AW448" s="74"/>
      <c r="AX448" s="74"/>
      <c r="AY448" s="74"/>
      <c r="AZ448" s="74"/>
      <c r="BA448" s="74"/>
      <c r="BB448" s="74"/>
      <c r="BC448" s="72"/>
      <c r="BD448" s="74"/>
      <c r="BE448" s="74"/>
      <c r="BF448" s="74"/>
      <c r="BG448" s="74"/>
      <c r="BH448" s="74"/>
      <c r="BI448" s="74"/>
      <c r="BJ448" s="74"/>
      <c r="BK448" s="74"/>
      <c r="BL448" s="74">
        <v>1.3523849586269656</v>
      </c>
      <c r="BM448" s="72">
        <v>814.78341145996342</v>
      </c>
      <c r="BN448" s="74">
        <v>1.4606089098518913</v>
      </c>
      <c r="BO448" s="74">
        <v>48.311134361508287</v>
      </c>
      <c r="BP448" s="74">
        <v>11.343531276799609</v>
      </c>
      <c r="BQ448" s="74">
        <v>0.4280703920174958</v>
      </c>
      <c r="BR448" s="74"/>
      <c r="BS448" s="74"/>
      <c r="BT448" s="74"/>
      <c r="BU448" s="74"/>
      <c r="BV448" s="74"/>
      <c r="BW448" s="74"/>
      <c r="BX448" s="73"/>
      <c r="BY448" s="73"/>
      <c r="BZ448" s="74">
        <v>0.43408272184543356</v>
      </c>
      <c r="CA448" s="72">
        <v>47.219680325224772</v>
      </c>
      <c r="CB448" s="74">
        <v>2.9998975541714434E-2</v>
      </c>
      <c r="CC448" s="74">
        <v>0.11247117322443177</v>
      </c>
      <c r="CD448" s="74">
        <v>7.7003260970239893</v>
      </c>
      <c r="CE448" s="74">
        <v>6.2863128822941948E-3</v>
      </c>
      <c r="CF448" s="74"/>
      <c r="CG448" s="74"/>
      <c r="CH448" s="74"/>
      <c r="CI448" s="74"/>
      <c r="CJ448" s="74">
        <v>0</v>
      </c>
      <c r="CK448" s="74">
        <v>0</v>
      </c>
      <c r="CL448" s="74">
        <v>0</v>
      </c>
      <c r="CM448" s="74">
        <v>0</v>
      </c>
      <c r="CN448" s="74">
        <v>0</v>
      </c>
      <c r="CO448" s="74">
        <v>0</v>
      </c>
      <c r="CP448" s="74"/>
      <c r="CQ448" s="74"/>
      <c r="CR448" s="74"/>
      <c r="CS448" s="74"/>
      <c r="CT448" s="74">
        <v>0</v>
      </c>
      <c r="CU448" s="74">
        <v>0</v>
      </c>
      <c r="CV448" s="74">
        <v>0</v>
      </c>
      <c r="CW448" s="74">
        <v>0</v>
      </c>
      <c r="CX448" s="74">
        <v>0</v>
      </c>
      <c r="CY448" s="74">
        <v>0</v>
      </c>
      <c r="CZ448" s="74"/>
      <c r="DA448" s="74"/>
      <c r="DB448" s="74"/>
      <c r="DC448" s="74"/>
      <c r="DD448" s="74"/>
    </row>
    <row r="449" spans="1:108" ht="16.5" customHeight="1" x14ac:dyDescent="0.25">
      <c r="A449" s="70">
        <v>423</v>
      </c>
      <c r="B449" s="85">
        <v>45504</v>
      </c>
      <c r="C449" s="72">
        <v>2</v>
      </c>
      <c r="D449" s="72">
        <v>12</v>
      </c>
      <c r="E449" s="72">
        <v>2060</v>
      </c>
      <c r="F449" s="74"/>
      <c r="G449" s="72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2">
        <v>1.3694678157987896</v>
      </c>
      <c r="AB449" s="72">
        <v>528.25992767275727</v>
      </c>
      <c r="AC449" s="72">
        <v>1.5995045478381722</v>
      </c>
      <c r="AD449" s="72">
        <v>3.0974928754619739</v>
      </c>
      <c r="AE449" s="72">
        <v>7.9561400952586387</v>
      </c>
      <c r="AF449" s="72">
        <v>5.3604667319883392E-2</v>
      </c>
      <c r="AG449" s="72"/>
      <c r="AH449" s="72"/>
      <c r="AI449" s="72"/>
      <c r="AJ449" s="72"/>
      <c r="AK449" s="72"/>
      <c r="AL449" s="72"/>
      <c r="AM449" s="72"/>
      <c r="AN449" s="72"/>
      <c r="AO449" s="74">
        <v>21.758814680342443</v>
      </c>
      <c r="AP449" s="72">
        <v>11061.452384310176</v>
      </c>
      <c r="AQ449" s="74">
        <v>37.562551407715702</v>
      </c>
      <c r="AR449" s="74">
        <v>9.8106136421990211</v>
      </c>
      <c r="AS449" s="74">
        <v>9.0339921428801073</v>
      </c>
      <c r="AT449" s="74">
        <v>0.62645666498092556</v>
      </c>
      <c r="AU449" s="74"/>
      <c r="AV449" s="74"/>
      <c r="AW449" s="74"/>
      <c r="AX449" s="74"/>
      <c r="AY449" s="74"/>
      <c r="AZ449" s="74"/>
      <c r="BA449" s="74"/>
      <c r="BB449" s="74"/>
      <c r="BC449" s="72"/>
      <c r="BD449" s="74"/>
      <c r="BE449" s="74"/>
      <c r="BF449" s="74"/>
      <c r="BG449" s="74"/>
      <c r="BH449" s="74"/>
      <c r="BI449" s="74"/>
      <c r="BJ449" s="74"/>
      <c r="BK449" s="74"/>
      <c r="BL449" s="74">
        <v>1.3523849586269656</v>
      </c>
      <c r="BM449" s="72">
        <v>814.78341145996342</v>
      </c>
      <c r="BN449" s="74">
        <v>1.4606089098518913</v>
      </c>
      <c r="BO449" s="74">
        <v>48.311134361508287</v>
      </c>
      <c r="BP449" s="74">
        <v>11.343531276799609</v>
      </c>
      <c r="BQ449" s="74">
        <v>0.4280703920174958</v>
      </c>
      <c r="BR449" s="74"/>
      <c r="BS449" s="74"/>
      <c r="BT449" s="74"/>
      <c r="BU449" s="74"/>
      <c r="BV449" s="74"/>
      <c r="BW449" s="74"/>
      <c r="BX449" s="73"/>
      <c r="BY449" s="73"/>
      <c r="BZ449" s="74">
        <v>0.43408272184543356</v>
      </c>
      <c r="CA449" s="72">
        <v>47.219680325224772</v>
      </c>
      <c r="CB449" s="74">
        <v>2.9998975541714434E-2</v>
      </c>
      <c r="CC449" s="74">
        <v>0.11247117322443177</v>
      </c>
      <c r="CD449" s="74">
        <v>7.7003260970239893</v>
      </c>
      <c r="CE449" s="74">
        <v>6.2863128822941948E-3</v>
      </c>
      <c r="CF449" s="74"/>
      <c r="CG449" s="74"/>
      <c r="CH449" s="74"/>
      <c r="CI449" s="74"/>
      <c r="CJ449" s="74">
        <v>0</v>
      </c>
      <c r="CK449" s="74">
        <v>0</v>
      </c>
      <c r="CL449" s="74">
        <v>0</v>
      </c>
      <c r="CM449" s="74">
        <v>0</v>
      </c>
      <c r="CN449" s="74">
        <v>0</v>
      </c>
      <c r="CO449" s="74">
        <v>0</v>
      </c>
      <c r="CP449" s="74"/>
      <c r="CQ449" s="74"/>
      <c r="CR449" s="74"/>
      <c r="CS449" s="74"/>
      <c r="CT449" s="74">
        <v>0</v>
      </c>
      <c r="CU449" s="74">
        <v>0</v>
      </c>
      <c r="CV449" s="74">
        <v>0</v>
      </c>
      <c r="CW449" s="74">
        <v>0</v>
      </c>
      <c r="CX449" s="74">
        <v>0</v>
      </c>
      <c r="CY449" s="74">
        <v>0</v>
      </c>
      <c r="CZ449" s="74"/>
      <c r="DA449" s="74"/>
      <c r="DB449" s="74"/>
      <c r="DC449" s="74"/>
      <c r="DD449" s="74"/>
    </row>
    <row r="450" spans="1:108" ht="16.5" customHeight="1" x14ac:dyDescent="0.25">
      <c r="B450" s="76" t="s">
        <v>66</v>
      </c>
      <c r="C450" s="76"/>
      <c r="D450" s="76"/>
      <c r="E450" s="76">
        <f>AVERAGE(E388:E405,E410:E421,E426:E449)</f>
        <v>1967.3712962962961</v>
      </c>
      <c r="F450" s="76" t="e">
        <f t="shared" ref="F450:BQ450" si="192">AVERAGE(F388:F405,F410:F421,F426:F449)</f>
        <v>#DIV/0!</v>
      </c>
      <c r="G450" s="76" t="e">
        <f t="shared" si="192"/>
        <v>#DIV/0!</v>
      </c>
      <c r="H450" s="76" t="e">
        <f t="shared" si="192"/>
        <v>#DIV/0!</v>
      </c>
      <c r="I450" s="76" t="e">
        <f t="shared" si="192"/>
        <v>#DIV/0!</v>
      </c>
      <c r="J450" s="76" t="e">
        <f t="shared" si="192"/>
        <v>#DIV/0!</v>
      </c>
      <c r="K450" s="76" t="e">
        <f t="shared" si="192"/>
        <v>#DIV/0!</v>
      </c>
      <c r="L450" s="76" t="e">
        <f t="shared" si="192"/>
        <v>#DIV/0!</v>
      </c>
      <c r="M450" s="76" t="e">
        <f t="shared" si="192"/>
        <v>#DIV/0!</v>
      </c>
      <c r="N450" s="76" t="e">
        <f t="shared" si="192"/>
        <v>#DIV/0!</v>
      </c>
      <c r="O450" s="76" t="e">
        <f t="shared" si="192"/>
        <v>#DIV/0!</v>
      </c>
      <c r="P450" s="76" t="e">
        <f t="shared" si="192"/>
        <v>#DIV/0!</v>
      </c>
      <c r="Q450" s="76" t="e">
        <f t="shared" si="192"/>
        <v>#DIV/0!</v>
      </c>
      <c r="R450" s="76" t="e">
        <f t="shared" si="192"/>
        <v>#DIV/0!</v>
      </c>
      <c r="S450" s="76" t="e">
        <f t="shared" si="192"/>
        <v>#DIV/0!</v>
      </c>
      <c r="T450" s="76" t="e">
        <f t="shared" si="192"/>
        <v>#DIV/0!</v>
      </c>
      <c r="U450" s="76" t="e">
        <f t="shared" si="192"/>
        <v>#DIV/0!</v>
      </c>
      <c r="V450" s="76" t="e">
        <f t="shared" si="192"/>
        <v>#DIV/0!</v>
      </c>
      <c r="W450" s="76" t="e">
        <f t="shared" si="192"/>
        <v>#DIV/0!</v>
      </c>
      <c r="X450" s="76" t="e">
        <f t="shared" si="192"/>
        <v>#DIV/0!</v>
      </c>
      <c r="Y450" s="76" t="e">
        <f t="shared" si="192"/>
        <v>#DIV/0!</v>
      </c>
      <c r="Z450" s="76" t="e">
        <f t="shared" si="192"/>
        <v>#DIV/0!</v>
      </c>
      <c r="AA450" s="76">
        <f t="shared" si="192"/>
        <v>1.5814617709555108</v>
      </c>
      <c r="AB450" s="76">
        <f t="shared" si="192"/>
        <v>565.86647880269459</v>
      </c>
      <c r="AC450" s="76">
        <f t="shared" si="192"/>
        <v>1.315166835105118</v>
      </c>
      <c r="AD450" s="76">
        <f t="shared" si="192"/>
        <v>2.9530552916837767</v>
      </c>
      <c r="AE450" s="76">
        <f t="shared" si="192"/>
        <v>8.062708892416989</v>
      </c>
      <c r="AF450" s="76">
        <f t="shared" si="192"/>
        <v>3.9077950641477156E-2</v>
      </c>
      <c r="AG450" s="76">
        <f t="shared" si="192"/>
        <v>0.36096153846153844</v>
      </c>
      <c r="AH450" s="76">
        <f t="shared" si="192"/>
        <v>2.9019230769230766E-2</v>
      </c>
      <c r="AI450" s="76">
        <f t="shared" si="192"/>
        <v>0</v>
      </c>
      <c r="AJ450" s="76">
        <f t="shared" si="192"/>
        <v>1.1557692307692312E-2</v>
      </c>
      <c r="AK450" s="76">
        <f t="shared" si="192"/>
        <v>74.840020730405399</v>
      </c>
      <c r="AL450" s="76">
        <f t="shared" si="192"/>
        <v>2.9088192713597802</v>
      </c>
      <c r="AM450" s="76">
        <f t="shared" si="192"/>
        <v>446.26340376748072</v>
      </c>
      <c r="AN450" s="76">
        <f t="shared" si="192"/>
        <v>47.510999999999996</v>
      </c>
      <c r="AO450" s="76">
        <f t="shared" si="192"/>
        <v>23.835696840012687</v>
      </c>
      <c r="AP450" s="76">
        <f t="shared" si="192"/>
        <v>11621.930458678158</v>
      </c>
      <c r="AQ450" s="76">
        <f t="shared" si="192"/>
        <v>38.567501903989466</v>
      </c>
      <c r="AR450" s="76">
        <f t="shared" si="192"/>
        <v>10.074652357118483</v>
      </c>
      <c r="AS450" s="76">
        <f t="shared" si="192"/>
        <v>9.2573330423288915</v>
      </c>
      <c r="AT450" s="76">
        <f t="shared" si="192"/>
        <v>0.62585024685114543</v>
      </c>
      <c r="AU450" s="76">
        <f t="shared" si="192"/>
        <v>0.44705769230769221</v>
      </c>
      <c r="AV450" s="76">
        <f t="shared" si="192"/>
        <v>9.9096153846153875E-2</v>
      </c>
      <c r="AW450" s="76">
        <f t="shared" si="192"/>
        <v>10.060384615384615</v>
      </c>
      <c r="AX450" s="76">
        <f t="shared" si="192"/>
        <v>0.17301923076923076</v>
      </c>
      <c r="AY450" s="76">
        <f t="shared" si="192"/>
        <v>29.411115384615382</v>
      </c>
      <c r="AZ450" s="76" t="e">
        <f t="shared" si="192"/>
        <v>#DIV/0!</v>
      </c>
      <c r="BA450" s="76" t="e">
        <f t="shared" si="192"/>
        <v>#DIV/0!</v>
      </c>
      <c r="BB450" s="76">
        <f t="shared" si="192"/>
        <v>0.60384615384615381</v>
      </c>
      <c r="BC450" s="76">
        <f t="shared" si="192"/>
        <v>138.61211538461532</v>
      </c>
      <c r="BD450" s="76">
        <f t="shared" si="192"/>
        <v>0.25442307692307692</v>
      </c>
      <c r="BE450" s="76">
        <f t="shared" si="192"/>
        <v>2.8705769230769245</v>
      </c>
      <c r="BF450" s="76">
        <f t="shared" si="192"/>
        <v>8.0498076923076916</v>
      </c>
      <c r="BG450" s="76">
        <f t="shared" si="192"/>
        <v>2.1788461538461538E-2</v>
      </c>
      <c r="BH450" s="76">
        <f t="shared" si="192"/>
        <v>0.3810961538461537</v>
      </c>
      <c r="BI450" s="76">
        <f t="shared" si="192"/>
        <v>2.9365384615384613E-2</v>
      </c>
      <c r="BJ450" s="76">
        <f t="shared" si="192"/>
        <v>0</v>
      </c>
      <c r="BK450" s="76">
        <f t="shared" si="192"/>
        <v>6.4230769230769254E-3</v>
      </c>
      <c r="BL450" s="76">
        <f t="shared" si="192"/>
        <v>1.3730512947639621</v>
      </c>
      <c r="BM450" s="76">
        <f t="shared" si="192"/>
        <v>869.78105227629476</v>
      </c>
      <c r="BN450" s="76">
        <f t="shared" si="192"/>
        <v>1.2948373670315509</v>
      </c>
      <c r="BO450" s="76">
        <f t="shared" si="192"/>
        <v>45.735967939315117</v>
      </c>
      <c r="BP450" s="76">
        <f t="shared" si="192"/>
        <v>11.779704862103689</v>
      </c>
      <c r="BQ450" s="76">
        <f t="shared" si="192"/>
        <v>0.36913223674138862</v>
      </c>
      <c r="BR450" s="76">
        <f t="shared" ref="BR450:DD450" si="193">AVERAGE(BR388:BR405,BR410:BR421,BR426:BR449)</f>
        <v>0.24109615384615382</v>
      </c>
      <c r="BS450" s="76">
        <f t="shared" si="193"/>
        <v>0.39961538461538465</v>
      </c>
      <c r="BT450" s="76">
        <f t="shared" si="193"/>
        <v>4.4140384615384622</v>
      </c>
      <c r="BU450" s="76">
        <f t="shared" si="193"/>
        <v>1.0673076923076927E-2</v>
      </c>
      <c r="BV450" s="76">
        <f t="shared" si="193"/>
        <v>16.210519230769236</v>
      </c>
      <c r="BW450" s="76">
        <f t="shared" si="193"/>
        <v>6.0693653846153817</v>
      </c>
      <c r="BX450" s="76">
        <f t="shared" si="193"/>
        <v>-76.539499511113974</v>
      </c>
      <c r="BY450" s="76">
        <f t="shared" si="193"/>
        <v>-156.49122012689659</v>
      </c>
      <c r="BZ450" s="76">
        <f t="shared" si="193"/>
        <v>0.50996602673501612</v>
      </c>
      <c r="CA450" s="76">
        <f t="shared" si="193"/>
        <v>84.366469641674996</v>
      </c>
      <c r="CB450" s="76">
        <f t="shared" si="193"/>
        <v>0.176481443538582</v>
      </c>
      <c r="CC450" s="76">
        <f t="shared" si="193"/>
        <v>0.19972115456386777</v>
      </c>
      <c r="CD450" s="76">
        <f t="shared" si="193"/>
        <v>7.5125491147045933</v>
      </c>
      <c r="CE450" s="76">
        <f t="shared" si="193"/>
        <v>1.0751344921566456E-2</v>
      </c>
      <c r="CF450" s="76">
        <f t="shared" si="193"/>
        <v>0.37213461538461523</v>
      </c>
      <c r="CG450" s="76">
        <f t="shared" si="193"/>
        <v>7.8846153846153875E-3</v>
      </c>
      <c r="CH450" s="76">
        <f t="shared" si="193"/>
        <v>0</v>
      </c>
      <c r="CI450" s="76">
        <f t="shared" si="193"/>
        <v>6.5769230769230783E-3</v>
      </c>
      <c r="CJ450" s="76">
        <f t="shared" si="193"/>
        <v>1.5154259259259257</v>
      </c>
      <c r="CK450" s="76">
        <f t="shared" si="193"/>
        <v>369.98598148148147</v>
      </c>
      <c r="CL450" s="76">
        <f t="shared" si="193"/>
        <v>0.3678333333333334</v>
      </c>
      <c r="CM450" s="76">
        <f t="shared" si="193"/>
        <v>1.0633888888888887</v>
      </c>
      <c r="CN450" s="76">
        <f t="shared" si="193"/>
        <v>25.266222222222222</v>
      </c>
      <c r="CO450" s="76">
        <f t="shared" si="193"/>
        <v>3.507407407407407E-2</v>
      </c>
      <c r="CP450" s="76">
        <f t="shared" si="193"/>
        <v>0.47498076923076904</v>
      </c>
      <c r="CQ450" s="76">
        <f t="shared" si="193"/>
        <v>1.9788461538461539E-2</v>
      </c>
      <c r="CR450" s="76">
        <f t="shared" si="193"/>
        <v>9.7050576923076921</v>
      </c>
      <c r="CS450" s="76">
        <f t="shared" si="193"/>
        <v>1.0269230769230772E-2</v>
      </c>
      <c r="CT450" s="76">
        <f t="shared" si="193"/>
        <v>0.23857407407407408</v>
      </c>
      <c r="CU450" s="76">
        <f t="shared" si="193"/>
        <v>32.256537037037042</v>
      </c>
      <c r="CV450" s="76">
        <f t="shared" si="193"/>
        <v>0.10653703703703706</v>
      </c>
      <c r="CW450" s="76">
        <f t="shared" si="193"/>
        <v>8.8203703703703701E-2</v>
      </c>
      <c r="CX450" s="76">
        <f t="shared" si="193"/>
        <v>3.4580185185185193</v>
      </c>
      <c r="CY450" s="76">
        <f t="shared" si="193"/>
        <v>5.8703703703703739E-3</v>
      </c>
      <c r="CZ450" s="76">
        <f t="shared" si="193"/>
        <v>0.24582692307692311</v>
      </c>
      <c r="DA450" s="76">
        <f t="shared" si="193"/>
        <v>8.134615384615386E-3</v>
      </c>
      <c r="DB450" s="76">
        <f t="shared" si="193"/>
        <v>0</v>
      </c>
      <c r="DC450" s="76">
        <f t="shared" si="193"/>
        <v>4.0384615384615402E-3</v>
      </c>
      <c r="DD450" s="76">
        <f t="shared" si="193"/>
        <v>49.277346938775501</v>
      </c>
    </row>
    <row r="451" spans="1:108" ht="16.5" customHeight="1" x14ac:dyDescent="0.25">
      <c r="B451" s="76" t="s">
        <v>58</v>
      </c>
      <c r="C451" s="76"/>
      <c r="D451" s="76"/>
      <c r="E451" s="76">
        <f>STDEV(E388:E405,E410:E421,E426:E449)</f>
        <v>303.07473899233173</v>
      </c>
      <c r="F451" s="76" t="e">
        <f t="shared" ref="F451:BQ451" si="194">STDEV(F388:F405,F410:F421,F426:F449)</f>
        <v>#DIV/0!</v>
      </c>
      <c r="G451" s="76" t="e">
        <f t="shared" si="194"/>
        <v>#DIV/0!</v>
      </c>
      <c r="H451" s="76" t="e">
        <f t="shared" si="194"/>
        <v>#DIV/0!</v>
      </c>
      <c r="I451" s="76" t="e">
        <f t="shared" si="194"/>
        <v>#DIV/0!</v>
      </c>
      <c r="J451" s="76" t="e">
        <f t="shared" si="194"/>
        <v>#DIV/0!</v>
      </c>
      <c r="K451" s="76" t="e">
        <f t="shared" si="194"/>
        <v>#DIV/0!</v>
      </c>
      <c r="L451" s="76" t="e">
        <f t="shared" si="194"/>
        <v>#DIV/0!</v>
      </c>
      <c r="M451" s="76" t="e">
        <f t="shared" si="194"/>
        <v>#DIV/0!</v>
      </c>
      <c r="N451" s="76" t="e">
        <f t="shared" si="194"/>
        <v>#DIV/0!</v>
      </c>
      <c r="O451" s="76" t="e">
        <f t="shared" si="194"/>
        <v>#DIV/0!</v>
      </c>
      <c r="P451" s="76" t="e">
        <f t="shared" si="194"/>
        <v>#DIV/0!</v>
      </c>
      <c r="Q451" s="76" t="e">
        <f t="shared" si="194"/>
        <v>#DIV/0!</v>
      </c>
      <c r="R451" s="76" t="e">
        <f t="shared" si="194"/>
        <v>#DIV/0!</v>
      </c>
      <c r="S451" s="76" t="e">
        <f t="shared" si="194"/>
        <v>#DIV/0!</v>
      </c>
      <c r="T451" s="76" t="e">
        <f t="shared" si="194"/>
        <v>#DIV/0!</v>
      </c>
      <c r="U451" s="76" t="e">
        <f t="shared" si="194"/>
        <v>#DIV/0!</v>
      </c>
      <c r="V451" s="76" t="e">
        <f t="shared" si="194"/>
        <v>#DIV/0!</v>
      </c>
      <c r="W451" s="76" t="e">
        <f t="shared" si="194"/>
        <v>#DIV/0!</v>
      </c>
      <c r="X451" s="76" t="e">
        <f t="shared" si="194"/>
        <v>#DIV/0!</v>
      </c>
      <c r="Y451" s="76" t="e">
        <f t="shared" si="194"/>
        <v>#DIV/0!</v>
      </c>
      <c r="Z451" s="76" t="e">
        <f t="shared" si="194"/>
        <v>#DIV/0!</v>
      </c>
      <c r="AA451" s="76">
        <f t="shared" si="194"/>
        <v>0.40942509659727322</v>
      </c>
      <c r="AB451" s="76">
        <f t="shared" si="194"/>
        <v>136.91610071888476</v>
      </c>
      <c r="AC451" s="76">
        <f t="shared" si="194"/>
        <v>0.42865705543972915</v>
      </c>
      <c r="AD451" s="76">
        <f t="shared" si="194"/>
        <v>0.91017626550224329</v>
      </c>
      <c r="AE451" s="76">
        <f t="shared" si="194"/>
        <v>1.713447366393954</v>
      </c>
      <c r="AF451" s="76">
        <f t="shared" si="194"/>
        <v>1.0483828062480461E-2</v>
      </c>
      <c r="AG451" s="76">
        <f t="shared" si="194"/>
        <v>9.9523169346652229E-2</v>
      </c>
      <c r="AH451" s="76">
        <f t="shared" si="194"/>
        <v>9.8965044029031626E-3</v>
      </c>
      <c r="AI451" s="76">
        <f t="shared" si="194"/>
        <v>0</v>
      </c>
      <c r="AJ451" s="76">
        <f t="shared" si="194"/>
        <v>2.0199411233448837E-2</v>
      </c>
      <c r="AK451" s="76">
        <f t="shared" si="194"/>
        <v>11.36497029788803</v>
      </c>
      <c r="AL451" s="76">
        <f t="shared" si="194"/>
        <v>0.41580669226473616</v>
      </c>
      <c r="AM451" s="76">
        <f t="shared" si="194"/>
        <v>117.37237934447873</v>
      </c>
      <c r="AN451" s="76">
        <f t="shared" si="194"/>
        <v>5.4866610976076604</v>
      </c>
      <c r="AO451" s="76">
        <f t="shared" si="194"/>
        <v>6.8531256671840088</v>
      </c>
      <c r="AP451" s="76">
        <f t="shared" si="194"/>
        <v>2075.3208211705933</v>
      </c>
      <c r="AQ451" s="76">
        <f t="shared" si="194"/>
        <v>6.6973770821207141</v>
      </c>
      <c r="AR451" s="76">
        <f t="shared" si="194"/>
        <v>2.3534514748863904</v>
      </c>
      <c r="AS451" s="76">
        <f t="shared" si="194"/>
        <v>1.7433698934153155</v>
      </c>
      <c r="AT451" s="76">
        <f t="shared" si="194"/>
        <v>0.14564496805080096</v>
      </c>
      <c r="AU451" s="76">
        <f t="shared" si="194"/>
        <v>0.10204024839547107</v>
      </c>
      <c r="AV451" s="76">
        <f t="shared" si="194"/>
        <v>2.2360030530148997E-2</v>
      </c>
      <c r="AW451" s="76">
        <f t="shared" si="194"/>
        <v>2.85991016007151</v>
      </c>
      <c r="AX451" s="76">
        <f t="shared" si="194"/>
        <v>5.1383407096910937E-2</v>
      </c>
      <c r="AY451" s="76">
        <f t="shared" si="194"/>
        <v>5.6576204471208946</v>
      </c>
      <c r="AZ451" s="76" t="e">
        <f t="shared" si="194"/>
        <v>#DIV/0!</v>
      </c>
      <c r="BA451" s="76" t="e">
        <f t="shared" si="194"/>
        <v>#DIV/0!</v>
      </c>
      <c r="BB451" s="76">
        <f t="shared" si="194"/>
        <v>0.14711811775968495</v>
      </c>
      <c r="BC451" s="76">
        <f t="shared" si="194"/>
        <v>36.602950825895377</v>
      </c>
      <c r="BD451" s="76">
        <f t="shared" si="194"/>
        <v>0.11404184752285154</v>
      </c>
      <c r="BE451" s="76">
        <f t="shared" si="194"/>
        <v>0.82901172787072375</v>
      </c>
      <c r="BF451" s="76">
        <f t="shared" si="194"/>
        <v>1.5030268680945693</v>
      </c>
      <c r="BG451" s="76">
        <f t="shared" si="194"/>
        <v>7.3413589019951644E-3</v>
      </c>
      <c r="BH451" s="76">
        <f t="shared" si="194"/>
        <v>9.7073503506138831E-2</v>
      </c>
      <c r="BI451" s="76">
        <f t="shared" si="194"/>
        <v>1.2596340654665771E-2</v>
      </c>
      <c r="BJ451" s="76">
        <f t="shared" si="194"/>
        <v>0</v>
      </c>
      <c r="BK451" s="76">
        <f t="shared" si="194"/>
        <v>1.1574729326181196E-2</v>
      </c>
      <c r="BL451" s="76">
        <f t="shared" si="194"/>
        <v>0.56486628602721178</v>
      </c>
      <c r="BM451" s="76">
        <f t="shared" si="194"/>
        <v>227.94070243229248</v>
      </c>
      <c r="BN451" s="76">
        <f t="shared" si="194"/>
        <v>0.73111637555144682</v>
      </c>
      <c r="BO451" s="76">
        <f t="shared" si="194"/>
        <v>9.3388888534482213</v>
      </c>
      <c r="BP451" s="76">
        <f t="shared" si="194"/>
        <v>2.8934716178951163</v>
      </c>
      <c r="BQ451" s="76">
        <f t="shared" si="194"/>
        <v>8.0942406516503376E-2</v>
      </c>
      <c r="BR451" s="76">
        <f t="shared" ref="BR451:DD451" si="195">STDEV(BR388:BR405,BR410:BR421,BR426:BR449)</f>
        <v>0.10002063701084042</v>
      </c>
      <c r="BS451" s="76">
        <f t="shared" si="195"/>
        <v>9.0931379826240416E-2</v>
      </c>
      <c r="BT451" s="76">
        <f t="shared" si="195"/>
        <v>5.9961177831226697</v>
      </c>
      <c r="BU451" s="76">
        <f t="shared" si="195"/>
        <v>1.2085838664704272E-2</v>
      </c>
      <c r="BV451" s="76">
        <f t="shared" si="195"/>
        <v>7.4297256104570524</v>
      </c>
      <c r="BW451" s="76">
        <f t="shared" si="195"/>
        <v>5.95150232155581</v>
      </c>
      <c r="BX451" s="76">
        <f t="shared" si="195"/>
        <v>26.441041351639303</v>
      </c>
      <c r="BY451" s="76">
        <f t="shared" si="195"/>
        <v>30.311447244220467</v>
      </c>
      <c r="BZ451" s="76">
        <f t="shared" si="195"/>
        <v>0.11469621927270029</v>
      </c>
      <c r="CA451" s="76">
        <f t="shared" si="195"/>
        <v>25.11469220860635</v>
      </c>
      <c r="CB451" s="76">
        <f t="shared" si="195"/>
        <v>7.1352444622368449E-2</v>
      </c>
      <c r="CC451" s="76">
        <f t="shared" si="195"/>
        <v>0.11802769040911672</v>
      </c>
      <c r="CD451" s="76">
        <f t="shared" si="195"/>
        <v>1.429657579765448</v>
      </c>
      <c r="CE451" s="76">
        <f t="shared" si="195"/>
        <v>4.0819411486924181E-3</v>
      </c>
      <c r="CF451" s="76">
        <f t="shared" si="195"/>
        <v>9.6742031915114338E-2</v>
      </c>
      <c r="CG451" s="76">
        <f t="shared" si="195"/>
        <v>1.1863031795396247E-2</v>
      </c>
      <c r="CH451" s="76">
        <f t="shared" si="195"/>
        <v>0</v>
      </c>
      <c r="CI451" s="76">
        <f t="shared" si="195"/>
        <v>1.4499960992302035E-2</v>
      </c>
      <c r="CJ451" s="76">
        <f t="shared" si="195"/>
        <v>1.1381635257688747</v>
      </c>
      <c r="CK451" s="76">
        <f t="shared" si="195"/>
        <v>327.22269656475987</v>
      </c>
      <c r="CL451" s="76">
        <f t="shared" si="195"/>
        <v>0.50571704184760691</v>
      </c>
      <c r="CM451" s="76">
        <f t="shared" si="195"/>
        <v>2.6540806205259804</v>
      </c>
      <c r="CN451" s="76">
        <f t="shared" si="195"/>
        <v>17.58954029204671</v>
      </c>
      <c r="CO451" s="76">
        <f t="shared" si="195"/>
        <v>4.8780158296853747E-2</v>
      </c>
      <c r="CP451" s="76">
        <f t="shared" si="195"/>
        <v>0.32285949656915308</v>
      </c>
      <c r="CQ451" s="76">
        <f t="shared" si="195"/>
        <v>3.4166453297350907E-2</v>
      </c>
      <c r="CR451" s="76">
        <f t="shared" si="195"/>
        <v>7.9030928158177352</v>
      </c>
      <c r="CS451" s="76">
        <f t="shared" si="195"/>
        <v>1.5992786835609066E-2</v>
      </c>
      <c r="CT451" s="76">
        <f t="shared" si="195"/>
        <v>0.18130861856023511</v>
      </c>
      <c r="CU451" s="76">
        <f t="shared" si="195"/>
        <v>28.561004257165884</v>
      </c>
      <c r="CV451" s="76">
        <f t="shared" si="195"/>
        <v>8.5803793944126669E-2</v>
      </c>
      <c r="CW451" s="76">
        <f t="shared" si="195"/>
        <v>8.2197961602974934E-2</v>
      </c>
      <c r="CX451" s="76">
        <f t="shared" si="195"/>
        <v>2.5263894028326126</v>
      </c>
      <c r="CY451" s="76">
        <f t="shared" si="195"/>
        <v>5.2987940824457472E-3</v>
      </c>
      <c r="CZ451" s="76">
        <f t="shared" si="195"/>
        <v>0.1748655193260536</v>
      </c>
      <c r="DA451" s="76">
        <f t="shared" si="195"/>
        <v>3.4318021816791805E-2</v>
      </c>
      <c r="DB451" s="76">
        <f t="shared" si="195"/>
        <v>0</v>
      </c>
      <c r="DC451" s="76">
        <f t="shared" si="195"/>
        <v>8.7603418736707846E-3</v>
      </c>
      <c r="DD451" s="76">
        <f t="shared" si="195"/>
        <v>8.2217515813010351</v>
      </c>
    </row>
    <row r="452" spans="1:108" ht="16.5" customHeight="1" x14ac:dyDescent="0.25">
      <c r="B452" s="76" t="s">
        <v>59</v>
      </c>
      <c r="C452" s="76"/>
      <c r="D452" s="76"/>
      <c r="E452" s="76">
        <f>E451/E450*100</f>
        <v>15.405060527358996</v>
      </c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>
        <f>AA451/AA450*100</f>
        <v>25.889029005734411</v>
      </c>
      <c r="AB452" s="76">
        <f t="shared" ref="AB452:AH452" si="196">AB451/AB450*100</f>
        <v>24.195831675448026</v>
      </c>
      <c r="AC452" s="76">
        <f t="shared" si="196"/>
        <v>32.593359564565638</v>
      </c>
      <c r="AD452" s="76">
        <f t="shared" si="196"/>
        <v>30.821511133415925</v>
      </c>
      <c r="AE452" s="76">
        <f t="shared" si="196"/>
        <v>21.251509750097245</v>
      </c>
      <c r="AF452" s="76">
        <f t="shared" si="196"/>
        <v>26.827988393416348</v>
      </c>
      <c r="AG452" s="76">
        <f t="shared" si="196"/>
        <v>27.571682504133811</v>
      </c>
      <c r="AH452" s="76">
        <f t="shared" si="196"/>
        <v>34.103262355928727</v>
      </c>
      <c r="AI452" s="76">
        <v>0</v>
      </c>
      <c r="AJ452" s="76">
        <f t="shared" ref="AJ452:AY452" si="197">AJ451/AJ450*100</f>
        <v>174.77028022285177</v>
      </c>
      <c r="AK452" s="76">
        <f t="shared" si="197"/>
        <v>15.185685662525161</v>
      </c>
      <c r="AL452" s="76">
        <f t="shared" si="197"/>
        <v>14.294689819981828</v>
      </c>
      <c r="AM452" s="76">
        <f t="shared" si="197"/>
        <v>26.30114375357428</v>
      </c>
      <c r="AN452" s="76">
        <f t="shared" si="197"/>
        <v>11.54819115069702</v>
      </c>
      <c r="AO452" s="76">
        <f t="shared" si="197"/>
        <v>28.751522194558842</v>
      </c>
      <c r="AP452" s="76">
        <f t="shared" si="197"/>
        <v>17.856937180526149</v>
      </c>
      <c r="AQ452" s="76">
        <f t="shared" si="197"/>
        <v>17.365338047543936</v>
      </c>
      <c r="AR452" s="76">
        <f t="shared" si="197"/>
        <v>23.360125902741487</v>
      </c>
      <c r="AS452" s="76">
        <f t="shared" si="197"/>
        <v>18.832312561769207</v>
      </c>
      <c r="AT452" s="76">
        <f t="shared" si="197"/>
        <v>23.27153640724563</v>
      </c>
      <c r="AU452" s="76">
        <f t="shared" si="197"/>
        <v>22.824850159437762</v>
      </c>
      <c r="AV452" s="76">
        <f t="shared" si="197"/>
        <v>22.563974142591643</v>
      </c>
      <c r="AW452" s="76">
        <f t="shared" si="197"/>
        <v>28.427443576044372</v>
      </c>
      <c r="AX452" s="76">
        <f t="shared" si="197"/>
        <v>29.698090130480924</v>
      </c>
      <c r="AY452" s="76">
        <f t="shared" si="197"/>
        <v>19.236334199281444</v>
      </c>
      <c r="AZ452" s="76">
        <v>0</v>
      </c>
      <c r="BA452" s="76">
        <v>0</v>
      </c>
      <c r="BB452" s="76">
        <f t="shared" ref="BB452:BI452" si="198">BB451/BB450*100</f>
        <v>24.363509947463751</v>
      </c>
      <c r="BC452" s="76">
        <f t="shared" si="198"/>
        <v>26.406747147845611</v>
      </c>
      <c r="BD452" s="76">
        <f t="shared" si="198"/>
        <v>44.823704241785947</v>
      </c>
      <c r="BE452" s="76">
        <f t="shared" si="198"/>
        <v>28.879620720357487</v>
      </c>
      <c r="BF452" s="76">
        <f t="shared" si="198"/>
        <v>18.671587266995772</v>
      </c>
      <c r="BG452" s="76">
        <f t="shared" si="198"/>
        <v>33.693791959730675</v>
      </c>
      <c r="BH452" s="76">
        <f t="shared" si="198"/>
        <v>25.472181371142057</v>
      </c>
      <c r="BI452" s="76">
        <f t="shared" si="198"/>
        <v>42.895200657669953</v>
      </c>
      <c r="BJ452" s="76">
        <v>0</v>
      </c>
      <c r="BK452" s="76">
        <f t="shared" ref="BK452:DD452" si="199">BK451/BK450*100</f>
        <v>180.20536675491675</v>
      </c>
      <c r="BL452" s="76">
        <f t="shared" si="199"/>
        <v>41.139488974759431</v>
      </c>
      <c r="BM452" s="76">
        <f t="shared" si="199"/>
        <v>26.206676017573766</v>
      </c>
      <c r="BN452" s="76">
        <f t="shared" si="199"/>
        <v>56.463954019766248</v>
      </c>
      <c r="BO452" s="76">
        <f t="shared" si="199"/>
        <v>20.419134598483954</v>
      </c>
      <c r="BP452" s="76">
        <f t="shared" si="199"/>
        <v>24.56319281142315</v>
      </c>
      <c r="BQ452" s="76">
        <f t="shared" si="199"/>
        <v>21.927753379396943</v>
      </c>
      <c r="BR452" s="76">
        <f t="shared" si="199"/>
        <v>41.485787066791922</v>
      </c>
      <c r="BS452" s="76">
        <f t="shared" si="199"/>
        <v>22.754724499347937</v>
      </c>
      <c r="BT452" s="76">
        <f t="shared" si="199"/>
        <v>135.84199221120497</v>
      </c>
      <c r="BU452" s="76">
        <f t="shared" si="199"/>
        <v>113.23668658822017</v>
      </c>
      <c r="BV452" s="76">
        <f t="shared" si="199"/>
        <v>45.832742953443883</v>
      </c>
      <c r="BW452" s="76">
        <f t="shared" si="199"/>
        <v>98.058066114155352</v>
      </c>
      <c r="BX452" s="76">
        <f t="shared" si="199"/>
        <v>-34.545615689321188</v>
      </c>
      <c r="BY452" s="76">
        <f t="shared" si="199"/>
        <v>-19.369423549539285</v>
      </c>
      <c r="BZ452" s="76">
        <f t="shared" si="199"/>
        <v>22.490952977206398</v>
      </c>
      <c r="CA452" s="76">
        <f t="shared" si="199"/>
        <v>29.768570754796997</v>
      </c>
      <c r="CB452" s="76">
        <f t="shared" si="199"/>
        <v>40.43056493175699</v>
      </c>
      <c r="CC452" s="76">
        <f t="shared" si="199"/>
        <v>59.096238786949961</v>
      </c>
      <c r="CD452" s="76">
        <f t="shared" si="199"/>
        <v>19.030259342559582</v>
      </c>
      <c r="CE452" s="76">
        <f t="shared" si="199"/>
        <v>37.96679558205156</v>
      </c>
      <c r="CF452" s="76">
        <f t="shared" si="199"/>
        <v>25.996515216712048</v>
      </c>
      <c r="CG452" s="76">
        <f t="shared" si="199"/>
        <v>150.4579642342938</v>
      </c>
      <c r="CH452" s="76" t="e">
        <f t="shared" si="199"/>
        <v>#DIV/0!</v>
      </c>
      <c r="CI452" s="76">
        <f t="shared" si="199"/>
        <v>220.46724315780867</v>
      </c>
      <c r="CJ452" s="76">
        <f t="shared" si="199"/>
        <v>75.105190316277344</v>
      </c>
      <c r="CK452" s="76">
        <f t="shared" si="199"/>
        <v>88.44191751657975</v>
      </c>
      <c r="CL452" s="76">
        <f t="shared" si="199"/>
        <v>137.48537612531223</v>
      </c>
      <c r="CM452" s="76">
        <f t="shared" si="199"/>
        <v>249.58701828257489</v>
      </c>
      <c r="CN452" s="76">
        <f t="shared" si="199"/>
        <v>69.61681939366585</v>
      </c>
      <c r="CO452" s="76">
        <f t="shared" si="199"/>
        <v>139.07753685481006</v>
      </c>
      <c r="CP452" s="76">
        <f t="shared" si="199"/>
        <v>67.9731722806428</v>
      </c>
      <c r="CQ452" s="76">
        <f t="shared" si="199"/>
        <v>172.65846175532042</v>
      </c>
      <c r="CR452" s="76">
        <f t="shared" si="199"/>
        <v>81.432723703247959</v>
      </c>
      <c r="CS452" s="76">
        <f t="shared" si="199"/>
        <v>155.73500289357139</v>
      </c>
      <c r="CT452" s="76">
        <f t="shared" si="199"/>
        <v>75.9967818229659</v>
      </c>
      <c r="CU452" s="76">
        <f t="shared" si="199"/>
        <v>88.54330588671705</v>
      </c>
      <c r="CV452" s="76">
        <f t="shared" si="199"/>
        <v>80.538933999354072</v>
      </c>
      <c r="CW452" s="76">
        <f t="shared" si="199"/>
        <v>93.191054515235066</v>
      </c>
      <c r="CX452" s="76">
        <f t="shared" si="199"/>
        <v>73.058874303396308</v>
      </c>
      <c r="CY452" s="76">
        <f t="shared" si="199"/>
        <v>90.263369227782391</v>
      </c>
      <c r="CZ452" s="76">
        <f t="shared" si="199"/>
        <v>71.133591527456659</v>
      </c>
      <c r="DA452" s="76">
        <f t="shared" si="199"/>
        <v>421.87639112840981</v>
      </c>
      <c r="DB452" s="76" t="e">
        <f t="shared" si="199"/>
        <v>#DIV/0!</v>
      </c>
      <c r="DC452" s="76">
        <f t="shared" si="199"/>
        <v>216.9227511575622</v>
      </c>
      <c r="DD452" s="76">
        <f t="shared" si="199"/>
        <v>16.684647392880397</v>
      </c>
    </row>
    <row r="453" spans="1:108" ht="16.5" customHeight="1" x14ac:dyDescent="0.25">
      <c r="A453" s="70">
        <v>424</v>
      </c>
      <c r="B453" s="71">
        <v>45505</v>
      </c>
      <c r="C453" s="72">
        <v>1</v>
      </c>
      <c r="D453" s="72"/>
      <c r="E453" s="74">
        <v>2098.1350000000002</v>
      </c>
      <c r="F453" s="74"/>
      <c r="G453" s="72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2">
        <v>1.32</v>
      </c>
      <c r="AB453" s="72">
        <v>326.02999999999997</v>
      </c>
      <c r="AC453" s="72">
        <v>1.57</v>
      </c>
      <c r="AD453" s="72">
        <v>3.09</v>
      </c>
      <c r="AE453" s="72">
        <v>8.0749999999999993</v>
      </c>
      <c r="AF453" s="72">
        <v>3.7999999999999999E-2</v>
      </c>
      <c r="AG453" s="72">
        <v>0.442</v>
      </c>
      <c r="AH453" s="72">
        <v>3.7999999999999999E-2</v>
      </c>
      <c r="AI453" s="72">
        <v>0</v>
      </c>
      <c r="AJ453" s="72">
        <v>8.0000000000000002E-3</v>
      </c>
      <c r="AK453" s="72"/>
      <c r="AL453" s="72"/>
      <c r="AM453" s="72"/>
      <c r="AN453" s="72"/>
      <c r="AO453" s="74">
        <v>18.05</v>
      </c>
      <c r="AP453" s="72">
        <v>7547.11</v>
      </c>
      <c r="AQ453" s="74">
        <v>47.64</v>
      </c>
      <c r="AR453" s="74">
        <v>8.31</v>
      </c>
      <c r="AS453" s="74">
        <v>8.2040000000000006</v>
      </c>
      <c r="AT453" s="74">
        <v>9.8000000000000004E-2</v>
      </c>
      <c r="AU453" s="74">
        <v>0.52</v>
      </c>
      <c r="AV453" s="74">
        <v>9.8000000000000004E-2</v>
      </c>
      <c r="AW453" s="74">
        <v>8.9700000000000006</v>
      </c>
      <c r="AX453" s="74">
        <v>0.21099999999999999</v>
      </c>
      <c r="AY453" s="74"/>
      <c r="AZ453" s="74"/>
      <c r="BA453" s="74"/>
      <c r="BB453" s="74">
        <v>0.57999999999999996</v>
      </c>
      <c r="BC453" s="72">
        <v>71.650000000000006</v>
      </c>
      <c r="BD453" s="74">
        <v>0.28999999999999998</v>
      </c>
      <c r="BE453" s="74">
        <v>3.17</v>
      </c>
      <c r="BF453" s="74">
        <v>8.26</v>
      </c>
      <c r="BG453" s="74">
        <v>4.4999999999999998E-2</v>
      </c>
      <c r="BH453" s="74">
        <v>0.497</v>
      </c>
      <c r="BI453" s="74">
        <v>4.4999999999999998E-2</v>
      </c>
      <c r="BJ453" s="74" t="s">
        <v>50</v>
      </c>
      <c r="BK453" s="74">
        <v>6.0000000000000001E-3</v>
      </c>
      <c r="BL453" s="74">
        <v>1.2</v>
      </c>
      <c r="BM453" s="72">
        <v>615.69000000000005</v>
      </c>
      <c r="BN453" s="74">
        <v>1.23</v>
      </c>
      <c r="BO453" s="74">
        <v>50.63</v>
      </c>
      <c r="BP453" s="74">
        <v>11.391999999999999</v>
      </c>
      <c r="BQ453" s="74">
        <v>0.56399999999999995</v>
      </c>
      <c r="BR453" s="74">
        <v>0.19900000000000001</v>
      </c>
      <c r="BS453" s="74">
        <v>0.56399999999999995</v>
      </c>
      <c r="BT453" s="74">
        <v>2.1800000000000002</v>
      </c>
      <c r="BU453" s="74">
        <v>8.9999999999999993E-3</v>
      </c>
      <c r="BV453" s="74"/>
      <c r="BW453" s="74"/>
      <c r="BX453" s="73"/>
      <c r="BY453" s="73"/>
      <c r="BZ453" s="74">
        <v>0.55000000000000004</v>
      </c>
      <c r="CA453" s="72">
        <v>64.73</v>
      </c>
      <c r="CB453" s="74">
        <v>0.17</v>
      </c>
      <c r="CC453" s="74">
        <v>0.24</v>
      </c>
      <c r="CD453" s="74">
        <v>7.8109999999999999</v>
      </c>
      <c r="CE453" s="74">
        <v>3.0000000000000001E-3</v>
      </c>
      <c r="CF453" s="74">
        <v>0.44500000000000001</v>
      </c>
      <c r="CG453" s="74">
        <v>3.0000000000000001E-3</v>
      </c>
      <c r="CH453" s="74" t="s">
        <v>50</v>
      </c>
      <c r="CI453" s="74">
        <v>6.0000000000000001E-3</v>
      </c>
      <c r="CJ453" s="74">
        <v>0</v>
      </c>
      <c r="CK453" s="74">
        <v>0</v>
      </c>
      <c r="CL453" s="74">
        <v>0</v>
      </c>
      <c r="CM453" s="74">
        <v>0</v>
      </c>
      <c r="CN453" s="74">
        <v>0</v>
      </c>
      <c r="CO453" s="74">
        <v>0</v>
      </c>
      <c r="CP453" s="74">
        <v>0</v>
      </c>
      <c r="CQ453" s="74">
        <v>0</v>
      </c>
      <c r="CR453" s="74">
        <v>0</v>
      </c>
      <c r="CS453" s="74">
        <v>0</v>
      </c>
      <c r="CT453" s="74">
        <v>0</v>
      </c>
      <c r="CU453" s="74">
        <v>0</v>
      </c>
      <c r="CV453" s="74">
        <v>0</v>
      </c>
      <c r="CW453" s="74">
        <v>0</v>
      </c>
      <c r="CX453" s="74">
        <v>0</v>
      </c>
      <c r="CY453" s="74">
        <v>0</v>
      </c>
      <c r="CZ453" s="74">
        <v>0</v>
      </c>
      <c r="DA453" s="74">
        <v>0</v>
      </c>
      <c r="DB453" s="74">
        <v>0</v>
      </c>
      <c r="DC453" s="74">
        <v>0</v>
      </c>
      <c r="DD453" s="74">
        <v>0</v>
      </c>
    </row>
    <row r="454" spans="1:108" ht="16.5" customHeight="1" x14ac:dyDescent="0.25">
      <c r="A454" s="70">
        <v>425</v>
      </c>
      <c r="B454" s="71">
        <v>45505</v>
      </c>
      <c r="C454" s="72">
        <v>2</v>
      </c>
      <c r="D454" s="72"/>
      <c r="E454" s="74">
        <v>2071.357</v>
      </c>
      <c r="F454" s="74"/>
      <c r="G454" s="72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2">
        <v>1.07</v>
      </c>
      <c r="AB454" s="72">
        <v>273.04000000000002</v>
      </c>
      <c r="AC454" s="72">
        <v>1.29</v>
      </c>
      <c r="AD454" s="72">
        <v>2.12</v>
      </c>
      <c r="AE454" s="72">
        <v>7.4119999999999999</v>
      </c>
      <c r="AF454" s="72">
        <v>2.5000000000000001E-2</v>
      </c>
      <c r="AG454" s="72">
        <v>0.33300000000000002</v>
      </c>
      <c r="AH454" s="72">
        <v>2.5000000000000001E-2</v>
      </c>
      <c r="AI454" s="72">
        <v>0</v>
      </c>
      <c r="AJ454" s="72">
        <v>7.0000000000000001E-3</v>
      </c>
      <c r="AK454" s="72"/>
      <c r="AL454" s="72"/>
      <c r="AM454" s="72"/>
      <c r="AN454" s="72"/>
      <c r="AO454" s="74">
        <v>23.22</v>
      </c>
      <c r="AP454" s="72">
        <v>8315.68</v>
      </c>
      <c r="AQ454" s="74">
        <v>47.42</v>
      </c>
      <c r="AR454" s="74">
        <v>9.24</v>
      </c>
      <c r="AS454" s="74">
        <v>8.4990000000000006</v>
      </c>
      <c r="AT454" s="74">
        <v>0.108</v>
      </c>
      <c r="AU454" s="74">
        <v>0.53</v>
      </c>
      <c r="AV454" s="74">
        <v>0.108</v>
      </c>
      <c r="AW454" s="74">
        <v>6.47</v>
      </c>
      <c r="AX454" s="74">
        <v>0.20200000000000001</v>
      </c>
      <c r="AY454" s="74"/>
      <c r="AZ454" s="74"/>
      <c r="BA454" s="74"/>
      <c r="BB454" s="74">
        <v>0.56000000000000005</v>
      </c>
      <c r="BC454" s="72">
        <v>83.78</v>
      </c>
      <c r="BD454" s="74">
        <v>0.13</v>
      </c>
      <c r="BE454" s="74">
        <v>1.77</v>
      </c>
      <c r="BF454" s="74">
        <v>5.6189999999999998</v>
      </c>
      <c r="BG454" s="74">
        <v>2.1000000000000001E-2</v>
      </c>
      <c r="BH454" s="74">
        <v>0.28299999999999997</v>
      </c>
      <c r="BI454" s="74">
        <v>2.1000000000000001E-2</v>
      </c>
      <c r="BJ454" s="74" t="s">
        <v>50</v>
      </c>
      <c r="BK454" s="74">
        <v>4.0000000000000001E-3</v>
      </c>
      <c r="BL454" s="74">
        <v>0.86</v>
      </c>
      <c r="BM454" s="72">
        <v>461.99</v>
      </c>
      <c r="BN454" s="74">
        <v>0.89</v>
      </c>
      <c r="BO454" s="74">
        <v>52.32</v>
      </c>
      <c r="BP454" s="74">
        <v>10.704000000000001</v>
      </c>
      <c r="BQ454" s="74">
        <v>0.56299999999999994</v>
      </c>
      <c r="BR454" s="74">
        <v>0.185</v>
      </c>
      <c r="BS454" s="74">
        <v>0.56299999999999994</v>
      </c>
      <c r="BT454" s="74">
        <v>1.82</v>
      </c>
      <c r="BU454" s="74">
        <v>7.0000000000000001E-3</v>
      </c>
      <c r="BV454" s="74"/>
      <c r="BW454" s="74"/>
      <c r="BX454" s="73"/>
      <c r="BY454" s="73"/>
      <c r="BZ454" s="74">
        <v>0.47</v>
      </c>
      <c r="CA454" s="72">
        <v>46.6</v>
      </c>
      <c r="CB454" s="74">
        <v>0.12</v>
      </c>
      <c r="CC454" s="74">
        <v>0.13</v>
      </c>
      <c r="CD454" s="74">
        <v>6.4260000000000002</v>
      </c>
      <c r="CE454" s="74">
        <v>2E-3</v>
      </c>
      <c r="CF454" s="74">
        <v>0.314</v>
      </c>
      <c r="CG454" s="74">
        <v>2E-3</v>
      </c>
      <c r="CH454" s="74" t="s">
        <v>50</v>
      </c>
      <c r="CI454" s="74">
        <v>6.0000000000000001E-3</v>
      </c>
      <c r="CJ454" s="74">
        <v>0</v>
      </c>
      <c r="CK454" s="74">
        <v>0</v>
      </c>
      <c r="CL454" s="74">
        <v>0</v>
      </c>
      <c r="CM454" s="74">
        <v>0</v>
      </c>
      <c r="CN454" s="74">
        <v>0</v>
      </c>
      <c r="CO454" s="74">
        <v>0</v>
      </c>
      <c r="CP454" s="74">
        <v>0</v>
      </c>
      <c r="CQ454" s="74">
        <v>0</v>
      </c>
      <c r="CR454" s="74">
        <v>0</v>
      </c>
      <c r="CS454" s="74">
        <v>0</v>
      </c>
      <c r="CT454" s="74">
        <v>0</v>
      </c>
      <c r="CU454" s="74">
        <v>0</v>
      </c>
      <c r="CV454" s="74">
        <v>0</v>
      </c>
      <c r="CW454" s="74">
        <v>0</v>
      </c>
      <c r="CX454" s="74">
        <v>0</v>
      </c>
      <c r="CY454" s="74">
        <v>0</v>
      </c>
      <c r="CZ454" s="74">
        <v>0</v>
      </c>
      <c r="DA454" s="74">
        <v>0</v>
      </c>
      <c r="DB454" s="74">
        <v>0</v>
      </c>
      <c r="DC454" s="74">
        <v>0</v>
      </c>
      <c r="DD454" s="74">
        <v>0</v>
      </c>
    </row>
    <row r="455" spans="1:108" ht="16.5" customHeight="1" x14ac:dyDescent="0.25">
      <c r="A455" s="70">
        <v>426</v>
      </c>
      <c r="B455" s="71">
        <v>45506</v>
      </c>
      <c r="C455" s="72">
        <v>1</v>
      </c>
      <c r="D455" s="72"/>
      <c r="E455" s="72">
        <v>2055.2533444000001</v>
      </c>
      <c r="F455" s="74"/>
      <c r="G455" s="72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2">
        <v>1.37</v>
      </c>
      <c r="AB455" s="72">
        <v>317.97000000000003</v>
      </c>
      <c r="AC455" s="72">
        <v>1.0900000000000001</v>
      </c>
      <c r="AD455" s="72">
        <v>2.1</v>
      </c>
      <c r="AE455" s="72">
        <v>7.1040000000000001</v>
      </c>
      <c r="AF455" s="72">
        <v>3.4000000000000002E-2</v>
      </c>
      <c r="AG455" s="72">
        <v>0.28199999999999997</v>
      </c>
      <c r="AH455" s="72">
        <v>0.02</v>
      </c>
      <c r="AI455" s="72">
        <v>0</v>
      </c>
      <c r="AJ455" s="72">
        <v>0.01</v>
      </c>
      <c r="AK455" s="72"/>
      <c r="AL455" s="72"/>
      <c r="AM455" s="72"/>
      <c r="AN455" s="72"/>
      <c r="AO455" s="74">
        <v>20.29</v>
      </c>
      <c r="AP455" s="72">
        <v>8592.2999999999993</v>
      </c>
      <c r="AQ455" s="74">
        <v>44.58</v>
      </c>
      <c r="AR455" s="74">
        <v>10.83</v>
      </c>
      <c r="AS455" s="74">
        <v>8.9459999999999997</v>
      </c>
      <c r="AT455" s="74">
        <v>0.81499999999999995</v>
      </c>
      <c r="AU455" s="74">
        <v>0.39900000000000002</v>
      </c>
      <c r="AV455" s="74">
        <v>0.106</v>
      </c>
      <c r="AW455" s="74">
        <v>8.68</v>
      </c>
      <c r="AX455" s="74">
        <v>0.186</v>
      </c>
      <c r="AY455" s="74"/>
      <c r="AZ455" s="74"/>
      <c r="BA455" s="74"/>
      <c r="BB455" s="74">
        <v>0.53</v>
      </c>
      <c r="BC455" s="72">
        <v>77.64</v>
      </c>
      <c r="BD455" s="74">
        <v>0.17</v>
      </c>
      <c r="BE455" s="74">
        <v>1.91</v>
      </c>
      <c r="BF455" s="74">
        <v>7.37</v>
      </c>
      <c r="BG455" s="74">
        <v>1.7000000000000001E-2</v>
      </c>
      <c r="BH455" s="74">
        <v>0.29899999999999999</v>
      </c>
      <c r="BI455" s="74">
        <v>0.02</v>
      </c>
      <c r="BJ455" s="74" t="s">
        <v>50</v>
      </c>
      <c r="BK455" s="74">
        <v>7.0000000000000001E-3</v>
      </c>
      <c r="BL455" s="74">
        <v>1.34</v>
      </c>
      <c r="BM455" s="72">
        <v>651.84</v>
      </c>
      <c r="BN455" s="74">
        <v>0.74</v>
      </c>
      <c r="BO455" s="74">
        <v>50.37</v>
      </c>
      <c r="BP455" s="74">
        <v>11.289</v>
      </c>
      <c r="BQ455" s="74">
        <v>0.41499999999999998</v>
      </c>
      <c r="BR455" s="74">
        <v>0.214</v>
      </c>
      <c r="BS455" s="74">
        <v>0.46300000000000002</v>
      </c>
      <c r="BT455" s="74">
        <v>2.14</v>
      </c>
      <c r="BU455" s="74">
        <v>8.9999999999999993E-3</v>
      </c>
      <c r="BV455" s="74"/>
      <c r="BW455" s="74"/>
      <c r="BX455" s="73"/>
      <c r="BY455" s="73"/>
      <c r="BZ455" s="74">
        <v>0.46</v>
      </c>
      <c r="CA455" s="72">
        <v>48.6</v>
      </c>
      <c r="CB455" s="74">
        <v>0.13</v>
      </c>
      <c r="CC455" s="74">
        <v>0.15</v>
      </c>
      <c r="CD455" s="74">
        <v>6.8380000000000001</v>
      </c>
      <c r="CE455" s="74">
        <v>1.2E-2</v>
      </c>
      <c r="CF455" s="74">
        <v>0.28499999999999998</v>
      </c>
      <c r="CG455" s="74">
        <v>2E-3</v>
      </c>
      <c r="CH455" s="74" t="s">
        <v>50</v>
      </c>
      <c r="CI455" s="74">
        <v>6.0000000000000001E-3</v>
      </c>
      <c r="CJ455" s="74">
        <v>0</v>
      </c>
      <c r="CK455" s="74">
        <v>0</v>
      </c>
      <c r="CL455" s="74">
        <v>0</v>
      </c>
      <c r="CM455" s="74">
        <v>0</v>
      </c>
      <c r="CN455" s="74">
        <v>0</v>
      </c>
      <c r="CO455" s="74">
        <v>0</v>
      </c>
      <c r="CP455" s="74">
        <v>0</v>
      </c>
      <c r="CQ455" s="74">
        <v>0</v>
      </c>
      <c r="CR455" s="74">
        <v>0</v>
      </c>
      <c r="CS455" s="74">
        <v>0</v>
      </c>
      <c r="CT455" s="74">
        <v>0</v>
      </c>
      <c r="CU455" s="74">
        <v>0</v>
      </c>
      <c r="CV455" s="74">
        <v>0</v>
      </c>
      <c r="CW455" s="74">
        <v>0</v>
      </c>
      <c r="CX455" s="74">
        <v>0</v>
      </c>
      <c r="CY455" s="74">
        <v>0</v>
      </c>
      <c r="CZ455" s="74">
        <v>0</v>
      </c>
      <c r="DA455" s="74">
        <v>0</v>
      </c>
      <c r="DB455" s="74">
        <v>0</v>
      </c>
      <c r="DC455" s="74">
        <v>0</v>
      </c>
      <c r="DD455" s="74">
        <v>0</v>
      </c>
    </row>
    <row r="456" spans="1:108" ht="16.5" customHeight="1" x14ac:dyDescent="0.25">
      <c r="A456" s="70">
        <v>427</v>
      </c>
      <c r="B456" s="71">
        <v>45506</v>
      </c>
      <c r="C456" s="72">
        <v>2</v>
      </c>
      <c r="D456" s="72"/>
      <c r="E456" s="72">
        <v>1093.2932539999999</v>
      </c>
      <c r="F456" s="74"/>
      <c r="G456" s="72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2">
        <v>0.98</v>
      </c>
      <c r="AB456" s="72">
        <v>266.19</v>
      </c>
      <c r="AC456" s="72">
        <v>0.93</v>
      </c>
      <c r="AD456" s="72">
        <v>1.93</v>
      </c>
      <c r="AE456" s="72">
        <v>6.7290000000000001</v>
      </c>
      <c r="AF456" s="72">
        <v>3.2000000000000001E-2</v>
      </c>
      <c r="AG456" s="72">
        <v>0.245</v>
      </c>
      <c r="AH456" s="72">
        <v>1.7999999999999999E-2</v>
      </c>
      <c r="AI456" s="72">
        <v>0</v>
      </c>
      <c r="AJ456" s="72">
        <v>8.0000000000000002E-3</v>
      </c>
      <c r="AK456" s="72"/>
      <c r="AL456" s="72"/>
      <c r="AM456" s="72"/>
      <c r="AN456" s="72"/>
      <c r="AO456" s="74">
        <v>17.71</v>
      </c>
      <c r="AP456" s="72">
        <v>8659.52</v>
      </c>
      <c r="AQ456" s="74">
        <v>41.35</v>
      </c>
      <c r="AR456" s="74">
        <v>12.05</v>
      </c>
      <c r="AS456" s="74">
        <v>8.3829999999999991</v>
      </c>
      <c r="AT456" s="74">
        <v>0.79700000000000004</v>
      </c>
      <c r="AU456" s="74">
        <v>0.34300000000000003</v>
      </c>
      <c r="AV456" s="74">
        <v>0.115</v>
      </c>
      <c r="AW456" s="74">
        <v>6.75</v>
      </c>
      <c r="AX456" s="74">
        <v>0.16200000000000001</v>
      </c>
      <c r="AY456" s="74"/>
      <c r="AZ456" s="74"/>
      <c r="BA456" s="74"/>
      <c r="BB456" s="74">
        <v>0.79</v>
      </c>
      <c r="BC456" s="72">
        <v>109.35</v>
      </c>
      <c r="BD456" s="74">
        <v>0.17</v>
      </c>
      <c r="BE456" s="74">
        <v>1.94</v>
      </c>
      <c r="BF456" s="74">
        <v>7.2770000000000001</v>
      </c>
      <c r="BG456" s="74">
        <v>1.7000000000000001E-2</v>
      </c>
      <c r="BH456" s="74">
        <v>0.28699999999999998</v>
      </c>
      <c r="BI456" s="74">
        <v>1.7999999999999999E-2</v>
      </c>
      <c r="BJ456" s="74" t="s">
        <v>50</v>
      </c>
      <c r="BK456" s="74">
        <v>7.0000000000000001E-3</v>
      </c>
      <c r="BL456" s="74">
        <v>1.82</v>
      </c>
      <c r="BM456" s="72">
        <v>809.1</v>
      </c>
      <c r="BN456" s="74">
        <v>0.7</v>
      </c>
      <c r="BO456" s="74">
        <v>50.12</v>
      </c>
      <c r="BP456" s="74">
        <v>11.576000000000001</v>
      </c>
      <c r="BQ456" s="74">
        <v>0.46600000000000003</v>
      </c>
      <c r="BR456" s="74">
        <v>0.27100000000000002</v>
      </c>
      <c r="BS456" s="74">
        <v>0.45500000000000002</v>
      </c>
      <c r="BT456" s="74">
        <v>2.09</v>
      </c>
      <c r="BU456" s="74">
        <v>1.0999999999999999E-2</v>
      </c>
      <c r="BV456" s="74"/>
      <c r="BW456" s="74"/>
      <c r="BX456" s="73"/>
      <c r="BY456" s="73"/>
      <c r="BZ456" s="74">
        <v>0.56000000000000005</v>
      </c>
      <c r="CA456" s="72">
        <v>52.78</v>
      </c>
      <c r="CB456" s="74">
        <v>0.11</v>
      </c>
      <c r="CC456" s="74">
        <v>0.14000000000000001</v>
      </c>
      <c r="CD456" s="74">
        <v>5.8860000000000001</v>
      </c>
      <c r="CE456" s="74">
        <v>0.01</v>
      </c>
      <c r="CF456" s="74">
        <v>0.22600000000000001</v>
      </c>
      <c r="CG456" s="74">
        <v>1E-3</v>
      </c>
      <c r="CH456" s="74" t="s">
        <v>50</v>
      </c>
      <c r="CI456" s="74">
        <v>7.0000000000000001E-3</v>
      </c>
      <c r="CJ456" s="74">
        <v>0</v>
      </c>
      <c r="CK456" s="74">
        <v>0</v>
      </c>
      <c r="CL456" s="74">
        <v>0</v>
      </c>
      <c r="CM456" s="74">
        <v>0</v>
      </c>
      <c r="CN456" s="74">
        <v>0</v>
      </c>
      <c r="CO456" s="74">
        <v>0</v>
      </c>
      <c r="CP456" s="74">
        <v>0</v>
      </c>
      <c r="CQ456" s="74">
        <v>0</v>
      </c>
      <c r="CR456" s="74">
        <v>0</v>
      </c>
      <c r="CS456" s="74">
        <v>0</v>
      </c>
      <c r="CT456" s="74">
        <v>0</v>
      </c>
      <c r="CU456" s="74">
        <v>0</v>
      </c>
      <c r="CV456" s="74">
        <v>0</v>
      </c>
      <c r="CW456" s="74">
        <v>0</v>
      </c>
      <c r="CX456" s="74">
        <v>0</v>
      </c>
      <c r="CY456" s="74">
        <v>0</v>
      </c>
      <c r="CZ456" s="74">
        <v>0</v>
      </c>
      <c r="DA456" s="74">
        <v>0</v>
      </c>
      <c r="DB456" s="74">
        <v>0</v>
      </c>
      <c r="DC456" s="74">
        <v>0</v>
      </c>
      <c r="DD456" s="74">
        <v>0</v>
      </c>
    </row>
    <row r="457" spans="1:108" ht="16.5" customHeight="1" x14ac:dyDescent="0.25">
      <c r="A457" s="70">
        <v>428</v>
      </c>
      <c r="B457" s="71">
        <v>45507</v>
      </c>
      <c r="C457" s="72">
        <v>1</v>
      </c>
      <c r="D457" s="72"/>
      <c r="E457" s="72">
        <v>2117.1499473999997</v>
      </c>
      <c r="F457" s="74"/>
      <c r="G457" s="72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2">
        <v>1.43</v>
      </c>
      <c r="AB457" s="72">
        <v>335.88</v>
      </c>
      <c r="AC457" s="72">
        <v>0.9</v>
      </c>
      <c r="AD457" s="72">
        <v>1.82</v>
      </c>
      <c r="AE457" s="72">
        <v>6.1109999999999998</v>
      </c>
      <c r="AF457" s="72">
        <v>2.9000000000000001E-2</v>
      </c>
      <c r="AG457" s="72">
        <v>0.21099999999999999</v>
      </c>
      <c r="AH457" s="72">
        <v>1.7000000000000001E-2</v>
      </c>
      <c r="AI457" s="72">
        <v>0</v>
      </c>
      <c r="AJ457" s="72">
        <v>7.0000000000000001E-3</v>
      </c>
      <c r="AK457" s="72"/>
      <c r="AL457" s="72"/>
      <c r="AM457" s="72"/>
      <c r="AN457" s="72"/>
      <c r="AO457" s="74">
        <v>29.25</v>
      </c>
      <c r="AP457" s="72">
        <v>9723.25</v>
      </c>
      <c r="AQ457" s="74">
        <v>37.64</v>
      </c>
      <c r="AR457" s="74">
        <v>16.559999999999999</v>
      </c>
      <c r="AS457" s="74">
        <v>8.5020000000000007</v>
      </c>
      <c r="AT457" s="74">
        <v>0.71499999999999997</v>
      </c>
      <c r="AU457" s="74">
        <v>0.35899999999999999</v>
      </c>
      <c r="AV457" s="74">
        <v>0.16500000000000001</v>
      </c>
      <c r="AW457" s="74">
        <v>4.84</v>
      </c>
      <c r="AX457" s="74">
        <v>0.16400000000000001</v>
      </c>
      <c r="AY457" s="74"/>
      <c r="AZ457" s="74"/>
      <c r="BA457" s="74"/>
      <c r="BB457" s="74">
        <v>0.56999999999999995</v>
      </c>
      <c r="BC457" s="72">
        <v>89.41</v>
      </c>
      <c r="BD457" s="74">
        <v>0.21</v>
      </c>
      <c r="BE457" s="74">
        <v>1.86</v>
      </c>
      <c r="BF457" s="74">
        <v>6.7709999999999999</v>
      </c>
      <c r="BG457" s="74">
        <v>1.7000000000000001E-2</v>
      </c>
      <c r="BH457" s="74">
        <v>0.33700000000000002</v>
      </c>
      <c r="BI457" s="74">
        <v>1.7999999999999999E-2</v>
      </c>
      <c r="BJ457" s="74" t="s">
        <v>50</v>
      </c>
      <c r="BK457" s="74">
        <v>5.0000000000000001E-3</v>
      </c>
      <c r="BL457" s="74">
        <v>2.06</v>
      </c>
      <c r="BM457" s="72">
        <v>1019.11</v>
      </c>
      <c r="BN457" s="74">
        <v>1.02</v>
      </c>
      <c r="BO457" s="74">
        <v>50.35</v>
      </c>
      <c r="BP457" s="74">
        <v>11.222</v>
      </c>
      <c r="BQ457" s="74">
        <v>0.433</v>
      </c>
      <c r="BR457" s="74">
        <v>0.24299999999999999</v>
      </c>
      <c r="BS457" s="74">
        <v>0.45700000000000002</v>
      </c>
      <c r="BT457" s="74">
        <v>2.36</v>
      </c>
      <c r="BU457" s="74">
        <v>1.2E-2</v>
      </c>
      <c r="BV457" s="74"/>
      <c r="BW457" s="74"/>
      <c r="BX457" s="73"/>
      <c r="BY457" s="73"/>
      <c r="BZ457" s="74">
        <v>0.5</v>
      </c>
      <c r="CA457" s="72">
        <v>86.02</v>
      </c>
      <c r="CB457" s="74">
        <v>0.18</v>
      </c>
      <c r="CC457" s="74">
        <v>0.24</v>
      </c>
      <c r="CD457" s="74">
        <v>6.3419999999999996</v>
      </c>
      <c r="CE457" s="74">
        <v>1.2999999999999999E-2</v>
      </c>
      <c r="CF457" s="74">
        <v>0.20300000000000001</v>
      </c>
      <c r="CG457" s="74">
        <v>3.0000000000000001E-3</v>
      </c>
      <c r="CH457" s="74" t="s">
        <v>50</v>
      </c>
      <c r="CI457" s="74">
        <v>5.0000000000000001E-3</v>
      </c>
      <c r="CJ457" s="74">
        <v>0</v>
      </c>
      <c r="CK457" s="74">
        <v>0</v>
      </c>
      <c r="CL457" s="74">
        <v>0</v>
      </c>
      <c r="CM457" s="74">
        <v>0</v>
      </c>
      <c r="CN457" s="74">
        <v>0</v>
      </c>
      <c r="CO457" s="74">
        <v>0</v>
      </c>
      <c r="CP457" s="74">
        <v>0</v>
      </c>
      <c r="CQ457" s="74">
        <v>0</v>
      </c>
      <c r="CR457" s="74">
        <v>0</v>
      </c>
      <c r="CS457" s="74">
        <v>0</v>
      </c>
      <c r="CT457" s="74">
        <v>0</v>
      </c>
      <c r="CU457" s="74">
        <v>0</v>
      </c>
      <c r="CV457" s="74">
        <v>0</v>
      </c>
      <c r="CW457" s="74">
        <v>0</v>
      </c>
      <c r="CX457" s="74">
        <v>0</v>
      </c>
      <c r="CY457" s="74">
        <v>0</v>
      </c>
      <c r="CZ457" s="74">
        <v>0</v>
      </c>
      <c r="DA457" s="74">
        <v>0</v>
      </c>
      <c r="DB457" s="74">
        <v>0</v>
      </c>
      <c r="DC457" s="74">
        <v>0</v>
      </c>
      <c r="DD457" s="74">
        <v>0</v>
      </c>
    </row>
    <row r="458" spans="1:108" ht="16.5" customHeight="1" x14ac:dyDescent="0.25">
      <c r="A458" s="70">
        <v>429</v>
      </c>
      <c r="B458" s="71">
        <v>45507</v>
      </c>
      <c r="C458" s="72">
        <v>2</v>
      </c>
      <c r="D458" s="72"/>
      <c r="E458" s="72">
        <v>2086.2417994166667</v>
      </c>
      <c r="F458" s="74"/>
      <c r="G458" s="72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2">
        <v>1.74</v>
      </c>
      <c r="AB458" s="72">
        <v>339.83</v>
      </c>
      <c r="AC458" s="72">
        <v>0.78</v>
      </c>
      <c r="AD458" s="72">
        <v>1.6</v>
      </c>
      <c r="AE458" s="72">
        <v>5.5620000000000003</v>
      </c>
      <c r="AF458" s="72">
        <v>2.7E-2</v>
      </c>
      <c r="AG458" s="72">
        <v>0.20899999999999999</v>
      </c>
      <c r="AH458" s="72">
        <v>1.6E-2</v>
      </c>
      <c r="AI458" s="72">
        <v>0</v>
      </c>
      <c r="AJ458" s="72">
        <v>5.0000000000000001E-3</v>
      </c>
      <c r="AK458" s="72"/>
      <c r="AL458" s="72"/>
      <c r="AM458" s="72"/>
      <c r="AN458" s="72"/>
      <c r="AO458" s="74">
        <v>31.93</v>
      </c>
      <c r="AP458" s="72">
        <v>10936.39</v>
      </c>
      <c r="AQ458" s="74">
        <v>45.76</v>
      </c>
      <c r="AR458" s="74">
        <v>10.130000000000001</v>
      </c>
      <c r="AS458" s="74">
        <v>7.5449999999999999</v>
      </c>
      <c r="AT458" s="74">
        <v>0.86599999999999999</v>
      </c>
      <c r="AU458" s="74">
        <v>0.29699999999999999</v>
      </c>
      <c r="AV458" s="74">
        <v>0.10100000000000001</v>
      </c>
      <c r="AW458" s="74">
        <v>3.91</v>
      </c>
      <c r="AX458" s="74">
        <v>0.161</v>
      </c>
      <c r="AY458" s="74"/>
      <c r="AZ458" s="74"/>
      <c r="BA458" s="74"/>
      <c r="BB458" s="74">
        <v>0.8</v>
      </c>
      <c r="BC458" s="72">
        <v>138.65</v>
      </c>
      <c r="BD458" s="74">
        <v>0.21</v>
      </c>
      <c r="BE458" s="74">
        <v>1.8</v>
      </c>
      <c r="BF458" s="74">
        <v>6.5119999999999996</v>
      </c>
      <c r="BG458" s="74">
        <v>0.02</v>
      </c>
      <c r="BH458" s="74">
        <v>0.24</v>
      </c>
      <c r="BI458" s="74">
        <v>1.7000000000000001E-2</v>
      </c>
      <c r="BJ458" s="74" t="s">
        <v>50</v>
      </c>
      <c r="BK458" s="74">
        <v>5.0000000000000001E-3</v>
      </c>
      <c r="BL458" s="74">
        <v>3.14</v>
      </c>
      <c r="BM458" s="72">
        <v>1180.3399999999999</v>
      </c>
      <c r="BN458" s="74">
        <v>0.91</v>
      </c>
      <c r="BO458" s="74">
        <v>51.53</v>
      </c>
      <c r="BP458" s="74">
        <v>10.316000000000001</v>
      </c>
      <c r="BQ458" s="74">
        <v>0.49099999999999999</v>
      </c>
      <c r="BR458" s="74">
        <v>0.185</v>
      </c>
      <c r="BS458" s="74">
        <v>0.49299999999999999</v>
      </c>
      <c r="BT458" s="74">
        <v>2.13</v>
      </c>
      <c r="BU458" s="74">
        <v>0.01</v>
      </c>
      <c r="BV458" s="74"/>
      <c r="BW458" s="74"/>
      <c r="BX458" s="73"/>
      <c r="BY458" s="73"/>
      <c r="BZ458" s="74">
        <v>0.49</v>
      </c>
      <c r="CA458" s="72">
        <v>58.75</v>
      </c>
      <c r="CB458" s="74">
        <v>0.12</v>
      </c>
      <c r="CC458" s="74">
        <v>0.11</v>
      </c>
      <c r="CD458" s="74">
        <v>5.1619999999999999</v>
      </c>
      <c r="CE458" s="74">
        <v>8.9999999999999993E-3</v>
      </c>
      <c r="CF458" s="74">
        <v>0.19500000000000001</v>
      </c>
      <c r="CG458" s="74">
        <v>1E-3</v>
      </c>
      <c r="CH458" s="74" t="s">
        <v>50</v>
      </c>
      <c r="CI458" s="74">
        <v>4.0000000000000001E-3</v>
      </c>
      <c r="CJ458" s="74">
        <v>0</v>
      </c>
      <c r="CK458" s="74">
        <v>0</v>
      </c>
      <c r="CL458" s="74">
        <v>0</v>
      </c>
      <c r="CM458" s="74">
        <v>0</v>
      </c>
      <c r="CN458" s="74">
        <v>0</v>
      </c>
      <c r="CO458" s="74">
        <v>0</v>
      </c>
      <c r="CP458" s="74">
        <v>0</v>
      </c>
      <c r="CQ458" s="74">
        <v>0</v>
      </c>
      <c r="CR458" s="74">
        <v>0</v>
      </c>
      <c r="CS458" s="74">
        <v>0</v>
      </c>
      <c r="CT458" s="74">
        <v>0</v>
      </c>
      <c r="CU458" s="74">
        <v>0</v>
      </c>
      <c r="CV458" s="74">
        <v>0</v>
      </c>
      <c r="CW458" s="74">
        <v>0</v>
      </c>
      <c r="CX458" s="74">
        <v>0</v>
      </c>
      <c r="CY458" s="74">
        <v>0</v>
      </c>
      <c r="CZ458" s="74">
        <v>0</v>
      </c>
      <c r="DA458" s="74">
        <v>0</v>
      </c>
      <c r="DB458" s="74">
        <v>0</v>
      </c>
      <c r="DC458" s="74">
        <v>0</v>
      </c>
      <c r="DD458" s="74">
        <v>0</v>
      </c>
    </row>
    <row r="459" spans="1:108" ht="16.5" customHeight="1" x14ac:dyDescent="0.25">
      <c r="A459" s="70">
        <v>430</v>
      </c>
      <c r="B459" s="71">
        <v>45508</v>
      </c>
      <c r="C459" s="72">
        <v>1</v>
      </c>
      <c r="D459" s="72"/>
      <c r="E459" s="72">
        <v>2112.1185350000001</v>
      </c>
      <c r="F459" s="74"/>
      <c r="G459" s="72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2">
        <v>1.43</v>
      </c>
      <c r="AB459" s="72">
        <v>287.5</v>
      </c>
      <c r="AC459" s="72">
        <v>0.86</v>
      </c>
      <c r="AD459" s="72">
        <v>1.76</v>
      </c>
      <c r="AE459" s="72">
        <v>5.7510000000000003</v>
      </c>
      <c r="AF459" s="72">
        <v>0.03</v>
      </c>
      <c r="AG459" s="72">
        <v>0.25</v>
      </c>
      <c r="AH459" s="72">
        <v>1.7999999999999999E-2</v>
      </c>
      <c r="AI459" s="72">
        <v>0</v>
      </c>
      <c r="AJ459" s="72">
        <v>5.0000000000000001E-3</v>
      </c>
      <c r="AK459" s="72"/>
      <c r="AL459" s="72"/>
      <c r="AM459" s="72"/>
      <c r="AN459" s="72"/>
      <c r="AO459" s="74">
        <v>32.42</v>
      </c>
      <c r="AP459" s="72">
        <v>9285.11</v>
      </c>
      <c r="AQ459" s="74">
        <v>42.78</v>
      </c>
      <c r="AR459" s="74">
        <v>9.49</v>
      </c>
      <c r="AS459" s="74">
        <v>7.9219999999999997</v>
      </c>
      <c r="AT459" s="74">
        <v>0.73299999999999998</v>
      </c>
      <c r="AU459" s="74">
        <v>0.38200000000000001</v>
      </c>
      <c r="AV459" s="74">
        <v>9.5000000000000001E-2</v>
      </c>
      <c r="AW459" s="74">
        <v>7.28</v>
      </c>
      <c r="AX459" s="74">
        <v>0.16900000000000001</v>
      </c>
      <c r="AY459" s="74"/>
      <c r="AZ459" s="74"/>
      <c r="BA459" s="74"/>
      <c r="BB459" s="74">
        <v>0.49</v>
      </c>
      <c r="BC459" s="72">
        <v>90.2</v>
      </c>
      <c r="BD459" s="74">
        <v>0.15</v>
      </c>
      <c r="BE459" s="74">
        <v>1.79</v>
      </c>
      <c r="BF459" s="74">
        <v>6.0110000000000001</v>
      </c>
      <c r="BG459" s="74">
        <v>1.7000000000000001E-2</v>
      </c>
      <c r="BH459" s="74">
        <v>0.26300000000000001</v>
      </c>
      <c r="BI459" s="74">
        <v>1.7999999999999999E-2</v>
      </c>
      <c r="BJ459" s="74" t="s">
        <v>50</v>
      </c>
      <c r="BK459" s="74">
        <v>3.0000000000000001E-3</v>
      </c>
      <c r="BL459" s="74">
        <v>4.0999999999999996</v>
      </c>
      <c r="BM459" s="72">
        <v>1447.06</v>
      </c>
      <c r="BN459" s="74">
        <v>1.63</v>
      </c>
      <c r="BO459" s="74">
        <v>50.6</v>
      </c>
      <c r="BP459" s="74">
        <v>9.923</v>
      </c>
      <c r="BQ459" s="74">
        <v>0.48199999999999998</v>
      </c>
      <c r="BR459" s="74">
        <v>0.188</v>
      </c>
      <c r="BS459" s="74">
        <v>0.46300000000000002</v>
      </c>
      <c r="BT459" s="74">
        <v>2.39</v>
      </c>
      <c r="BU459" s="74">
        <v>1.0999999999999999E-2</v>
      </c>
      <c r="BV459" s="74"/>
      <c r="BW459" s="74"/>
      <c r="BX459" s="73"/>
      <c r="BY459" s="73"/>
      <c r="BZ459" s="74">
        <v>0.4</v>
      </c>
      <c r="CA459" s="72">
        <v>63.8</v>
      </c>
      <c r="CB459" s="74">
        <v>0.12</v>
      </c>
      <c r="CC459" s="74">
        <v>0.13</v>
      </c>
      <c r="CD459" s="74">
        <v>5.9249999999999998</v>
      </c>
      <c r="CE459" s="74">
        <v>1.0999999999999999E-2</v>
      </c>
      <c r="CF459" s="74">
        <v>0.246</v>
      </c>
      <c r="CG459" s="74">
        <v>2E-3</v>
      </c>
      <c r="CH459" s="74" t="s">
        <v>50</v>
      </c>
      <c r="CI459" s="74">
        <v>3.0000000000000001E-3</v>
      </c>
      <c r="CJ459" s="74">
        <v>0</v>
      </c>
      <c r="CK459" s="74">
        <v>0</v>
      </c>
      <c r="CL459" s="74">
        <v>0</v>
      </c>
      <c r="CM459" s="74">
        <v>0</v>
      </c>
      <c r="CN459" s="74">
        <v>0</v>
      </c>
      <c r="CO459" s="74">
        <v>0</v>
      </c>
      <c r="CP459" s="74">
        <v>0</v>
      </c>
      <c r="CQ459" s="74">
        <v>0</v>
      </c>
      <c r="CR459" s="74">
        <v>0</v>
      </c>
      <c r="CS459" s="74">
        <v>0</v>
      </c>
      <c r="CT459" s="74">
        <v>0</v>
      </c>
      <c r="CU459" s="74">
        <v>0</v>
      </c>
      <c r="CV459" s="74">
        <v>0</v>
      </c>
      <c r="CW459" s="74">
        <v>0</v>
      </c>
      <c r="CX459" s="74">
        <v>0</v>
      </c>
      <c r="CY459" s="74">
        <v>0</v>
      </c>
      <c r="CZ459" s="74">
        <v>0</v>
      </c>
      <c r="DA459" s="74">
        <v>0</v>
      </c>
      <c r="DB459" s="74">
        <v>0</v>
      </c>
      <c r="DC459" s="74">
        <v>0</v>
      </c>
      <c r="DD459" s="74">
        <v>0</v>
      </c>
    </row>
    <row r="460" spans="1:108" ht="16.5" customHeight="1" x14ac:dyDescent="0.25">
      <c r="A460" s="70">
        <v>431</v>
      </c>
      <c r="B460" s="71">
        <v>45508</v>
      </c>
      <c r="C460" s="72">
        <v>2</v>
      </c>
      <c r="D460" s="72"/>
      <c r="E460" s="72">
        <v>2100.5030919999999</v>
      </c>
      <c r="F460" s="74"/>
      <c r="G460" s="72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2">
        <v>1.05</v>
      </c>
      <c r="AB460" s="72">
        <v>205.56</v>
      </c>
      <c r="AC460" s="72">
        <v>0.65</v>
      </c>
      <c r="AD460" s="72">
        <v>1.42</v>
      </c>
      <c r="AE460" s="72">
        <v>4.7729999999999997</v>
      </c>
      <c r="AF460" s="72">
        <v>2.5000000000000001E-2</v>
      </c>
      <c r="AG460" s="72">
        <v>0.19700000000000001</v>
      </c>
      <c r="AH460" s="72">
        <v>1.4999999999999999E-2</v>
      </c>
      <c r="AI460" s="72">
        <v>0</v>
      </c>
      <c r="AJ460" s="72">
        <v>3.0000000000000001E-3</v>
      </c>
      <c r="AK460" s="72"/>
      <c r="AL460" s="72"/>
      <c r="AM460" s="72"/>
      <c r="AN460" s="72"/>
      <c r="AO460" s="74">
        <v>22.84</v>
      </c>
      <c r="AP460" s="72">
        <v>8673.76</v>
      </c>
      <c r="AQ460" s="74">
        <v>50.73</v>
      </c>
      <c r="AR460" s="74">
        <v>8.94</v>
      </c>
      <c r="AS460" s="74">
        <v>6.8310000000000004</v>
      </c>
      <c r="AT460" s="74">
        <v>0.85799999999999998</v>
      </c>
      <c r="AU460" s="74">
        <v>0.32400000000000001</v>
      </c>
      <c r="AV460" s="74">
        <v>9.1999999999999998E-2</v>
      </c>
      <c r="AW460" s="74">
        <v>5.05</v>
      </c>
      <c r="AX460" s="74">
        <v>0.20200000000000001</v>
      </c>
      <c r="AY460" s="74"/>
      <c r="AZ460" s="74"/>
      <c r="BA460" s="74"/>
      <c r="BB460" s="74">
        <v>0.73</v>
      </c>
      <c r="BC460" s="72">
        <v>138.35</v>
      </c>
      <c r="BD460" s="74">
        <v>0.28000000000000003</v>
      </c>
      <c r="BE460" s="74">
        <v>1.7</v>
      </c>
      <c r="BF460" s="74">
        <v>5.3559999999999999</v>
      </c>
      <c r="BG460" s="74">
        <v>2.1000000000000001E-2</v>
      </c>
      <c r="BH460" s="74">
        <v>0.24199999999999999</v>
      </c>
      <c r="BI460" s="74">
        <v>1.7999999999999999E-2</v>
      </c>
      <c r="BJ460" s="74" t="s">
        <v>50</v>
      </c>
      <c r="BK460" s="74">
        <v>2E-3</v>
      </c>
      <c r="BL460" s="74">
        <v>4.13</v>
      </c>
      <c r="BM460" s="72">
        <v>1499.27</v>
      </c>
      <c r="BN460" s="74">
        <v>2.4300000000000002</v>
      </c>
      <c r="BO460" s="74">
        <v>49.61</v>
      </c>
      <c r="BP460" s="74">
        <v>10.596</v>
      </c>
      <c r="BQ460" s="74">
        <v>0.54200000000000004</v>
      </c>
      <c r="BR460" s="74">
        <v>0.224</v>
      </c>
      <c r="BS460" s="74">
        <v>0.48399999999999999</v>
      </c>
      <c r="BT460" s="74">
        <v>2.5299999999999998</v>
      </c>
      <c r="BU460" s="74">
        <v>1.7999999999999999E-2</v>
      </c>
      <c r="BV460" s="74"/>
      <c r="BW460" s="74"/>
      <c r="BX460" s="73"/>
      <c r="BY460" s="73"/>
      <c r="BZ460" s="74">
        <v>0.53</v>
      </c>
      <c r="CA460" s="72">
        <v>69.430000000000007</v>
      </c>
      <c r="CB460" s="74">
        <v>0.08</v>
      </c>
      <c r="CC460" s="74">
        <v>0.18</v>
      </c>
      <c r="CD460" s="74">
        <v>4.7709999999999999</v>
      </c>
      <c r="CE460" s="74">
        <v>0.01</v>
      </c>
      <c r="CF460" s="74">
        <v>0.20599999999999999</v>
      </c>
      <c r="CG460" s="74">
        <v>2E-3</v>
      </c>
      <c r="CH460" s="74" t="s">
        <v>50</v>
      </c>
      <c r="CI460" s="74">
        <v>2E-3</v>
      </c>
      <c r="CJ460" s="74">
        <v>0</v>
      </c>
      <c r="CK460" s="74">
        <v>0</v>
      </c>
      <c r="CL460" s="74">
        <v>0</v>
      </c>
      <c r="CM460" s="74">
        <v>0</v>
      </c>
      <c r="CN460" s="74">
        <v>0</v>
      </c>
      <c r="CO460" s="74">
        <v>0</v>
      </c>
      <c r="CP460" s="74">
        <v>0</v>
      </c>
      <c r="CQ460" s="74">
        <v>0</v>
      </c>
      <c r="CR460" s="74">
        <v>0</v>
      </c>
      <c r="CS460" s="74">
        <v>0</v>
      </c>
      <c r="CT460" s="74">
        <v>0</v>
      </c>
      <c r="CU460" s="74">
        <v>0</v>
      </c>
      <c r="CV460" s="74">
        <v>0</v>
      </c>
      <c r="CW460" s="74">
        <v>0</v>
      </c>
      <c r="CX460" s="74">
        <v>0</v>
      </c>
      <c r="CY460" s="74">
        <v>0</v>
      </c>
      <c r="CZ460" s="74">
        <v>0</v>
      </c>
      <c r="DA460" s="74">
        <v>0</v>
      </c>
      <c r="DB460" s="74">
        <v>0</v>
      </c>
      <c r="DC460" s="74">
        <v>0</v>
      </c>
      <c r="DD460" s="74">
        <v>0</v>
      </c>
    </row>
    <row r="461" spans="1:108" ht="16.5" customHeight="1" x14ac:dyDescent="0.25">
      <c r="A461" s="70">
        <v>432</v>
      </c>
      <c r="B461" s="71">
        <v>45509</v>
      </c>
      <c r="C461" s="72">
        <v>1</v>
      </c>
      <c r="D461" s="72"/>
      <c r="E461" s="72">
        <v>1615.628907</v>
      </c>
      <c r="F461" s="74"/>
      <c r="G461" s="72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2">
        <v>1.47</v>
      </c>
      <c r="AB461" s="72">
        <v>362.7</v>
      </c>
      <c r="AC461" s="72">
        <v>1.1499999999999999</v>
      </c>
      <c r="AD461" s="72">
        <v>2.14</v>
      </c>
      <c r="AE461" s="72">
        <v>7.0629999999999997</v>
      </c>
      <c r="AF461" s="72">
        <v>0.04</v>
      </c>
      <c r="AG461" s="72">
        <v>0.32400000000000001</v>
      </c>
      <c r="AH461" s="72">
        <v>2.1000000000000001E-2</v>
      </c>
      <c r="AI461" s="72">
        <v>0</v>
      </c>
      <c r="AJ461" s="72">
        <v>8.0000000000000002E-3</v>
      </c>
      <c r="AK461" s="72"/>
      <c r="AL461" s="72"/>
      <c r="AM461" s="72"/>
      <c r="AN461" s="72"/>
      <c r="AO461" s="74">
        <v>28.69</v>
      </c>
      <c r="AP461" s="72">
        <v>9527.2099999999991</v>
      </c>
      <c r="AQ461" s="74">
        <v>42.03</v>
      </c>
      <c r="AR461" s="74">
        <v>9.34</v>
      </c>
      <c r="AS461" s="74">
        <v>9.0559999999999992</v>
      </c>
      <c r="AT461" s="74">
        <v>0.77500000000000002</v>
      </c>
      <c r="AU461" s="74">
        <v>0.44400000000000001</v>
      </c>
      <c r="AV461" s="74">
        <v>0.09</v>
      </c>
      <c r="AW461" s="74">
        <v>10.16</v>
      </c>
      <c r="AX461" s="74">
        <v>0.191</v>
      </c>
      <c r="AY461" s="74"/>
      <c r="AZ461" s="74"/>
      <c r="BA461" s="74"/>
      <c r="BB461" s="74">
        <v>0.71</v>
      </c>
      <c r="BC461" s="72">
        <v>114.84</v>
      </c>
      <c r="BD461" s="74">
        <v>0.23</v>
      </c>
      <c r="BE461" s="74">
        <v>2.5299999999999998</v>
      </c>
      <c r="BF461" s="74">
        <v>7.8170000000000002</v>
      </c>
      <c r="BG461" s="74">
        <v>2.5000000000000001E-2</v>
      </c>
      <c r="BH461" s="74">
        <v>0.34499999999999997</v>
      </c>
      <c r="BI461" s="74">
        <v>2.5000000000000001E-2</v>
      </c>
      <c r="BJ461" s="74" t="s">
        <v>50</v>
      </c>
      <c r="BK461" s="74">
        <v>4.0000000000000001E-3</v>
      </c>
      <c r="BL461" s="74">
        <v>3.14</v>
      </c>
      <c r="BM461" s="72">
        <v>989.77</v>
      </c>
      <c r="BN461" s="74">
        <v>1.02</v>
      </c>
      <c r="BO461" s="74">
        <v>49.69</v>
      </c>
      <c r="BP461" s="74">
        <v>10.694000000000001</v>
      </c>
      <c r="BQ461" s="74">
        <v>0.47699999999999998</v>
      </c>
      <c r="BR461" s="74">
        <v>0.19600000000000001</v>
      </c>
      <c r="BS461" s="74">
        <v>0.47099999999999997</v>
      </c>
      <c r="BT461" s="74">
        <v>3.29</v>
      </c>
      <c r="BU461" s="74">
        <v>0.01</v>
      </c>
      <c r="BV461" s="74"/>
      <c r="BW461" s="74"/>
      <c r="BX461" s="73"/>
      <c r="BY461" s="73"/>
      <c r="BZ461" s="74">
        <v>0.46</v>
      </c>
      <c r="CA461" s="72">
        <v>55.61</v>
      </c>
      <c r="CB461" s="74">
        <v>0.11</v>
      </c>
      <c r="CC461" s="74">
        <v>0.13</v>
      </c>
      <c r="CD461" s="74">
        <v>5.859</v>
      </c>
      <c r="CE461" s="74">
        <v>8.9999999999999993E-3</v>
      </c>
      <c r="CF461" s="74">
        <v>0.24099999999999999</v>
      </c>
      <c r="CG461" s="74">
        <v>8.9999999999999993E-3</v>
      </c>
      <c r="CH461" s="74" t="s">
        <v>50</v>
      </c>
      <c r="CI461" s="74">
        <v>4.0000000000000001E-3</v>
      </c>
      <c r="CJ461" s="74">
        <v>0</v>
      </c>
      <c r="CK461" s="74">
        <v>0</v>
      </c>
      <c r="CL461" s="74">
        <v>0</v>
      </c>
      <c r="CM461" s="74">
        <v>0</v>
      </c>
      <c r="CN461" s="74">
        <v>0</v>
      </c>
      <c r="CO461" s="74">
        <v>0</v>
      </c>
      <c r="CP461" s="74">
        <v>0</v>
      </c>
      <c r="CQ461" s="74">
        <v>0</v>
      </c>
      <c r="CR461" s="74">
        <v>0</v>
      </c>
      <c r="CS461" s="74">
        <v>0</v>
      </c>
      <c r="CT461" s="74">
        <v>0</v>
      </c>
      <c r="CU461" s="74">
        <v>0</v>
      </c>
      <c r="CV461" s="74">
        <v>0</v>
      </c>
      <c r="CW461" s="74">
        <v>0</v>
      </c>
      <c r="CX461" s="74">
        <v>0</v>
      </c>
      <c r="CY461" s="74">
        <v>0</v>
      </c>
      <c r="CZ461" s="74">
        <v>0</v>
      </c>
      <c r="DA461" s="74">
        <v>0</v>
      </c>
      <c r="DB461" s="74">
        <v>0</v>
      </c>
      <c r="DC461" s="74">
        <v>0</v>
      </c>
      <c r="DD461" s="74">
        <v>0</v>
      </c>
    </row>
    <row r="462" spans="1:108" ht="16.5" customHeight="1" x14ac:dyDescent="0.25">
      <c r="A462" s="70">
        <v>433</v>
      </c>
      <c r="B462" s="71">
        <v>45509</v>
      </c>
      <c r="C462" s="72">
        <v>2</v>
      </c>
      <c r="D462" s="72"/>
      <c r="E462" s="72">
        <v>2131.49838</v>
      </c>
      <c r="F462" s="74"/>
      <c r="G462" s="72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2">
        <v>1.49</v>
      </c>
      <c r="AB462" s="72">
        <v>359.39</v>
      </c>
      <c r="AC462" s="72">
        <v>1.35</v>
      </c>
      <c r="AD462" s="72">
        <v>2.52</v>
      </c>
      <c r="AE462" s="72">
        <v>7.234</v>
      </c>
      <c r="AF462" s="72">
        <v>4.4999999999999998E-2</v>
      </c>
      <c r="AG462" s="72">
        <v>0.32500000000000001</v>
      </c>
      <c r="AH462" s="72">
        <v>2.5000000000000001E-2</v>
      </c>
      <c r="AI462" s="72">
        <v>0</v>
      </c>
      <c r="AJ462" s="72">
        <v>8.0000000000000002E-3</v>
      </c>
      <c r="AK462" s="72"/>
      <c r="AL462" s="72"/>
      <c r="AM462" s="72"/>
      <c r="AN462" s="72"/>
      <c r="AO462" s="74">
        <v>27.82</v>
      </c>
      <c r="AP462" s="72">
        <v>8566.4</v>
      </c>
      <c r="AQ462" s="74">
        <v>43.59</v>
      </c>
      <c r="AR462" s="74">
        <v>9.32</v>
      </c>
      <c r="AS462" s="74">
        <v>8.2690000000000001</v>
      </c>
      <c r="AT462" s="74">
        <v>0.94799999999999995</v>
      </c>
      <c r="AU462" s="74">
        <v>0.40100000000000002</v>
      </c>
      <c r="AV462" s="74">
        <v>9.1999999999999998E-2</v>
      </c>
      <c r="AW462" s="74">
        <v>11.42</v>
      </c>
      <c r="AX462" s="74">
        <v>0.17</v>
      </c>
      <c r="AY462" s="74"/>
      <c r="AZ462" s="74"/>
      <c r="BA462" s="74"/>
      <c r="BB462" s="74">
        <v>0.69</v>
      </c>
      <c r="BC462" s="72">
        <v>129.72999999999999</v>
      </c>
      <c r="BD462" s="74">
        <v>0.27</v>
      </c>
      <c r="BE462" s="74">
        <v>2.2200000000000002</v>
      </c>
      <c r="BF462" s="74">
        <v>8.1370000000000005</v>
      </c>
      <c r="BG462" s="74">
        <v>2.5000000000000001E-2</v>
      </c>
      <c r="BH462" s="74">
        <v>0.38400000000000001</v>
      </c>
      <c r="BI462" s="74">
        <v>2.1999999999999999E-2</v>
      </c>
      <c r="BJ462" s="74" t="s">
        <v>50</v>
      </c>
      <c r="BK462" s="74">
        <v>5.0000000000000001E-3</v>
      </c>
      <c r="BL462" s="74">
        <v>4.97</v>
      </c>
      <c r="BM462" s="72">
        <v>1861.93</v>
      </c>
      <c r="BN462" s="74">
        <v>2.19</v>
      </c>
      <c r="BO462" s="74">
        <v>45.66</v>
      </c>
      <c r="BP462" s="74">
        <v>13.76</v>
      </c>
      <c r="BQ462" s="74">
        <v>0.62</v>
      </c>
      <c r="BR462" s="74">
        <v>0.39200000000000002</v>
      </c>
      <c r="BS462" s="74">
        <v>0.495</v>
      </c>
      <c r="BT462" s="74">
        <v>4.22</v>
      </c>
      <c r="BU462" s="74">
        <v>1.6E-2</v>
      </c>
      <c r="BV462" s="74"/>
      <c r="BW462" s="74"/>
      <c r="BX462" s="73"/>
      <c r="BY462" s="73"/>
      <c r="BZ462" s="74">
        <v>0.49</v>
      </c>
      <c r="CA462" s="72">
        <v>73.31</v>
      </c>
      <c r="CB462" s="74">
        <v>0.2</v>
      </c>
      <c r="CC462" s="74">
        <v>0.37</v>
      </c>
      <c r="CD462" s="74">
        <v>8.093</v>
      </c>
      <c r="CE462" s="74">
        <v>1.4E-2</v>
      </c>
      <c r="CF462" s="74">
        <v>0.40100000000000002</v>
      </c>
      <c r="CG462" s="74">
        <v>4.0000000000000001E-3</v>
      </c>
      <c r="CH462" s="74" t="s">
        <v>50</v>
      </c>
      <c r="CI462" s="74">
        <v>5.0000000000000001E-3</v>
      </c>
      <c r="CJ462" s="74">
        <v>0</v>
      </c>
      <c r="CK462" s="74">
        <v>0</v>
      </c>
      <c r="CL462" s="74">
        <v>0</v>
      </c>
      <c r="CM462" s="74">
        <v>0</v>
      </c>
      <c r="CN462" s="74">
        <v>0</v>
      </c>
      <c r="CO462" s="74">
        <v>0</v>
      </c>
      <c r="CP462" s="74">
        <v>0</v>
      </c>
      <c r="CQ462" s="74">
        <v>0</v>
      </c>
      <c r="CR462" s="74">
        <v>0</v>
      </c>
      <c r="CS462" s="74">
        <v>0</v>
      </c>
      <c r="CT462" s="74">
        <v>0</v>
      </c>
      <c r="CU462" s="74">
        <v>0</v>
      </c>
      <c r="CV462" s="74">
        <v>0</v>
      </c>
      <c r="CW462" s="74">
        <v>0</v>
      </c>
      <c r="CX462" s="74">
        <v>0</v>
      </c>
      <c r="CY462" s="74">
        <v>0</v>
      </c>
      <c r="CZ462" s="74">
        <v>0</v>
      </c>
      <c r="DA462" s="74">
        <v>0</v>
      </c>
      <c r="DB462" s="74">
        <v>0</v>
      </c>
      <c r="DC462" s="74">
        <v>0</v>
      </c>
      <c r="DD462" s="74">
        <v>0</v>
      </c>
    </row>
    <row r="463" spans="1:108" ht="16.5" customHeight="1" x14ac:dyDescent="0.25">
      <c r="A463" s="70">
        <v>434</v>
      </c>
      <c r="B463" s="71">
        <v>45510</v>
      </c>
      <c r="C463" s="72">
        <v>1</v>
      </c>
      <c r="D463" s="72"/>
      <c r="E463" s="72">
        <v>2060.1575750000002</v>
      </c>
      <c r="F463" s="74"/>
      <c r="G463" s="72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2">
        <v>1.53</v>
      </c>
      <c r="AB463" s="72">
        <v>427.34</v>
      </c>
      <c r="AC463" s="72">
        <v>1.55</v>
      </c>
      <c r="AD463" s="72">
        <v>2.82</v>
      </c>
      <c r="AE463" s="72">
        <v>8.4410000000000007</v>
      </c>
      <c r="AF463" s="72">
        <v>4.4999999999999998E-2</v>
      </c>
      <c r="AG463" s="72">
        <v>0.35699999999999998</v>
      </c>
      <c r="AH463" s="72">
        <v>2.8000000000000001E-2</v>
      </c>
      <c r="AI463" s="72">
        <v>0</v>
      </c>
      <c r="AJ463" s="72">
        <v>0.01</v>
      </c>
      <c r="AK463" s="72"/>
      <c r="AL463" s="72"/>
      <c r="AM463" s="72"/>
      <c r="AN463" s="72"/>
      <c r="AO463" s="74">
        <v>31.77</v>
      </c>
      <c r="AP463" s="72">
        <v>9031.4500000000007</v>
      </c>
      <c r="AQ463" s="74">
        <v>41.13</v>
      </c>
      <c r="AR463" s="74">
        <v>9.81</v>
      </c>
      <c r="AS463" s="74">
        <v>9.1560000000000006</v>
      </c>
      <c r="AT463" s="74">
        <v>0.74399999999999999</v>
      </c>
      <c r="AU463" s="74">
        <v>0.47399999999999998</v>
      </c>
      <c r="AV463" s="74">
        <v>9.9000000000000005E-2</v>
      </c>
      <c r="AW463" s="74">
        <v>11.44</v>
      </c>
      <c r="AX463" s="74">
        <v>0.17299999999999999</v>
      </c>
      <c r="AY463" s="74"/>
      <c r="AZ463" s="74"/>
      <c r="BA463" s="74"/>
      <c r="BB463" s="74">
        <v>0.69</v>
      </c>
      <c r="BC463" s="72">
        <v>134.07</v>
      </c>
      <c r="BD463" s="74">
        <v>0.22</v>
      </c>
      <c r="BE463" s="74">
        <v>2.54</v>
      </c>
      <c r="BF463" s="74">
        <v>7.7359999999999998</v>
      </c>
      <c r="BG463" s="74">
        <v>2.1999999999999999E-2</v>
      </c>
      <c r="BH463" s="74">
        <v>0.32300000000000001</v>
      </c>
      <c r="BI463" s="74">
        <v>2.5000000000000001E-2</v>
      </c>
      <c r="BJ463" s="74" t="s">
        <v>50</v>
      </c>
      <c r="BK463" s="74">
        <v>5.0000000000000001E-3</v>
      </c>
      <c r="BL463" s="74">
        <v>1.47</v>
      </c>
      <c r="BM463" s="72">
        <v>1045.52</v>
      </c>
      <c r="BN463" s="74">
        <v>1.42</v>
      </c>
      <c r="BO463" s="74">
        <v>52.49</v>
      </c>
      <c r="BP463" s="74">
        <v>10.348000000000001</v>
      </c>
      <c r="BQ463" s="74">
        <v>0.433</v>
      </c>
      <c r="BR463" s="74">
        <v>0.17499999999999999</v>
      </c>
      <c r="BS463" s="74">
        <v>0.47</v>
      </c>
      <c r="BT463" s="74">
        <v>2.06</v>
      </c>
      <c r="BU463" s="74">
        <v>0.01</v>
      </c>
      <c r="BV463" s="74"/>
      <c r="BW463" s="74"/>
      <c r="BX463" s="73"/>
      <c r="BY463" s="73"/>
      <c r="BZ463" s="74">
        <v>0.56000000000000005</v>
      </c>
      <c r="CA463" s="72">
        <v>87.63</v>
      </c>
      <c r="CB463" s="74">
        <v>0.23</v>
      </c>
      <c r="CC463" s="74">
        <v>0.25</v>
      </c>
      <c r="CD463" s="74">
        <v>8.5050000000000008</v>
      </c>
      <c r="CE463" s="74">
        <v>1.4999999999999999E-2</v>
      </c>
      <c r="CF463" s="74">
        <v>0.38800000000000001</v>
      </c>
      <c r="CG463" s="74">
        <v>3.0000000000000001E-3</v>
      </c>
      <c r="CH463" s="74" t="s">
        <v>50</v>
      </c>
      <c r="CI463" s="74">
        <v>6.0000000000000001E-3</v>
      </c>
      <c r="CJ463" s="74">
        <v>0</v>
      </c>
      <c r="CK463" s="74">
        <v>0</v>
      </c>
      <c r="CL463" s="74">
        <v>0</v>
      </c>
      <c r="CM463" s="74">
        <v>0</v>
      </c>
      <c r="CN463" s="74">
        <v>0</v>
      </c>
      <c r="CO463" s="74">
        <v>0</v>
      </c>
      <c r="CP463" s="74">
        <v>0</v>
      </c>
      <c r="CQ463" s="74">
        <v>0</v>
      </c>
      <c r="CR463" s="74">
        <v>0</v>
      </c>
      <c r="CS463" s="74">
        <v>0</v>
      </c>
      <c r="CT463" s="74">
        <v>0</v>
      </c>
      <c r="CU463" s="74">
        <v>0</v>
      </c>
      <c r="CV463" s="74">
        <v>0</v>
      </c>
      <c r="CW463" s="74">
        <v>0</v>
      </c>
      <c r="CX463" s="74">
        <v>0</v>
      </c>
      <c r="CY463" s="74">
        <v>0</v>
      </c>
      <c r="CZ463" s="74">
        <v>0</v>
      </c>
      <c r="DA463" s="74">
        <v>0</v>
      </c>
      <c r="DB463" s="74">
        <v>0</v>
      </c>
      <c r="DC463" s="74">
        <v>0</v>
      </c>
      <c r="DD463" s="74">
        <v>0</v>
      </c>
    </row>
    <row r="464" spans="1:108" ht="16.5" customHeight="1" x14ac:dyDescent="0.25">
      <c r="A464" s="70">
        <v>435</v>
      </c>
      <c r="B464" s="71">
        <v>45510</v>
      </c>
      <c r="C464" s="72">
        <v>2</v>
      </c>
      <c r="D464" s="72"/>
      <c r="E464" s="72">
        <v>2064.105708</v>
      </c>
      <c r="F464" s="74"/>
      <c r="G464" s="72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2">
        <v>1.3</v>
      </c>
      <c r="AB464" s="72">
        <v>337.36</v>
      </c>
      <c r="AC464" s="72">
        <v>1.1599999999999999</v>
      </c>
      <c r="AD464" s="72">
        <v>2.33</v>
      </c>
      <c r="AE464" s="72">
        <v>7.5069999999999997</v>
      </c>
      <c r="AF464" s="72">
        <v>3.6999999999999998E-2</v>
      </c>
      <c r="AG464" s="72">
        <v>0.31900000000000001</v>
      </c>
      <c r="AH464" s="72">
        <v>2.3E-2</v>
      </c>
      <c r="AI464" s="72">
        <v>0</v>
      </c>
      <c r="AJ464" s="72">
        <v>6.0000000000000001E-3</v>
      </c>
      <c r="AK464" s="72"/>
      <c r="AL464" s="72"/>
      <c r="AM464" s="72"/>
      <c r="AN464" s="72"/>
      <c r="AO464" s="74">
        <v>37.07</v>
      </c>
      <c r="AP464" s="72">
        <v>10205.67</v>
      </c>
      <c r="AQ464" s="74">
        <v>39</v>
      </c>
      <c r="AR464" s="74">
        <v>10.63</v>
      </c>
      <c r="AS464" s="74">
        <v>9.7989999999999995</v>
      </c>
      <c r="AT464" s="74">
        <v>0.76200000000000001</v>
      </c>
      <c r="AU464" s="74">
        <v>0.50600000000000001</v>
      </c>
      <c r="AV464" s="74">
        <v>0.108</v>
      </c>
      <c r="AW464" s="74">
        <v>10.02</v>
      </c>
      <c r="AX464" s="74">
        <v>0.184</v>
      </c>
      <c r="AY464" s="74"/>
      <c r="AZ464" s="74"/>
      <c r="BA464" s="74"/>
      <c r="BB464" s="74">
        <v>0.72</v>
      </c>
      <c r="BC464" s="72">
        <v>127.76</v>
      </c>
      <c r="BD464" s="74">
        <v>0.19</v>
      </c>
      <c r="BE464" s="74">
        <v>1.92</v>
      </c>
      <c r="BF464" s="74">
        <v>7.0129999999999999</v>
      </c>
      <c r="BG464" s="74">
        <v>1.9E-2</v>
      </c>
      <c r="BH464" s="74">
        <v>0.29099999999999998</v>
      </c>
      <c r="BI464" s="74">
        <v>1.9E-2</v>
      </c>
      <c r="BJ464" s="74" t="s">
        <v>50</v>
      </c>
      <c r="BK464" s="74">
        <v>4.0000000000000001E-3</v>
      </c>
      <c r="BL464" s="74">
        <v>2.72</v>
      </c>
      <c r="BM464" s="72">
        <v>547.59</v>
      </c>
      <c r="BN464" s="74">
        <v>0.4</v>
      </c>
      <c r="BO464" s="74">
        <v>1.01</v>
      </c>
      <c r="BP464" s="74">
        <v>31.306000000000001</v>
      </c>
      <c r="BQ464" s="74">
        <v>5.5E-2</v>
      </c>
      <c r="BR464" s="74">
        <v>0.56499999999999995</v>
      </c>
      <c r="BS464" s="74">
        <v>1.0999999999999999E-2</v>
      </c>
      <c r="BT464" s="74">
        <v>20.66</v>
      </c>
      <c r="BU464" s="74">
        <v>8.0000000000000002E-3</v>
      </c>
      <c r="BV464" s="74"/>
      <c r="BW464" s="74"/>
      <c r="BX464" s="73"/>
      <c r="BY464" s="73"/>
      <c r="BZ464" s="74">
        <v>0.59</v>
      </c>
      <c r="CA464" s="72">
        <v>104.62</v>
      </c>
      <c r="CB464" s="74">
        <v>0.18</v>
      </c>
      <c r="CC464" s="74">
        <v>0.23</v>
      </c>
      <c r="CD464" s="74">
        <v>6.915</v>
      </c>
      <c r="CE464" s="74">
        <v>1.6E-2</v>
      </c>
      <c r="CF464" s="74">
        <v>0.30099999999999999</v>
      </c>
      <c r="CG464" s="74">
        <v>1.0999999999999999E-2</v>
      </c>
      <c r="CH464" s="74" t="s">
        <v>50</v>
      </c>
      <c r="CI464" s="74">
        <v>4.0000000000000001E-3</v>
      </c>
      <c r="CJ464" s="74">
        <v>2.72</v>
      </c>
      <c r="CK464" s="74">
        <v>547.59</v>
      </c>
      <c r="CL464" s="74">
        <v>0.4</v>
      </c>
      <c r="CM464" s="74">
        <v>1.01</v>
      </c>
      <c r="CN464" s="74">
        <v>31.306000000000001</v>
      </c>
      <c r="CO464" s="74">
        <v>5.5E-2</v>
      </c>
      <c r="CP464" s="74">
        <v>0.56499999999999995</v>
      </c>
      <c r="CQ464" s="74">
        <v>1.0999999999999999E-2</v>
      </c>
      <c r="CR464" s="74">
        <v>20.66</v>
      </c>
      <c r="CS464" s="74">
        <v>8.0000000000000002E-3</v>
      </c>
      <c r="CT464" s="74">
        <v>0.39</v>
      </c>
      <c r="CU464" s="74">
        <v>40.01</v>
      </c>
      <c r="CV464" s="74">
        <v>0.12</v>
      </c>
      <c r="CW464" s="74">
        <v>0.1</v>
      </c>
      <c r="CX464" s="74">
        <v>4.93</v>
      </c>
      <c r="CY464" s="74">
        <v>8.0000000000000002E-3</v>
      </c>
      <c r="CZ464" s="74">
        <v>0.25700000000000001</v>
      </c>
      <c r="DA464" s="74">
        <v>1E-3</v>
      </c>
      <c r="DB464" s="74">
        <v>0</v>
      </c>
      <c r="DC464" s="74">
        <v>3.0000000000000001E-3</v>
      </c>
      <c r="DD464" s="74">
        <v>0</v>
      </c>
    </row>
    <row r="465" spans="1:108" ht="16.5" customHeight="1" x14ac:dyDescent="0.25">
      <c r="A465" s="70">
        <v>436</v>
      </c>
      <c r="B465" s="71">
        <v>45511</v>
      </c>
      <c r="C465" s="72">
        <v>1</v>
      </c>
      <c r="D465" s="72"/>
      <c r="E465" s="72">
        <v>2156.1469999999999</v>
      </c>
      <c r="F465" s="74"/>
      <c r="G465" s="72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2">
        <v>0.99</v>
      </c>
      <c r="AB465" s="72">
        <v>268.11</v>
      </c>
      <c r="AC465" s="72">
        <v>0.95</v>
      </c>
      <c r="AD465" s="72">
        <v>2.58</v>
      </c>
      <c r="AE465" s="72">
        <v>8.0129999999999999</v>
      </c>
      <c r="AF465" s="72">
        <v>3.5999999999999997E-2</v>
      </c>
      <c r="AG465" s="72">
        <v>0.379</v>
      </c>
      <c r="AH465" s="72">
        <v>2.5999999999999999E-2</v>
      </c>
      <c r="AI465" s="72">
        <v>0</v>
      </c>
      <c r="AJ465" s="72">
        <v>7.0000000000000001E-3</v>
      </c>
      <c r="AK465" s="72"/>
      <c r="AL465" s="72"/>
      <c r="AM465" s="72"/>
      <c r="AN465" s="72"/>
      <c r="AO465" s="74">
        <v>31.46</v>
      </c>
      <c r="AP465" s="72">
        <v>9952.98</v>
      </c>
      <c r="AQ465" s="74">
        <v>39.36</v>
      </c>
      <c r="AR465" s="74">
        <v>12.13</v>
      </c>
      <c r="AS465" s="74">
        <v>9.9830000000000005</v>
      </c>
      <c r="AT465" s="74">
        <v>0.88100000000000001</v>
      </c>
      <c r="AU465" s="74">
        <v>0.53600000000000003</v>
      </c>
      <c r="AV465" s="74">
        <v>0.123</v>
      </c>
      <c r="AW465" s="74">
        <v>10.57</v>
      </c>
      <c r="AX465" s="74">
        <v>0.19800000000000001</v>
      </c>
      <c r="AY465" s="74"/>
      <c r="AZ465" s="74"/>
      <c r="BA465" s="74"/>
      <c r="BB465" s="74">
        <v>0.65</v>
      </c>
      <c r="BC465" s="72">
        <v>107.64</v>
      </c>
      <c r="BD465" s="74">
        <v>0.21</v>
      </c>
      <c r="BE465" s="74">
        <v>2.57</v>
      </c>
      <c r="BF465" s="74">
        <v>8.3239999999999998</v>
      </c>
      <c r="BG465" s="74">
        <v>2.3E-2</v>
      </c>
      <c r="BH465" s="74">
        <v>0.39200000000000002</v>
      </c>
      <c r="BI465" s="74">
        <v>2.5999999999999999E-2</v>
      </c>
      <c r="BJ465" s="74" t="s">
        <v>50</v>
      </c>
      <c r="BK465" s="74">
        <v>5.0000000000000001E-3</v>
      </c>
      <c r="BL465" s="74">
        <v>1.75</v>
      </c>
      <c r="BM465" s="72">
        <v>894.52</v>
      </c>
      <c r="BN465" s="74">
        <v>0.95</v>
      </c>
      <c r="BO465" s="74">
        <v>50.4</v>
      </c>
      <c r="BP465" s="74">
        <v>12.246</v>
      </c>
      <c r="BQ465" s="74">
        <v>0.51800000000000002</v>
      </c>
      <c r="BR465" s="74">
        <v>0.24299999999999999</v>
      </c>
      <c r="BS465" s="74">
        <v>0.55200000000000005</v>
      </c>
      <c r="BT465" s="74">
        <v>2.25</v>
      </c>
      <c r="BU465" s="74">
        <v>8.9999999999999993E-3</v>
      </c>
      <c r="BV465" s="74"/>
      <c r="BW465" s="74"/>
      <c r="BX465" s="73"/>
      <c r="BY465" s="73"/>
      <c r="BZ465" s="74">
        <v>0.49</v>
      </c>
      <c r="CA465" s="72">
        <v>79.06</v>
      </c>
      <c r="CB465" s="74">
        <v>0.19</v>
      </c>
      <c r="CC465" s="74">
        <v>0.23</v>
      </c>
      <c r="CD465" s="74">
        <v>7.7409999999999997</v>
      </c>
      <c r="CE465" s="74">
        <v>1.4999999999999999E-2</v>
      </c>
      <c r="CF465" s="74">
        <v>0.375</v>
      </c>
      <c r="CG465" s="74">
        <v>3.0000000000000001E-3</v>
      </c>
      <c r="CH465" s="74" t="s">
        <v>50</v>
      </c>
      <c r="CI465" s="74">
        <v>6.0000000000000001E-3</v>
      </c>
      <c r="CJ465" s="74">
        <v>2.79</v>
      </c>
      <c r="CK465" s="74">
        <v>651.21</v>
      </c>
      <c r="CL465" s="74">
        <v>0.71</v>
      </c>
      <c r="CM465" s="74">
        <v>2.83</v>
      </c>
      <c r="CN465" s="74">
        <v>30.509</v>
      </c>
      <c r="CO465" s="74">
        <v>0.128</v>
      </c>
      <c r="CP465" s="74">
        <v>0.81200000000000006</v>
      </c>
      <c r="CQ465" s="74">
        <v>2.8000000000000001E-2</v>
      </c>
      <c r="CR465" s="74">
        <v>21.3</v>
      </c>
      <c r="CS465" s="74">
        <v>0.01</v>
      </c>
      <c r="CT465" s="74">
        <v>0.33</v>
      </c>
      <c r="CU465" s="74">
        <v>41.17</v>
      </c>
      <c r="CV465" s="74">
        <v>0.15</v>
      </c>
      <c r="CW465" s="74">
        <v>0.14000000000000001</v>
      </c>
      <c r="CX465" s="74">
        <v>5.875</v>
      </c>
      <c r="CY465" s="74">
        <v>1.2E-2</v>
      </c>
      <c r="CZ465" s="74">
        <v>0.34899999999999998</v>
      </c>
      <c r="DA465" s="74">
        <v>2E-3</v>
      </c>
      <c r="DB465" s="74">
        <v>0</v>
      </c>
      <c r="DC465" s="74">
        <v>3.0000000000000001E-3</v>
      </c>
      <c r="DD465" s="74">
        <v>0</v>
      </c>
    </row>
    <row r="466" spans="1:108" ht="16.5" customHeight="1" x14ac:dyDescent="0.25">
      <c r="A466" s="70">
        <v>437</v>
      </c>
      <c r="B466" s="71">
        <v>45511</v>
      </c>
      <c r="C466" s="72">
        <v>2</v>
      </c>
      <c r="D466" s="72"/>
      <c r="E466" s="72">
        <v>2090.1543470000001</v>
      </c>
      <c r="F466" s="74"/>
      <c r="G466" s="72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2">
        <v>1.42</v>
      </c>
      <c r="AB466" s="72">
        <v>419.54</v>
      </c>
      <c r="AC466" s="72">
        <v>1.81</v>
      </c>
      <c r="AD466" s="72">
        <v>2.77</v>
      </c>
      <c r="AE466" s="72">
        <v>8.0269999999999992</v>
      </c>
      <c r="AF466" s="72">
        <v>0.05</v>
      </c>
      <c r="AG466" s="72">
        <v>0.34100000000000003</v>
      </c>
      <c r="AH466" s="72">
        <v>2.9000000000000001E-2</v>
      </c>
      <c r="AI466" s="72">
        <v>0</v>
      </c>
      <c r="AJ466" s="72">
        <v>8.9999999999999993E-3</v>
      </c>
      <c r="AK466" s="72"/>
      <c r="AL466" s="72"/>
      <c r="AM466" s="72"/>
      <c r="AN466" s="72"/>
      <c r="AO466" s="74">
        <v>30.33</v>
      </c>
      <c r="AP466" s="72">
        <v>9499.73</v>
      </c>
      <c r="AQ466" s="74">
        <v>43.99</v>
      </c>
      <c r="AR466" s="74">
        <v>11.09</v>
      </c>
      <c r="AS466" s="74">
        <v>8.8949999999999996</v>
      </c>
      <c r="AT466" s="74">
        <v>0.94299999999999995</v>
      </c>
      <c r="AU466" s="74">
        <v>0.39600000000000002</v>
      </c>
      <c r="AV466" s="74">
        <v>0.11700000000000001</v>
      </c>
      <c r="AW466" s="74">
        <v>9.25</v>
      </c>
      <c r="AX466" s="74">
        <v>0.191</v>
      </c>
      <c r="AY466" s="74"/>
      <c r="AZ466" s="74"/>
      <c r="BA466" s="74"/>
      <c r="BB466" s="74">
        <v>0.63</v>
      </c>
      <c r="BC466" s="72">
        <v>110.45</v>
      </c>
      <c r="BD466" s="74">
        <v>0.28999999999999998</v>
      </c>
      <c r="BE466" s="74">
        <v>2.4300000000000002</v>
      </c>
      <c r="BF466" s="74">
        <v>8.0890000000000004</v>
      </c>
      <c r="BG466" s="74">
        <v>2.1999999999999999E-2</v>
      </c>
      <c r="BH466" s="74">
        <v>0.32400000000000001</v>
      </c>
      <c r="BI466" s="74">
        <v>2.5000000000000001E-2</v>
      </c>
      <c r="BJ466" s="74" t="s">
        <v>50</v>
      </c>
      <c r="BK466" s="74">
        <v>4.0000000000000001E-3</v>
      </c>
      <c r="BL466" s="74">
        <v>2.4700000000000002</v>
      </c>
      <c r="BM466" s="72">
        <v>1118.8599999999999</v>
      </c>
      <c r="BN466" s="74">
        <v>1.83</v>
      </c>
      <c r="BO466" s="74">
        <v>49.83</v>
      </c>
      <c r="BP466" s="74">
        <v>11.773</v>
      </c>
      <c r="BQ466" s="74">
        <v>0.50700000000000001</v>
      </c>
      <c r="BR466" s="74">
        <v>0.24299999999999999</v>
      </c>
      <c r="BS466" s="74">
        <v>0.55200000000000005</v>
      </c>
      <c r="BT466" s="74">
        <v>2.5</v>
      </c>
      <c r="BU466" s="74">
        <v>0.01</v>
      </c>
      <c r="BV466" s="74"/>
      <c r="BW466" s="74"/>
      <c r="BX466" s="73"/>
      <c r="BY466" s="73"/>
      <c r="BZ466" s="74">
        <v>0.59</v>
      </c>
      <c r="CA466" s="72">
        <v>81.33</v>
      </c>
      <c r="CB466" s="74">
        <v>0.16</v>
      </c>
      <c r="CC466" s="74">
        <v>0.23</v>
      </c>
      <c r="CD466" s="74">
        <v>7.3390000000000004</v>
      </c>
      <c r="CE466" s="74">
        <v>1.2999999999999999E-2</v>
      </c>
      <c r="CF466" s="74">
        <v>0.29499999999999998</v>
      </c>
      <c r="CG466" s="74">
        <v>3.0000000000000001E-3</v>
      </c>
      <c r="CH466" s="74" t="s">
        <v>50</v>
      </c>
      <c r="CI466" s="74">
        <v>4.0000000000000001E-3</v>
      </c>
      <c r="CJ466" s="74">
        <v>1.77</v>
      </c>
      <c r="CK466" s="74">
        <v>546.62</v>
      </c>
      <c r="CL466" s="74">
        <v>0.64</v>
      </c>
      <c r="CM466" s="74">
        <v>2.0499999999999998</v>
      </c>
      <c r="CN466" s="74">
        <v>32.796999999999997</v>
      </c>
      <c r="CO466" s="74">
        <v>0.112</v>
      </c>
      <c r="CP466" s="74">
        <v>0.58199999999999996</v>
      </c>
      <c r="CQ466" s="74">
        <v>2.1999999999999999E-2</v>
      </c>
      <c r="CR466" s="74">
        <v>17.649999999999999</v>
      </c>
      <c r="CS466" s="74">
        <v>7.0000000000000001E-3</v>
      </c>
      <c r="CT466" s="74">
        <v>0.43</v>
      </c>
      <c r="CU466" s="74">
        <v>46.58</v>
      </c>
      <c r="CV466" s="74">
        <v>0.17</v>
      </c>
      <c r="CW466" s="74">
        <v>0.14000000000000001</v>
      </c>
      <c r="CX466" s="74">
        <v>7.4470000000000001</v>
      </c>
      <c r="CY466" s="74">
        <v>1.2E-2</v>
      </c>
      <c r="CZ466" s="74">
        <v>0.35399999999999998</v>
      </c>
      <c r="DA466" s="74">
        <v>2E-3</v>
      </c>
      <c r="DB466" s="74">
        <v>0</v>
      </c>
      <c r="DC466" s="74">
        <v>4.0000000000000001E-3</v>
      </c>
      <c r="DD466" s="74">
        <v>0</v>
      </c>
    </row>
    <row r="467" spans="1:108" ht="16.5" customHeight="1" x14ac:dyDescent="0.25">
      <c r="A467" s="70">
        <v>438</v>
      </c>
      <c r="B467" s="71">
        <v>45512</v>
      </c>
      <c r="C467" s="72">
        <v>1</v>
      </c>
      <c r="D467" s="72"/>
      <c r="E467" s="72">
        <v>1621.062733</v>
      </c>
      <c r="F467" s="74"/>
      <c r="G467" s="72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2">
        <v>1.37</v>
      </c>
      <c r="AB467" s="72">
        <v>541.79999999999995</v>
      </c>
      <c r="AC467" s="72">
        <v>1.88</v>
      </c>
      <c r="AD467" s="72">
        <v>3.35</v>
      </c>
      <c r="AE467" s="72">
        <v>8.891</v>
      </c>
      <c r="AF467" s="72">
        <v>5.1999999999999998E-2</v>
      </c>
      <c r="AG467" s="72">
        <v>0.43</v>
      </c>
      <c r="AH467" s="72">
        <v>3.5000000000000003E-2</v>
      </c>
      <c r="AI467" s="72">
        <v>0</v>
      </c>
      <c r="AJ467" s="72">
        <v>1.2E-2</v>
      </c>
      <c r="AK467" s="72"/>
      <c r="AL467" s="72"/>
      <c r="AM467" s="72"/>
      <c r="AN467" s="72"/>
      <c r="AO467" s="74">
        <v>22.65</v>
      </c>
      <c r="AP467" s="72">
        <v>9093.56</v>
      </c>
      <c r="AQ467" s="74">
        <v>38.65</v>
      </c>
      <c r="AR467" s="74">
        <v>12.38</v>
      </c>
      <c r="AS467" s="74">
        <v>9.6549999999999994</v>
      </c>
      <c r="AT467" s="74">
        <v>0.78100000000000003</v>
      </c>
      <c r="AU467" s="74">
        <v>0.47</v>
      </c>
      <c r="AV467" s="74">
        <v>0.13200000000000001</v>
      </c>
      <c r="AW467" s="74">
        <v>11.62</v>
      </c>
      <c r="AX467" s="74">
        <v>0.189</v>
      </c>
      <c r="AY467" s="74"/>
      <c r="AZ467" s="74"/>
      <c r="BA467" s="74"/>
      <c r="BB467" s="74">
        <v>0.56000000000000005</v>
      </c>
      <c r="BC467" s="72">
        <v>117.21</v>
      </c>
      <c r="BD467" s="74">
        <v>0.24</v>
      </c>
      <c r="BE467" s="74">
        <v>2.66</v>
      </c>
      <c r="BF467" s="74">
        <v>8.3049999999999997</v>
      </c>
      <c r="BG467" s="74">
        <v>2.1000000000000001E-2</v>
      </c>
      <c r="BH467" s="74">
        <v>0.379</v>
      </c>
      <c r="BI467" s="74">
        <v>2.7E-2</v>
      </c>
      <c r="BJ467" s="74" t="s">
        <v>50</v>
      </c>
      <c r="BK467" s="74">
        <v>6.0000000000000001E-3</v>
      </c>
      <c r="BL467" s="74">
        <v>1.05</v>
      </c>
      <c r="BM467" s="72">
        <v>930.65</v>
      </c>
      <c r="BN467" s="74">
        <v>1.23</v>
      </c>
      <c r="BO467" s="74">
        <v>51.24</v>
      </c>
      <c r="BP467" s="74">
        <v>10.359</v>
      </c>
      <c r="BQ467" s="74">
        <v>0.44600000000000001</v>
      </c>
      <c r="BR467" s="74">
        <v>0.19400000000000001</v>
      </c>
      <c r="BS467" s="74">
        <v>0.505</v>
      </c>
      <c r="BT467" s="74">
        <v>2.1</v>
      </c>
      <c r="BU467" s="74">
        <v>0.01</v>
      </c>
      <c r="BV467" s="74"/>
      <c r="BW467" s="74"/>
      <c r="BX467" s="73"/>
      <c r="BY467" s="73"/>
      <c r="BZ467" s="74">
        <v>0.49</v>
      </c>
      <c r="CA467" s="72">
        <v>87.82</v>
      </c>
      <c r="CB467" s="74">
        <v>0.16</v>
      </c>
      <c r="CC467" s="74">
        <v>0.32</v>
      </c>
      <c r="CD467" s="74">
        <v>6.9660000000000002</v>
      </c>
      <c r="CE467" s="74">
        <v>1.2E-2</v>
      </c>
      <c r="CF467" s="74">
        <v>0.309</v>
      </c>
      <c r="CG467" s="74">
        <v>3.0000000000000001E-3</v>
      </c>
      <c r="CH467" s="74" t="s">
        <v>50</v>
      </c>
      <c r="CI467" s="74">
        <v>4.0000000000000001E-3</v>
      </c>
      <c r="CJ467" s="74">
        <v>2.14</v>
      </c>
      <c r="CK467" s="74">
        <v>625.96</v>
      </c>
      <c r="CL467" s="74">
        <v>0.46</v>
      </c>
      <c r="CM467" s="74">
        <v>1.0900000000000001</v>
      </c>
      <c r="CN467" s="74">
        <v>32.625</v>
      </c>
      <c r="CO467" s="74">
        <v>6.7000000000000004E-2</v>
      </c>
      <c r="CP467" s="74">
        <v>0.57899999999999996</v>
      </c>
      <c r="CQ467" s="74">
        <v>1.0999999999999999E-2</v>
      </c>
      <c r="CR467" s="74">
        <v>19.309999999999999</v>
      </c>
      <c r="CS467" s="74">
        <v>0.01</v>
      </c>
      <c r="CT467" s="74">
        <v>0.33</v>
      </c>
      <c r="CU467" s="74">
        <v>45.03</v>
      </c>
      <c r="CV467" s="74">
        <v>0.17</v>
      </c>
      <c r="CW467" s="74">
        <v>0.11</v>
      </c>
      <c r="CX467" s="74">
        <v>5.718</v>
      </c>
      <c r="CY467" s="74">
        <v>0.01</v>
      </c>
      <c r="CZ467" s="74">
        <v>0.32600000000000001</v>
      </c>
      <c r="DA467" s="74">
        <v>1E-3</v>
      </c>
      <c r="DB467" s="74">
        <v>0</v>
      </c>
      <c r="DC467" s="74">
        <v>5.0000000000000001E-3</v>
      </c>
      <c r="DD467" s="74">
        <v>0</v>
      </c>
    </row>
    <row r="468" spans="1:108" ht="16.5" customHeight="1" x14ac:dyDescent="0.25">
      <c r="A468" s="70">
        <v>439</v>
      </c>
      <c r="B468" s="71">
        <v>45512</v>
      </c>
      <c r="C468" s="72">
        <v>2</v>
      </c>
      <c r="D468" s="72"/>
      <c r="E468" s="72">
        <v>1954.2517800000001</v>
      </c>
      <c r="F468" s="74"/>
      <c r="G468" s="72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2">
        <v>2.42</v>
      </c>
      <c r="AB468" s="72">
        <v>879.86</v>
      </c>
      <c r="AC468" s="72">
        <v>2.99</v>
      </c>
      <c r="AD468" s="72">
        <v>4.4800000000000004</v>
      </c>
      <c r="AE468" s="72">
        <v>12.583</v>
      </c>
      <c r="AF468" s="72">
        <v>6.7000000000000004E-2</v>
      </c>
      <c r="AG468" s="72">
        <v>0.748</v>
      </c>
      <c r="AH468" s="72">
        <v>4.8000000000000001E-2</v>
      </c>
      <c r="AI468" s="72">
        <v>0</v>
      </c>
      <c r="AJ468" s="72">
        <v>0.02</v>
      </c>
      <c r="AK468" s="72"/>
      <c r="AL468" s="72"/>
      <c r="AM468" s="72"/>
      <c r="AN468" s="72"/>
      <c r="AO468" s="74">
        <v>24.95</v>
      </c>
      <c r="AP468" s="72">
        <v>10927.87</v>
      </c>
      <c r="AQ468" s="74">
        <v>42.9</v>
      </c>
      <c r="AR468" s="74">
        <v>10.39</v>
      </c>
      <c r="AS468" s="74">
        <v>10.348000000000001</v>
      </c>
      <c r="AT468" s="74">
        <v>0.79600000000000004</v>
      </c>
      <c r="AU468" s="74">
        <v>0.66200000000000003</v>
      </c>
      <c r="AV468" s="74">
        <v>0.112</v>
      </c>
      <c r="AW468" s="74">
        <v>9.67</v>
      </c>
      <c r="AX468" s="74">
        <v>0.24199999999999999</v>
      </c>
      <c r="AY468" s="74"/>
      <c r="AZ468" s="74"/>
      <c r="BA468" s="74"/>
      <c r="BB468" s="74">
        <v>0.75</v>
      </c>
      <c r="BC468" s="72">
        <v>218.06</v>
      </c>
      <c r="BD468" s="74">
        <v>0.38</v>
      </c>
      <c r="BE468" s="74">
        <v>3.78</v>
      </c>
      <c r="BF468" s="74">
        <v>9.1020000000000003</v>
      </c>
      <c r="BG468" s="74">
        <v>3.1E-2</v>
      </c>
      <c r="BH468" s="74">
        <v>0.47699999999999998</v>
      </c>
      <c r="BI468" s="74">
        <v>0.04</v>
      </c>
      <c r="BJ468" s="74" t="s">
        <v>50</v>
      </c>
      <c r="BK468" s="74">
        <v>7.0000000000000001E-3</v>
      </c>
      <c r="BL468" s="74">
        <v>0.95</v>
      </c>
      <c r="BM468" s="72">
        <v>780.4</v>
      </c>
      <c r="BN468" s="74">
        <v>1.1399999999999999</v>
      </c>
      <c r="BO468" s="74">
        <v>50.93</v>
      </c>
      <c r="BP468" s="74">
        <v>11.579000000000001</v>
      </c>
      <c r="BQ468" s="74">
        <v>0.44500000000000001</v>
      </c>
      <c r="BR468" s="74">
        <v>0.19700000000000001</v>
      </c>
      <c r="BS468" s="74">
        <v>0.56299999999999994</v>
      </c>
      <c r="BT468" s="74">
        <v>2.19</v>
      </c>
      <c r="BU468" s="74">
        <v>8.0000000000000002E-3</v>
      </c>
      <c r="BV468" s="74"/>
      <c r="BW468" s="74"/>
      <c r="BX468" s="73"/>
      <c r="BY468" s="73"/>
      <c r="BZ468" s="74">
        <v>0.69</v>
      </c>
      <c r="CA468" s="72">
        <v>197.49</v>
      </c>
      <c r="CB468" s="74">
        <v>0.42</v>
      </c>
      <c r="CC468" s="74">
        <v>1.47</v>
      </c>
      <c r="CD468" s="74">
        <v>9.5280000000000005</v>
      </c>
      <c r="CE468" s="74">
        <v>2.4E-2</v>
      </c>
      <c r="CF468" s="74">
        <v>0.54600000000000004</v>
      </c>
      <c r="CG468" s="74">
        <v>1.6E-2</v>
      </c>
      <c r="CH468" s="74" t="s">
        <v>50</v>
      </c>
      <c r="CI468" s="74">
        <v>8.0000000000000002E-3</v>
      </c>
      <c r="CJ468" s="74">
        <v>2.57</v>
      </c>
      <c r="CK468" s="74">
        <v>2146.64</v>
      </c>
      <c r="CL468" s="74">
        <v>2.92</v>
      </c>
      <c r="CM468" s="74">
        <v>45.91</v>
      </c>
      <c r="CN468" s="74">
        <v>13.124000000000001</v>
      </c>
      <c r="CO468" s="74">
        <v>0.44800000000000001</v>
      </c>
      <c r="CP468" s="74">
        <v>0.39600000000000002</v>
      </c>
      <c r="CQ468" s="74">
        <v>0.47199999999999998</v>
      </c>
      <c r="CR468" s="74">
        <v>4.91</v>
      </c>
      <c r="CS468" s="74">
        <v>2.3E-2</v>
      </c>
      <c r="CT468" s="74">
        <v>0.53</v>
      </c>
      <c r="CU468" s="74">
        <v>179.75</v>
      </c>
      <c r="CV468" s="74">
        <v>0.42</v>
      </c>
      <c r="CW468" s="74">
        <v>1.06</v>
      </c>
      <c r="CX468" s="74">
        <v>10.962999999999999</v>
      </c>
      <c r="CY468" s="74">
        <v>0.02</v>
      </c>
      <c r="CZ468" s="74">
        <v>0.63900000000000001</v>
      </c>
      <c r="DA468" s="74">
        <v>1.0999999999999999E-2</v>
      </c>
      <c r="DB468" s="74">
        <v>0</v>
      </c>
      <c r="DC468" s="74">
        <v>8.9999999999999993E-3</v>
      </c>
      <c r="DD468" s="74">
        <v>0</v>
      </c>
    </row>
    <row r="469" spans="1:108" ht="16.5" customHeight="1" x14ac:dyDescent="0.25">
      <c r="A469" s="70">
        <v>440</v>
      </c>
      <c r="B469" s="71">
        <v>45513</v>
      </c>
      <c r="C469" s="72">
        <v>1</v>
      </c>
      <c r="D469" s="72"/>
      <c r="E469" s="72">
        <v>2142.2608650000002</v>
      </c>
      <c r="F469" s="74"/>
      <c r="G469" s="72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2">
        <v>1.37</v>
      </c>
      <c r="AB469" s="72">
        <v>585.4</v>
      </c>
      <c r="AC469" s="72">
        <v>1.9</v>
      </c>
      <c r="AD469" s="72">
        <v>3.56</v>
      </c>
      <c r="AE469" s="72">
        <v>8.5210000000000008</v>
      </c>
      <c r="AF469" s="72">
        <v>5.2999999999999999E-2</v>
      </c>
      <c r="AG469" s="72">
        <v>0.42899999999999999</v>
      </c>
      <c r="AH469" s="72">
        <v>3.5999999999999997E-2</v>
      </c>
      <c r="AI469" s="72">
        <v>0</v>
      </c>
      <c r="AJ469" s="72">
        <v>1.0999999999999999E-2</v>
      </c>
      <c r="AK469" s="72"/>
      <c r="AL469" s="72"/>
      <c r="AM469" s="72"/>
      <c r="AN469" s="72"/>
      <c r="AO469" s="74">
        <v>24.1</v>
      </c>
      <c r="AP469" s="72">
        <v>13319.35</v>
      </c>
      <c r="AQ469" s="74">
        <v>49.96</v>
      </c>
      <c r="AR469" s="74">
        <v>7.98</v>
      </c>
      <c r="AS469" s="74">
        <v>8.3420000000000005</v>
      </c>
      <c r="AT469" s="74">
        <v>0.76800000000000002</v>
      </c>
      <c r="AU469" s="74">
        <v>0.49299999999999999</v>
      </c>
      <c r="AV469" s="74">
        <v>8.3000000000000004E-2</v>
      </c>
      <c r="AW469" s="74">
        <v>8.77</v>
      </c>
      <c r="AX469" s="74">
        <v>0.24199999999999999</v>
      </c>
      <c r="AY469" s="74"/>
      <c r="AZ469" s="74"/>
      <c r="BA469" s="74"/>
      <c r="BB469" s="74">
        <v>0.65</v>
      </c>
      <c r="BC469" s="72">
        <v>155.93</v>
      </c>
      <c r="BD469" s="74">
        <v>0.33</v>
      </c>
      <c r="BE469" s="74">
        <v>3.59</v>
      </c>
      <c r="BF469" s="74">
        <v>8.9580000000000002</v>
      </c>
      <c r="BG469" s="74">
        <v>0.03</v>
      </c>
      <c r="BH469" s="74">
        <v>0.44600000000000001</v>
      </c>
      <c r="BI469" s="74">
        <v>3.6999999999999998E-2</v>
      </c>
      <c r="BJ469" s="74" t="s">
        <v>50</v>
      </c>
      <c r="BK469" s="74">
        <v>6.0000000000000001E-3</v>
      </c>
      <c r="BL469" s="74">
        <v>1.35</v>
      </c>
      <c r="BM469" s="72">
        <v>1037.6300000000001</v>
      </c>
      <c r="BN469" s="74">
        <v>1.55</v>
      </c>
      <c r="BO469" s="74">
        <v>53.19</v>
      </c>
      <c r="BP469" s="74">
        <v>10.419</v>
      </c>
      <c r="BQ469" s="74">
        <v>0.45400000000000001</v>
      </c>
      <c r="BR469" s="74">
        <v>0.14699999999999999</v>
      </c>
      <c r="BS469" s="74">
        <v>0.55400000000000005</v>
      </c>
      <c r="BT469" s="74">
        <v>1.19</v>
      </c>
      <c r="BU469" s="74">
        <v>1.4E-2</v>
      </c>
      <c r="BV469" s="74"/>
      <c r="BW469" s="74"/>
      <c r="BX469" s="73"/>
      <c r="BY469" s="73"/>
      <c r="BZ469" s="74">
        <v>0.63</v>
      </c>
      <c r="CA469" s="72">
        <v>119.57</v>
      </c>
      <c r="CB469" s="74">
        <v>0.28000000000000003</v>
      </c>
      <c r="CC469" s="74">
        <v>0.28999999999999998</v>
      </c>
      <c r="CD469" s="74">
        <v>8.484</v>
      </c>
      <c r="CE469" s="74">
        <v>1.6E-2</v>
      </c>
      <c r="CF469" s="74">
        <v>0.45300000000000001</v>
      </c>
      <c r="CG469" s="74">
        <v>4.0000000000000001E-3</v>
      </c>
      <c r="CH469" s="74" t="s">
        <v>50</v>
      </c>
      <c r="CI469" s="74">
        <v>5.0000000000000001E-3</v>
      </c>
      <c r="CJ469" s="74">
        <v>3.37</v>
      </c>
      <c r="CK469" s="74">
        <v>2108.41</v>
      </c>
      <c r="CL469" s="74">
        <v>2.58</v>
      </c>
      <c r="CM469" s="74">
        <v>23.85</v>
      </c>
      <c r="CN469" s="74">
        <v>23.716000000000001</v>
      </c>
      <c r="CO469" s="74">
        <v>0.33400000000000002</v>
      </c>
      <c r="CP469" s="74">
        <v>0.78700000000000003</v>
      </c>
      <c r="CQ469" s="74">
        <v>0.24299999999999999</v>
      </c>
      <c r="CR469" s="74">
        <v>10.15</v>
      </c>
      <c r="CS469" s="74">
        <v>2.1999999999999999E-2</v>
      </c>
      <c r="CT469" s="74">
        <v>0.53</v>
      </c>
      <c r="CU469" s="74">
        <v>79.819999999999993</v>
      </c>
      <c r="CV469" s="74">
        <v>0.27</v>
      </c>
      <c r="CW469" s="74">
        <v>0.24</v>
      </c>
      <c r="CX469" s="74">
        <v>6.3140000000000001</v>
      </c>
      <c r="CY469" s="74">
        <v>1.2999999999999999E-2</v>
      </c>
      <c r="CZ469" s="74">
        <v>0.44</v>
      </c>
      <c r="DA469" s="74">
        <v>3.0000000000000001E-3</v>
      </c>
      <c r="DB469" s="74">
        <v>0</v>
      </c>
      <c r="DC469" s="74">
        <v>5.0000000000000001E-3</v>
      </c>
      <c r="DD469" s="74">
        <v>0</v>
      </c>
    </row>
    <row r="470" spans="1:108" ht="16.5" customHeight="1" x14ac:dyDescent="0.25">
      <c r="A470" s="70">
        <v>441</v>
      </c>
      <c r="B470" s="71">
        <v>45513</v>
      </c>
      <c r="C470" s="72">
        <v>2</v>
      </c>
      <c r="D470" s="72"/>
      <c r="E470" s="72">
        <v>2139.5191359999999</v>
      </c>
      <c r="F470" s="74"/>
      <c r="G470" s="72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2">
        <v>0.89</v>
      </c>
      <c r="AB470" s="72">
        <v>469.39</v>
      </c>
      <c r="AC470" s="72">
        <v>1.49</v>
      </c>
      <c r="AD470" s="72">
        <v>2.97</v>
      </c>
      <c r="AE470" s="72">
        <v>7.8339999999999996</v>
      </c>
      <c r="AF470" s="72">
        <v>4.7E-2</v>
      </c>
      <c r="AG470" s="72">
        <v>0.378</v>
      </c>
      <c r="AH470" s="72">
        <v>0.03</v>
      </c>
      <c r="AI470" s="72">
        <v>0</v>
      </c>
      <c r="AJ470" s="72">
        <v>8.9999999999999993E-3</v>
      </c>
      <c r="AK470" s="72"/>
      <c r="AL470" s="72"/>
      <c r="AM470" s="72"/>
      <c r="AN470" s="72"/>
      <c r="AO470" s="74">
        <v>20.010000000000002</v>
      </c>
      <c r="AP470" s="72">
        <v>14174.77</v>
      </c>
      <c r="AQ470" s="74">
        <v>53.1</v>
      </c>
      <c r="AR470" s="74">
        <v>9.68</v>
      </c>
      <c r="AS470" s="74">
        <v>8.2270000000000003</v>
      </c>
      <c r="AT470" s="74">
        <v>0.90200000000000002</v>
      </c>
      <c r="AU470" s="74">
        <v>0.46600000000000003</v>
      </c>
      <c r="AV470" s="74">
        <v>9.9000000000000005E-2</v>
      </c>
      <c r="AW470" s="74">
        <v>3.92</v>
      </c>
      <c r="AX470" s="74">
        <v>0.26100000000000001</v>
      </c>
      <c r="AY470" s="74"/>
      <c r="AZ470" s="74"/>
      <c r="BA470" s="74"/>
      <c r="BB470" s="74">
        <v>0.59</v>
      </c>
      <c r="BC470" s="72">
        <v>151.88</v>
      </c>
      <c r="BD470" s="74">
        <v>0.27</v>
      </c>
      <c r="BE470" s="74">
        <v>2.85</v>
      </c>
      <c r="BF470" s="74">
        <v>7.89</v>
      </c>
      <c r="BG470" s="74">
        <v>2.5999999999999999E-2</v>
      </c>
      <c r="BH470" s="74">
        <v>0.34699999999999998</v>
      </c>
      <c r="BI470" s="74">
        <v>2.9000000000000001E-2</v>
      </c>
      <c r="BJ470" s="74" t="s">
        <v>50</v>
      </c>
      <c r="BK470" s="74">
        <v>4.0000000000000001E-3</v>
      </c>
      <c r="BL470" s="74">
        <v>0.84</v>
      </c>
      <c r="BM470" s="72">
        <v>807.42</v>
      </c>
      <c r="BN470" s="74">
        <v>1.51</v>
      </c>
      <c r="BO470" s="74">
        <v>51.91</v>
      </c>
      <c r="BP470" s="74">
        <v>10.532999999999999</v>
      </c>
      <c r="BQ470" s="74">
        <v>0.48899999999999999</v>
      </c>
      <c r="BR470" s="74">
        <v>0.186</v>
      </c>
      <c r="BS470" s="74">
        <v>0.53800000000000003</v>
      </c>
      <c r="BT470" s="74">
        <v>1.72</v>
      </c>
      <c r="BU470" s="74">
        <v>1.4999999999999999E-2</v>
      </c>
      <c r="BV470" s="74"/>
      <c r="BW470" s="74"/>
      <c r="BX470" s="73"/>
      <c r="BY470" s="73"/>
      <c r="BZ470" s="74">
        <v>0.53</v>
      </c>
      <c r="CA470" s="72">
        <v>98.55</v>
      </c>
      <c r="CB470" s="74">
        <v>0.21</v>
      </c>
      <c r="CC470" s="74">
        <v>0.21</v>
      </c>
      <c r="CD470" s="74">
        <v>7.3280000000000003</v>
      </c>
      <c r="CE470" s="74">
        <v>1.2999999999999999E-2</v>
      </c>
      <c r="CF470" s="74">
        <v>0.371</v>
      </c>
      <c r="CG470" s="74">
        <v>3.0000000000000001E-3</v>
      </c>
      <c r="CH470" s="74" t="s">
        <v>50</v>
      </c>
      <c r="CI470" s="74">
        <v>5.0000000000000001E-3</v>
      </c>
      <c r="CJ470" s="74">
        <v>2.14</v>
      </c>
      <c r="CK470" s="74">
        <v>813.26</v>
      </c>
      <c r="CL470" s="74">
        <v>0.82</v>
      </c>
      <c r="CM470" s="74">
        <v>2.78</v>
      </c>
      <c r="CN470" s="74">
        <v>37.46</v>
      </c>
      <c r="CO470" s="74">
        <v>8.4000000000000005E-2</v>
      </c>
      <c r="CP470" s="74">
        <v>0.59899999999999998</v>
      </c>
      <c r="CQ470" s="74">
        <v>2.9000000000000001E-2</v>
      </c>
      <c r="CR470" s="74">
        <v>7.4</v>
      </c>
      <c r="CS470" s="74">
        <v>1.0999999999999999E-2</v>
      </c>
      <c r="CT470" s="74">
        <v>0.43</v>
      </c>
      <c r="CU470" s="74">
        <v>56.43</v>
      </c>
      <c r="CV470" s="74">
        <v>0.26</v>
      </c>
      <c r="CW470" s="74">
        <v>0.16</v>
      </c>
      <c r="CX470" s="74">
        <v>5.883</v>
      </c>
      <c r="CY470" s="74">
        <v>1.2999999999999999E-2</v>
      </c>
      <c r="CZ470" s="74">
        <v>0.43</v>
      </c>
      <c r="DA470" s="74">
        <v>2E-3</v>
      </c>
      <c r="DB470" s="74">
        <v>0</v>
      </c>
      <c r="DC470" s="74">
        <v>5.0000000000000001E-3</v>
      </c>
      <c r="DD470" s="74">
        <v>0</v>
      </c>
    </row>
    <row r="471" spans="1:108" ht="16.5" customHeight="1" x14ac:dyDescent="0.25">
      <c r="A471" s="70">
        <v>442</v>
      </c>
      <c r="B471" s="71">
        <v>45514</v>
      </c>
      <c r="C471" s="72">
        <v>1</v>
      </c>
      <c r="D471" s="72"/>
      <c r="E471" s="72">
        <v>1884.628692</v>
      </c>
      <c r="F471" s="74"/>
      <c r="G471" s="72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2">
        <v>1.7</v>
      </c>
      <c r="AB471" s="72">
        <v>807.78</v>
      </c>
      <c r="AC471" s="72">
        <v>1.79</v>
      </c>
      <c r="AD471" s="72">
        <v>3.23</v>
      </c>
      <c r="AE471" s="72">
        <v>8.7520000000000007</v>
      </c>
      <c r="AF471" s="72">
        <v>4.9000000000000002E-2</v>
      </c>
      <c r="AG471" s="72">
        <v>0.45300000000000001</v>
      </c>
      <c r="AH471" s="72">
        <v>3.2000000000000001E-2</v>
      </c>
      <c r="AI471" s="72">
        <v>0</v>
      </c>
      <c r="AJ471" s="72">
        <v>0.01</v>
      </c>
      <c r="AK471" s="72"/>
      <c r="AL471" s="72"/>
      <c r="AM471" s="72"/>
      <c r="AN471" s="72"/>
      <c r="AO471" s="74">
        <v>27.56</v>
      </c>
      <c r="AP471" s="72">
        <v>15403.71</v>
      </c>
      <c r="AQ471" s="74">
        <v>43.08</v>
      </c>
      <c r="AR471" s="74">
        <v>12.31</v>
      </c>
      <c r="AS471" s="74">
        <v>8.2530000000000001</v>
      </c>
      <c r="AT471" s="74">
        <v>0.745</v>
      </c>
      <c r="AU471" s="74">
        <v>0.42</v>
      </c>
      <c r="AV471" s="74">
        <v>0.124</v>
      </c>
      <c r="AW471" s="74">
        <v>4.68</v>
      </c>
      <c r="AX471" s="74">
        <v>0.183</v>
      </c>
      <c r="AY471" s="74"/>
      <c r="AZ471" s="74"/>
      <c r="BA471" s="74"/>
      <c r="BB471" s="74">
        <v>0.53</v>
      </c>
      <c r="BC471" s="72">
        <v>174.07</v>
      </c>
      <c r="BD471" s="74">
        <v>0.28999999999999998</v>
      </c>
      <c r="BE471" s="74">
        <v>2.77</v>
      </c>
      <c r="BF471" s="74">
        <v>8.14</v>
      </c>
      <c r="BG471" s="74">
        <v>2.1999999999999999E-2</v>
      </c>
      <c r="BH471" s="74">
        <v>0.41199999999999998</v>
      </c>
      <c r="BI471" s="74">
        <v>2.8000000000000001E-2</v>
      </c>
      <c r="BJ471" s="74" t="s">
        <v>50</v>
      </c>
      <c r="BK471" s="74">
        <v>5.0000000000000001E-3</v>
      </c>
      <c r="BL471" s="74">
        <v>1.2</v>
      </c>
      <c r="BM471" s="72">
        <v>1065.53</v>
      </c>
      <c r="BN471" s="74">
        <v>1.38</v>
      </c>
      <c r="BO471" s="74">
        <v>51.16</v>
      </c>
      <c r="BP471" s="74">
        <v>9.9179999999999993</v>
      </c>
      <c r="BQ471" s="74">
        <v>0.45</v>
      </c>
      <c r="BR471" s="74">
        <v>0.187</v>
      </c>
      <c r="BS471" s="74">
        <v>0.48899999999999999</v>
      </c>
      <c r="BT471" s="74">
        <v>2.04</v>
      </c>
      <c r="BU471" s="74">
        <v>7.0000000000000001E-3</v>
      </c>
      <c r="BV471" s="74"/>
      <c r="BW471" s="74"/>
      <c r="BX471" s="73"/>
      <c r="BY471" s="73"/>
      <c r="BZ471" s="74">
        <v>0.47</v>
      </c>
      <c r="CA471" s="72">
        <v>118.22</v>
      </c>
      <c r="CB471" s="74">
        <v>0.2</v>
      </c>
      <c r="CC471" s="74">
        <v>0.25</v>
      </c>
      <c r="CD471" s="74">
        <v>7.53</v>
      </c>
      <c r="CE471" s="74">
        <v>1.4E-2</v>
      </c>
      <c r="CF471" s="74">
        <v>0.39200000000000002</v>
      </c>
      <c r="CG471" s="74">
        <v>3.0000000000000001E-3</v>
      </c>
      <c r="CH471" s="74" t="s">
        <v>50</v>
      </c>
      <c r="CI471" s="74">
        <v>5.0000000000000001E-3</v>
      </c>
      <c r="CJ471" s="74">
        <v>1.6</v>
      </c>
      <c r="CK471" s="74">
        <v>616.84</v>
      </c>
      <c r="CL471" s="74">
        <v>0.47</v>
      </c>
      <c r="CM471" s="74">
        <v>1.32</v>
      </c>
      <c r="CN471" s="74">
        <v>38.200000000000003</v>
      </c>
      <c r="CO471" s="74">
        <v>4.4999999999999998E-2</v>
      </c>
      <c r="CP471" s="74">
        <v>0.57199999999999995</v>
      </c>
      <c r="CQ471" s="74">
        <v>1.4E-2</v>
      </c>
      <c r="CR471" s="74">
        <v>5.59</v>
      </c>
      <c r="CS471" s="74">
        <v>8.0000000000000002E-3</v>
      </c>
      <c r="CT471" s="74">
        <v>0.37</v>
      </c>
      <c r="CU471" s="74">
        <v>56.25</v>
      </c>
      <c r="CV471" s="74">
        <v>0.21</v>
      </c>
      <c r="CW471" s="74">
        <v>0.18</v>
      </c>
      <c r="CX471" s="74">
        <v>4.8419999999999996</v>
      </c>
      <c r="CY471" s="74">
        <v>1.2999999999999999E-2</v>
      </c>
      <c r="CZ471" s="74">
        <v>0.38700000000000001</v>
      </c>
      <c r="DA471" s="74">
        <v>2E-3</v>
      </c>
      <c r="DB471" s="74">
        <v>0</v>
      </c>
      <c r="DC471" s="74">
        <v>4.0000000000000001E-3</v>
      </c>
      <c r="DD471" s="74">
        <v>0</v>
      </c>
    </row>
    <row r="472" spans="1:108" ht="16.5" customHeight="1" x14ac:dyDescent="0.25">
      <c r="A472" s="70">
        <v>443</v>
      </c>
      <c r="B472" s="71">
        <v>45514</v>
      </c>
      <c r="C472" s="72">
        <v>2</v>
      </c>
      <c r="D472" s="72"/>
      <c r="E472" s="72">
        <v>2148.1098179999999</v>
      </c>
      <c r="F472" s="74"/>
      <c r="G472" s="72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2">
        <v>1.3</v>
      </c>
      <c r="AB472" s="72">
        <v>531.16</v>
      </c>
      <c r="AC472" s="72">
        <v>1.06</v>
      </c>
      <c r="AD472" s="72">
        <v>2.33</v>
      </c>
      <c r="AE472" s="72">
        <v>6.6470000000000002</v>
      </c>
      <c r="AF472" s="72">
        <v>3.9E-2</v>
      </c>
      <c r="AG472" s="72">
        <v>0.35</v>
      </c>
      <c r="AH472" s="72">
        <v>2.4E-2</v>
      </c>
      <c r="AI472" s="72">
        <v>0</v>
      </c>
      <c r="AJ472" s="72">
        <v>6.0000000000000001E-3</v>
      </c>
      <c r="AK472" s="72"/>
      <c r="AL472" s="72"/>
      <c r="AM472" s="72"/>
      <c r="AN472" s="72"/>
      <c r="AO472" s="74">
        <v>26.75</v>
      </c>
      <c r="AP472" s="72">
        <v>13004.91</v>
      </c>
      <c r="AQ472" s="74">
        <v>51.54</v>
      </c>
      <c r="AR472" s="74">
        <v>9.09</v>
      </c>
      <c r="AS472" s="74">
        <v>8.1489999999999991</v>
      </c>
      <c r="AT472" s="74">
        <v>0.88100000000000001</v>
      </c>
      <c r="AU472" s="74">
        <v>0.47899999999999998</v>
      </c>
      <c r="AV472" s="74">
        <v>9.2999999999999999E-2</v>
      </c>
      <c r="AW472" s="74">
        <v>4.75</v>
      </c>
      <c r="AX472" s="74">
        <v>0.20300000000000001</v>
      </c>
      <c r="AY472" s="74"/>
      <c r="AZ472" s="74"/>
      <c r="BA472" s="74"/>
      <c r="BB472" s="74">
        <v>0.53</v>
      </c>
      <c r="BC472" s="72">
        <v>190.67</v>
      </c>
      <c r="BD472" s="74">
        <v>0.24</v>
      </c>
      <c r="BE472" s="74">
        <v>2.73</v>
      </c>
      <c r="BF472" s="74">
        <v>7.6289999999999996</v>
      </c>
      <c r="BG472" s="74">
        <v>2.7E-2</v>
      </c>
      <c r="BH472" s="74">
        <v>0.41</v>
      </c>
      <c r="BI472" s="74">
        <v>2.8000000000000001E-2</v>
      </c>
      <c r="BJ472" s="74" t="s">
        <v>50</v>
      </c>
      <c r="BK472" s="74">
        <v>4.0000000000000001E-3</v>
      </c>
      <c r="BL472" s="74">
        <v>1.3</v>
      </c>
      <c r="BM472" s="72">
        <v>1217.0899999999999</v>
      </c>
      <c r="BN472" s="74">
        <v>1.37</v>
      </c>
      <c r="BO472" s="74">
        <v>51.49</v>
      </c>
      <c r="BP472" s="74">
        <v>10.337999999999999</v>
      </c>
      <c r="BQ472" s="74">
        <v>0.47299999999999998</v>
      </c>
      <c r="BR472" s="74">
        <v>0.189</v>
      </c>
      <c r="BS472" s="74">
        <v>0.503</v>
      </c>
      <c r="BT472" s="74">
        <v>1.93</v>
      </c>
      <c r="BU472" s="74">
        <v>8.9999999999999993E-3</v>
      </c>
      <c r="BV472" s="74"/>
      <c r="BW472" s="74"/>
      <c r="BX472" s="73"/>
      <c r="BY472" s="73"/>
      <c r="BZ472" s="74">
        <v>0.47</v>
      </c>
      <c r="CA472" s="72">
        <v>107.37</v>
      </c>
      <c r="CB472" s="74">
        <v>0.15</v>
      </c>
      <c r="CC472" s="74">
        <v>0.2</v>
      </c>
      <c r="CD472" s="74">
        <v>6.8040000000000003</v>
      </c>
      <c r="CE472" s="74">
        <v>1.2999999999999999E-2</v>
      </c>
      <c r="CF472" s="74">
        <v>0.36699999999999999</v>
      </c>
      <c r="CG472" s="74">
        <v>2E-3</v>
      </c>
      <c r="CH472" s="74" t="s">
        <v>50</v>
      </c>
      <c r="CI472" s="74">
        <v>3.0000000000000001E-3</v>
      </c>
      <c r="CJ472" s="74">
        <v>1.6</v>
      </c>
      <c r="CK472" s="74">
        <v>684.73</v>
      </c>
      <c r="CL472" s="74">
        <v>0.53</v>
      </c>
      <c r="CM472" s="74">
        <v>1.88</v>
      </c>
      <c r="CN472" s="74">
        <v>37.659999999999997</v>
      </c>
      <c r="CO472" s="74">
        <v>6.3E-2</v>
      </c>
      <c r="CP472" s="74">
        <v>0.63600000000000001</v>
      </c>
      <c r="CQ472" s="74">
        <v>1.9E-2</v>
      </c>
      <c r="CR472" s="74">
        <v>7.49</v>
      </c>
      <c r="CS472" s="74">
        <v>8.0000000000000002E-3</v>
      </c>
      <c r="CT472" s="74">
        <v>0.3</v>
      </c>
      <c r="CU472" s="74">
        <v>75.42</v>
      </c>
      <c r="CV472" s="74">
        <v>0.21</v>
      </c>
      <c r="CW472" s="74">
        <v>0.18</v>
      </c>
      <c r="CX472" s="74">
        <v>6.585</v>
      </c>
      <c r="CY472" s="74">
        <v>1.4E-2</v>
      </c>
      <c r="CZ472" s="74">
        <v>0.45400000000000001</v>
      </c>
      <c r="DA472" s="74">
        <v>2E-3</v>
      </c>
      <c r="DB472" s="74">
        <v>0</v>
      </c>
      <c r="DC472" s="74">
        <v>4.0000000000000001E-3</v>
      </c>
      <c r="DD472" s="74">
        <v>0</v>
      </c>
    </row>
    <row r="473" spans="1:108" ht="16.5" customHeight="1" x14ac:dyDescent="0.25">
      <c r="A473" s="70">
        <v>444</v>
      </c>
      <c r="B473" s="71">
        <v>45515</v>
      </c>
      <c r="C473" s="72">
        <v>1</v>
      </c>
      <c r="D473" s="72"/>
      <c r="E473" s="72">
        <v>2138.9916090000002</v>
      </c>
      <c r="F473" s="74"/>
      <c r="G473" s="72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2">
        <v>1.45</v>
      </c>
      <c r="AB473" s="72">
        <v>504.99</v>
      </c>
      <c r="AC473" s="72">
        <v>0.97</v>
      </c>
      <c r="AD473" s="72">
        <v>2.0699999999999998</v>
      </c>
      <c r="AE473" s="72">
        <v>7.0039999999999996</v>
      </c>
      <c r="AF473" s="72">
        <v>3.5999999999999997E-2</v>
      </c>
      <c r="AG473" s="72">
        <v>0.29299999999999998</v>
      </c>
      <c r="AH473" s="72">
        <v>2.1000000000000001E-2</v>
      </c>
      <c r="AI473" s="72">
        <v>0</v>
      </c>
      <c r="AJ473" s="72">
        <v>8.0000000000000002E-3</v>
      </c>
      <c r="AK473" s="72"/>
      <c r="AL473" s="72"/>
      <c r="AM473" s="72"/>
      <c r="AN473" s="72"/>
      <c r="AO473" s="74">
        <v>24.54</v>
      </c>
      <c r="AP473" s="72">
        <v>12561.05</v>
      </c>
      <c r="AQ473" s="74">
        <v>43.09</v>
      </c>
      <c r="AR473" s="74">
        <v>11.86</v>
      </c>
      <c r="AS473" s="74">
        <v>8.76</v>
      </c>
      <c r="AT473" s="74">
        <v>0.79400000000000004</v>
      </c>
      <c r="AU473" s="74">
        <v>0.39500000000000002</v>
      </c>
      <c r="AV473" s="74">
        <v>0.12</v>
      </c>
      <c r="AW473" s="74">
        <v>5.91</v>
      </c>
      <c r="AX473" s="74">
        <v>0.17299999999999999</v>
      </c>
      <c r="AY473" s="74"/>
      <c r="AZ473" s="74"/>
      <c r="BA473" s="74"/>
      <c r="BB473" s="74">
        <v>0.67</v>
      </c>
      <c r="BC473" s="72">
        <v>182.32</v>
      </c>
      <c r="BD473" s="74">
        <v>0.22</v>
      </c>
      <c r="BE473" s="74">
        <v>2.06</v>
      </c>
      <c r="BF473" s="74">
        <v>7.7329999999999997</v>
      </c>
      <c r="BG473" s="74">
        <v>2.1999999999999999E-2</v>
      </c>
      <c r="BH473" s="74">
        <v>0.34200000000000003</v>
      </c>
      <c r="BI473" s="74">
        <v>2.1000000000000001E-2</v>
      </c>
      <c r="BJ473" s="74" t="s">
        <v>50</v>
      </c>
      <c r="BK473" s="74">
        <v>5.0000000000000001E-3</v>
      </c>
      <c r="BL473" s="74">
        <v>2.58</v>
      </c>
      <c r="BM473" s="72">
        <v>1899.63</v>
      </c>
      <c r="BN473" s="74">
        <v>1.36</v>
      </c>
      <c r="BO473" s="74">
        <v>49</v>
      </c>
      <c r="BP473" s="74">
        <v>11.042</v>
      </c>
      <c r="BQ473" s="74">
        <v>0.51</v>
      </c>
      <c r="BR473" s="74">
        <v>0.25900000000000001</v>
      </c>
      <c r="BS473" s="74">
        <v>0.48299999999999998</v>
      </c>
      <c r="BT473" s="74">
        <v>2.93</v>
      </c>
      <c r="BU473" s="74">
        <v>1.4999999999999999E-2</v>
      </c>
      <c r="BV473" s="74"/>
      <c r="BW473" s="74"/>
      <c r="BX473" s="73"/>
      <c r="BY473" s="73"/>
      <c r="BZ473" s="74">
        <v>0.5</v>
      </c>
      <c r="CA473" s="72">
        <v>91.01</v>
      </c>
      <c r="CB473" s="74">
        <v>0.15</v>
      </c>
      <c r="CC473" s="74">
        <v>0.16</v>
      </c>
      <c r="CD473" s="74">
        <v>6.9480000000000004</v>
      </c>
      <c r="CE473" s="74">
        <v>1.4E-2</v>
      </c>
      <c r="CF473" s="74">
        <v>0.314</v>
      </c>
      <c r="CG473" s="74">
        <v>2E-3</v>
      </c>
      <c r="CH473" s="74" t="s">
        <v>50</v>
      </c>
      <c r="CI473" s="74">
        <v>3.0000000000000001E-3</v>
      </c>
      <c r="CJ473" s="74">
        <v>2.75</v>
      </c>
      <c r="CK473" s="74">
        <v>797.85</v>
      </c>
      <c r="CL473" s="74">
        <v>0.5</v>
      </c>
      <c r="CM473" s="74">
        <v>1.47</v>
      </c>
      <c r="CN473" s="74">
        <v>40.338000000000001</v>
      </c>
      <c r="CO473" s="74">
        <v>6.9000000000000006E-2</v>
      </c>
      <c r="CP473" s="74">
        <v>0.62</v>
      </c>
      <c r="CQ473" s="74">
        <v>1.6E-2</v>
      </c>
      <c r="CR473" s="74">
        <v>5.25</v>
      </c>
      <c r="CS473" s="74">
        <v>8.0000000000000002E-3</v>
      </c>
      <c r="CT473" s="74">
        <v>0.4</v>
      </c>
      <c r="CU473" s="74">
        <v>71.099999999999994</v>
      </c>
      <c r="CV473" s="74">
        <v>0.19</v>
      </c>
      <c r="CW473" s="74">
        <v>0.15</v>
      </c>
      <c r="CX473" s="74">
        <v>6.4939999999999998</v>
      </c>
      <c r="CY473" s="74">
        <v>1.4999999999999999E-2</v>
      </c>
      <c r="CZ473" s="74">
        <v>0.38</v>
      </c>
      <c r="DA473" s="74">
        <v>2E-3</v>
      </c>
      <c r="DB473" s="74">
        <v>0</v>
      </c>
      <c r="DC473" s="74">
        <v>6.0000000000000001E-3</v>
      </c>
      <c r="DD473" s="74">
        <v>0</v>
      </c>
    </row>
    <row r="474" spans="1:108" ht="16.5" customHeight="1" x14ac:dyDescent="0.25">
      <c r="A474" s="70">
        <v>445</v>
      </c>
      <c r="B474" s="71">
        <v>45515</v>
      </c>
      <c r="C474" s="72">
        <v>2</v>
      </c>
      <c r="D474" s="72"/>
      <c r="E474" s="72">
        <v>2028.25325</v>
      </c>
      <c r="F474" s="74"/>
      <c r="G474" s="72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2">
        <v>1.45</v>
      </c>
      <c r="AB474" s="72">
        <v>391.55</v>
      </c>
      <c r="AC474" s="72">
        <v>0.8</v>
      </c>
      <c r="AD474" s="72">
        <v>1.77</v>
      </c>
      <c r="AE474" s="72">
        <v>7.3239999999999998</v>
      </c>
      <c r="AF474" s="72">
        <v>3.1E-2</v>
      </c>
      <c r="AG474" s="72">
        <v>0.30299999999999999</v>
      </c>
      <c r="AH474" s="72">
        <v>1.7999999999999999E-2</v>
      </c>
      <c r="AI474" s="72">
        <v>0</v>
      </c>
      <c r="AJ474" s="72">
        <v>4.0000000000000001E-3</v>
      </c>
      <c r="AK474" s="72"/>
      <c r="AL474" s="72"/>
      <c r="AM474" s="72"/>
      <c r="AN474" s="72"/>
      <c r="AO474" s="74">
        <v>25.16</v>
      </c>
      <c r="AP474" s="72">
        <v>10377.44</v>
      </c>
      <c r="AQ474" s="74">
        <v>44.61</v>
      </c>
      <c r="AR474" s="74">
        <v>10.66</v>
      </c>
      <c r="AS474" s="74">
        <v>8.6359999999999992</v>
      </c>
      <c r="AT474" s="74">
        <v>0.76500000000000001</v>
      </c>
      <c r="AU474" s="74">
        <v>0.44400000000000001</v>
      </c>
      <c r="AV474" s="74">
        <v>0.108</v>
      </c>
      <c r="AW474" s="74">
        <v>6.08</v>
      </c>
      <c r="AX474" s="74">
        <v>0.16400000000000001</v>
      </c>
      <c r="AY474" s="74"/>
      <c r="AZ474" s="74"/>
      <c r="BA474" s="74"/>
      <c r="BB474" s="74">
        <v>0.76</v>
      </c>
      <c r="BC474" s="72">
        <v>205.68</v>
      </c>
      <c r="BD474" s="74">
        <v>0.22</v>
      </c>
      <c r="BE474" s="74">
        <v>1.85</v>
      </c>
      <c r="BF474" s="74">
        <v>7.7539999999999996</v>
      </c>
      <c r="BG474" s="74">
        <v>0.02</v>
      </c>
      <c r="BH474" s="74">
        <v>0.34599999999999997</v>
      </c>
      <c r="BI474" s="74">
        <v>1.9E-2</v>
      </c>
      <c r="BJ474" s="74" t="s">
        <v>50</v>
      </c>
      <c r="BK474" s="74">
        <v>4.0000000000000001E-3</v>
      </c>
      <c r="BL474" s="74">
        <v>4.47</v>
      </c>
      <c r="BM474" s="72">
        <v>2283.61</v>
      </c>
      <c r="BN474" s="74">
        <v>1.68</v>
      </c>
      <c r="BO474" s="74">
        <v>48.51</v>
      </c>
      <c r="BP474" s="74">
        <v>11.561999999999999</v>
      </c>
      <c r="BQ474" s="74">
        <v>0.52100000000000002</v>
      </c>
      <c r="BR474" s="74">
        <v>0.28399999999999997</v>
      </c>
      <c r="BS474" s="74">
        <v>0.48899999999999999</v>
      </c>
      <c r="BT474" s="74">
        <v>3.12</v>
      </c>
      <c r="BU474" s="74">
        <v>1.7000000000000001E-2</v>
      </c>
      <c r="BV474" s="74"/>
      <c r="BW474" s="74"/>
      <c r="BX474" s="73"/>
      <c r="BY474" s="73"/>
      <c r="BZ474" s="74">
        <v>0.53</v>
      </c>
      <c r="CA474" s="72">
        <v>101.7</v>
      </c>
      <c r="CB474" s="74">
        <v>0.18</v>
      </c>
      <c r="CC474" s="74">
        <v>0.13</v>
      </c>
      <c r="CD474" s="74">
        <v>7.4779999999999998</v>
      </c>
      <c r="CE474" s="74">
        <v>1.2999999999999999E-2</v>
      </c>
      <c r="CF474" s="74">
        <v>0.36299999999999999</v>
      </c>
      <c r="CG474" s="74">
        <v>2E-3</v>
      </c>
      <c r="CH474" s="74" t="s">
        <v>50</v>
      </c>
      <c r="CI474" s="74">
        <v>4.0000000000000001E-3</v>
      </c>
      <c r="CJ474" s="74">
        <v>2.57</v>
      </c>
      <c r="CK474" s="74">
        <v>744.63</v>
      </c>
      <c r="CL474" s="74">
        <v>0.45</v>
      </c>
      <c r="CM474" s="74">
        <v>1.1399999999999999</v>
      </c>
      <c r="CN474" s="74">
        <v>40.713999999999999</v>
      </c>
      <c r="CO474" s="74">
        <v>6.0999999999999999E-2</v>
      </c>
      <c r="CP474" s="74">
        <v>0.59099999999999997</v>
      </c>
      <c r="CQ474" s="74">
        <v>1.2E-2</v>
      </c>
      <c r="CR474" s="74">
        <v>5.69</v>
      </c>
      <c r="CS474" s="74">
        <v>0.01</v>
      </c>
      <c r="CT474" s="74">
        <v>0.43</v>
      </c>
      <c r="CU474" s="74">
        <v>86.68</v>
      </c>
      <c r="CV474" s="74">
        <v>0.13</v>
      </c>
      <c r="CW474" s="74">
        <v>0.11</v>
      </c>
      <c r="CX474" s="74">
        <v>7.45</v>
      </c>
      <c r="CY474" s="74">
        <v>1.0999999999999999E-2</v>
      </c>
      <c r="CZ474" s="74">
        <v>0.316</v>
      </c>
      <c r="DA474" s="74">
        <v>2E-3</v>
      </c>
      <c r="DB474" s="74">
        <v>0</v>
      </c>
      <c r="DC474" s="74">
        <v>3.0000000000000001E-3</v>
      </c>
      <c r="DD474" s="74">
        <v>0</v>
      </c>
    </row>
    <row r="475" spans="1:108" ht="16.5" customHeight="1" x14ac:dyDescent="0.25">
      <c r="A475" s="70">
        <v>446</v>
      </c>
      <c r="B475" s="71">
        <v>45516</v>
      </c>
      <c r="C475" s="72">
        <v>1</v>
      </c>
      <c r="D475" s="72"/>
      <c r="E475" s="72">
        <v>1930.3455054545454</v>
      </c>
      <c r="F475" s="74"/>
      <c r="G475" s="72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2">
        <v>1.24</v>
      </c>
      <c r="AB475" s="72">
        <v>414.31</v>
      </c>
      <c r="AC475" s="72">
        <v>0.85</v>
      </c>
      <c r="AD475" s="72">
        <v>1.73</v>
      </c>
      <c r="AE475" s="72">
        <v>6.4560000000000004</v>
      </c>
      <c r="AF475" s="72">
        <v>3.3000000000000002E-2</v>
      </c>
      <c r="AG475" s="72">
        <v>0.29699999999999999</v>
      </c>
      <c r="AH475" s="72">
        <v>1.7999999999999999E-2</v>
      </c>
      <c r="AI475" s="72">
        <v>0</v>
      </c>
      <c r="AJ475" s="72">
        <v>7.0000000000000001E-3</v>
      </c>
      <c r="AK475" s="72"/>
      <c r="AL475" s="72"/>
      <c r="AM475" s="72"/>
      <c r="AN475" s="72"/>
      <c r="AO475" s="74">
        <v>20.91</v>
      </c>
      <c r="AP475" s="72">
        <v>9510.01</v>
      </c>
      <c r="AQ475" s="74">
        <v>42.65</v>
      </c>
      <c r="AR475" s="74">
        <v>9.9</v>
      </c>
      <c r="AS475" s="74">
        <v>8.2690000000000001</v>
      </c>
      <c r="AT475" s="74">
        <v>0.7</v>
      </c>
      <c r="AU475" s="74">
        <v>0.432</v>
      </c>
      <c r="AV475" s="74">
        <v>0.10100000000000001</v>
      </c>
      <c r="AW475" s="74">
        <v>6.55</v>
      </c>
      <c r="AX475" s="74">
        <v>0.184</v>
      </c>
      <c r="AY475" s="74"/>
      <c r="AZ475" s="74"/>
      <c r="BA475" s="74"/>
      <c r="BB475" s="74">
        <v>0.76</v>
      </c>
      <c r="BC475" s="72">
        <v>199.83</v>
      </c>
      <c r="BD475" s="74">
        <v>0.18</v>
      </c>
      <c r="BE475" s="74">
        <v>1.67</v>
      </c>
      <c r="BF475" s="74">
        <v>7.2009999999999996</v>
      </c>
      <c r="BG475" s="74">
        <v>0.02</v>
      </c>
      <c r="BH475" s="74">
        <v>0.36599999999999999</v>
      </c>
      <c r="BI475" s="74">
        <v>1.7000000000000001E-2</v>
      </c>
      <c r="BJ475" s="74" t="s">
        <v>50</v>
      </c>
      <c r="BK475" s="74">
        <v>6.0000000000000001E-3</v>
      </c>
      <c r="BL475" s="74">
        <v>3.5</v>
      </c>
      <c r="BM475" s="72">
        <v>2651.99</v>
      </c>
      <c r="BN475" s="74">
        <v>1.53</v>
      </c>
      <c r="BO475" s="74">
        <v>48.65</v>
      </c>
      <c r="BP475" s="74">
        <v>10.081</v>
      </c>
      <c r="BQ475" s="74">
        <v>0.60699999999999998</v>
      </c>
      <c r="BR475" s="74">
        <v>0.34399999999999997</v>
      </c>
      <c r="BS475" s="74">
        <v>0.52300000000000002</v>
      </c>
      <c r="BT475" s="74">
        <v>3.32</v>
      </c>
      <c r="BU475" s="74">
        <v>2.5999999999999999E-2</v>
      </c>
      <c r="BV475" s="74"/>
      <c r="BW475" s="74"/>
      <c r="BX475" s="73"/>
      <c r="BY475" s="73"/>
      <c r="BZ475" s="74">
        <v>0.56000000000000005</v>
      </c>
      <c r="CA475" s="72">
        <v>136.86000000000001</v>
      </c>
      <c r="CB475" s="74">
        <v>0.15</v>
      </c>
      <c r="CC475" s="74">
        <v>0.14000000000000001</v>
      </c>
      <c r="CD475" s="74">
        <v>6.8879999999999999</v>
      </c>
      <c r="CE475" s="74">
        <v>1.4999999999999999E-2</v>
      </c>
      <c r="CF475" s="74">
        <v>0.36299999999999999</v>
      </c>
      <c r="CG475" s="74">
        <v>2E-3</v>
      </c>
      <c r="CH475" s="74" t="s">
        <v>50</v>
      </c>
      <c r="CI475" s="74">
        <v>6.0000000000000001E-3</v>
      </c>
      <c r="CJ475" s="74">
        <v>3.05</v>
      </c>
      <c r="CK475" s="74">
        <v>1358.9</v>
      </c>
      <c r="CL475" s="74">
        <v>0.6</v>
      </c>
      <c r="CM475" s="74">
        <v>1.57</v>
      </c>
      <c r="CN475" s="74">
        <v>31.451000000000001</v>
      </c>
      <c r="CO475" s="74">
        <v>0.123</v>
      </c>
      <c r="CP475" s="74">
        <v>0.64400000000000002</v>
      </c>
      <c r="CQ475" s="74">
        <v>1.7000000000000001E-2</v>
      </c>
      <c r="CR475" s="74">
        <v>17.96</v>
      </c>
      <c r="CS475" s="74">
        <v>1.4E-2</v>
      </c>
      <c r="CT475" s="74">
        <v>0.43</v>
      </c>
      <c r="CU475" s="74">
        <v>94.68</v>
      </c>
      <c r="CV475" s="74">
        <v>0.18</v>
      </c>
      <c r="CW475" s="74">
        <v>0.12</v>
      </c>
      <c r="CX475" s="74">
        <v>7.7350000000000003</v>
      </c>
      <c r="CY475" s="74">
        <v>1.4999999999999999E-2</v>
      </c>
      <c r="CZ475" s="74">
        <v>0.48</v>
      </c>
      <c r="DA475" s="74">
        <v>2E-3</v>
      </c>
      <c r="DB475" s="74">
        <v>0</v>
      </c>
      <c r="DC475" s="74">
        <v>6.0000000000000001E-3</v>
      </c>
      <c r="DD475" s="74">
        <v>0</v>
      </c>
    </row>
    <row r="476" spans="1:108" ht="16.5" customHeight="1" x14ac:dyDescent="0.25">
      <c r="A476" s="70">
        <v>447</v>
      </c>
      <c r="B476" s="71">
        <v>45516</v>
      </c>
      <c r="C476" s="72">
        <v>2</v>
      </c>
      <c r="D476" s="72"/>
      <c r="E476" s="72">
        <v>2098.4171250000004</v>
      </c>
      <c r="F476" s="74"/>
      <c r="G476" s="72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2">
        <v>1.4</v>
      </c>
      <c r="AB476" s="72">
        <v>390.64</v>
      </c>
      <c r="AC476" s="72">
        <v>0.89</v>
      </c>
      <c r="AD476" s="72">
        <v>1.98</v>
      </c>
      <c r="AE476" s="72">
        <v>6.2519999999999998</v>
      </c>
      <c r="AF476" s="72">
        <v>3.5000000000000003E-2</v>
      </c>
      <c r="AG476" s="72">
        <v>0.25700000000000001</v>
      </c>
      <c r="AH476" s="72">
        <v>2.1000000000000001E-2</v>
      </c>
      <c r="AI476" s="72">
        <v>0</v>
      </c>
      <c r="AJ476" s="72">
        <v>5.0000000000000001E-3</v>
      </c>
      <c r="AK476" s="72"/>
      <c r="AL476" s="72"/>
      <c r="AM476" s="72"/>
      <c r="AN476" s="72"/>
      <c r="AO476" s="74">
        <v>20.71</v>
      </c>
      <c r="AP476" s="72">
        <v>8698.39</v>
      </c>
      <c r="AQ476" s="74">
        <v>53.07</v>
      </c>
      <c r="AR476" s="74">
        <v>6.34</v>
      </c>
      <c r="AS476" s="74">
        <v>7.8090000000000002</v>
      </c>
      <c r="AT476" s="74">
        <v>0.78300000000000003</v>
      </c>
      <c r="AU476" s="74">
        <v>0.35599999999999998</v>
      </c>
      <c r="AV476" s="74">
        <v>6.8000000000000005E-2</v>
      </c>
      <c r="AW476" s="74">
        <v>12.97</v>
      </c>
      <c r="AX476" s="74">
        <v>0.19</v>
      </c>
      <c r="AY476" s="74"/>
      <c r="AZ476" s="74"/>
      <c r="BA476" s="74"/>
      <c r="BB476" s="74">
        <v>0.77</v>
      </c>
      <c r="BC476" s="72">
        <v>170.96</v>
      </c>
      <c r="BD476" s="74">
        <v>0.18</v>
      </c>
      <c r="BE476" s="74">
        <v>2.14</v>
      </c>
      <c r="BF476" s="74">
        <v>6.7130000000000001</v>
      </c>
      <c r="BG476" s="74">
        <v>2.5000000000000001E-2</v>
      </c>
      <c r="BH476" s="74">
        <v>0.27900000000000003</v>
      </c>
      <c r="BI476" s="74">
        <v>2.1999999999999999E-2</v>
      </c>
      <c r="BJ476" s="74" t="s">
        <v>50</v>
      </c>
      <c r="BK476" s="74">
        <v>5.0000000000000001E-3</v>
      </c>
      <c r="BL476" s="74">
        <v>4.38</v>
      </c>
      <c r="BM476" s="72">
        <v>1648.05</v>
      </c>
      <c r="BN476" s="74">
        <v>1.01</v>
      </c>
      <c r="BO476" s="74">
        <v>46.35</v>
      </c>
      <c r="BP476" s="74">
        <v>10.586</v>
      </c>
      <c r="BQ476" s="74">
        <v>0.52600000000000002</v>
      </c>
      <c r="BR476" s="74">
        <v>0.182</v>
      </c>
      <c r="BS476" s="74">
        <v>0.51800000000000002</v>
      </c>
      <c r="BT476" s="74">
        <v>4.4400000000000004</v>
      </c>
      <c r="BU476" s="74">
        <v>1.4E-2</v>
      </c>
      <c r="BV476" s="74"/>
      <c r="BW476" s="74"/>
      <c r="BX476" s="73"/>
      <c r="BY476" s="73"/>
      <c r="BZ476" s="74">
        <v>0.42</v>
      </c>
      <c r="CA476" s="72">
        <v>96.59</v>
      </c>
      <c r="CB476" s="74">
        <v>0.13</v>
      </c>
      <c r="CC476" s="74">
        <v>0.1</v>
      </c>
      <c r="CD476" s="74">
        <v>5.915</v>
      </c>
      <c r="CE476" s="74">
        <v>1.2E-2</v>
      </c>
      <c r="CF476" s="74">
        <v>0.25</v>
      </c>
      <c r="CG476" s="74">
        <v>1E-3</v>
      </c>
      <c r="CH476" s="74" t="s">
        <v>50</v>
      </c>
      <c r="CI476" s="74">
        <v>3.0000000000000001E-3</v>
      </c>
      <c r="CJ476" s="74">
        <v>0</v>
      </c>
      <c r="CK476" s="74">
        <v>0</v>
      </c>
      <c r="CL476" s="74">
        <v>0</v>
      </c>
      <c r="CM476" s="74">
        <v>0</v>
      </c>
      <c r="CN476" s="74">
        <v>0</v>
      </c>
      <c r="CO476" s="74">
        <v>0</v>
      </c>
      <c r="CP476" s="74">
        <v>0</v>
      </c>
      <c r="CQ476" s="74">
        <v>0</v>
      </c>
      <c r="CR476" s="74">
        <v>0</v>
      </c>
      <c r="CS476" s="74">
        <v>0</v>
      </c>
      <c r="CT476" s="74">
        <v>0</v>
      </c>
      <c r="CU476" s="74">
        <v>0</v>
      </c>
      <c r="CV476" s="74">
        <v>0</v>
      </c>
      <c r="CW476" s="74">
        <v>0</v>
      </c>
      <c r="CX476" s="74">
        <v>0</v>
      </c>
      <c r="CY476" s="74">
        <v>0</v>
      </c>
      <c r="CZ476" s="74">
        <v>0</v>
      </c>
      <c r="DA476" s="74">
        <v>0</v>
      </c>
      <c r="DB476" s="74">
        <v>0</v>
      </c>
      <c r="DC476" s="74">
        <v>0</v>
      </c>
      <c r="DD476" s="74">
        <v>0</v>
      </c>
    </row>
    <row r="477" spans="1:108" ht="16.5" customHeight="1" x14ac:dyDescent="0.25">
      <c r="A477" s="70">
        <v>448</v>
      </c>
      <c r="B477" s="71">
        <v>45517</v>
      </c>
      <c r="C477" s="72">
        <v>1</v>
      </c>
      <c r="D477" s="72"/>
      <c r="E477" s="72">
        <v>2054.0188363636362</v>
      </c>
      <c r="F477" s="74"/>
      <c r="G477" s="72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2">
        <v>1.33</v>
      </c>
      <c r="AB477" s="72">
        <v>430.18</v>
      </c>
      <c r="AC477" s="72">
        <v>0.83</v>
      </c>
      <c r="AD477" s="72">
        <v>1.6</v>
      </c>
      <c r="AE477" s="72">
        <v>5.95</v>
      </c>
      <c r="AF477" s="72">
        <v>2.9000000000000001E-2</v>
      </c>
      <c r="AG477" s="72">
        <v>0.21</v>
      </c>
      <c r="AH477" s="72">
        <v>1.7000000000000001E-2</v>
      </c>
      <c r="AI477" s="72">
        <v>0</v>
      </c>
      <c r="AJ477" s="72">
        <v>4.0000000000000001E-3</v>
      </c>
      <c r="AK477" s="72"/>
      <c r="AL477" s="72"/>
      <c r="AM477" s="72"/>
      <c r="AN477" s="72"/>
      <c r="AO477" s="74">
        <v>23.55</v>
      </c>
      <c r="AP477" s="72">
        <v>11263.49</v>
      </c>
      <c r="AQ477" s="74">
        <v>44.28</v>
      </c>
      <c r="AR477" s="74">
        <v>9.8000000000000007</v>
      </c>
      <c r="AS477" s="74">
        <v>8.0370000000000008</v>
      </c>
      <c r="AT477" s="74">
        <v>0.72399999999999998</v>
      </c>
      <c r="AU477" s="74">
        <v>0.26400000000000001</v>
      </c>
      <c r="AV477" s="74">
        <v>0.10199999999999999</v>
      </c>
      <c r="AW477" s="74">
        <v>8.49</v>
      </c>
      <c r="AX477" s="74">
        <v>0.17899999999999999</v>
      </c>
      <c r="AY477" s="74"/>
      <c r="AZ477" s="74"/>
      <c r="BA477" s="74"/>
      <c r="BB477" s="74">
        <v>0.73</v>
      </c>
      <c r="BC477" s="72">
        <v>172.25</v>
      </c>
      <c r="BD477" s="74">
        <v>0.15</v>
      </c>
      <c r="BE477" s="74">
        <v>1.53</v>
      </c>
      <c r="BF477" s="74">
        <v>6.0750000000000002</v>
      </c>
      <c r="BG477" s="74">
        <v>1.9E-2</v>
      </c>
      <c r="BH477" s="74">
        <v>0.21099999999999999</v>
      </c>
      <c r="BI477" s="74">
        <v>1.6E-2</v>
      </c>
      <c r="BJ477" s="74" t="s">
        <v>50</v>
      </c>
      <c r="BK477" s="74">
        <v>3.0000000000000001E-3</v>
      </c>
      <c r="BL477" s="74">
        <v>3.83</v>
      </c>
      <c r="BM477" s="72">
        <v>2115.12</v>
      </c>
      <c r="BN477" s="74">
        <v>1.04</v>
      </c>
      <c r="BO477" s="74">
        <v>51.1</v>
      </c>
      <c r="BP477" s="74">
        <v>10.289</v>
      </c>
      <c r="BQ477" s="74">
        <v>0.58499999999999996</v>
      </c>
      <c r="BR477" s="74">
        <v>0.17299999999999999</v>
      </c>
      <c r="BS477" s="74">
        <v>0.50700000000000001</v>
      </c>
      <c r="BT477" s="74">
        <v>1.61</v>
      </c>
      <c r="BU477" s="74">
        <v>1.2999999999999999E-2</v>
      </c>
      <c r="BV477" s="74"/>
      <c r="BW477" s="74"/>
      <c r="BX477" s="73"/>
      <c r="BY477" s="73"/>
      <c r="BZ477" s="74">
        <v>0.53</v>
      </c>
      <c r="CA477" s="72">
        <v>92.29</v>
      </c>
      <c r="CB477" s="74">
        <v>0.12</v>
      </c>
      <c r="CC477" s="74">
        <v>0.08</v>
      </c>
      <c r="CD477" s="74">
        <v>5.78</v>
      </c>
      <c r="CE477" s="74">
        <v>1.2999999999999999E-2</v>
      </c>
      <c r="CF477" s="74">
        <v>0.20699999999999999</v>
      </c>
      <c r="CG477" s="74">
        <v>1E-3</v>
      </c>
      <c r="CH477" s="74" t="s">
        <v>50</v>
      </c>
      <c r="CI477" s="74">
        <v>3.0000000000000001E-3</v>
      </c>
      <c r="CJ477" s="74">
        <v>0</v>
      </c>
      <c r="CK477" s="74">
        <v>0</v>
      </c>
      <c r="CL477" s="74">
        <v>0</v>
      </c>
      <c r="CM477" s="74">
        <v>0</v>
      </c>
      <c r="CN477" s="74">
        <v>0</v>
      </c>
      <c r="CO477" s="74">
        <v>0</v>
      </c>
      <c r="CP477" s="74">
        <v>0</v>
      </c>
      <c r="CQ477" s="74">
        <v>0</v>
      </c>
      <c r="CR477" s="74">
        <v>0</v>
      </c>
      <c r="CS477" s="74">
        <v>0</v>
      </c>
      <c r="CT477" s="74">
        <v>0</v>
      </c>
      <c r="CU477" s="74">
        <v>0</v>
      </c>
      <c r="CV477" s="74">
        <v>0</v>
      </c>
      <c r="CW477" s="74">
        <v>0</v>
      </c>
      <c r="CX477" s="74">
        <v>0</v>
      </c>
      <c r="CY477" s="74">
        <v>0</v>
      </c>
      <c r="CZ477" s="74">
        <v>0</v>
      </c>
      <c r="DA477" s="74">
        <v>0</v>
      </c>
      <c r="DB477" s="74">
        <v>0</v>
      </c>
      <c r="DC477" s="74">
        <v>0</v>
      </c>
      <c r="DD477" s="74">
        <v>0</v>
      </c>
    </row>
    <row r="478" spans="1:108" ht="16.5" customHeight="1" x14ac:dyDescent="0.25">
      <c r="A478" s="70">
        <v>449</v>
      </c>
      <c r="B478" s="71">
        <v>45517</v>
      </c>
      <c r="C478" s="72">
        <v>2</v>
      </c>
      <c r="D478" s="72"/>
      <c r="E478" s="72">
        <v>2085.6105000000002</v>
      </c>
      <c r="F478" s="74"/>
      <c r="G478" s="72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2">
        <v>1.23</v>
      </c>
      <c r="AB478" s="72">
        <v>368.45</v>
      </c>
      <c r="AC478" s="72">
        <v>0.74</v>
      </c>
      <c r="AD478" s="72">
        <v>1.81</v>
      </c>
      <c r="AE478" s="72">
        <v>6.2320000000000002</v>
      </c>
      <c r="AF478" s="72">
        <v>0.03</v>
      </c>
      <c r="AG478" s="72">
        <v>0.221</v>
      </c>
      <c r="AH478" s="72">
        <v>1.9E-2</v>
      </c>
      <c r="AI478" s="72">
        <v>0</v>
      </c>
      <c r="AJ478" s="72">
        <v>4.0000000000000001E-3</v>
      </c>
      <c r="AK478" s="72"/>
      <c r="AL478" s="72"/>
      <c r="AM478" s="72"/>
      <c r="AN478" s="72"/>
      <c r="AO478" s="74">
        <v>30.89</v>
      </c>
      <c r="AP478" s="72">
        <v>11680.72</v>
      </c>
      <c r="AQ478" s="74">
        <v>40.340000000000003</v>
      </c>
      <c r="AR478" s="74">
        <v>5.47</v>
      </c>
      <c r="AS478" s="74">
        <v>7.8040000000000003</v>
      </c>
      <c r="AT478" s="74">
        <v>0.54700000000000004</v>
      </c>
      <c r="AU478" s="74">
        <v>0.27800000000000002</v>
      </c>
      <c r="AV478" s="74">
        <v>5.7000000000000002E-2</v>
      </c>
      <c r="AW478" s="74">
        <v>13.3</v>
      </c>
      <c r="AX478" s="74">
        <v>8.5999999999999993E-2</v>
      </c>
      <c r="AY478" s="74"/>
      <c r="AZ478" s="74"/>
      <c r="BA478" s="74"/>
      <c r="BB478" s="74">
        <v>0.88</v>
      </c>
      <c r="BC478" s="72">
        <v>219.77</v>
      </c>
      <c r="BD478" s="74">
        <v>0.18</v>
      </c>
      <c r="BE478" s="74">
        <v>2.0099999999999998</v>
      </c>
      <c r="BF478" s="74">
        <v>6.577</v>
      </c>
      <c r="BG478" s="74">
        <v>2.5999999999999999E-2</v>
      </c>
      <c r="BH478" s="74">
        <v>0.245</v>
      </c>
      <c r="BI478" s="74">
        <v>2.1000000000000001E-2</v>
      </c>
      <c r="BJ478" s="74" t="s">
        <v>50</v>
      </c>
      <c r="BK478" s="74">
        <v>3.0000000000000001E-3</v>
      </c>
      <c r="BL478" s="74">
        <v>4.22</v>
      </c>
      <c r="BM478" s="72">
        <v>2288.59</v>
      </c>
      <c r="BN478" s="74">
        <v>1.67</v>
      </c>
      <c r="BO478" s="74">
        <v>50.78</v>
      </c>
      <c r="BP478" s="74">
        <v>10.161</v>
      </c>
      <c r="BQ478" s="74">
        <v>0.52700000000000002</v>
      </c>
      <c r="BR478" s="74">
        <v>0.13100000000000001</v>
      </c>
      <c r="BS478" s="74">
        <v>0.505</v>
      </c>
      <c r="BT478" s="74">
        <v>1.27</v>
      </c>
      <c r="BU478" s="74">
        <v>1.4E-2</v>
      </c>
      <c r="BV478" s="74"/>
      <c r="BW478" s="74"/>
      <c r="BX478" s="73"/>
      <c r="BY478" s="73"/>
      <c r="BZ478" s="74">
        <v>0.6</v>
      </c>
      <c r="CA478" s="72">
        <v>96.24</v>
      </c>
      <c r="CB478" s="74">
        <v>0.12</v>
      </c>
      <c r="CC478" s="74">
        <v>0.11</v>
      </c>
      <c r="CD478" s="74">
        <v>5.8849999999999998</v>
      </c>
      <c r="CE478" s="74">
        <v>1.0999999999999999E-2</v>
      </c>
      <c r="CF478" s="74">
        <v>0.23400000000000001</v>
      </c>
      <c r="CG478" s="74">
        <v>1E-3</v>
      </c>
      <c r="CH478" s="74" t="s">
        <v>50</v>
      </c>
      <c r="CI478" s="74">
        <v>3.0000000000000001E-3</v>
      </c>
      <c r="CJ478" s="74">
        <v>0</v>
      </c>
      <c r="CK478" s="74">
        <v>0</v>
      </c>
      <c r="CL478" s="74">
        <v>0</v>
      </c>
      <c r="CM478" s="74">
        <v>0</v>
      </c>
      <c r="CN478" s="74">
        <v>0</v>
      </c>
      <c r="CO478" s="74">
        <v>0</v>
      </c>
      <c r="CP478" s="74">
        <v>0</v>
      </c>
      <c r="CQ478" s="74">
        <v>0</v>
      </c>
      <c r="CR478" s="74">
        <v>0</v>
      </c>
      <c r="CS478" s="74">
        <v>0</v>
      </c>
      <c r="CT478" s="74">
        <v>0</v>
      </c>
      <c r="CU478" s="74">
        <v>0</v>
      </c>
      <c r="CV478" s="74">
        <v>0</v>
      </c>
      <c r="CW478" s="74">
        <v>0</v>
      </c>
      <c r="CX478" s="74">
        <v>0</v>
      </c>
      <c r="CY478" s="74">
        <v>0</v>
      </c>
      <c r="CZ478" s="74">
        <v>0</v>
      </c>
      <c r="DA478" s="74">
        <v>0</v>
      </c>
      <c r="DB478" s="74">
        <v>0</v>
      </c>
      <c r="DC478" s="74">
        <v>0</v>
      </c>
      <c r="DD478" s="74">
        <v>0</v>
      </c>
    </row>
    <row r="479" spans="1:108" ht="16.5" customHeight="1" x14ac:dyDescent="0.25">
      <c r="A479" s="70">
        <v>450</v>
      </c>
      <c r="B479" s="71">
        <v>45518</v>
      </c>
      <c r="C479" s="72">
        <v>1</v>
      </c>
      <c r="D479" s="72"/>
      <c r="E479" s="72">
        <v>2110.448879</v>
      </c>
      <c r="F479" s="74"/>
      <c r="G479" s="72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2">
        <v>1.23</v>
      </c>
      <c r="AB479" s="72">
        <v>269.76</v>
      </c>
      <c r="AC479" s="72">
        <v>0.82</v>
      </c>
      <c r="AD479" s="72">
        <v>1.72</v>
      </c>
      <c r="AE479" s="72">
        <v>7.2030000000000003</v>
      </c>
      <c r="AF479" s="72">
        <v>3.7999999999999999E-2</v>
      </c>
      <c r="AG479" s="72">
        <v>0.26500000000000001</v>
      </c>
      <c r="AH479" s="72">
        <v>1.7000000000000001E-2</v>
      </c>
      <c r="AI479" s="72">
        <v>0</v>
      </c>
      <c r="AJ479" s="72">
        <v>4.0000000000000001E-3</v>
      </c>
      <c r="AK479" s="72"/>
      <c r="AL479" s="72"/>
      <c r="AM479" s="72"/>
      <c r="AN479" s="72"/>
      <c r="AO479" s="74">
        <v>19.16</v>
      </c>
      <c r="AP479" s="72">
        <v>7302.31</v>
      </c>
      <c r="AQ479" s="74">
        <v>46.24</v>
      </c>
      <c r="AR479" s="74">
        <v>7.61</v>
      </c>
      <c r="AS479" s="74">
        <v>8.6159999999999997</v>
      </c>
      <c r="AT479" s="74">
        <v>1.258</v>
      </c>
      <c r="AU479" s="74">
        <v>0.32600000000000001</v>
      </c>
      <c r="AV479" s="74">
        <v>7.4999999999999997E-2</v>
      </c>
      <c r="AW479" s="74">
        <v>9.91</v>
      </c>
      <c r="AX479" s="74">
        <v>0.13600000000000001</v>
      </c>
      <c r="AY479" s="74"/>
      <c r="AZ479" s="74"/>
      <c r="BA479" s="74"/>
      <c r="BB479" s="74">
        <v>0.71</v>
      </c>
      <c r="BC479" s="72">
        <v>133.19999999999999</v>
      </c>
      <c r="BD479" s="74">
        <v>0.15</v>
      </c>
      <c r="BE479" s="74">
        <v>1.88</v>
      </c>
      <c r="BF479" s="74">
        <v>8.0229999999999997</v>
      </c>
      <c r="BG479" s="74">
        <v>2.1000000000000001E-2</v>
      </c>
      <c r="BH479" s="74">
        <v>0.30499999999999999</v>
      </c>
      <c r="BI479" s="74">
        <v>1.7999999999999999E-2</v>
      </c>
      <c r="BJ479" s="74" t="s">
        <v>50</v>
      </c>
      <c r="BK479" s="74">
        <v>4.0000000000000001E-3</v>
      </c>
      <c r="BL479" s="74">
        <v>4.21</v>
      </c>
      <c r="BM479" s="72">
        <v>1984.16</v>
      </c>
      <c r="BN479" s="74">
        <v>1.1599999999999999</v>
      </c>
      <c r="BO479" s="74">
        <v>52.54</v>
      </c>
      <c r="BP479" s="74">
        <v>10.086</v>
      </c>
      <c r="BQ479" s="74">
        <v>0.60899999999999999</v>
      </c>
      <c r="BR479" s="74">
        <v>0.13500000000000001</v>
      </c>
      <c r="BS479" s="74">
        <v>0.49199999999999999</v>
      </c>
      <c r="BT479" s="74">
        <v>1.85</v>
      </c>
      <c r="BU479" s="74">
        <v>8.9999999999999993E-3</v>
      </c>
      <c r="BV479" s="74"/>
      <c r="BW479" s="74"/>
      <c r="BX479" s="73"/>
      <c r="BY479" s="73"/>
      <c r="BZ479" s="74">
        <v>0.55000000000000004</v>
      </c>
      <c r="CA479" s="72">
        <v>87.55</v>
      </c>
      <c r="CB479" s="74">
        <v>0.12</v>
      </c>
      <c r="CC479" s="74">
        <v>0.11</v>
      </c>
      <c r="CD479" s="74">
        <v>7.173</v>
      </c>
      <c r="CE479" s="74">
        <v>1.2E-2</v>
      </c>
      <c r="CF479" s="74">
        <v>0.26200000000000001</v>
      </c>
      <c r="CG479" s="74">
        <v>1E-3</v>
      </c>
      <c r="CH479" s="74" t="s">
        <v>50</v>
      </c>
      <c r="CI479" s="74">
        <v>3.0000000000000001E-3</v>
      </c>
      <c r="CJ479" s="74">
        <v>0</v>
      </c>
      <c r="CK479" s="74">
        <v>0</v>
      </c>
      <c r="CL479" s="74">
        <v>0</v>
      </c>
      <c r="CM479" s="74">
        <v>0</v>
      </c>
      <c r="CN479" s="74">
        <v>0</v>
      </c>
      <c r="CO479" s="74">
        <v>0</v>
      </c>
      <c r="CP479" s="74">
        <v>0</v>
      </c>
      <c r="CQ479" s="74">
        <v>0</v>
      </c>
      <c r="CR479" s="74">
        <v>0</v>
      </c>
      <c r="CS479" s="74">
        <v>0</v>
      </c>
      <c r="CT479" s="74">
        <v>0</v>
      </c>
      <c r="CU479" s="74">
        <v>0</v>
      </c>
      <c r="CV479" s="74">
        <v>0</v>
      </c>
      <c r="CW479" s="74">
        <v>0</v>
      </c>
      <c r="CX479" s="74">
        <v>0</v>
      </c>
      <c r="CY479" s="74">
        <v>0</v>
      </c>
      <c r="CZ479" s="74">
        <v>0</v>
      </c>
      <c r="DA479" s="74">
        <v>0</v>
      </c>
      <c r="DB479" s="74">
        <v>0</v>
      </c>
      <c r="DC479" s="74">
        <v>0</v>
      </c>
      <c r="DD479" s="74">
        <v>0</v>
      </c>
    </row>
    <row r="480" spans="1:108" ht="16.5" customHeight="1" x14ac:dyDescent="0.25">
      <c r="A480" s="70">
        <v>451</v>
      </c>
      <c r="B480" s="71">
        <v>45518</v>
      </c>
      <c r="C480" s="72">
        <v>2</v>
      </c>
      <c r="D480" s="72"/>
      <c r="E480" s="72">
        <v>2103.970413</v>
      </c>
      <c r="F480" s="74"/>
      <c r="G480" s="72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2">
        <v>1.0900000000000001</v>
      </c>
      <c r="AB480" s="72">
        <v>345.44</v>
      </c>
      <c r="AC480" s="72">
        <v>0.89</v>
      </c>
      <c r="AD480" s="72">
        <v>1.97</v>
      </c>
      <c r="AE480" s="72">
        <v>7.1820000000000004</v>
      </c>
      <c r="AF480" s="72">
        <v>3.5000000000000003E-2</v>
      </c>
      <c r="AG480" s="72">
        <v>0.26</v>
      </c>
      <c r="AH480" s="72">
        <v>1.9E-2</v>
      </c>
      <c r="AI480" s="72">
        <v>0</v>
      </c>
      <c r="AJ480" s="72">
        <v>4.0000000000000001E-3</v>
      </c>
      <c r="AK480" s="72"/>
      <c r="AL480" s="72"/>
      <c r="AM480" s="72"/>
      <c r="AN480" s="72"/>
      <c r="AO480" s="74">
        <v>21.95</v>
      </c>
      <c r="AP480" s="72">
        <v>9363.2199999999993</v>
      </c>
      <c r="AQ480" s="74">
        <v>44.04</v>
      </c>
      <c r="AR480" s="74">
        <v>7.42</v>
      </c>
      <c r="AS480" s="74">
        <v>8.4339999999999993</v>
      </c>
      <c r="AT480" s="74">
        <v>0.85799999999999998</v>
      </c>
      <c r="AU480" s="74">
        <v>0.33100000000000002</v>
      </c>
      <c r="AV480" s="74">
        <v>7.2999999999999995E-2</v>
      </c>
      <c r="AW480" s="74">
        <v>11.16</v>
      </c>
      <c r="AX480" s="74">
        <v>0.154</v>
      </c>
      <c r="AY480" s="74"/>
      <c r="AZ480" s="74"/>
      <c r="BA480" s="74"/>
      <c r="BB480" s="74">
        <v>0.55000000000000004</v>
      </c>
      <c r="BC480" s="72">
        <v>133.85</v>
      </c>
      <c r="BD480" s="74">
        <v>0.17</v>
      </c>
      <c r="BE480" s="74">
        <v>1.92</v>
      </c>
      <c r="BF480" s="74">
        <v>7.4009999999999998</v>
      </c>
      <c r="BG480" s="74">
        <v>2.1000000000000001E-2</v>
      </c>
      <c r="BH480" s="74">
        <v>0.26200000000000001</v>
      </c>
      <c r="BI480" s="74">
        <v>1.9E-2</v>
      </c>
      <c r="BJ480" s="74" t="s">
        <v>50</v>
      </c>
      <c r="BK480" s="74">
        <v>3.0000000000000001E-3</v>
      </c>
      <c r="BL480" s="74">
        <v>4.66</v>
      </c>
      <c r="BM480" s="72">
        <v>1867.85</v>
      </c>
      <c r="BN480" s="74">
        <v>1.06</v>
      </c>
      <c r="BO480" s="74">
        <v>52.1</v>
      </c>
      <c r="BP480" s="74">
        <v>10.452</v>
      </c>
      <c r="BQ480" s="74">
        <v>0.61899999999999999</v>
      </c>
      <c r="BR480" s="74">
        <v>0.16200000000000001</v>
      </c>
      <c r="BS480" s="74">
        <v>0.51200000000000001</v>
      </c>
      <c r="BT480" s="74">
        <v>2</v>
      </c>
      <c r="BU480" s="74">
        <v>0.01</v>
      </c>
      <c r="BV480" s="74"/>
      <c r="BW480" s="74"/>
      <c r="BX480" s="73"/>
      <c r="BY480" s="73"/>
      <c r="BZ480" s="74">
        <v>0.42</v>
      </c>
      <c r="CA480" s="72">
        <v>73.06</v>
      </c>
      <c r="CB480" s="74">
        <v>0.16</v>
      </c>
      <c r="CC480" s="74">
        <v>0.11</v>
      </c>
      <c r="CD480" s="74">
        <v>7.1689999999999996</v>
      </c>
      <c r="CE480" s="74">
        <v>1.2999999999999999E-2</v>
      </c>
      <c r="CF480" s="74">
        <v>0.26100000000000001</v>
      </c>
      <c r="CG480" s="74">
        <v>0.01</v>
      </c>
      <c r="CH480" s="74" t="s">
        <v>50</v>
      </c>
      <c r="CI480" s="74">
        <v>4.0000000000000001E-3</v>
      </c>
      <c r="CJ480" s="74">
        <v>3.36</v>
      </c>
      <c r="CK480" s="74">
        <v>1260.8599999999999</v>
      </c>
      <c r="CL480" s="74">
        <v>1.1000000000000001</v>
      </c>
      <c r="CM480" s="74">
        <v>3.09</v>
      </c>
      <c r="CN480" s="74">
        <v>36.518000000000001</v>
      </c>
      <c r="CO480" s="74">
        <v>0.14099999999999999</v>
      </c>
      <c r="CP480" s="74">
        <v>0.73099999999999998</v>
      </c>
      <c r="CQ480" s="74">
        <v>0.03</v>
      </c>
      <c r="CR480" s="74">
        <v>14.41</v>
      </c>
      <c r="CS480" s="74">
        <v>1.6E-2</v>
      </c>
      <c r="CT480" s="74">
        <v>0.36</v>
      </c>
      <c r="CU480" s="74">
        <v>65.19</v>
      </c>
      <c r="CV480" s="74">
        <v>0.12</v>
      </c>
      <c r="CW480" s="74">
        <v>0.08</v>
      </c>
      <c r="CX480" s="74">
        <v>6.476</v>
      </c>
      <c r="CY480" s="74">
        <v>0.01</v>
      </c>
      <c r="CZ480" s="74">
        <v>0.25800000000000001</v>
      </c>
      <c r="DA480" s="74">
        <v>1E-3</v>
      </c>
      <c r="DB480" s="74">
        <v>0</v>
      </c>
      <c r="DC480" s="74">
        <v>3.0000000000000001E-3</v>
      </c>
      <c r="DD480" s="74">
        <v>0</v>
      </c>
    </row>
    <row r="481" spans="1:108" ht="16.5" customHeight="1" x14ac:dyDescent="0.25">
      <c r="A481" s="70">
        <v>452</v>
      </c>
      <c r="B481" s="71">
        <v>45519</v>
      </c>
      <c r="C481" s="72">
        <v>1</v>
      </c>
      <c r="D481" s="72"/>
      <c r="E481" s="72">
        <v>2062.7138770000001</v>
      </c>
      <c r="F481" s="74"/>
      <c r="G481" s="72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2">
        <v>1.1499999999999999</v>
      </c>
      <c r="AB481" s="72">
        <v>342.45</v>
      </c>
      <c r="AC481" s="72">
        <v>1.01</v>
      </c>
      <c r="AD481" s="72">
        <v>2.2400000000000002</v>
      </c>
      <c r="AE481" s="72">
        <v>7.6660000000000004</v>
      </c>
      <c r="AF481" s="72">
        <v>3.9E-2</v>
      </c>
      <c r="AG481" s="72">
        <v>0.30299999999999999</v>
      </c>
      <c r="AH481" s="72">
        <v>2.3E-2</v>
      </c>
      <c r="AI481" s="72">
        <v>0</v>
      </c>
      <c r="AJ481" s="72">
        <v>7.0000000000000001E-3</v>
      </c>
      <c r="AK481" s="72"/>
      <c r="AL481" s="72"/>
      <c r="AM481" s="72"/>
      <c r="AN481" s="72"/>
      <c r="AO481" s="74">
        <v>22.57</v>
      </c>
      <c r="AP481" s="72">
        <v>8867.0499999999993</v>
      </c>
      <c r="AQ481" s="74">
        <v>45.79</v>
      </c>
      <c r="AR481" s="74">
        <v>8.0399999999999991</v>
      </c>
      <c r="AS481" s="74">
        <v>8.4469999999999992</v>
      </c>
      <c r="AT481" s="74">
        <v>0.83</v>
      </c>
      <c r="AU481" s="74">
        <v>0.35599999999999998</v>
      </c>
      <c r="AV481" s="74">
        <v>0.08</v>
      </c>
      <c r="AW481" s="74">
        <v>8.74</v>
      </c>
      <c r="AX481" s="74">
        <v>0.16200000000000001</v>
      </c>
      <c r="AY481" s="74"/>
      <c r="AZ481" s="74"/>
      <c r="BA481" s="74"/>
      <c r="BB481" s="74">
        <v>0.73</v>
      </c>
      <c r="BC481" s="72">
        <v>188.68</v>
      </c>
      <c r="BD481" s="74">
        <v>0.23</v>
      </c>
      <c r="BE481" s="74">
        <v>1.83</v>
      </c>
      <c r="BF481" s="74">
        <v>7.931</v>
      </c>
      <c r="BG481" s="74">
        <v>2.1999999999999999E-2</v>
      </c>
      <c r="BH481" s="74">
        <v>0.32300000000000001</v>
      </c>
      <c r="BI481" s="74">
        <v>1.9E-2</v>
      </c>
      <c r="BJ481" s="74" t="s">
        <v>50</v>
      </c>
      <c r="BK481" s="74">
        <v>5.0000000000000001E-3</v>
      </c>
      <c r="BL481" s="74">
        <v>3.5</v>
      </c>
      <c r="BM481" s="72">
        <v>1973.67</v>
      </c>
      <c r="BN481" s="74">
        <v>1.94</v>
      </c>
      <c r="BO481" s="74">
        <v>51.12</v>
      </c>
      <c r="BP481" s="74">
        <v>11.656000000000001</v>
      </c>
      <c r="BQ481" s="74">
        <v>0.61</v>
      </c>
      <c r="BR481" s="74">
        <v>0.191</v>
      </c>
      <c r="BS481" s="74">
        <v>0.55800000000000005</v>
      </c>
      <c r="BT481" s="74">
        <v>1.92</v>
      </c>
      <c r="BU481" s="74">
        <v>1.6E-2</v>
      </c>
      <c r="BV481" s="74"/>
      <c r="BW481" s="74"/>
      <c r="BX481" s="73"/>
      <c r="BY481" s="73"/>
      <c r="BZ481" s="74">
        <v>0.5</v>
      </c>
      <c r="CA481" s="72">
        <v>99.69</v>
      </c>
      <c r="CB481" s="74">
        <v>0.14000000000000001</v>
      </c>
      <c r="CC481" s="74">
        <v>0.56999999999999995</v>
      </c>
      <c r="CD481" s="74">
        <v>7.6130000000000004</v>
      </c>
      <c r="CE481" s="74">
        <v>1.4999999999999999E-2</v>
      </c>
      <c r="CF481" s="74">
        <v>0.30399999999999999</v>
      </c>
      <c r="CG481" s="74">
        <v>6.0000000000000001E-3</v>
      </c>
      <c r="CH481" s="74" t="s">
        <v>50</v>
      </c>
      <c r="CI481" s="74">
        <v>5.0000000000000001E-3</v>
      </c>
      <c r="CJ481" s="74">
        <v>3.6</v>
      </c>
      <c r="CK481" s="74">
        <v>1498.12</v>
      </c>
      <c r="CL481" s="74">
        <v>0.74</v>
      </c>
      <c r="CM481" s="74">
        <v>1.84</v>
      </c>
      <c r="CN481" s="74">
        <v>31.266999999999999</v>
      </c>
      <c r="CO481" s="74">
        <v>0.14000000000000001</v>
      </c>
      <c r="CP481" s="74">
        <v>0.73299999999999998</v>
      </c>
      <c r="CQ481" s="74">
        <v>1.9E-2</v>
      </c>
      <c r="CR481" s="74">
        <v>18.37</v>
      </c>
      <c r="CS481" s="74">
        <v>1.4E-2</v>
      </c>
      <c r="CT481" s="74">
        <v>0.43</v>
      </c>
      <c r="CU481" s="74">
        <v>62.49</v>
      </c>
      <c r="CV481" s="74">
        <v>0.13</v>
      </c>
      <c r="CW481" s="74">
        <v>0.08</v>
      </c>
      <c r="CX481" s="74">
        <v>7.0179999999999998</v>
      </c>
      <c r="CY481" s="74">
        <v>1.2E-2</v>
      </c>
      <c r="CZ481" s="74">
        <v>0.32300000000000001</v>
      </c>
      <c r="DA481" s="74">
        <v>2E-3</v>
      </c>
      <c r="DB481" s="74">
        <v>0</v>
      </c>
      <c r="DC481" s="74">
        <v>4.0000000000000001E-3</v>
      </c>
      <c r="DD481" s="74">
        <v>0</v>
      </c>
    </row>
    <row r="482" spans="1:108" ht="16.5" customHeight="1" x14ac:dyDescent="0.25">
      <c r="A482" s="70">
        <v>453</v>
      </c>
      <c r="B482" s="71">
        <v>45519</v>
      </c>
      <c r="C482" s="72">
        <v>2</v>
      </c>
      <c r="D482" s="72"/>
      <c r="E482" s="72">
        <v>2082.5385930000002</v>
      </c>
      <c r="F482" s="74"/>
      <c r="G482" s="72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2">
        <v>1.1499999999999999</v>
      </c>
      <c r="AB482" s="72">
        <v>375.99</v>
      </c>
      <c r="AC482" s="72">
        <v>0.94</v>
      </c>
      <c r="AD482" s="72">
        <v>2.14</v>
      </c>
      <c r="AE482" s="72">
        <v>6.9589999999999996</v>
      </c>
      <c r="AF482" s="72">
        <v>3.5999999999999997E-2</v>
      </c>
      <c r="AG482" s="72">
        <v>0.28699999999999998</v>
      </c>
      <c r="AH482" s="72">
        <v>2.1999999999999999E-2</v>
      </c>
      <c r="AI482" s="72">
        <v>0</v>
      </c>
      <c r="AJ482" s="72">
        <v>7.0000000000000001E-3</v>
      </c>
      <c r="AK482" s="72"/>
      <c r="AL482" s="72"/>
      <c r="AM482" s="72"/>
      <c r="AN482" s="72"/>
      <c r="AO482" s="74">
        <v>23.36</v>
      </c>
      <c r="AP482" s="72">
        <v>8630.4</v>
      </c>
      <c r="AQ482" s="74">
        <v>44.41</v>
      </c>
      <c r="AR482" s="74">
        <v>9.42</v>
      </c>
      <c r="AS482" s="74">
        <v>8.9830000000000005</v>
      </c>
      <c r="AT482" s="74">
        <v>0.85499999999999998</v>
      </c>
      <c r="AU482" s="74">
        <v>0.40600000000000003</v>
      </c>
      <c r="AV482" s="74">
        <v>9.6000000000000002E-2</v>
      </c>
      <c r="AW482" s="74">
        <v>9.3800000000000008</v>
      </c>
      <c r="AX482" s="74">
        <v>0.16500000000000001</v>
      </c>
      <c r="AY482" s="74"/>
      <c r="AZ482" s="74"/>
      <c r="BA482" s="74"/>
      <c r="BB482" s="74">
        <v>0.5</v>
      </c>
      <c r="BC482" s="72">
        <v>168.02</v>
      </c>
      <c r="BD482" s="74">
        <v>0.22</v>
      </c>
      <c r="BE482" s="74">
        <v>1.95</v>
      </c>
      <c r="BF482" s="74">
        <v>7.2290000000000001</v>
      </c>
      <c r="BG482" s="74">
        <v>0.02</v>
      </c>
      <c r="BH482" s="74">
        <v>0.308</v>
      </c>
      <c r="BI482" s="74">
        <v>0.02</v>
      </c>
      <c r="BJ482" s="74" t="s">
        <v>50</v>
      </c>
      <c r="BK482" s="74">
        <v>4.0000000000000001E-3</v>
      </c>
      <c r="BL482" s="74">
        <v>2.2999999999999998</v>
      </c>
      <c r="BM482" s="72">
        <v>1700.72</v>
      </c>
      <c r="BN482" s="74">
        <v>1.48</v>
      </c>
      <c r="BO482" s="74">
        <v>54.98</v>
      </c>
      <c r="BP482" s="74">
        <v>10.206</v>
      </c>
      <c r="BQ482" s="74">
        <v>0.504</v>
      </c>
      <c r="BR482" s="74">
        <v>0.13900000000000001</v>
      </c>
      <c r="BS482" s="74">
        <v>0.50900000000000001</v>
      </c>
      <c r="BT482" s="74">
        <v>1.03</v>
      </c>
      <c r="BU482" s="74">
        <v>1.7000000000000001E-2</v>
      </c>
      <c r="BV482" s="74"/>
      <c r="BW482" s="74"/>
      <c r="BX482" s="73"/>
      <c r="BY482" s="73"/>
      <c r="BZ482" s="74">
        <v>0.5</v>
      </c>
      <c r="CA482" s="72">
        <v>77.78</v>
      </c>
      <c r="CB482" s="74">
        <v>0.16</v>
      </c>
      <c r="CC482" s="74">
        <v>0.67</v>
      </c>
      <c r="CD482" s="74">
        <v>6.7140000000000004</v>
      </c>
      <c r="CE482" s="74">
        <v>1.4E-2</v>
      </c>
      <c r="CF482" s="74">
        <v>0.33100000000000002</v>
      </c>
      <c r="CG482" s="74">
        <v>7.0000000000000001E-3</v>
      </c>
      <c r="CH482" s="74" t="s">
        <v>50</v>
      </c>
      <c r="CI482" s="74">
        <v>4.0000000000000001E-3</v>
      </c>
      <c r="CJ482" s="74">
        <v>3.2</v>
      </c>
      <c r="CK482" s="74">
        <v>1456.64</v>
      </c>
      <c r="CL482" s="74">
        <v>0.56999999999999995</v>
      </c>
      <c r="CM482" s="74">
        <v>1.77</v>
      </c>
      <c r="CN482" s="74">
        <v>34.831000000000003</v>
      </c>
      <c r="CO482" s="74">
        <v>0.09</v>
      </c>
      <c r="CP482" s="74">
        <v>0.71699999999999997</v>
      </c>
      <c r="CQ482" s="74">
        <v>1.2999999999999999E-2</v>
      </c>
      <c r="CR482" s="74">
        <v>12.99</v>
      </c>
      <c r="CS482" s="74">
        <v>1.2E-2</v>
      </c>
      <c r="CT482" s="74">
        <v>0.47</v>
      </c>
      <c r="CU482" s="74">
        <v>112.72</v>
      </c>
      <c r="CV482" s="74">
        <v>0.15</v>
      </c>
      <c r="CW482" s="74">
        <v>0.12</v>
      </c>
      <c r="CX482" s="74">
        <v>7.7889999999999997</v>
      </c>
      <c r="CY482" s="74">
        <v>1.2999999999999999E-2</v>
      </c>
      <c r="CZ482" s="74">
        <v>0.36599999999999999</v>
      </c>
      <c r="DA482" s="74">
        <v>2E-3</v>
      </c>
      <c r="DB482" s="74">
        <v>0</v>
      </c>
      <c r="DC482" s="74">
        <v>4.0000000000000001E-3</v>
      </c>
      <c r="DD482" s="74">
        <v>0</v>
      </c>
    </row>
    <row r="483" spans="1:108" ht="16.5" customHeight="1" x14ac:dyDescent="0.25">
      <c r="A483" s="70">
        <v>454</v>
      </c>
      <c r="B483" s="71">
        <v>45520</v>
      </c>
      <c r="C483" s="72">
        <v>1</v>
      </c>
      <c r="D483" s="72"/>
      <c r="E483" s="72">
        <v>2114.6041759999998</v>
      </c>
      <c r="F483" s="74"/>
      <c r="G483" s="72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2">
        <v>1.45</v>
      </c>
      <c r="AB483" s="72">
        <v>506.05</v>
      </c>
      <c r="AC483" s="72">
        <v>1.22</v>
      </c>
      <c r="AD483" s="72">
        <v>2.2400000000000002</v>
      </c>
      <c r="AE483" s="72">
        <v>7.0839999999999996</v>
      </c>
      <c r="AF483" s="72">
        <v>3.7999999999999999E-2</v>
      </c>
      <c r="AG483" s="72">
        <v>0.29099999999999998</v>
      </c>
      <c r="AH483" s="72">
        <v>2.1999999999999999E-2</v>
      </c>
      <c r="AI483" s="72">
        <v>0</v>
      </c>
      <c r="AJ483" s="72">
        <v>7.0000000000000001E-3</v>
      </c>
      <c r="AK483" s="72"/>
      <c r="AL483" s="72"/>
      <c r="AM483" s="72"/>
      <c r="AN483" s="72"/>
      <c r="AO483" s="74">
        <v>24.95</v>
      </c>
      <c r="AP483" s="72">
        <v>9388.16</v>
      </c>
      <c r="AQ483" s="74">
        <v>44.95</v>
      </c>
      <c r="AR483" s="74">
        <v>8.5299999999999994</v>
      </c>
      <c r="AS483" s="74">
        <v>8.0570000000000004</v>
      </c>
      <c r="AT483" s="74">
        <v>0.748</v>
      </c>
      <c r="AU483" s="74">
        <v>0.33</v>
      </c>
      <c r="AV483" s="74">
        <v>8.5999999999999993E-2</v>
      </c>
      <c r="AW483" s="74">
        <v>9.39</v>
      </c>
      <c r="AX483" s="74">
        <v>0.155</v>
      </c>
      <c r="AY483" s="74"/>
      <c r="AZ483" s="74"/>
      <c r="BA483" s="74"/>
      <c r="BB483" s="74">
        <v>0.63</v>
      </c>
      <c r="BC483" s="72">
        <v>224.73</v>
      </c>
      <c r="BD483" s="74">
        <v>0.23</v>
      </c>
      <c r="BE483" s="74">
        <v>1.94</v>
      </c>
      <c r="BF483" s="74">
        <v>6.94</v>
      </c>
      <c r="BG483" s="74">
        <v>1.9E-2</v>
      </c>
      <c r="BH483" s="74">
        <v>0.29299999999999998</v>
      </c>
      <c r="BI483" s="74">
        <v>1.9E-2</v>
      </c>
      <c r="BJ483" s="74" t="s">
        <v>50</v>
      </c>
      <c r="BK483" s="74">
        <v>4.0000000000000001E-3</v>
      </c>
      <c r="BL483" s="74">
        <v>3.2</v>
      </c>
      <c r="BM483" s="72">
        <v>2128.5</v>
      </c>
      <c r="BN483" s="74">
        <v>1.77</v>
      </c>
      <c r="BO483" s="74">
        <v>51.19</v>
      </c>
      <c r="BP483" s="74">
        <v>10.147</v>
      </c>
      <c r="BQ483" s="74">
        <v>0.47899999999999998</v>
      </c>
      <c r="BR483" s="74">
        <v>0.15</v>
      </c>
      <c r="BS483" s="74">
        <v>0.48699999999999999</v>
      </c>
      <c r="BT483" s="74">
        <v>2.08</v>
      </c>
      <c r="BU483" s="74">
        <v>2.1999999999999999E-2</v>
      </c>
      <c r="BV483" s="74"/>
      <c r="BW483" s="74"/>
      <c r="BX483" s="73"/>
      <c r="BY483" s="73"/>
      <c r="BZ483" s="74">
        <v>0.5</v>
      </c>
      <c r="CA483" s="72">
        <v>124</v>
      </c>
      <c r="CB483" s="74">
        <v>0.14000000000000001</v>
      </c>
      <c r="CC483" s="74">
        <v>0.13</v>
      </c>
      <c r="CD483" s="74">
        <v>6.4379999999999997</v>
      </c>
      <c r="CE483" s="74">
        <v>1.0999999999999999E-2</v>
      </c>
      <c r="CF483" s="74">
        <v>0.27</v>
      </c>
      <c r="CG483" s="74">
        <v>2E-3</v>
      </c>
      <c r="CH483" s="74" t="s">
        <v>50</v>
      </c>
      <c r="CI483" s="74">
        <v>3.0000000000000001E-3</v>
      </c>
      <c r="CJ483" s="74">
        <v>3.8</v>
      </c>
      <c r="CK483" s="74">
        <v>2424.73</v>
      </c>
      <c r="CL483" s="74">
        <v>0.73</v>
      </c>
      <c r="CM483" s="74">
        <v>1.57</v>
      </c>
      <c r="CN483" s="74">
        <v>34.049999999999997</v>
      </c>
      <c r="CO483" s="74">
        <v>0.10100000000000001</v>
      </c>
      <c r="CP483" s="74">
        <v>0.62</v>
      </c>
      <c r="CQ483" s="74">
        <v>1.6E-2</v>
      </c>
      <c r="CR483" s="74">
        <v>11.62</v>
      </c>
      <c r="CS483" s="74">
        <v>1.6E-2</v>
      </c>
      <c r="CT483" s="74">
        <v>0.43</v>
      </c>
      <c r="CU483" s="74">
        <v>96.59</v>
      </c>
      <c r="CV483" s="74">
        <v>0.14000000000000001</v>
      </c>
      <c r="CW483" s="74">
        <v>0.09</v>
      </c>
      <c r="CX483" s="74">
        <v>6.4720000000000004</v>
      </c>
      <c r="CY483" s="74">
        <v>0.01</v>
      </c>
      <c r="CZ483" s="74">
        <v>0.29899999999999999</v>
      </c>
      <c r="DA483" s="74">
        <v>1E-3</v>
      </c>
      <c r="DB483" s="74">
        <v>0</v>
      </c>
      <c r="DC483" s="74">
        <v>3.0000000000000001E-3</v>
      </c>
      <c r="DD483" s="74">
        <v>0</v>
      </c>
    </row>
    <row r="484" spans="1:108" ht="16.5" customHeight="1" x14ac:dyDescent="0.25">
      <c r="A484" s="70">
        <v>455</v>
      </c>
      <c r="B484" s="71">
        <v>45520</v>
      </c>
      <c r="C484" s="72">
        <v>2</v>
      </c>
      <c r="D484" s="72"/>
      <c r="E484" s="72">
        <v>2085.1453959999999</v>
      </c>
      <c r="F484" s="74"/>
      <c r="G484" s="72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2">
        <v>1.75</v>
      </c>
      <c r="AB484" s="72">
        <v>503.31</v>
      </c>
      <c r="AC484" s="72">
        <v>1.22</v>
      </c>
      <c r="AD484" s="72">
        <v>2.5099999999999998</v>
      </c>
      <c r="AE484" s="72">
        <v>7.1559999999999997</v>
      </c>
      <c r="AF484" s="72">
        <v>0.04</v>
      </c>
      <c r="AG484" s="72">
        <v>0.32900000000000001</v>
      </c>
      <c r="AH484" s="72">
        <v>2.5999999999999999E-2</v>
      </c>
      <c r="AI484" s="72">
        <v>0</v>
      </c>
      <c r="AJ484" s="72">
        <v>5.0000000000000001E-3</v>
      </c>
      <c r="AK484" s="72"/>
      <c r="AL484" s="72"/>
      <c r="AM484" s="72"/>
      <c r="AN484" s="72"/>
      <c r="AO484" s="74">
        <v>30.99</v>
      </c>
      <c r="AP484" s="72">
        <v>10016.39</v>
      </c>
      <c r="AQ484" s="74">
        <v>46.51</v>
      </c>
      <c r="AR484" s="74">
        <v>7.07</v>
      </c>
      <c r="AS484" s="74">
        <v>7.4859999999999998</v>
      </c>
      <c r="AT484" s="74">
        <v>0.752</v>
      </c>
      <c r="AU484" s="74">
        <v>0.36399999999999999</v>
      </c>
      <c r="AV484" s="74">
        <v>7.2999999999999995E-2</v>
      </c>
      <c r="AW484" s="74">
        <v>8.8800000000000008</v>
      </c>
      <c r="AX484" s="74">
        <v>0.14599999999999999</v>
      </c>
      <c r="AY484" s="74"/>
      <c r="AZ484" s="74"/>
      <c r="BA484" s="74"/>
      <c r="BB484" s="74">
        <v>0.56999999999999995</v>
      </c>
      <c r="BC484" s="72">
        <v>191.82</v>
      </c>
      <c r="BD484" s="74">
        <v>0.25</v>
      </c>
      <c r="BE484" s="74">
        <v>2.2599999999999998</v>
      </c>
      <c r="BF484" s="74">
        <v>6.8780000000000001</v>
      </c>
      <c r="BG484" s="74">
        <v>1.7999999999999999E-2</v>
      </c>
      <c r="BH484" s="74">
        <v>0.311</v>
      </c>
      <c r="BI484" s="74">
        <v>2.3E-2</v>
      </c>
      <c r="BJ484" s="74" t="s">
        <v>50</v>
      </c>
      <c r="BK484" s="74">
        <v>4.0000000000000001E-3</v>
      </c>
      <c r="BL484" s="74">
        <v>2.5</v>
      </c>
      <c r="BM484" s="72">
        <v>1864.28</v>
      </c>
      <c r="BN484" s="74">
        <v>1.88</v>
      </c>
      <c r="BO484" s="74">
        <v>51.46</v>
      </c>
      <c r="BP484" s="74">
        <v>9.0389999999999997</v>
      </c>
      <c r="BQ484" s="74">
        <v>0.36699999999999999</v>
      </c>
      <c r="BR484" s="74">
        <v>0.128</v>
      </c>
      <c r="BS484" s="74">
        <v>0.442</v>
      </c>
      <c r="BT484" s="74">
        <v>1.99</v>
      </c>
      <c r="BU484" s="74">
        <v>1.7999999999999999E-2</v>
      </c>
      <c r="BV484" s="74"/>
      <c r="BW484" s="74"/>
      <c r="BX484" s="73"/>
      <c r="BY484" s="73"/>
      <c r="BZ484" s="74">
        <v>0.53</v>
      </c>
      <c r="CA484" s="72">
        <v>129.07</v>
      </c>
      <c r="CB484" s="74">
        <v>0.18</v>
      </c>
      <c r="CC484" s="74">
        <v>0.13</v>
      </c>
      <c r="CD484" s="74">
        <v>6.6920000000000002</v>
      </c>
      <c r="CE484" s="74">
        <v>0.01</v>
      </c>
      <c r="CF484" s="74">
        <v>0.30599999999999999</v>
      </c>
      <c r="CG484" s="74">
        <v>2E-3</v>
      </c>
      <c r="CH484" s="74" t="s">
        <v>50</v>
      </c>
      <c r="CI484" s="74">
        <v>4.0000000000000001E-3</v>
      </c>
      <c r="CJ484" s="74">
        <v>3.6</v>
      </c>
      <c r="CK484" s="74">
        <v>2358.9</v>
      </c>
      <c r="CL484" s="74">
        <v>0.84</v>
      </c>
      <c r="CM484" s="74">
        <v>2.38</v>
      </c>
      <c r="CN484" s="74">
        <v>30.600999999999999</v>
      </c>
      <c r="CO484" s="74">
        <v>0.123</v>
      </c>
      <c r="CP484" s="74">
        <v>0.58099999999999996</v>
      </c>
      <c r="CQ484" s="74">
        <v>2.4E-2</v>
      </c>
      <c r="CR484" s="74">
        <v>15.7</v>
      </c>
      <c r="CS484" s="74">
        <v>1.4E-2</v>
      </c>
      <c r="CT484" s="74">
        <v>0.47</v>
      </c>
      <c r="CU484" s="74">
        <v>92.26</v>
      </c>
      <c r="CV484" s="74">
        <v>0.18</v>
      </c>
      <c r="CW484" s="74">
        <v>0.09</v>
      </c>
      <c r="CX484" s="74">
        <v>6.508</v>
      </c>
      <c r="CY484" s="74">
        <v>8.9999999999999993E-3</v>
      </c>
      <c r="CZ484" s="74">
        <v>0.32300000000000001</v>
      </c>
      <c r="DA484" s="74">
        <v>1E-3</v>
      </c>
      <c r="DB484" s="74">
        <v>0</v>
      </c>
      <c r="DC484" s="74">
        <v>4.0000000000000001E-3</v>
      </c>
      <c r="DD484" s="74">
        <v>0</v>
      </c>
    </row>
    <row r="485" spans="1:108" ht="16.5" customHeight="1" x14ac:dyDescent="0.25">
      <c r="A485" s="70">
        <v>456</v>
      </c>
      <c r="B485" s="71">
        <v>45521</v>
      </c>
      <c r="C485" s="72">
        <v>1</v>
      </c>
      <c r="D485" s="72"/>
      <c r="E485" s="72">
        <v>2112.4943779999999</v>
      </c>
      <c r="F485" s="74"/>
      <c r="G485" s="72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2">
        <v>1.37</v>
      </c>
      <c r="AB485" s="72">
        <v>445.32</v>
      </c>
      <c r="AC485" s="72">
        <v>1.1399999999999999</v>
      </c>
      <c r="AD485" s="72">
        <v>2.19</v>
      </c>
      <c r="AE485" s="72">
        <v>6.7439999999999998</v>
      </c>
      <c r="AF485" s="72">
        <v>3.6999999999999998E-2</v>
      </c>
      <c r="AG485" s="72">
        <v>0.33100000000000002</v>
      </c>
      <c r="AH485" s="72">
        <v>2.1999999999999999E-2</v>
      </c>
      <c r="AI485" s="72">
        <v>0</v>
      </c>
      <c r="AJ485" s="72">
        <v>5.0000000000000001E-3</v>
      </c>
      <c r="AK485" s="72"/>
      <c r="AL485" s="72"/>
      <c r="AM485" s="72"/>
      <c r="AN485" s="72"/>
      <c r="AO485" s="74">
        <v>31.41</v>
      </c>
      <c r="AP485" s="72">
        <v>10696.38</v>
      </c>
      <c r="AQ485" s="74">
        <v>44.91</v>
      </c>
      <c r="AR485" s="74">
        <v>9.25</v>
      </c>
      <c r="AS485" s="74">
        <v>8.0039999999999996</v>
      </c>
      <c r="AT485" s="74">
        <v>0.83399999999999996</v>
      </c>
      <c r="AU485" s="74">
        <v>0.40100000000000002</v>
      </c>
      <c r="AV485" s="74">
        <v>9.2999999999999999E-2</v>
      </c>
      <c r="AW485" s="74">
        <v>3.82</v>
      </c>
      <c r="AX485" s="74">
        <v>0.13600000000000001</v>
      </c>
      <c r="AY485" s="74"/>
      <c r="AZ485" s="74"/>
      <c r="BA485" s="74"/>
      <c r="BB485" s="74">
        <v>0.53</v>
      </c>
      <c r="BC485" s="72">
        <v>136.54</v>
      </c>
      <c r="BD485" s="74">
        <v>0.24</v>
      </c>
      <c r="BE485" s="74">
        <v>2.04</v>
      </c>
      <c r="BF485" s="74">
        <v>6.7789999999999999</v>
      </c>
      <c r="BG485" s="74">
        <v>1.7999999999999999E-2</v>
      </c>
      <c r="BH485" s="74">
        <v>0.34699999999999998</v>
      </c>
      <c r="BI485" s="74">
        <v>2.1000000000000001E-2</v>
      </c>
      <c r="BJ485" s="74" t="s">
        <v>50</v>
      </c>
      <c r="BK485" s="74">
        <v>4.0000000000000001E-3</v>
      </c>
      <c r="BL485" s="74">
        <v>1.5</v>
      </c>
      <c r="BM485" s="72">
        <v>1273.08</v>
      </c>
      <c r="BN485" s="74">
        <v>2.06</v>
      </c>
      <c r="BO485" s="74">
        <v>52.21</v>
      </c>
      <c r="BP485" s="74">
        <v>9.5909999999999993</v>
      </c>
      <c r="BQ485" s="74">
        <v>0.441</v>
      </c>
      <c r="BR485" s="74">
        <v>0.16</v>
      </c>
      <c r="BS485" s="74">
        <v>0.48299999999999998</v>
      </c>
      <c r="BT485" s="74">
        <v>1.74</v>
      </c>
      <c r="BU485" s="74">
        <v>1.4E-2</v>
      </c>
      <c r="BV485" s="74"/>
      <c r="BW485" s="74"/>
      <c r="BX485" s="73"/>
      <c r="BY485" s="73"/>
      <c r="BZ485" s="74">
        <v>0.49</v>
      </c>
      <c r="CA485" s="72">
        <v>106.15</v>
      </c>
      <c r="CB485" s="74">
        <v>0.18</v>
      </c>
      <c r="CC485" s="74">
        <v>0.15</v>
      </c>
      <c r="CD485" s="74">
        <v>6.7350000000000003</v>
      </c>
      <c r="CE485" s="74">
        <v>1.2E-2</v>
      </c>
      <c r="CF485" s="74">
        <v>0.36099999999999999</v>
      </c>
      <c r="CG485" s="74">
        <v>2E-3</v>
      </c>
      <c r="CH485" s="74" t="s">
        <v>50</v>
      </c>
      <c r="CI485" s="74">
        <v>4.0000000000000001E-3</v>
      </c>
      <c r="CJ485" s="74">
        <v>2.84</v>
      </c>
      <c r="CK485" s="74">
        <v>1057.3</v>
      </c>
      <c r="CL485" s="74">
        <v>0.68</v>
      </c>
      <c r="CM485" s="74">
        <v>1.22</v>
      </c>
      <c r="CN485" s="74">
        <v>36.066000000000003</v>
      </c>
      <c r="CO485" s="74">
        <v>6.7000000000000004E-2</v>
      </c>
      <c r="CP485" s="74">
        <v>0.63</v>
      </c>
      <c r="CQ485" s="74">
        <v>1.2999999999999999E-2</v>
      </c>
      <c r="CR485" s="74">
        <v>11.23</v>
      </c>
      <c r="CS485" s="74">
        <v>0.01</v>
      </c>
      <c r="CT485" s="74">
        <v>0.43</v>
      </c>
      <c r="CU485" s="74">
        <v>62.97</v>
      </c>
      <c r="CV485" s="74">
        <v>0.18</v>
      </c>
      <c r="CW485" s="74">
        <v>0.11</v>
      </c>
      <c r="CX485" s="74">
        <v>6.0069999999999997</v>
      </c>
      <c r="CY485" s="74">
        <v>0.01</v>
      </c>
      <c r="CZ485" s="74">
        <v>0.41099999999999998</v>
      </c>
      <c r="DA485" s="74">
        <v>2E-3</v>
      </c>
      <c r="DB485" s="74">
        <v>0</v>
      </c>
      <c r="DC485" s="74">
        <v>6.0000000000000001E-3</v>
      </c>
      <c r="DD485" s="74">
        <v>0</v>
      </c>
    </row>
    <row r="486" spans="1:108" ht="16.5" customHeight="1" x14ac:dyDescent="0.25">
      <c r="A486" s="70">
        <v>457</v>
      </c>
      <c r="B486" s="71">
        <v>45521</v>
      </c>
      <c r="C486" s="72">
        <v>2</v>
      </c>
      <c r="D486" s="72"/>
      <c r="E486" s="72">
        <v>2072.3939999999998</v>
      </c>
      <c r="F486" s="74"/>
      <c r="G486" s="72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2">
        <v>1.34</v>
      </c>
      <c r="AB486" s="72">
        <v>549.80999999999995</v>
      </c>
      <c r="AC486" s="72">
        <v>1.21</v>
      </c>
      <c r="AD486" s="72">
        <v>2.29</v>
      </c>
      <c r="AE486" s="72">
        <v>6.9059999999999997</v>
      </c>
      <c r="AF486" s="72">
        <v>3.6999999999999998E-2</v>
      </c>
      <c r="AG486" s="72">
        <v>0.29599999999999999</v>
      </c>
      <c r="AH486" s="72">
        <v>2.3E-2</v>
      </c>
      <c r="AI486" s="72">
        <v>0</v>
      </c>
      <c r="AJ486" s="72">
        <v>6.0000000000000001E-3</v>
      </c>
      <c r="AK486" s="72"/>
      <c r="AL486" s="72"/>
      <c r="AM486" s="72"/>
      <c r="AN486" s="72"/>
      <c r="AO486" s="74">
        <v>38.770000000000003</v>
      </c>
      <c r="AP486" s="72">
        <v>14892.37</v>
      </c>
      <c r="AQ486" s="74">
        <v>50.87</v>
      </c>
      <c r="AR486" s="74">
        <v>8.64</v>
      </c>
      <c r="AS486" s="74">
        <v>7.0049999999999999</v>
      </c>
      <c r="AT486" s="74">
        <v>0.91900000000000004</v>
      </c>
      <c r="AU486" s="74">
        <v>0.32400000000000001</v>
      </c>
      <c r="AV486" s="74">
        <v>8.6999999999999994E-2</v>
      </c>
      <c r="AW486" s="74">
        <v>3.67</v>
      </c>
      <c r="AX486" s="74">
        <v>0.223</v>
      </c>
      <c r="AY486" s="74"/>
      <c r="AZ486" s="74"/>
      <c r="BA486" s="74"/>
      <c r="BB486" s="74">
        <v>0.5</v>
      </c>
      <c r="BC486" s="72">
        <v>164.18</v>
      </c>
      <c r="BD486" s="74">
        <v>0.32</v>
      </c>
      <c r="BE486" s="74">
        <v>2.2000000000000002</v>
      </c>
      <c r="BF486" s="74">
        <v>7.3019999999999996</v>
      </c>
      <c r="BG486" s="74">
        <v>2.1999999999999999E-2</v>
      </c>
      <c r="BH486" s="74">
        <v>0.32400000000000001</v>
      </c>
      <c r="BI486" s="74">
        <v>2.1999999999999999E-2</v>
      </c>
      <c r="BJ486" s="74" t="s">
        <v>50</v>
      </c>
      <c r="BK486" s="74">
        <v>4.0000000000000001E-3</v>
      </c>
      <c r="BL486" s="74">
        <v>1.57</v>
      </c>
      <c r="BM486" s="72">
        <v>1082.6300000000001</v>
      </c>
      <c r="BN486" s="74">
        <v>2.11</v>
      </c>
      <c r="BO486" s="74">
        <v>52.59</v>
      </c>
      <c r="BP486" s="74">
        <v>9.048</v>
      </c>
      <c r="BQ486" s="74">
        <v>0.46899999999999997</v>
      </c>
      <c r="BR486" s="74">
        <v>0.124</v>
      </c>
      <c r="BS486" s="74">
        <v>0.47499999999999998</v>
      </c>
      <c r="BT486" s="74">
        <v>1.64</v>
      </c>
      <c r="BU486" s="74">
        <v>1.0999999999999999E-2</v>
      </c>
      <c r="BV486" s="74"/>
      <c r="BW486" s="74"/>
      <c r="BX486" s="73"/>
      <c r="BY486" s="73"/>
      <c r="BZ486" s="74">
        <v>0.53</v>
      </c>
      <c r="CA486" s="72">
        <v>128.26</v>
      </c>
      <c r="CB486" s="74">
        <v>0.2</v>
      </c>
      <c r="CC486" s="74">
        <v>0.16</v>
      </c>
      <c r="CD486" s="74">
        <v>7.0629999999999997</v>
      </c>
      <c r="CE486" s="74">
        <v>1.2999999999999999E-2</v>
      </c>
      <c r="CF486" s="74">
        <v>0.33500000000000002</v>
      </c>
      <c r="CG486" s="74">
        <v>2E-3</v>
      </c>
      <c r="CH486" s="74" t="s">
        <v>50</v>
      </c>
      <c r="CI486" s="74">
        <v>4.0000000000000001E-3</v>
      </c>
      <c r="CJ486" s="74">
        <v>3.79</v>
      </c>
      <c r="CK486" s="74">
        <v>1897.87</v>
      </c>
      <c r="CL486" s="74">
        <v>1.02</v>
      </c>
      <c r="CM486" s="74">
        <v>4.67</v>
      </c>
      <c r="CN486" s="74">
        <v>33.631999999999998</v>
      </c>
      <c r="CO486" s="74">
        <v>0.128</v>
      </c>
      <c r="CP486" s="74">
        <v>0.64400000000000002</v>
      </c>
      <c r="CQ486" s="74">
        <v>4.7E-2</v>
      </c>
      <c r="CR486" s="74">
        <v>10.37</v>
      </c>
      <c r="CS486" s="74">
        <v>1.4E-2</v>
      </c>
      <c r="CT486" s="74">
        <v>0.49</v>
      </c>
      <c r="CU486" s="74">
        <v>95.59</v>
      </c>
      <c r="CV486" s="74">
        <v>0.19</v>
      </c>
      <c r="CW486" s="74">
        <v>0.17</v>
      </c>
      <c r="CX486" s="74">
        <v>5.6760000000000002</v>
      </c>
      <c r="CY486" s="74">
        <v>1.0999999999999999E-2</v>
      </c>
      <c r="CZ486" s="74">
        <v>0.318</v>
      </c>
      <c r="DA486" s="74">
        <v>2E-3</v>
      </c>
      <c r="DB486" s="74">
        <v>0</v>
      </c>
      <c r="DC486" s="74">
        <v>4.0000000000000001E-3</v>
      </c>
      <c r="DD486" s="74">
        <v>0</v>
      </c>
    </row>
    <row r="487" spans="1:108" ht="16.5" customHeight="1" x14ac:dyDescent="0.25">
      <c r="A487" s="70">
        <v>458</v>
      </c>
      <c r="B487" s="71">
        <v>45522</v>
      </c>
      <c r="C487" s="72">
        <v>1</v>
      </c>
      <c r="D487" s="72"/>
      <c r="E487" s="72">
        <v>2140.9886660000002</v>
      </c>
      <c r="F487" s="74"/>
      <c r="G487" s="72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2">
        <v>1.55</v>
      </c>
      <c r="AB487" s="72">
        <v>444.63</v>
      </c>
      <c r="AC487" s="72">
        <v>1.0900000000000001</v>
      </c>
      <c r="AD487" s="72">
        <v>2.19</v>
      </c>
      <c r="AE487" s="72">
        <v>7.2779999999999996</v>
      </c>
      <c r="AF487" s="72">
        <v>3.5000000000000003E-2</v>
      </c>
      <c r="AG487" s="72">
        <v>0.32800000000000001</v>
      </c>
      <c r="AH487" s="72">
        <v>2.3E-2</v>
      </c>
      <c r="AI487" s="72">
        <v>0</v>
      </c>
      <c r="AJ487" s="72">
        <v>6.0000000000000001E-3</v>
      </c>
      <c r="AK487" s="72"/>
      <c r="AL487" s="72"/>
      <c r="AM487" s="72"/>
      <c r="AN487" s="72"/>
      <c r="AO487" s="74">
        <v>29.57</v>
      </c>
      <c r="AP487" s="72">
        <v>12274.91</v>
      </c>
      <c r="AQ487" s="74">
        <v>49.21</v>
      </c>
      <c r="AR487" s="74">
        <v>10.34</v>
      </c>
      <c r="AS487" s="74">
        <v>7.9240000000000004</v>
      </c>
      <c r="AT487" s="74">
        <v>0.76600000000000001</v>
      </c>
      <c r="AU487" s="74">
        <v>0.33300000000000002</v>
      </c>
      <c r="AV487" s="74">
        <v>0.105</v>
      </c>
      <c r="AW487" s="74">
        <v>5.12</v>
      </c>
      <c r="AX487" s="74">
        <v>0.189</v>
      </c>
      <c r="AY487" s="74"/>
      <c r="AZ487" s="74"/>
      <c r="BA487" s="74"/>
      <c r="BB487" s="74">
        <v>0.47</v>
      </c>
      <c r="BC487" s="72">
        <v>139.13</v>
      </c>
      <c r="BD487" s="74">
        <v>0.26</v>
      </c>
      <c r="BE487" s="74">
        <v>2.0299999999999998</v>
      </c>
      <c r="BF487" s="74">
        <v>7.0919999999999996</v>
      </c>
      <c r="BG487" s="74">
        <v>1.7999999999999999E-2</v>
      </c>
      <c r="BH487" s="74">
        <v>0.28799999999999998</v>
      </c>
      <c r="BI487" s="74">
        <v>2.1000000000000001E-2</v>
      </c>
      <c r="BJ487" s="74" t="s">
        <v>50</v>
      </c>
      <c r="BK487" s="74">
        <v>4.0000000000000001E-3</v>
      </c>
      <c r="BL487" s="74">
        <v>1.9</v>
      </c>
      <c r="BM487" s="72">
        <v>1291.42</v>
      </c>
      <c r="BN487" s="74">
        <v>2.63</v>
      </c>
      <c r="BO487" s="74">
        <v>51.14</v>
      </c>
      <c r="BP487" s="74">
        <v>9.39</v>
      </c>
      <c r="BQ487" s="74">
        <v>0.43</v>
      </c>
      <c r="BR487" s="74">
        <v>0.121</v>
      </c>
      <c r="BS487" s="74">
        <v>0.47599999999999998</v>
      </c>
      <c r="BT487" s="74">
        <v>1.93</v>
      </c>
      <c r="BU487" s="74">
        <v>1.2999999999999999E-2</v>
      </c>
      <c r="BV487" s="74"/>
      <c r="BW487" s="74"/>
      <c r="BX487" s="73"/>
      <c r="BY487" s="73"/>
      <c r="BZ487" s="74">
        <v>0.43</v>
      </c>
      <c r="CA487" s="72">
        <v>99.71</v>
      </c>
      <c r="CB487" s="74">
        <v>0.19</v>
      </c>
      <c r="CC487" s="74">
        <v>0.16</v>
      </c>
      <c r="CD487" s="74">
        <v>7.0570000000000004</v>
      </c>
      <c r="CE487" s="74">
        <v>1.4E-2</v>
      </c>
      <c r="CF487" s="74">
        <v>0.3</v>
      </c>
      <c r="CG487" s="74">
        <v>2E-3</v>
      </c>
      <c r="CH487" s="74" t="s">
        <v>50</v>
      </c>
      <c r="CI487" s="74">
        <v>4.0000000000000001E-3</v>
      </c>
      <c r="CJ487" s="74">
        <v>3.39</v>
      </c>
      <c r="CK487" s="74">
        <v>1538.65</v>
      </c>
      <c r="CL487" s="74">
        <v>1.1200000000000001</v>
      </c>
      <c r="CM487" s="74">
        <v>3.67</v>
      </c>
      <c r="CN487" s="74">
        <v>30.722999999999999</v>
      </c>
      <c r="CO487" s="74">
        <v>0.13500000000000001</v>
      </c>
      <c r="CP487" s="74">
        <v>0.54400000000000004</v>
      </c>
      <c r="CQ487" s="74">
        <v>3.7999999999999999E-2</v>
      </c>
      <c r="CR487" s="74">
        <v>15.34</v>
      </c>
      <c r="CS487" s="74">
        <v>1.2999999999999999E-2</v>
      </c>
      <c r="CT487" s="74">
        <v>0.37</v>
      </c>
      <c r="CU487" s="74">
        <v>78.59</v>
      </c>
      <c r="CV487" s="74">
        <v>0.16</v>
      </c>
      <c r="CW487" s="74">
        <v>0.11</v>
      </c>
      <c r="CX487" s="74">
        <v>6.1829999999999998</v>
      </c>
      <c r="CY487" s="74">
        <v>1.0999999999999999E-2</v>
      </c>
      <c r="CZ487" s="74">
        <v>0.29199999999999998</v>
      </c>
      <c r="DA487" s="74">
        <v>2E-3</v>
      </c>
      <c r="DB487" s="74">
        <v>0</v>
      </c>
      <c r="DC487" s="74">
        <v>4.0000000000000001E-3</v>
      </c>
      <c r="DD487" s="74">
        <v>0</v>
      </c>
    </row>
    <row r="488" spans="1:108" ht="16.5" customHeight="1" x14ac:dyDescent="0.25">
      <c r="A488" s="70">
        <v>459</v>
      </c>
      <c r="B488" s="71">
        <v>45522</v>
      </c>
      <c r="C488" s="72">
        <v>2</v>
      </c>
      <c r="D488" s="72"/>
      <c r="E488" s="72">
        <v>1997.7266569999999</v>
      </c>
      <c r="F488" s="74"/>
      <c r="G488" s="72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2">
        <v>1.8</v>
      </c>
      <c r="AB488" s="72">
        <v>641.69000000000005</v>
      </c>
      <c r="AC488" s="72">
        <v>1.02</v>
      </c>
      <c r="AD488" s="72">
        <v>2.42</v>
      </c>
      <c r="AE488" s="72">
        <v>8.782</v>
      </c>
      <c r="AF488" s="72">
        <v>3.1E-2</v>
      </c>
      <c r="AG488" s="72">
        <v>0.34899999999999998</v>
      </c>
      <c r="AH488" s="72">
        <v>2.1999999999999999E-2</v>
      </c>
      <c r="AI488" s="72">
        <v>0</v>
      </c>
      <c r="AJ488" s="72">
        <v>8.0000000000000002E-3</v>
      </c>
      <c r="AK488" s="72"/>
      <c r="AL488" s="72"/>
      <c r="AM488" s="72"/>
      <c r="AN488" s="72"/>
      <c r="AO488" s="74">
        <v>42.98</v>
      </c>
      <c r="AP488" s="72">
        <v>16253.5</v>
      </c>
      <c r="AQ488" s="74">
        <v>41.31</v>
      </c>
      <c r="AR488" s="74">
        <v>14.63</v>
      </c>
      <c r="AS488" s="74">
        <v>9.7769999999999992</v>
      </c>
      <c r="AT488" s="74">
        <v>0.85899999999999999</v>
      </c>
      <c r="AU488" s="74">
        <v>0.46300000000000002</v>
      </c>
      <c r="AV488" s="74">
        <v>0.13800000000000001</v>
      </c>
      <c r="AW488" s="74">
        <v>5.65</v>
      </c>
      <c r="AX488" s="74">
        <v>0.255</v>
      </c>
      <c r="AY488" s="74"/>
      <c r="AZ488" s="74"/>
      <c r="BA488" s="74"/>
      <c r="BB488" s="74">
        <v>0.5</v>
      </c>
      <c r="BC488" s="72">
        <v>180.61</v>
      </c>
      <c r="BD488" s="74">
        <v>0.27</v>
      </c>
      <c r="BE488" s="74">
        <v>2.31</v>
      </c>
      <c r="BF488" s="74">
        <v>8.9689999999999994</v>
      </c>
      <c r="BG488" s="74">
        <v>1.7000000000000001E-2</v>
      </c>
      <c r="BH488" s="74">
        <v>0.36499999999999999</v>
      </c>
      <c r="BI488" s="74">
        <v>2.1000000000000001E-2</v>
      </c>
      <c r="BJ488" s="74" t="s">
        <v>50</v>
      </c>
      <c r="BK488" s="74">
        <v>4.0000000000000001E-3</v>
      </c>
      <c r="BL488" s="74">
        <v>1.4</v>
      </c>
      <c r="BM488" s="72">
        <v>957.89</v>
      </c>
      <c r="BN488" s="74">
        <v>1.93</v>
      </c>
      <c r="BO488" s="74">
        <v>50.88</v>
      </c>
      <c r="BP488" s="74">
        <v>10.334</v>
      </c>
      <c r="BQ488" s="74">
        <v>0.39800000000000002</v>
      </c>
      <c r="BR488" s="74">
        <v>0.14399999999999999</v>
      </c>
      <c r="BS488" s="74">
        <v>0.45600000000000002</v>
      </c>
      <c r="BT488" s="74">
        <v>2.15</v>
      </c>
      <c r="BU488" s="74">
        <v>0.01</v>
      </c>
      <c r="BV488" s="74"/>
      <c r="BW488" s="74"/>
      <c r="BX488" s="73"/>
      <c r="BY488" s="73"/>
      <c r="BZ488" s="74">
        <v>0.47</v>
      </c>
      <c r="CA488" s="72">
        <v>120.31</v>
      </c>
      <c r="CB488" s="74">
        <v>0.2</v>
      </c>
      <c r="CC488" s="74">
        <v>0.15</v>
      </c>
      <c r="CD488" s="74">
        <v>8.41</v>
      </c>
      <c r="CE488" s="74">
        <v>1.2999999999999999E-2</v>
      </c>
      <c r="CF488" s="74">
        <v>0.36199999999999999</v>
      </c>
      <c r="CG488" s="74">
        <v>2E-3</v>
      </c>
      <c r="CH488" s="74" t="s">
        <v>50</v>
      </c>
      <c r="CI488" s="74">
        <v>4.0000000000000001E-3</v>
      </c>
      <c r="CJ488" s="74">
        <v>3</v>
      </c>
      <c r="CK488" s="74">
        <v>1208.46</v>
      </c>
      <c r="CL488" s="74">
        <v>0.81</v>
      </c>
      <c r="CM488" s="74">
        <v>2.17</v>
      </c>
      <c r="CN488" s="74">
        <v>35.082000000000001</v>
      </c>
      <c r="CO488" s="74">
        <v>9.0999999999999998E-2</v>
      </c>
      <c r="CP488" s="74">
        <v>0.60299999999999998</v>
      </c>
      <c r="CQ488" s="74">
        <v>2.1999999999999999E-2</v>
      </c>
      <c r="CR488" s="74">
        <v>10.039999999999999</v>
      </c>
      <c r="CS488" s="74">
        <v>1.2E-2</v>
      </c>
      <c r="CT488" s="74">
        <v>0.4</v>
      </c>
      <c r="CU488" s="74">
        <v>65.5</v>
      </c>
      <c r="CV488" s="74">
        <v>0.2</v>
      </c>
      <c r="CW488" s="74">
        <v>0.12</v>
      </c>
      <c r="CX488" s="74">
        <v>6.915</v>
      </c>
      <c r="CY488" s="74">
        <v>1.2E-2</v>
      </c>
      <c r="CZ488" s="74">
        <v>0.34300000000000003</v>
      </c>
      <c r="DA488" s="74">
        <v>2E-3</v>
      </c>
      <c r="DB488" s="74">
        <v>0</v>
      </c>
      <c r="DC488" s="74">
        <v>4.0000000000000001E-3</v>
      </c>
      <c r="DD488" s="74">
        <v>0</v>
      </c>
    </row>
    <row r="489" spans="1:108" ht="16.5" customHeight="1" x14ac:dyDescent="0.25">
      <c r="A489" s="70">
        <v>460</v>
      </c>
      <c r="B489" s="71">
        <v>45523</v>
      </c>
      <c r="C489" s="72">
        <v>1</v>
      </c>
      <c r="D489" s="72"/>
      <c r="E489" s="72">
        <v>2012.1461489999999</v>
      </c>
      <c r="F489" s="74"/>
      <c r="G489" s="72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2">
        <v>1.39</v>
      </c>
      <c r="AB489" s="72">
        <v>486.03</v>
      </c>
      <c r="AC489" s="72">
        <v>0.78</v>
      </c>
      <c r="AD489" s="72">
        <v>2.6</v>
      </c>
      <c r="AE489" s="72">
        <v>9.1170000000000009</v>
      </c>
      <c r="AF489" s="72">
        <v>2.7E-2</v>
      </c>
      <c r="AG489" s="72">
        <v>0.37</v>
      </c>
      <c r="AH489" s="72">
        <v>2.4E-2</v>
      </c>
      <c r="AI489" s="72">
        <v>0</v>
      </c>
      <c r="AJ489" s="72">
        <v>8.0000000000000002E-3</v>
      </c>
      <c r="AK489" s="72"/>
      <c r="AL489" s="72"/>
      <c r="AM489" s="72"/>
      <c r="AN489" s="72"/>
      <c r="AO489" s="74">
        <v>35.9</v>
      </c>
      <c r="AP489" s="72">
        <v>16842.8</v>
      </c>
      <c r="AQ489" s="74">
        <v>38.590000000000003</v>
      </c>
      <c r="AR489" s="74">
        <v>13.61</v>
      </c>
      <c r="AS489" s="74">
        <v>10.25</v>
      </c>
      <c r="AT489" s="74">
        <v>0.77300000000000002</v>
      </c>
      <c r="AU489" s="74">
        <v>0.502</v>
      </c>
      <c r="AV489" s="74">
        <v>0.122</v>
      </c>
      <c r="AW489" s="74">
        <v>4.6399999999999997</v>
      </c>
      <c r="AX489" s="74">
        <v>0.28399999999999997</v>
      </c>
      <c r="AY489" s="74"/>
      <c r="AZ489" s="74"/>
      <c r="BA489" s="74"/>
      <c r="BB489" s="74">
        <v>0.98</v>
      </c>
      <c r="BC489" s="72">
        <v>381.58</v>
      </c>
      <c r="BD489" s="74">
        <v>0.56999999999999995</v>
      </c>
      <c r="BE489" s="74">
        <v>2.78</v>
      </c>
      <c r="BF489" s="74">
        <v>10.17</v>
      </c>
      <c r="BG489" s="74">
        <v>2.1999999999999999E-2</v>
      </c>
      <c r="BH489" s="74">
        <v>0.41799999999999998</v>
      </c>
      <c r="BI489" s="74">
        <v>2.5000000000000001E-2</v>
      </c>
      <c r="BJ489" s="74" t="s">
        <v>50</v>
      </c>
      <c r="BK489" s="74">
        <v>8.9999999999999993E-3</v>
      </c>
      <c r="BL489" s="74">
        <v>2.02</v>
      </c>
      <c r="BM489" s="72">
        <v>1340.52</v>
      </c>
      <c r="BN489" s="74">
        <v>2.15</v>
      </c>
      <c r="BO489" s="74">
        <v>52.61</v>
      </c>
      <c r="BP489" s="74">
        <v>10.952</v>
      </c>
      <c r="BQ489" s="74">
        <v>0.36299999999999999</v>
      </c>
      <c r="BR489" s="74">
        <v>0.18</v>
      </c>
      <c r="BS489" s="74">
        <v>0.42499999999999999</v>
      </c>
      <c r="BT489" s="74">
        <v>1.78</v>
      </c>
      <c r="BU489" s="74">
        <v>1.4999999999999999E-2</v>
      </c>
      <c r="BV489" s="74"/>
      <c r="BW489" s="74"/>
      <c r="BX489" s="73"/>
      <c r="BY489" s="73"/>
      <c r="BZ489" s="74">
        <v>0.59</v>
      </c>
      <c r="CA489" s="72">
        <v>160.12</v>
      </c>
      <c r="CB489" s="74">
        <v>0.23</v>
      </c>
      <c r="CC489" s="74">
        <v>0.19</v>
      </c>
      <c r="CD489" s="74">
        <v>9.7530000000000001</v>
      </c>
      <c r="CE489" s="74">
        <v>1.2E-2</v>
      </c>
      <c r="CF489" s="74">
        <v>0.42</v>
      </c>
      <c r="CG489" s="74">
        <v>1.2E-2</v>
      </c>
      <c r="CH489" s="74" t="s">
        <v>50</v>
      </c>
      <c r="CI489" s="74">
        <v>7.0000000000000001E-3</v>
      </c>
      <c r="CJ489" s="74">
        <v>2.77</v>
      </c>
      <c r="CK489" s="74">
        <v>1588.91</v>
      </c>
      <c r="CL489" s="74">
        <v>1.1000000000000001</v>
      </c>
      <c r="CM489" s="74">
        <v>2.33</v>
      </c>
      <c r="CN489" s="74">
        <v>30.535</v>
      </c>
      <c r="CO489" s="74">
        <v>0.104</v>
      </c>
      <c r="CP489" s="74">
        <v>0.64600000000000002</v>
      </c>
      <c r="CQ489" s="74">
        <v>2.1000000000000001E-2</v>
      </c>
      <c r="CR489" s="74">
        <v>17.57</v>
      </c>
      <c r="CS489" s="74">
        <v>1.7000000000000001E-2</v>
      </c>
      <c r="CT489" s="74">
        <v>0.47</v>
      </c>
      <c r="CU489" s="74">
        <v>96.16</v>
      </c>
      <c r="CV489" s="74">
        <v>0.2</v>
      </c>
      <c r="CW489" s="74">
        <v>0.12</v>
      </c>
      <c r="CX489" s="74">
        <v>8.3800000000000008</v>
      </c>
      <c r="CY489" s="74">
        <v>0.01</v>
      </c>
      <c r="CZ489" s="74">
        <v>0.4</v>
      </c>
      <c r="DA489" s="74">
        <v>2E-3</v>
      </c>
      <c r="DB489" s="74">
        <v>0</v>
      </c>
      <c r="DC489" s="74">
        <v>5.0000000000000001E-3</v>
      </c>
      <c r="DD489" s="74">
        <v>0</v>
      </c>
    </row>
    <row r="490" spans="1:108" ht="16.5" customHeight="1" x14ac:dyDescent="0.25">
      <c r="A490" s="70">
        <v>461</v>
      </c>
      <c r="B490" s="71">
        <v>45523</v>
      </c>
      <c r="C490" s="72">
        <v>2</v>
      </c>
      <c r="D490" s="72"/>
      <c r="E490" s="72">
        <v>2119.6836010000002</v>
      </c>
      <c r="F490" s="74"/>
      <c r="G490" s="72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2">
        <v>1.58</v>
      </c>
      <c r="AB490" s="72">
        <v>601.53</v>
      </c>
      <c r="AC490" s="72">
        <v>1.1299999999999999</v>
      </c>
      <c r="AD490" s="72">
        <v>2.63</v>
      </c>
      <c r="AE490" s="72">
        <v>8.4109999999999996</v>
      </c>
      <c r="AF490" s="72">
        <v>3.6999999999999998E-2</v>
      </c>
      <c r="AG490" s="72">
        <v>0.29699999999999999</v>
      </c>
      <c r="AH490" s="72">
        <v>2.4E-2</v>
      </c>
      <c r="AI490" s="72">
        <v>0</v>
      </c>
      <c r="AJ490" s="72">
        <v>8.0000000000000002E-3</v>
      </c>
      <c r="AK490" s="72"/>
      <c r="AL490" s="72"/>
      <c r="AM490" s="72"/>
      <c r="AN490" s="72"/>
      <c r="AO490" s="74">
        <v>33.119999999999997</v>
      </c>
      <c r="AP490" s="72">
        <v>14457.61</v>
      </c>
      <c r="AQ490" s="74">
        <v>43.72</v>
      </c>
      <c r="AR490" s="74">
        <v>10.99</v>
      </c>
      <c r="AS490" s="74">
        <v>8.4529999999999994</v>
      </c>
      <c r="AT490" s="74">
        <v>0.76300000000000001</v>
      </c>
      <c r="AU490" s="74">
        <v>0.33900000000000002</v>
      </c>
      <c r="AV490" s="74">
        <v>0.10100000000000001</v>
      </c>
      <c r="AW490" s="74">
        <v>4.82</v>
      </c>
      <c r="AX490" s="74">
        <v>0.23300000000000001</v>
      </c>
      <c r="AY490" s="74"/>
      <c r="AZ490" s="74"/>
      <c r="BA490" s="74"/>
      <c r="BB490" s="74">
        <v>0.62</v>
      </c>
      <c r="BC490" s="72">
        <v>205.31</v>
      </c>
      <c r="BD490" s="74">
        <v>0.26</v>
      </c>
      <c r="BE490" s="74">
        <v>1.5</v>
      </c>
      <c r="BF490" s="74">
        <v>8.6319999999999997</v>
      </c>
      <c r="BG490" s="74">
        <v>1.4E-2</v>
      </c>
      <c r="BH490" s="74">
        <v>0.34200000000000003</v>
      </c>
      <c r="BI490" s="74">
        <v>1.4E-2</v>
      </c>
      <c r="BJ490" s="74" t="s">
        <v>50</v>
      </c>
      <c r="BK490" s="74">
        <v>5.0000000000000001E-3</v>
      </c>
      <c r="BL490" s="74">
        <v>2.17</v>
      </c>
      <c r="BM490" s="72">
        <v>2111.92</v>
      </c>
      <c r="BN490" s="74">
        <v>2.5499999999999998</v>
      </c>
      <c r="BO490" s="74">
        <v>52.18</v>
      </c>
      <c r="BP490" s="74">
        <v>10.183</v>
      </c>
      <c r="BQ490" s="74">
        <v>0.42499999999999999</v>
      </c>
      <c r="BR490" s="74">
        <v>0.129</v>
      </c>
      <c r="BS490" s="74">
        <v>0.46100000000000002</v>
      </c>
      <c r="BT490" s="74">
        <v>1.91</v>
      </c>
      <c r="BU490" s="74">
        <v>2.1000000000000001E-2</v>
      </c>
      <c r="BV490" s="74"/>
      <c r="BW490" s="74"/>
      <c r="BX490" s="73"/>
      <c r="BY490" s="73"/>
      <c r="BZ490" s="74">
        <v>0.56000000000000005</v>
      </c>
      <c r="CA490" s="72">
        <v>173.82</v>
      </c>
      <c r="CB490" s="74">
        <v>0.25</v>
      </c>
      <c r="CC490" s="74">
        <v>0.7</v>
      </c>
      <c r="CD490" s="74">
        <v>8.3130000000000006</v>
      </c>
      <c r="CE490" s="74">
        <v>1.0999999999999999E-2</v>
      </c>
      <c r="CF490" s="74">
        <v>0.33900000000000002</v>
      </c>
      <c r="CG490" s="74">
        <v>7.0000000000000001E-3</v>
      </c>
      <c r="CH490" s="74" t="s">
        <v>50</v>
      </c>
      <c r="CI490" s="74">
        <v>4.0000000000000001E-3</v>
      </c>
      <c r="CJ490" s="74">
        <v>3.26</v>
      </c>
      <c r="CK490" s="74">
        <v>2301.9499999999998</v>
      </c>
      <c r="CL490" s="74">
        <v>1.08</v>
      </c>
      <c r="CM490" s="74">
        <v>3.31</v>
      </c>
      <c r="CN490" s="74">
        <v>26.422999999999998</v>
      </c>
      <c r="CO490" s="74">
        <v>0.125</v>
      </c>
      <c r="CP490" s="74">
        <v>0.56599999999999995</v>
      </c>
      <c r="CQ490" s="74">
        <v>0.03</v>
      </c>
      <c r="CR490" s="74">
        <v>27.14</v>
      </c>
      <c r="CS490" s="74">
        <v>1.4999999999999999E-2</v>
      </c>
      <c r="CT490" s="74">
        <v>0.39</v>
      </c>
      <c r="CU490" s="74">
        <v>108.52</v>
      </c>
      <c r="CV490" s="74">
        <v>0.21</v>
      </c>
      <c r="CW490" s="74">
        <v>0.2</v>
      </c>
      <c r="CX490" s="74">
        <v>8.1910000000000007</v>
      </c>
      <c r="CY490" s="74">
        <v>1.2E-2</v>
      </c>
      <c r="CZ490" s="74">
        <v>0.314</v>
      </c>
      <c r="DA490" s="74">
        <v>2E-3</v>
      </c>
      <c r="DB490" s="74">
        <v>0</v>
      </c>
      <c r="DC490" s="74">
        <v>5.0000000000000001E-3</v>
      </c>
      <c r="DD490" s="74">
        <v>0</v>
      </c>
    </row>
    <row r="491" spans="1:108" ht="16.5" customHeight="1" x14ac:dyDescent="0.25">
      <c r="A491" s="70">
        <v>462</v>
      </c>
      <c r="B491" s="71">
        <v>45524</v>
      </c>
      <c r="C491" s="72">
        <v>1</v>
      </c>
      <c r="D491" s="72"/>
      <c r="E491" s="72">
        <v>2045.484498</v>
      </c>
      <c r="F491" s="74"/>
      <c r="G491" s="72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2">
        <v>1.82</v>
      </c>
      <c r="AB491" s="72">
        <v>647.23</v>
      </c>
      <c r="AC491" s="72">
        <v>1.1000000000000001</v>
      </c>
      <c r="AD491" s="72">
        <v>2.79</v>
      </c>
      <c r="AE491" s="72">
        <v>9.2970000000000006</v>
      </c>
      <c r="AF491" s="72">
        <v>3.9E-2</v>
      </c>
      <c r="AG491" s="72">
        <v>0.34599999999999997</v>
      </c>
      <c r="AH491" s="72">
        <v>2.7E-2</v>
      </c>
      <c r="AI491" s="72">
        <v>0</v>
      </c>
      <c r="AJ491" s="72">
        <v>0.01</v>
      </c>
      <c r="AK491" s="72"/>
      <c r="AL491" s="72"/>
      <c r="AM491" s="72"/>
      <c r="AN491" s="72"/>
      <c r="AO491" s="74">
        <v>30.39</v>
      </c>
      <c r="AP491" s="72">
        <v>14525.9</v>
      </c>
      <c r="AQ491" s="74">
        <v>36.729999999999997</v>
      </c>
      <c r="AR491" s="74">
        <v>16</v>
      </c>
      <c r="AS491" s="74">
        <v>9.7370000000000001</v>
      </c>
      <c r="AT491" s="74">
        <v>0.80400000000000005</v>
      </c>
      <c r="AU491" s="74">
        <v>0.39500000000000002</v>
      </c>
      <c r="AV491" s="74">
        <v>0.155</v>
      </c>
      <c r="AW491" s="74">
        <v>4.93</v>
      </c>
      <c r="AX491" s="74">
        <v>0.24299999999999999</v>
      </c>
      <c r="AY491" s="74"/>
      <c r="AZ491" s="74"/>
      <c r="BA491" s="74"/>
      <c r="BB491" s="74">
        <v>0.56999999999999995</v>
      </c>
      <c r="BC491" s="72">
        <v>189.84</v>
      </c>
      <c r="BD491" s="74">
        <v>0.25</v>
      </c>
      <c r="BE491" s="74">
        <v>1.97</v>
      </c>
      <c r="BF491" s="74">
        <v>9.266</v>
      </c>
      <c r="BG491" s="74">
        <v>1.7999999999999999E-2</v>
      </c>
      <c r="BH491" s="74">
        <v>0.35399999999999998</v>
      </c>
      <c r="BI491" s="74">
        <v>1.9E-2</v>
      </c>
      <c r="BJ491" s="74" t="s">
        <v>50</v>
      </c>
      <c r="BK491" s="74">
        <v>5.0000000000000001E-3</v>
      </c>
      <c r="BL491" s="74">
        <v>1.3</v>
      </c>
      <c r="BM491" s="72">
        <v>1161.28</v>
      </c>
      <c r="BN491" s="74">
        <v>1.75</v>
      </c>
      <c r="BO491" s="74">
        <v>52.9</v>
      </c>
      <c r="BP491" s="74">
        <v>10.586</v>
      </c>
      <c r="BQ491" s="74">
        <v>0.38400000000000001</v>
      </c>
      <c r="BR491" s="74">
        <v>0.11700000000000001</v>
      </c>
      <c r="BS491" s="74">
        <v>0.47799999999999998</v>
      </c>
      <c r="BT491" s="74">
        <v>1.77</v>
      </c>
      <c r="BU491" s="74">
        <v>1.2999999999999999E-2</v>
      </c>
      <c r="BV491" s="74"/>
      <c r="BW491" s="74"/>
      <c r="BX491" s="73"/>
      <c r="BY491" s="73"/>
      <c r="BZ491" s="74">
        <v>0.53</v>
      </c>
      <c r="CA491" s="72">
        <v>168.9</v>
      </c>
      <c r="CB491" s="74">
        <v>0.22</v>
      </c>
      <c r="CC491" s="74">
        <v>0.93</v>
      </c>
      <c r="CD491" s="74">
        <v>9.5570000000000004</v>
      </c>
      <c r="CE491" s="74">
        <v>1.4999999999999999E-2</v>
      </c>
      <c r="CF491" s="74">
        <v>0.371</v>
      </c>
      <c r="CG491" s="74">
        <v>8.9999999999999993E-3</v>
      </c>
      <c r="CH491" s="74" t="s">
        <v>50</v>
      </c>
      <c r="CI491" s="74">
        <v>6.0000000000000001E-3</v>
      </c>
      <c r="CJ491" s="74">
        <v>3.5</v>
      </c>
      <c r="CK491" s="74">
        <v>1858.99</v>
      </c>
      <c r="CL491" s="74">
        <v>0.9</v>
      </c>
      <c r="CM491" s="74">
        <v>2.85</v>
      </c>
      <c r="CN491" s="74">
        <v>30.302</v>
      </c>
      <c r="CO491" s="74">
        <v>9.9000000000000005E-2</v>
      </c>
      <c r="CP491" s="74">
        <v>0.63</v>
      </c>
      <c r="CQ491" s="74">
        <v>2.7E-2</v>
      </c>
      <c r="CR491" s="74">
        <v>14.41</v>
      </c>
      <c r="CS491" s="74">
        <v>1.4E-2</v>
      </c>
      <c r="CT491" s="74">
        <v>0.4</v>
      </c>
      <c r="CU491" s="74">
        <v>93.21</v>
      </c>
      <c r="CV491" s="74">
        <v>0.19</v>
      </c>
      <c r="CW491" s="74">
        <v>0.15</v>
      </c>
      <c r="CX491" s="74">
        <v>8.1660000000000004</v>
      </c>
      <c r="CY491" s="74">
        <v>8.9999999999999993E-3</v>
      </c>
      <c r="CZ491" s="74">
        <v>0.34799999999999998</v>
      </c>
      <c r="DA491" s="74">
        <v>2E-3</v>
      </c>
      <c r="DB491" s="74">
        <v>0</v>
      </c>
      <c r="DC491" s="74">
        <v>4.0000000000000001E-3</v>
      </c>
      <c r="DD491" s="74">
        <v>0</v>
      </c>
    </row>
    <row r="492" spans="1:108" ht="16.5" customHeight="1" x14ac:dyDescent="0.25">
      <c r="A492" s="70">
        <v>463</v>
      </c>
      <c r="B492" s="71">
        <v>45524</v>
      </c>
      <c r="C492" s="72">
        <v>2</v>
      </c>
      <c r="D492" s="72"/>
      <c r="E492" s="72">
        <v>2068.2048589999999</v>
      </c>
      <c r="F492" s="74"/>
      <c r="G492" s="72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2">
        <v>2.0299999999999998</v>
      </c>
      <c r="AB492" s="72">
        <v>586.28</v>
      </c>
      <c r="AC492" s="72">
        <v>1.0900000000000001</v>
      </c>
      <c r="AD492" s="72">
        <v>2.42</v>
      </c>
      <c r="AE492" s="72">
        <v>7.9809999999999999</v>
      </c>
      <c r="AF492" s="72">
        <v>4.4999999999999998E-2</v>
      </c>
      <c r="AG492" s="72">
        <v>0.30499999999999999</v>
      </c>
      <c r="AH492" s="72">
        <v>2.5000000000000001E-2</v>
      </c>
      <c r="AI492" s="72">
        <v>0</v>
      </c>
      <c r="AJ492" s="72">
        <v>7.0000000000000001E-3</v>
      </c>
      <c r="AK492" s="72"/>
      <c r="AL492" s="72"/>
      <c r="AM492" s="72"/>
      <c r="AN492" s="72"/>
      <c r="AO492" s="74">
        <v>35.68</v>
      </c>
      <c r="AP492" s="72">
        <v>12743.48</v>
      </c>
      <c r="AQ492" s="74">
        <v>44.29</v>
      </c>
      <c r="AR492" s="74">
        <v>8.5</v>
      </c>
      <c r="AS492" s="74">
        <v>8.5109999999999992</v>
      </c>
      <c r="AT492" s="74">
        <v>0.97099999999999997</v>
      </c>
      <c r="AU492" s="74">
        <v>0.32400000000000001</v>
      </c>
      <c r="AV492" s="74">
        <v>8.5999999999999993E-2</v>
      </c>
      <c r="AW492" s="74">
        <v>7.05</v>
      </c>
      <c r="AX492" s="74">
        <v>0.19900000000000001</v>
      </c>
      <c r="AY492" s="74"/>
      <c r="AZ492" s="74"/>
      <c r="BA492" s="74"/>
      <c r="BB492" s="74">
        <v>0.83</v>
      </c>
      <c r="BC492" s="72">
        <v>202.33</v>
      </c>
      <c r="BD492" s="74">
        <v>0.19</v>
      </c>
      <c r="BE492" s="74">
        <v>1.96</v>
      </c>
      <c r="BF492" s="74">
        <v>7.0250000000000004</v>
      </c>
      <c r="BG492" s="74">
        <v>0.02</v>
      </c>
      <c r="BH492" s="74">
        <v>0.26</v>
      </c>
      <c r="BI492" s="74">
        <v>0.02</v>
      </c>
      <c r="BJ492" s="74" t="s">
        <v>50</v>
      </c>
      <c r="BK492" s="74">
        <v>4.0000000000000001E-3</v>
      </c>
      <c r="BL492" s="74">
        <v>4.04</v>
      </c>
      <c r="BM492" s="72">
        <v>2229.4</v>
      </c>
      <c r="BN492" s="74">
        <v>1.74</v>
      </c>
      <c r="BO492" s="74">
        <v>52.24</v>
      </c>
      <c r="BP492" s="74">
        <v>9.5619999999999994</v>
      </c>
      <c r="BQ492" s="74">
        <v>0.47299999999999998</v>
      </c>
      <c r="BR492" s="74">
        <v>0.14699999999999999</v>
      </c>
      <c r="BS492" s="74">
        <v>0.46300000000000002</v>
      </c>
      <c r="BT492" s="74">
        <v>1.92</v>
      </c>
      <c r="BU492" s="74">
        <v>1.7000000000000001E-2</v>
      </c>
      <c r="BV492" s="74"/>
      <c r="BW492" s="74"/>
      <c r="BX492" s="73"/>
      <c r="BY492" s="73"/>
      <c r="BZ492" s="74">
        <v>0.55000000000000004</v>
      </c>
      <c r="CA492" s="72">
        <v>124.91</v>
      </c>
      <c r="CB492" s="74">
        <v>0.15</v>
      </c>
      <c r="CC492" s="74">
        <v>0.19</v>
      </c>
      <c r="CD492" s="74">
        <v>7.2229999999999999</v>
      </c>
      <c r="CE492" s="74">
        <v>1.2999999999999999E-2</v>
      </c>
      <c r="CF492" s="74">
        <v>0.28899999999999998</v>
      </c>
      <c r="CG492" s="74">
        <v>2E-3</v>
      </c>
      <c r="CH492" s="74" t="s">
        <v>50</v>
      </c>
      <c r="CI492" s="74">
        <v>4.0000000000000001E-3</v>
      </c>
      <c r="CJ492" s="74">
        <v>4.08</v>
      </c>
      <c r="CK492" s="74">
        <v>3187.03</v>
      </c>
      <c r="CL492" s="74">
        <v>0.94</v>
      </c>
      <c r="CM492" s="74">
        <v>4.24</v>
      </c>
      <c r="CN492" s="74">
        <v>27.704000000000001</v>
      </c>
      <c r="CO492" s="74">
        <v>0.16700000000000001</v>
      </c>
      <c r="CP492" s="74">
        <v>0.61699999999999999</v>
      </c>
      <c r="CQ492" s="74">
        <v>4.2999999999999997E-2</v>
      </c>
      <c r="CR492" s="74">
        <v>16.75</v>
      </c>
      <c r="CS492" s="74">
        <v>1.7999999999999999E-2</v>
      </c>
      <c r="CT492" s="74">
        <v>0.53</v>
      </c>
      <c r="CU492" s="74">
        <v>89.84</v>
      </c>
      <c r="CV492" s="74">
        <v>0.16</v>
      </c>
      <c r="CW492" s="74">
        <v>0.11</v>
      </c>
      <c r="CX492" s="74">
        <v>6.9690000000000003</v>
      </c>
      <c r="CY492" s="74">
        <v>1.2E-2</v>
      </c>
      <c r="CZ492" s="74">
        <v>0.28499999999999998</v>
      </c>
      <c r="DA492" s="74">
        <v>2E-3</v>
      </c>
      <c r="DB492" s="74">
        <v>0</v>
      </c>
      <c r="DC492" s="74">
        <v>3.0000000000000001E-3</v>
      </c>
      <c r="DD492" s="74">
        <v>0</v>
      </c>
    </row>
    <row r="493" spans="1:108" ht="16.5" customHeight="1" x14ac:dyDescent="0.25">
      <c r="A493" s="70">
        <v>464</v>
      </c>
      <c r="B493" s="71">
        <v>45525</v>
      </c>
      <c r="C493" s="72">
        <v>1</v>
      </c>
      <c r="D493" s="72"/>
      <c r="E493" s="72">
        <v>2049.7705409999999</v>
      </c>
      <c r="F493" s="74"/>
      <c r="G493" s="72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2">
        <v>1.94</v>
      </c>
      <c r="AB493" s="72">
        <v>566.28</v>
      </c>
      <c r="AC493" s="72">
        <v>1.35</v>
      </c>
      <c r="AD493" s="72">
        <v>2.84</v>
      </c>
      <c r="AE493" s="72">
        <v>7.54</v>
      </c>
      <c r="AF493" s="72">
        <v>4.7E-2</v>
      </c>
      <c r="AG493" s="72">
        <v>0.29899999999999999</v>
      </c>
      <c r="AH493" s="72">
        <v>2.8000000000000001E-2</v>
      </c>
      <c r="AI493" s="72">
        <v>0</v>
      </c>
      <c r="AJ493" s="72">
        <v>8.0000000000000002E-3</v>
      </c>
      <c r="AK493" s="72"/>
      <c r="AL493" s="72"/>
      <c r="AM493" s="72"/>
      <c r="AN493" s="72"/>
      <c r="AO493" s="74">
        <v>31.28</v>
      </c>
      <c r="AP493" s="72">
        <v>12639.37</v>
      </c>
      <c r="AQ493" s="74">
        <v>42.59</v>
      </c>
      <c r="AR493" s="74">
        <v>9.64</v>
      </c>
      <c r="AS493" s="74">
        <v>8.4879999999999995</v>
      </c>
      <c r="AT493" s="74">
        <v>0.879</v>
      </c>
      <c r="AU493" s="74">
        <v>0.34499999999999997</v>
      </c>
      <c r="AV493" s="74">
        <v>9.4E-2</v>
      </c>
      <c r="AW493" s="74">
        <v>9.17</v>
      </c>
      <c r="AX493" s="74">
        <v>0.188</v>
      </c>
      <c r="AY493" s="74"/>
      <c r="AZ493" s="74"/>
      <c r="BA493" s="74"/>
      <c r="BB493" s="74">
        <v>0.62</v>
      </c>
      <c r="BC493" s="72">
        <v>121.21</v>
      </c>
      <c r="BD493" s="74">
        <v>0.24</v>
      </c>
      <c r="BE493" s="74">
        <v>2.52</v>
      </c>
      <c r="BF493" s="74">
        <v>7.2389999999999999</v>
      </c>
      <c r="BG493" s="74">
        <v>0.02</v>
      </c>
      <c r="BH493" s="74">
        <v>0.28000000000000003</v>
      </c>
      <c r="BI493" s="74">
        <v>2.5000000000000001E-2</v>
      </c>
      <c r="BJ493" s="74" t="s">
        <v>50</v>
      </c>
      <c r="BK493" s="74">
        <v>4.0000000000000001E-3</v>
      </c>
      <c r="BL493" s="74">
        <v>1.63</v>
      </c>
      <c r="BM493" s="72">
        <v>1125.42</v>
      </c>
      <c r="BN493" s="74">
        <v>1.42</v>
      </c>
      <c r="BO493" s="74">
        <v>53.4</v>
      </c>
      <c r="BP493" s="74">
        <v>9.33</v>
      </c>
      <c r="BQ493" s="74">
        <v>0.44400000000000001</v>
      </c>
      <c r="BR493" s="74">
        <v>0.115</v>
      </c>
      <c r="BS493" s="74">
        <v>0.501</v>
      </c>
      <c r="BT493" s="74">
        <v>1.18</v>
      </c>
      <c r="BU493" s="74">
        <v>0.01</v>
      </c>
      <c r="BV493" s="74"/>
      <c r="BW493" s="74"/>
      <c r="BX493" s="73"/>
      <c r="BY493" s="73"/>
      <c r="BZ493" s="74">
        <v>0.5</v>
      </c>
      <c r="CA493" s="72">
        <v>102.22</v>
      </c>
      <c r="CB493" s="74">
        <v>0.18</v>
      </c>
      <c r="CC493" s="74">
        <v>0.19</v>
      </c>
      <c r="CD493" s="74">
        <v>6.9509999999999996</v>
      </c>
      <c r="CE493" s="74">
        <v>1.2999999999999999E-2</v>
      </c>
      <c r="CF493" s="74">
        <v>0.28000000000000003</v>
      </c>
      <c r="CG493" s="74">
        <v>2E-3</v>
      </c>
      <c r="CH493" s="74" t="s">
        <v>50</v>
      </c>
      <c r="CI493" s="74">
        <v>4.0000000000000001E-3</v>
      </c>
      <c r="CJ493" s="74">
        <v>4.03</v>
      </c>
      <c r="CK493" s="74">
        <v>1573.67</v>
      </c>
      <c r="CL493" s="74">
        <v>0.73</v>
      </c>
      <c r="CM493" s="74">
        <v>2.77</v>
      </c>
      <c r="CN493" s="74">
        <v>33.106000000000002</v>
      </c>
      <c r="CO493" s="74">
        <v>0.108</v>
      </c>
      <c r="CP493" s="74">
        <v>0.55900000000000005</v>
      </c>
      <c r="CQ493" s="74">
        <v>2.7E-2</v>
      </c>
      <c r="CR493" s="74">
        <v>12.45</v>
      </c>
      <c r="CS493" s="74">
        <v>1.2E-2</v>
      </c>
      <c r="CT493" s="74">
        <v>0.4</v>
      </c>
      <c r="CU493" s="74">
        <v>66.25</v>
      </c>
      <c r="CV493" s="74">
        <v>0.15</v>
      </c>
      <c r="CW493" s="74">
        <v>0.12</v>
      </c>
      <c r="CX493" s="74">
        <v>5.8230000000000004</v>
      </c>
      <c r="CY493" s="74">
        <v>1.0999999999999999E-2</v>
      </c>
      <c r="CZ493" s="74">
        <v>0.253</v>
      </c>
      <c r="DA493" s="74">
        <v>1E-3</v>
      </c>
      <c r="DB493" s="74">
        <v>0</v>
      </c>
      <c r="DC493" s="74">
        <v>3.0000000000000001E-3</v>
      </c>
      <c r="DD493" s="74">
        <v>0</v>
      </c>
    </row>
    <row r="494" spans="1:108" ht="16.5" customHeight="1" x14ac:dyDescent="0.25">
      <c r="A494" s="70">
        <v>465</v>
      </c>
      <c r="B494" s="71">
        <v>45525</v>
      </c>
      <c r="C494" s="72">
        <v>2</v>
      </c>
      <c r="D494" s="72"/>
      <c r="E494" s="72">
        <v>1991.2761</v>
      </c>
      <c r="F494" s="74"/>
      <c r="G494" s="72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2">
        <v>1.76</v>
      </c>
      <c r="AB494" s="72">
        <v>488.42</v>
      </c>
      <c r="AC494" s="72">
        <v>1.71</v>
      </c>
      <c r="AD494" s="72">
        <v>3.45</v>
      </c>
      <c r="AE494" s="72">
        <v>7.5350000000000001</v>
      </c>
      <c r="AF494" s="72">
        <v>5.8999999999999997E-2</v>
      </c>
      <c r="AG494" s="72">
        <v>0.27100000000000002</v>
      </c>
      <c r="AH494" s="72">
        <v>3.5999999999999997E-2</v>
      </c>
      <c r="AI494" s="72">
        <v>0</v>
      </c>
      <c r="AJ494" s="72">
        <v>7.0000000000000001E-3</v>
      </c>
      <c r="AK494" s="72"/>
      <c r="AL494" s="72"/>
      <c r="AM494" s="72"/>
      <c r="AN494" s="72"/>
      <c r="AO494" s="74">
        <v>32.36</v>
      </c>
      <c r="AP494" s="72">
        <v>11942.03</v>
      </c>
      <c r="AQ494" s="74">
        <v>46.02</v>
      </c>
      <c r="AR494" s="74">
        <v>8.91</v>
      </c>
      <c r="AS494" s="74">
        <v>8.6430000000000007</v>
      </c>
      <c r="AT494" s="74">
        <v>0.98499999999999999</v>
      </c>
      <c r="AU494" s="74">
        <v>0.35899999999999999</v>
      </c>
      <c r="AV494" s="74">
        <v>0.09</v>
      </c>
      <c r="AW494" s="74">
        <v>8.2899999999999991</v>
      </c>
      <c r="AX494" s="74">
        <v>0.17399999999999999</v>
      </c>
      <c r="AY494" s="74"/>
      <c r="AZ494" s="74"/>
      <c r="BA494" s="74"/>
      <c r="BB494" s="74">
        <v>0.63</v>
      </c>
      <c r="BC494" s="72">
        <v>145.88</v>
      </c>
      <c r="BD494" s="74">
        <v>0.46</v>
      </c>
      <c r="BE494" s="74">
        <v>3.44</v>
      </c>
      <c r="BF494" s="74">
        <v>8.1910000000000007</v>
      </c>
      <c r="BG494" s="74">
        <v>3.1E-2</v>
      </c>
      <c r="BH494" s="74">
        <v>0.32400000000000001</v>
      </c>
      <c r="BI494" s="74">
        <v>3.5000000000000003E-2</v>
      </c>
      <c r="BJ494" s="74" t="s">
        <v>50</v>
      </c>
      <c r="BK494" s="74">
        <v>3.0000000000000001E-3</v>
      </c>
      <c r="BL494" s="74">
        <v>1.57</v>
      </c>
      <c r="BM494" s="72">
        <v>958.59</v>
      </c>
      <c r="BN494" s="74">
        <v>1.87</v>
      </c>
      <c r="BO494" s="74">
        <v>52.81</v>
      </c>
      <c r="BP494" s="74">
        <v>9.8179999999999996</v>
      </c>
      <c r="BQ494" s="74">
        <v>0.45500000000000002</v>
      </c>
      <c r="BR494" s="74">
        <v>0.13700000000000001</v>
      </c>
      <c r="BS494" s="74">
        <v>0.52500000000000002</v>
      </c>
      <c r="BT494" s="74">
        <v>1.52</v>
      </c>
      <c r="BU494" s="74">
        <v>8.0000000000000002E-3</v>
      </c>
      <c r="BV494" s="74"/>
      <c r="BW494" s="74"/>
      <c r="BX494" s="73"/>
      <c r="BY494" s="73"/>
      <c r="BZ494" s="74">
        <v>0.43</v>
      </c>
      <c r="CA494" s="72">
        <v>73.05</v>
      </c>
      <c r="CB494" s="74">
        <v>0.17</v>
      </c>
      <c r="CC494" s="74">
        <v>0.19</v>
      </c>
      <c r="CD494" s="74">
        <v>6.7880000000000003</v>
      </c>
      <c r="CE494" s="74">
        <v>1.0999999999999999E-2</v>
      </c>
      <c r="CF494" s="74">
        <v>0.27600000000000002</v>
      </c>
      <c r="CG494" s="74">
        <v>2E-3</v>
      </c>
      <c r="CH494" s="74" t="s">
        <v>50</v>
      </c>
      <c r="CI494" s="74">
        <v>3.0000000000000001E-3</v>
      </c>
      <c r="CJ494" s="74">
        <v>2.68</v>
      </c>
      <c r="CK494" s="74">
        <v>928.04</v>
      </c>
      <c r="CL494" s="74">
        <v>2.04</v>
      </c>
      <c r="CM494" s="74">
        <v>5.82</v>
      </c>
      <c r="CN494" s="74">
        <v>29.472999999999999</v>
      </c>
      <c r="CO494" s="74">
        <v>0.16300000000000001</v>
      </c>
      <c r="CP494" s="74">
        <v>0.48699999999999999</v>
      </c>
      <c r="CQ494" s="74">
        <v>5.8000000000000003E-2</v>
      </c>
      <c r="CR494" s="74">
        <v>14.72</v>
      </c>
      <c r="CS494" s="74">
        <v>1.2E-2</v>
      </c>
      <c r="CT494" s="74">
        <v>0.28999999999999998</v>
      </c>
      <c r="CU494" s="74">
        <v>41.71</v>
      </c>
      <c r="CV494" s="74">
        <v>0.16</v>
      </c>
      <c r="CW494" s="74">
        <v>0.12</v>
      </c>
      <c r="CX494" s="74">
        <v>5.4630000000000001</v>
      </c>
      <c r="CY494" s="74">
        <v>0.01</v>
      </c>
      <c r="CZ494" s="74">
        <v>0.27600000000000002</v>
      </c>
      <c r="DA494" s="74">
        <v>1E-3</v>
      </c>
      <c r="DB494" s="74">
        <v>0</v>
      </c>
      <c r="DC494" s="74">
        <v>3.0000000000000001E-3</v>
      </c>
      <c r="DD494" s="74">
        <v>0</v>
      </c>
    </row>
    <row r="495" spans="1:108" ht="16.5" customHeight="1" x14ac:dyDescent="0.25">
      <c r="A495" s="70">
        <v>466</v>
      </c>
      <c r="B495" s="71">
        <v>45526</v>
      </c>
      <c r="C495" s="72">
        <v>1</v>
      </c>
      <c r="D495" s="72"/>
      <c r="E495" s="72">
        <v>2031.3742</v>
      </c>
      <c r="F495" s="74"/>
      <c r="G495" s="72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2">
        <v>2.39</v>
      </c>
      <c r="AB495" s="72">
        <v>534.29</v>
      </c>
      <c r="AC495" s="72">
        <v>1.72</v>
      </c>
      <c r="AD495" s="72">
        <v>3.06</v>
      </c>
      <c r="AE495" s="72">
        <v>8.4730000000000008</v>
      </c>
      <c r="AF495" s="72">
        <v>5.2999999999999999E-2</v>
      </c>
      <c r="AG495" s="72">
        <v>0.32500000000000001</v>
      </c>
      <c r="AH495" s="72">
        <v>3.3000000000000002E-2</v>
      </c>
      <c r="AI495" s="72">
        <v>0</v>
      </c>
      <c r="AJ495" s="72">
        <v>8.0000000000000002E-3</v>
      </c>
      <c r="AK495" s="72"/>
      <c r="AL495" s="72"/>
      <c r="AM495" s="72"/>
      <c r="AN495" s="72"/>
      <c r="AO495" s="74">
        <v>34.17</v>
      </c>
      <c r="AP495" s="72">
        <v>12515.37</v>
      </c>
      <c r="AQ495" s="74">
        <v>48.08</v>
      </c>
      <c r="AR495" s="74">
        <v>7.2</v>
      </c>
      <c r="AS495" s="74">
        <v>8.5519999999999996</v>
      </c>
      <c r="AT495" s="74">
        <v>0.85599999999999998</v>
      </c>
      <c r="AU495" s="74">
        <v>0.35</v>
      </c>
      <c r="AV495" s="74">
        <v>7.4999999999999997E-2</v>
      </c>
      <c r="AW495" s="74">
        <v>6.67</v>
      </c>
      <c r="AX495" s="74">
        <v>0.191</v>
      </c>
      <c r="AY495" s="74"/>
      <c r="AZ495" s="74"/>
      <c r="BA495" s="74"/>
      <c r="BB495" s="74">
        <v>0.5</v>
      </c>
      <c r="BC495" s="72">
        <v>91.56</v>
      </c>
      <c r="BD495" s="74">
        <v>0.26</v>
      </c>
      <c r="BE495" s="74">
        <v>1.97</v>
      </c>
      <c r="BF495" s="74">
        <v>8.2409999999999997</v>
      </c>
      <c r="BG495" s="74">
        <v>2.1000000000000001E-2</v>
      </c>
      <c r="BH495" s="74">
        <v>0.31900000000000001</v>
      </c>
      <c r="BI495" s="74">
        <v>2.1000000000000001E-2</v>
      </c>
      <c r="BJ495" s="74" t="s">
        <v>50</v>
      </c>
      <c r="BK495" s="74">
        <v>6.0000000000000001E-3</v>
      </c>
      <c r="BL495" s="74">
        <v>1.3</v>
      </c>
      <c r="BM495" s="72">
        <v>919.07</v>
      </c>
      <c r="BN495" s="74">
        <v>1.67</v>
      </c>
      <c r="BO495" s="74">
        <v>45.69</v>
      </c>
      <c r="BP495" s="74">
        <v>10.465999999999999</v>
      </c>
      <c r="BQ495" s="74">
        <v>0.46100000000000002</v>
      </c>
      <c r="BR495" s="74">
        <v>0.17399999999999999</v>
      </c>
      <c r="BS495" s="74">
        <v>0.45200000000000001</v>
      </c>
      <c r="BT495" s="74">
        <v>6.56</v>
      </c>
      <c r="BU495" s="74">
        <v>6.0000000000000001E-3</v>
      </c>
      <c r="BV495" s="74"/>
      <c r="BW495" s="74"/>
      <c r="BX495" s="73"/>
      <c r="BY495" s="73"/>
      <c r="BZ495" s="74">
        <v>0.46</v>
      </c>
      <c r="CA495" s="72">
        <v>89.04</v>
      </c>
      <c r="CB495" s="74">
        <v>0.26</v>
      </c>
      <c r="CC495" s="74">
        <v>0.94</v>
      </c>
      <c r="CD495" s="74">
        <v>8.0890000000000004</v>
      </c>
      <c r="CE495" s="74">
        <v>2.5000000000000001E-2</v>
      </c>
      <c r="CF495" s="74">
        <v>0.31900000000000001</v>
      </c>
      <c r="CG495" s="74">
        <v>1.6E-2</v>
      </c>
      <c r="CH495" s="74" t="s">
        <v>50</v>
      </c>
      <c r="CI495" s="74">
        <v>3.0000000000000001E-3</v>
      </c>
      <c r="CJ495" s="74">
        <v>2.56</v>
      </c>
      <c r="CK495" s="74">
        <v>651.41999999999996</v>
      </c>
      <c r="CL495" s="74">
        <v>1.04</v>
      </c>
      <c r="CM495" s="74">
        <v>3.48</v>
      </c>
      <c r="CN495" s="74">
        <v>31.033999999999999</v>
      </c>
      <c r="CO495" s="74">
        <v>9.9000000000000005E-2</v>
      </c>
      <c r="CP495" s="74">
        <v>0.53100000000000003</v>
      </c>
      <c r="CQ495" s="74">
        <v>3.7999999999999999E-2</v>
      </c>
      <c r="CR495" s="74">
        <v>13.43</v>
      </c>
      <c r="CS495" s="74">
        <v>0.01</v>
      </c>
      <c r="CT495" s="74">
        <v>0.33</v>
      </c>
      <c r="CU495" s="74">
        <v>46.11</v>
      </c>
      <c r="CV495" s="74">
        <v>0.23</v>
      </c>
      <c r="CW495" s="74">
        <v>0.16</v>
      </c>
      <c r="CX495" s="74">
        <v>7.048</v>
      </c>
      <c r="CY495" s="74">
        <v>1.2999999999999999E-2</v>
      </c>
      <c r="CZ495" s="74">
        <v>0.30199999999999999</v>
      </c>
      <c r="DA495" s="74">
        <v>3.0000000000000001E-3</v>
      </c>
      <c r="DB495" s="74">
        <v>0</v>
      </c>
      <c r="DC495" s="74">
        <v>8.9999999999999993E-3</v>
      </c>
      <c r="DD495" s="74">
        <v>0</v>
      </c>
    </row>
    <row r="496" spans="1:108" ht="16.5" customHeight="1" x14ac:dyDescent="0.25">
      <c r="A496" s="70">
        <v>467</v>
      </c>
      <c r="B496" s="71">
        <v>45526</v>
      </c>
      <c r="C496" s="72">
        <v>2</v>
      </c>
      <c r="D496" s="72"/>
      <c r="E496" s="72">
        <v>1367.1637049999999</v>
      </c>
      <c r="F496" s="74"/>
      <c r="G496" s="72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2">
        <v>2.4500000000000002</v>
      </c>
      <c r="AB496" s="72">
        <v>530.47</v>
      </c>
      <c r="AC496" s="72">
        <v>2.13</v>
      </c>
      <c r="AD496" s="72">
        <v>4.1500000000000004</v>
      </c>
      <c r="AE496" s="72">
        <v>9.39</v>
      </c>
      <c r="AF496" s="72">
        <v>6.7000000000000004E-2</v>
      </c>
      <c r="AG496" s="72">
        <v>0.42</v>
      </c>
      <c r="AH496" s="72">
        <v>4.5999999999999999E-2</v>
      </c>
      <c r="AI496" s="72">
        <v>0</v>
      </c>
      <c r="AJ496" s="72">
        <v>0.01</v>
      </c>
      <c r="AK496" s="72"/>
      <c r="AL496" s="72"/>
      <c r="AM496" s="72"/>
      <c r="AN496" s="72"/>
      <c r="AO496" s="74">
        <v>29.17</v>
      </c>
      <c r="AP496" s="72">
        <v>9073.56</v>
      </c>
      <c r="AQ496" s="74">
        <v>43.71</v>
      </c>
      <c r="AR496" s="74">
        <v>8.5500000000000007</v>
      </c>
      <c r="AS496" s="74">
        <v>7.9660000000000002</v>
      </c>
      <c r="AT496" s="74">
        <v>0.72399999999999998</v>
      </c>
      <c r="AU496" s="74">
        <v>0.33500000000000002</v>
      </c>
      <c r="AV496" s="74">
        <v>9.2999999999999999E-2</v>
      </c>
      <c r="AW496" s="74">
        <v>10.41</v>
      </c>
      <c r="AX496" s="74">
        <v>0.13100000000000001</v>
      </c>
      <c r="AY496" s="74"/>
      <c r="AZ496" s="74"/>
      <c r="BA496" s="74"/>
      <c r="BB496" s="74">
        <v>0.6</v>
      </c>
      <c r="BC496" s="72">
        <v>99.01</v>
      </c>
      <c r="BD496" s="74">
        <v>0.33</v>
      </c>
      <c r="BE496" s="74">
        <v>2.87</v>
      </c>
      <c r="BF496" s="74">
        <v>8.8040000000000003</v>
      </c>
      <c r="BG496" s="74">
        <v>2.5999999999999999E-2</v>
      </c>
      <c r="BH496" s="74">
        <v>0.40100000000000002</v>
      </c>
      <c r="BI496" s="74">
        <v>3.2000000000000001E-2</v>
      </c>
      <c r="BJ496" s="74" t="s">
        <v>50</v>
      </c>
      <c r="BK496" s="74">
        <v>5.0000000000000001E-3</v>
      </c>
      <c r="BL496" s="74">
        <v>1.2</v>
      </c>
      <c r="BM496" s="72">
        <v>806.36</v>
      </c>
      <c r="BN496" s="74">
        <v>2.21</v>
      </c>
      <c r="BO496" s="74">
        <v>50.53</v>
      </c>
      <c r="BP496" s="74">
        <v>9.8309999999999995</v>
      </c>
      <c r="BQ496" s="74">
        <v>0.45300000000000001</v>
      </c>
      <c r="BR496" s="74">
        <v>0.13300000000000001</v>
      </c>
      <c r="BS496" s="74">
        <v>0.49199999999999999</v>
      </c>
      <c r="BT496" s="74">
        <v>2.14</v>
      </c>
      <c r="BU496" s="74">
        <v>7.0000000000000001E-3</v>
      </c>
      <c r="BV496" s="74"/>
      <c r="BW496" s="74"/>
      <c r="BX496" s="73"/>
      <c r="BY496" s="73"/>
      <c r="BZ496" s="74">
        <v>0.49</v>
      </c>
      <c r="CA496" s="72">
        <v>63.79</v>
      </c>
      <c r="CB496" s="74">
        <v>0.27</v>
      </c>
      <c r="CC496" s="74">
        <v>0.36</v>
      </c>
      <c r="CD496" s="74">
        <v>8.7159999999999993</v>
      </c>
      <c r="CE496" s="74">
        <v>1.9E-2</v>
      </c>
      <c r="CF496" s="74">
        <v>0.42499999999999999</v>
      </c>
      <c r="CG496" s="74">
        <v>5.0000000000000001E-3</v>
      </c>
      <c r="CH496" s="74" t="s">
        <v>50</v>
      </c>
      <c r="CI496" s="74">
        <v>5.0000000000000001E-3</v>
      </c>
      <c r="CJ496" s="74">
        <v>2.79</v>
      </c>
      <c r="CK496" s="74">
        <v>786.9</v>
      </c>
      <c r="CL496" s="74">
        <v>2.97</v>
      </c>
      <c r="CM496" s="74">
        <v>8.59</v>
      </c>
      <c r="CN496" s="74">
        <v>28.831</v>
      </c>
      <c r="CO496" s="74">
        <v>0.20100000000000001</v>
      </c>
      <c r="CP496" s="74">
        <v>0.55400000000000005</v>
      </c>
      <c r="CQ496" s="74">
        <v>9.4E-2</v>
      </c>
      <c r="CR496" s="74">
        <v>12.86</v>
      </c>
      <c r="CS496" s="74">
        <v>0.01</v>
      </c>
      <c r="CT496" s="74">
        <v>0.43</v>
      </c>
      <c r="CU496" s="74">
        <v>43.63</v>
      </c>
      <c r="CV496" s="74">
        <v>0.23</v>
      </c>
      <c r="CW496" s="74">
        <v>0.17</v>
      </c>
      <c r="CX496" s="74">
        <v>6.8529999999999998</v>
      </c>
      <c r="CY496" s="74">
        <v>1.2999999999999999E-2</v>
      </c>
      <c r="CZ496" s="74">
        <v>0.35799999999999998</v>
      </c>
      <c r="DA496" s="74">
        <v>3.0000000000000001E-3</v>
      </c>
      <c r="DB496" s="74">
        <v>0</v>
      </c>
      <c r="DC496" s="74">
        <v>4.0000000000000001E-3</v>
      </c>
      <c r="DD496" s="74">
        <v>0</v>
      </c>
    </row>
    <row r="497" spans="1:108" ht="16.5" customHeight="1" x14ac:dyDescent="0.25">
      <c r="A497" s="70">
        <v>468</v>
      </c>
      <c r="B497" s="71">
        <v>45527</v>
      </c>
      <c r="C497" s="72">
        <v>1</v>
      </c>
      <c r="D497" s="72"/>
      <c r="E497" s="72">
        <v>1869.2906250000001</v>
      </c>
      <c r="F497" s="74"/>
      <c r="G497" s="72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2">
        <v>2.31</v>
      </c>
      <c r="AB497" s="72">
        <v>495.7</v>
      </c>
      <c r="AC497" s="72">
        <v>1.98</v>
      </c>
      <c r="AD497" s="72">
        <v>3.61</v>
      </c>
      <c r="AE497" s="72">
        <v>8.07</v>
      </c>
      <c r="AF497" s="72">
        <v>6.4000000000000001E-2</v>
      </c>
      <c r="AG497" s="72">
        <v>0.34100000000000003</v>
      </c>
      <c r="AH497" s="72">
        <v>4.2000000000000003E-2</v>
      </c>
      <c r="AI497" s="72">
        <v>0</v>
      </c>
      <c r="AJ497" s="72">
        <v>8.0000000000000002E-3</v>
      </c>
      <c r="AK497" s="72"/>
      <c r="AL497" s="72"/>
      <c r="AM497" s="72"/>
      <c r="AN497" s="72"/>
      <c r="AO497" s="74">
        <v>25.24</v>
      </c>
      <c r="AP497" s="72">
        <v>7423.08</v>
      </c>
      <c r="AQ497" s="74">
        <v>39</v>
      </c>
      <c r="AR497" s="74">
        <v>8.0299999999999994</v>
      </c>
      <c r="AS497" s="74">
        <v>7.1749999999999998</v>
      </c>
      <c r="AT497" s="74">
        <v>0.66100000000000003</v>
      </c>
      <c r="AU497" s="74">
        <v>0.27700000000000002</v>
      </c>
      <c r="AV497" s="74">
        <v>9.0999999999999998E-2</v>
      </c>
      <c r="AW497" s="74">
        <v>12</v>
      </c>
      <c r="AX497" s="74">
        <v>9.5000000000000001E-2</v>
      </c>
      <c r="AY497" s="74"/>
      <c r="AZ497" s="74"/>
      <c r="BA497" s="74"/>
      <c r="BB497" s="74">
        <v>0.56000000000000005</v>
      </c>
      <c r="BC497" s="72">
        <v>102.66</v>
      </c>
      <c r="BD497" s="74">
        <v>0.36</v>
      </c>
      <c r="BE497" s="74">
        <v>2.4300000000000002</v>
      </c>
      <c r="BF497" s="74">
        <v>7.6</v>
      </c>
      <c r="BG497" s="74">
        <v>2.7E-2</v>
      </c>
      <c r="BH497" s="74">
        <v>0.33</v>
      </c>
      <c r="BI497" s="74">
        <v>2.8000000000000001E-2</v>
      </c>
      <c r="BJ497" s="74" t="s">
        <v>50</v>
      </c>
      <c r="BK497" s="74">
        <v>5.0000000000000001E-3</v>
      </c>
      <c r="BL497" s="74">
        <v>2.44</v>
      </c>
      <c r="BM497" s="72">
        <v>1061.8599999999999</v>
      </c>
      <c r="BN497" s="74">
        <v>3.25</v>
      </c>
      <c r="BO497" s="74">
        <v>50.46</v>
      </c>
      <c r="BP497" s="74">
        <v>10.804</v>
      </c>
      <c r="BQ497" s="74">
        <v>0.48499999999999999</v>
      </c>
      <c r="BR497" s="74">
        <v>0.161</v>
      </c>
      <c r="BS497" s="74">
        <v>0.55500000000000005</v>
      </c>
      <c r="BT497" s="74">
        <v>2.1800000000000002</v>
      </c>
      <c r="BU497" s="74">
        <v>1.2E-2</v>
      </c>
      <c r="BV497" s="74"/>
      <c r="BW497" s="74"/>
      <c r="BX497" s="73"/>
      <c r="BY497" s="73"/>
      <c r="BZ497" s="74">
        <v>0.52</v>
      </c>
      <c r="CA497" s="72">
        <v>90.63</v>
      </c>
      <c r="CB497" s="74">
        <v>0.36</v>
      </c>
      <c r="CC497" s="74">
        <v>1.5</v>
      </c>
      <c r="CD497" s="74">
        <v>7.6680000000000001</v>
      </c>
      <c r="CE497" s="74">
        <v>2.9000000000000001E-2</v>
      </c>
      <c r="CF497" s="74">
        <v>0.35099999999999998</v>
      </c>
      <c r="CG497" s="74">
        <v>1.7999999999999999E-2</v>
      </c>
      <c r="CH497" s="74" t="s">
        <v>50</v>
      </c>
      <c r="CI497" s="74">
        <v>4.0000000000000001E-3</v>
      </c>
      <c r="CJ497" s="74">
        <v>2.91</v>
      </c>
      <c r="CK497" s="74">
        <v>793.5</v>
      </c>
      <c r="CL497" s="74">
        <v>1.94</v>
      </c>
      <c r="CM497" s="74">
        <v>8.23</v>
      </c>
      <c r="CN497" s="74">
        <v>30.707999999999998</v>
      </c>
      <c r="CO497" s="74">
        <v>0.14499999999999999</v>
      </c>
      <c r="CP497" s="74">
        <v>0.57399999999999995</v>
      </c>
      <c r="CQ497" s="74">
        <v>9.4E-2</v>
      </c>
      <c r="CR497" s="74">
        <v>8.73</v>
      </c>
      <c r="CS497" s="74">
        <v>1.2E-2</v>
      </c>
      <c r="CT497" s="74">
        <v>0.45</v>
      </c>
      <c r="CU497" s="74">
        <v>64.099999999999994</v>
      </c>
      <c r="CV497" s="74">
        <v>0.32</v>
      </c>
      <c r="CW497" s="74">
        <v>0.5</v>
      </c>
      <c r="CX497" s="74">
        <v>6.9279999999999999</v>
      </c>
      <c r="CY497" s="74">
        <v>2.1000000000000001E-2</v>
      </c>
      <c r="CZ497" s="74">
        <v>0.38800000000000001</v>
      </c>
      <c r="DA497" s="74">
        <v>6.0000000000000001E-3</v>
      </c>
      <c r="DB497" s="74">
        <v>0</v>
      </c>
      <c r="DC497" s="74">
        <v>4.0000000000000001E-3</v>
      </c>
      <c r="DD497" s="74">
        <v>0</v>
      </c>
    </row>
    <row r="498" spans="1:108" ht="16.5" customHeight="1" x14ac:dyDescent="0.25">
      <c r="A498" s="70">
        <v>469</v>
      </c>
      <c r="B498" s="71">
        <v>45527</v>
      </c>
      <c r="C498" s="72">
        <v>2</v>
      </c>
      <c r="D498" s="72"/>
      <c r="E498" s="72">
        <v>2019.518896</v>
      </c>
      <c r="F498" s="74"/>
      <c r="G498" s="72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2">
        <v>1.62</v>
      </c>
      <c r="AB498" s="72">
        <v>438.32</v>
      </c>
      <c r="AC498" s="72">
        <v>1.38</v>
      </c>
      <c r="AD498" s="72">
        <v>3.07</v>
      </c>
      <c r="AE498" s="72">
        <v>7.4669999999999996</v>
      </c>
      <c r="AF498" s="72">
        <v>5.7000000000000002E-2</v>
      </c>
      <c r="AG498" s="72">
        <v>0.313</v>
      </c>
      <c r="AH498" s="72">
        <v>3.5000000000000003E-2</v>
      </c>
      <c r="AI498" s="72">
        <v>0</v>
      </c>
      <c r="AJ498" s="72">
        <v>6.0000000000000001E-3</v>
      </c>
      <c r="AK498" s="72"/>
      <c r="AL498" s="72"/>
      <c r="AM498" s="72"/>
      <c r="AN498" s="72"/>
      <c r="AO498" s="74">
        <v>16.13</v>
      </c>
      <c r="AP498" s="72">
        <v>7142.43</v>
      </c>
      <c r="AQ498" s="74">
        <v>40.840000000000003</v>
      </c>
      <c r="AR498" s="74">
        <v>9.6300000000000008</v>
      </c>
      <c r="AS498" s="74">
        <v>7.7859999999999996</v>
      </c>
      <c r="AT498" s="74">
        <v>0.88900000000000001</v>
      </c>
      <c r="AU498" s="74">
        <v>0.29399999999999998</v>
      </c>
      <c r="AV498" s="74">
        <v>0.108</v>
      </c>
      <c r="AW498" s="74">
        <v>11.57</v>
      </c>
      <c r="AX498" s="74">
        <v>0.114</v>
      </c>
      <c r="AY498" s="74"/>
      <c r="AZ498" s="74"/>
      <c r="BA498" s="74"/>
      <c r="BB498" s="74">
        <v>0.53</v>
      </c>
      <c r="BC498" s="72">
        <v>73.13</v>
      </c>
      <c r="BD498" s="74">
        <v>0.22</v>
      </c>
      <c r="BE498" s="74">
        <v>2.77</v>
      </c>
      <c r="BF498" s="74">
        <v>7.8220000000000001</v>
      </c>
      <c r="BG498" s="74">
        <v>2.3E-2</v>
      </c>
      <c r="BH498" s="74">
        <v>0.32300000000000001</v>
      </c>
      <c r="BI498" s="74">
        <v>3.1E-2</v>
      </c>
      <c r="BJ498" s="74" t="s">
        <v>50</v>
      </c>
      <c r="BK498" s="74">
        <v>3.0000000000000001E-3</v>
      </c>
      <c r="BL498" s="74">
        <v>0.85</v>
      </c>
      <c r="BM498" s="72">
        <v>538.25</v>
      </c>
      <c r="BN498" s="74">
        <v>0.78</v>
      </c>
      <c r="BO498" s="74">
        <v>51.46</v>
      </c>
      <c r="BP498" s="74">
        <v>9.7270000000000003</v>
      </c>
      <c r="BQ498" s="74">
        <v>0.41499999999999998</v>
      </c>
      <c r="BR498" s="74">
        <v>0.115</v>
      </c>
      <c r="BS498" s="74">
        <v>0.54600000000000004</v>
      </c>
      <c r="BT498" s="74">
        <v>1.92</v>
      </c>
      <c r="BU498" s="74">
        <v>4.0000000000000001E-3</v>
      </c>
      <c r="BV498" s="74"/>
      <c r="BW498" s="74"/>
      <c r="BX498" s="73"/>
      <c r="BY498" s="73"/>
      <c r="BZ498" s="74">
        <v>0.49</v>
      </c>
      <c r="CA498" s="72">
        <v>59.32</v>
      </c>
      <c r="CB498" s="74">
        <v>0.25</v>
      </c>
      <c r="CC498" s="74">
        <v>0.36</v>
      </c>
      <c r="CD498" s="74">
        <v>7.7720000000000002</v>
      </c>
      <c r="CE498" s="74">
        <v>1.7000000000000001E-2</v>
      </c>
      <c r="CF498" s="74">
        <v>0.35</v>
      </c>
      <c r="CG498" s="74">
        <v>5.0000000000000001E-3</v>
      </c>
      <c r="CH498" s="74" t="s">
        <v>50</v>
      </c>
      <c r="CI498" s="74">
        <v>4.0000000000000001E-3</v>
      </c>
      <c r="CJ498" s="74">
        <v>2.19</v>
      </c>
      <c r="CK498" s="74">
        <v>540.49</v>
      </c>
      <c r="CL498" s="74">
        <v>1.4</v>
      </c>
      <c r="CM498" s="74">
        <v>5.14</v>
      </c>
      <c r="CN498" s="74">
        <v>29.701000000000001</v>
      </c>
      <c r="CO498" s="74">
        <v>0.125</v>
      </c>
      <c r="CP498" s="74">
        <v>0.49199999999999999</v>
      </c>
      <c r="CQ498" s="74">
        <v>5.8999999999999997E-2</v>
      </c>
      <c r="CR498" s="74">
        <v>12.73</v>
      </c>
      <c r="CS498" s="74">
        <v>8.0000000000000002E-3</v>
      </c>
      <c r="CT498" s="74">
        <v>0.26</v>
      </c>
      <c r="CU498" s="74">
        <v>36.1</v>
      </c>
      <c r="CV498" s="74">
        <v>0.21</v>
      </c>
      <c r="CW498" s="74">
        <v>0.22</v>
      </c>
      <c r="CX498" s="74">
        <v>6.0380000000000003</v>
      </c>
      <c r="CY498" s="74">
        <v>1.4E-2</v>
      </c>
      <c r="CZ498" s="74">
        <v>0.311</v>
      </c>
      <c r="DA498" s="74">
        <v>3.0000000000000001E-3</v>
      </c>
      <c r="DB498" s="74">
        <v>0</v>
      </c>
      <c r="DC498" s="74">
        <v>4.0000000000000001E-3</v>
      </c>
      <c r="DD498" s="74">
        <v>0</v>
      </c>
    </row>
    <row r="499" spans="1:108" ht="16.5" customHeight="1" x14ac:dyDescent="0.25">
      <c r="A499" s="70">
        <v>470</v>
      </c>
      <c r="B499" s="71">
        <v>45528</v>
      </c>
      <c r="C499" s="72">
        <v>1</v>
      </c>
      <c r="D499" s="72"/>
      <c r="E499" s="72">
        <v>2039.8417083333334</v>
      </c>
      <c r="F499" s="74"/>
      <c r="G499" s="72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2">
        <v>1.45</v>
      </c>
      <c r="AB499" s="72">
        <v>403.29</v>
      </c>
      <c r="AC499" s="72">
        <v>1.72</v>
      </c>
      <c r="AD499" s="72">
        <v>3.56</v>
      </c>
      <c r="AE499" s="72">
        <v>7.71</v>
      </c>
      <c r="AF499" s="72">
        <v>0.06</v>
      </c>
      <c r="AG499" s="72">
        <v>0.28899999999999998</v>
      </c>
      <c r="AH499" s="72">
        <v>0.04</v>
      </c>
      <c r="AI499" s="72">
        <v>0</v>
      </c>
      <c r="AJ499" s="72">
        <v>8.0000000000000002E-3</v>
      </c>
      <c r="AK499" s="72"/>
      <c r="AL499" s="72"/>
      <c r="AM499" s="72"/>
      <c r="AN499" s="72"/>
      <c r="AO499" s="74">
        <v>22.98</v>
      </c>
      <c r="AP499" s="72">
        <v>9091.2900000000009</v>
      </c>
      <c r="AQ499" s="74">
        <v>49.91</v>
      </c>
      <c r="AR499" s="74">
        <v>8.3000000000000007</v>
      </c>
      <c r="AS499" s="74">
        <v>7.61</v>
      </c>
      <c r="AT499" s="74">
        <v>0.85499999999999998</v>
      </c>
      <c r="AU499" s="74">
        <v>0.318</v>
      </c>
      <c r="AV499" s="74">
        <v>9.1999999999999998E-2</v>
      </c>
      <c r="AW499" s="74">
        <v>7.25</v>
      </c>
      <c r="AX499" s="74">
        <v>0.153</v>
      </c>
      <c r="AY499" s="74"/>
      <c r="AZ499" s="74"/>
      <c r="BA499" s="74"/>
      <c r="BB499" s="74">
        <v>0.4</v>
      </c>
      <c r="BC499" s="72">
        <v>84.77</v>
      </c>
      <c r="BD499" s="74">
        <v>0.23</v>
      </c>
      <c r="BE499" s="74">
        <v>3.45</v>
      </c>
      <c r="BF499" s="74">
        <v>7.93</v>
      </c>
      <c r="BG499" s="74">
        <v>2.8000000000000001E-2</v>
      </c>
      <c r="BH499" s="74">
        <v>0.313</v>
      </c>
      <c r="BI499" s="74">
        <v>3.9E-2</v>
      </c>
      <c r="BJ499" s="74" t="s">
        <v>50</v>
      </c>
      <c r="BK499" s="74">
        <v>4.0000000000000001E-3</v>
      </c>
      <c r="BL499" s="74">
        <v>1</v>
      </c>
      <c r="BM499" s="72">
        <v>502.17</v>
      </c>
      <c r="BN499" s="74">
        <v>0.79</v>
      </c>
      <c r="BO499" s="74">
        <v>51.18</v>
      </c>
      <c r="BP499" s="74">
        <v>10.954000000000001</v>
      </c>
      <c r="BQ499" s="74">
        <v>0.41399999999999998</v>
      </c>
      <c r="BR499" s="74">
        <v>0.13200000000000001</v>
      </c>
      <c r="BS499" s="74">
        <v>0.55300000000000005</v>
      </c>
      <c r="BT499" s="74">
        <v>1.95</v>
      </c>
      <c r="BU499" s="74">
        <v>5.0000000000000001E-3</v>
      </c>
      <c r="BV499" s="74"/>
      <c r="BW499" s="74"/>
      <c r="BX499" s="73"/>
      <c r="BY499" s="73"/>
      <c r="BZ499" s="74">
        <v>0.37</v>
      </c>
      <c r="CA499" s="72">
        <v>45.56</v>
      </c>
      <c r="CB499" s="74">
        <v>0.21</v>
      </c>
      <c r="CC499" s="74">
        <v>0.32</v>
      </c>
      <c r="CD499" s="74">
        <v>7.0469999999999997</v>
      </c>
      <c r="CE499" s="74">
        <v>1.6E-2</v>
      </c>
      <c r="CF499" s="74">
        <v>0.3</v>
      </c>
      <c r="CG499" s="74">
        <v>4.0000000000000001E-3</v>
      </c>
      <c r="CH499" s="74" t="s">
        <v>50</v>
      </c>
      <c r="CI499" s="74">
        <v>3.0000000000000001E-3</v>
      </c>
      <c r="CJ499" s="74">
        <v>1.8</v>
      </c>
      <c r="CK499" s="74">
        <v>535.94000000000005</v>
      </c>
      <c r="CL499" s="74">
        <v>1.55</v>
      </c>
      <c r="CM499" s="74">
        <v>4.37</v>
      </c>
      <c r="CN499" s="74">
        <v>32.500999999999998</v>
      </c>
      <c r="CO499" s="74">
        <v>0.10199999999999999</v>
      </c>
      <c r="CP499" s="74">
        <v>0.55500000000000005</v>
      </c>
      <c r="CQ499" s="74">
        <v>0.05</v>
      </c>
      <c r="CR499" s="74">
        <v>7.5</v>
      </c>
      <c r="CS499" s="74">
        <v>1.0999999999999999E-2</v>
      </c>
      <c r="CT499" s="74">
        <v>0.3</v>
      </c>
      <c r="CU499" s="74">
        <v>24.66</v>
      </c>
      <c r="CV499" s="74">
        <v>0.18</v>
      </c>
      <c r="CW499" s="74">
        <v>0.2</v>
      </c>
      <c r="CX499" s="74">
        <v>4.8090000000000002</v>
      </c>
      <c r="CY499" s="74">
        <v>1.4E-2</v>
      </c>
      <c r="CZ499" s="74">
        <v>0.27800000000000002</v>
      </c>
      <c r="DA499" s="74">
        <v>3.0000000000000001E-3</v>
      </c>
      <c r="DB499" s="74">
        <v>0</v>
      </c>
      <c r="DC499" s="74">
        <v>4.0000000000000001E-3</v>
      </c>
      <c r="DD499" s="74">
        <v>0</v>
      </c>
    </row>
    <row r="500" spans="1:108" ht="16.5" customHeight="1" x14ac:dyDescent="0.25">
      <c r="A500" s="70">
        <v>471</v>
      </c>
      <c r="B500" s="71">
        <v>45528</v>
      </c>
      <c r="C500" s="72">
        <v>2</v>
      </c>
      <c r="D500" s="72"/>
      <c r="E500" s="72">
        <v>2018.5372500000001</v>
      </c>
      <c r="F500" s="74"/>
      <c r="G500" s="72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2">
        <v>1.75</v>
      </c>
      <c r="AB500" s="72">
        <v>517.13</v>
      </c>
      <c r="AC500" s="72">
        <v>1.26</v>
      </c>
      <c r="AD500" s="72">
        <v>3.04</v>
      </c>
      <c r="AE500" s="72">
        <v>6.9489999999999998</v>
      </c>
      <c r="AF500" s="72">
        <v>5.5E-2</v>
      </c>
      <c r="AG500" s="72">
        <v>0.29799999999999999</v>
      </c>
      <c r="AH500" s="72">
        <v>3.3000000000000002E-2</v>
      </c>
      <c r="AI500" s="72">
        <v>0</v>
      </c>
      <c r="AJ500" s="72">
        <v>8.0000000000000002E-3</v>
      </c>
      <c r="AK500" s="72"/>
      <c r="AL500" s="72"/>
      <c r="AM500" s="72"/>
      <c r="AN500" s="72"/>
      <c r="AO500" s="74">
        <v>32.39</v>
      </c>
      <c r="AP500" s="72">
        <v>10989.28</v>
      </c>
      <c r="AQ500" s="74">
        <v>48.09</v>
      </c>
      <c r="AR500" s="74">
        <v>9.7799999999999994</v>
      </c>
      <c r="AS500" s="74">
        <v>8.1760000000000002</v>
      </c>
      <c r="AT500" s="74">
        <v>0.87</v>
      </c>
      <c r="AU500" s="74">
        <v>0.38400000000000001</v>
      </c>
      <c r="AV500" s="74">
        <v>0.106</v>
      </c>
      <c r="AW500" s="74">
        <v>6.24</v>
      </c>
      <c r="AX500" s="74">
        <v>0.188</v>
      </c>
      <c r="AY500" s="74"/>
      <c r="AZ500" s="74"/>
      <c r="BA500" s="74"/>
      <c r="BB500" s="74">
        <v>0.53</v>
      </c>
      <c r="BC500" s="72">
        <v>79.17</v>
      </c>
      <c r="BD500" s="74">
        <v>0.18</v>
      </c>
      <c r="BE500" s="74">
        <v>2.52</v>
      </c>
      <c r="BF500" s="74">
        <v>6.4619999999999997</v>
      </c>
      <c r="BG500" s="74">
        <v>0.02</v>
      </c>
      <c r="BH500" s="74">
        <v>0.27700000000000002</v>
      </c>
      <c r="BI500" s="74">
        <v>2.7E-2</v>
      </c>
      <c r="BJ500" s="74" t="s">
        <v>50</v>
      </c>
      <c r="BK500" s="74">
        <v>3.0000000000000001E-3</v>
      </c>
      <c r="BL500" s="74">
        <v>1</v>
      </c>
      <c r="BM500" s="72">
        <v>582.29999999999995</v>
      </c>
      <c r="BN500" s="74">
        <v>0.69</v>
      </c>
      <c r="BO500" s="74">
        <v>51.97</v>
      </c>
      <c r="BP500" s="74">
        <v>9.2509999999999994</v>
      </c>
      <c r="BQ500" s="74">
        <v>0.40899999999999997</v>
      </c>
      <c r="BR500" s="74">
        <v>0.114</v>
      </c>
      <c r="BS500" s="74">
        <v>0.48099999999999998</v>
      </c>
      <c r="BT500" s="74">
        <v>1.85</v>
      </c>
      <c r="BU500" s="74">
        <v>4.0000000000000001E-3</v>
      </c>
      <c r="BV500" s="74"/>
      <c r="BW500" s="74"/>
      <c r="BX500" s="73"/>
      <c r="BY500" s="73"/>
      <c r="BZ500" s="74">
        <v>0.47</v>
      </c>
      <c r="CA500" s="72">
        <v>73.36</v>
      </c>
      <c r="CB500" s="74">
        <v>0.19</v>
      </c>
      <c r="CC500" s="74">
        <v>0.23</v>
      </c>
      <c r="CD500" s="74">
        <v>8.09</v>
      </c>
      <c r="CE500" s="74">
        <v>1.4999999999999999E-2</v>
      </c>
      <c r="CF500" s="74">
        <v>0.311</v>
      </c>
      <c r="CG500" s="74">
        <v>3.0000000000000001E-3</v>
      </c>
      <c r="CH500" s="74" t="s">
        <v>50</v>
      </c>
      <c r="CI500" s="74">
        <v>4.0000000000000001E-3</v>
      </c>
      <c r="CJ500" s="74">
        <v>2.2000000000000002</v>
      </c>
      <c r="CK500" s="74">
        <v>1425.92</v>
      </c>
      <c r="CL500" s="74">
        <v>3.73</v>
      </c>
      <c r="CM500" s="74">
        <v>9.69</v>
      </c>
      <c r="CN500" s="74">
        <v>29.983000000000001</v>
      </c>
      <c r="CO500" s="74">
        <v>0.217</v>
      </c>
      <c r="CP500" s="74">
        <v>0.49099999999999999</v>
      </c>
      <c r="CQ500" s="74">
        <v>0.107</v>
      </c>
      <c r="CR500" s="74">
        <v>4.97</v>
      </c>
      <c r="CS500" s="74">
        <v>1.9E-2</v>
      </c>
      <c r="CT500" s="74">
        <v>0.37</v>
      </c>
      <c r="CU500" s="74">
        <v>37.69</v>
      </c>
      <c r="CV500" s="74">
        <v>0.15</v>
      </c>
      <c r="CW500" s="74">
        <v>0.15</v>
      </c>
      <c r="CX500" s="74">
        <v>4.835</v>
      </c>
      <c r="CY500" s="74">
        <v>1.0999999999999999E-2</v>
      </c>
      <c r="CZ500" s="74">
        <v>0.23899999999999999</v>
      </c>
      <c r="DA500" s="74">
        <v>2E-3</v>
      </c>
      <c r="DB500" s="74">
        <v>0</v>
      </c>
      <c r="DC500" s="74">
        <v>3.0000000000000001E-3</v>
      </c>
      <c r="DD500" s="74">
        <v>0</v>
      </c>
    </row>
    <row r="501" spans="1:108" ht="16.5" customHeight="1" x14ac:dyDescent="0.25">
      <c r="A501" s="70">
        <v>472</v>
      </c>
      <c r="B501" s="71">
        <v>45529</v>
      </c>
      <c r="C501" s="72">
        <v>1</v>
      </c>
      <c r="D501" s="72"/>
      <c r="E501" s="72">
        <v>1987.3469219999999</v>
      </c>
      <c r="F501" s="74"/>
      <c r="G501" s="72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2">
        <v>2.02</v>
      </c>
      <c r="AB501" s="72">
        <v>469.4</v>
      </c>
      <c r="AC501" s="72">
        <v>1.58</v>
      </c>
      <c r="AD501" s="72">
        <v>3.12</v>
      </c>
      <c r="AE501" s="72">
        <v>7.5810000000000004</v>
      </c>
      <c r="AF501" s="72">
        <v>5.8000000000000003E-2</v>
      </c>
      <c r="AG501" s="72">
        <v>0.32100000000000001</v>
      </c>
      <c r="AH501" s="72">
        <v>3.3000000000000002E-2</v>
      </c>
      <c r="AI501" s="72">
        <v>0</v>
      </c>
      <c r="AJ501" s="72">
        <v>8.0000000000000002E-3</v>
      </c>
      <c r="AK501" s="72"/>
      <c r="AL501" s="72"/>
      <c r="AM501" s="72"/>
      <c r="AN501" s="72"/>
      <c r="AO501" s="74">
        <v>32.18</v>
      </c>
      <c r="AP501" s="72">
        <v>10292.030000000001</v>
      </c>
      <c r="AQ501" s="74">
        <v>45.77</v>
      </c>
      <c r="AR501" s="74">
        <v>9.5399999999999991</v>
      </c>
      <c r="AS501" s="74">
        <v>8.8529999999999998</v>
      </c>
      <c r="AT501" s="74">
        <v>0.94899999999999995</v>
      </c>
      <c r="AU501" s="74">
        <v>0.46</v>
      </c>
      <c r="AV501" s="74">
        <v>9.9000000000000005E-2</v>
      </c>
      <c r="AW501" s="74">
        <v>7.43</v>
      </c>
      <c r="AX501" s="74">
        <v>0.17599999999999999</v>
      </c>
      <c r="AY501" s="74"/>
      <c r="AZ501" s="74"/>
      <c r="BA501" s="74"/>
      <c r="BB501" s="74">
        <v>0.57999999999999996</v>
      </c>
      <c r="BC501" s="72">
        <v>84.01</v>
      </c>
      <c r="BD501" s="74">
        <v>0.23</v>
      </c>
      <c r="BE501" s="74">
        <v>3.11</v>
      </c>
      <c r="BF501" s="74">
        <v>7.952</v>
      </c>
      <c r="BG501" s="74">
        <v>2.9000000000000001E-2</v>
      </c>
      <c r="BH501" s="74">
        <v>0.33500000000000002</v>
      </c>
      <c r="BI501" s="74">
        <v>3.3000000000000002E-2</v>
      </c>
      <c r="BJ501" s="74" t="s">
        <v>50</v>
      </c>
      <c r="BK501" s="74">
        <v>4.0000000000000001E-3</v>
      </c>
      <c r="BL501" s="74">
        <v>2.19</v>
      </c>
      <c r="BM501" s="72">
        <v>609.9</v>
      </c>
      <c r="BN501" s="74">
        <v>0.78</v>
      </c>
      <c r="BO501" s="74">
        <v>51.43</v>
      </c>
      <c r="BP501" s="74">
        <v>10.557</v>
      </c>
      <c r="BQ501" s="74">
        <v>0.502</v>
      </c>
      <c r="BR501" s="74">
        <v>0.156</v>
      </c>
      <c r="BS501" s="74">
        <v>0.54100000000000004</v>
      </c>
      <c r="BT501" s="74">
        <v>1.92</v>
      </c>
      <c r="BU501" s="74">
        <v>6.0000000000000001E-3</v>
      </c>
      <c r="BV501" s="74"/>
      <c r="BW501" s="74"/>
      <c r="BX501" s="73"/>
      <c r="BY501" s="73"/>
      <c r="BZ501" s="74">
        <v>0.49</v>
      </c>
      <c r="CA501" s="72">
        <v>67.37</v>
      </c>
      <c r="CB501" s="74">
        <v>0.21</v>
      </c>
      <c r="CC501" s="74">
        <v>0.31</v>
      </c>
      <c r="CD501" s="74">
        <v>8.0939999999999994</v>
      </c>
      <c r="CE501" s="74">
        <v>1.7000000000000001E-2</v>
      </c>
      <c r="CF501" s="74">
        <v>0.33800000000000002</v>
      </c>
      <c r="CG501" s="74">
        <v>4.0000000000000001E-3</v>
      </c>
      <c r="CH501" s="74" t="s">
        <v>50</v>
      </c>
      <c r="CI501" s="74">
        <v>4.0000000000000001E-3</v>
      </c>
      <c r="CJ501" s="74">
        <v>2.96</v>
      </c>
      <c r="CK501" s="74">
        <v>1049.22</v>
      </c>
      <c r="CL501" s="74">
        <v>3.03</v>
      </c>
      <c r="CM501" s="74">
        <v>13.1</v>
      </c>
      <c r="CN501" s="74">
        <v>30.428000000000001</v>
      </c>
      <c r="CO501" s="74">
        <v>0.26900000000000002</v>
      </c>
      <c r="CP501" s="74">
        <v>0.54100000000000004</v>
      </c>
      <c r="CQ501" s="74">
        <v>0.13900000000000001</v>
      </c>
      <c r="CR501" s="74">
        <v>14.46</v>
      </c>
      <c r="CS501" s="74">
        <v>1.4999999999999999E-2</v>
      </c>
      <c r="CT501" s="74">
        <v>0.39</v>
      </c>
      <c r="CU501" s="74">
        <v>40.06</v>
      </c>
      <c r="CV501" s="74">
        <v>0.19</v>
      </c>
      <c r="CW501" s="74">
        <v>0.19</v>
      </c>
      <c r="CX501" s="74">
        <v>5.97</v>
      </c>
      <c r="CY501" s="74">
        <v>1.4999999999999999E-2</v>
      </c>
      <c r="CZ501" s="74">
        <v>0.307</v>
      </c>
      <c r="DA501" s="74">
        <v>2E-3</v>
      </c>
      <c r="DB501" s="74">
        <v>0</v>
      </c>
      <c r="DC501" s="74">
        <v>3.0000000000000001E-3</v>
      </c>
      <c r="DD501" s="74">
        <v>0</v>
      </c>
    </row>
    <row r="502" spans="1:108" ht="16.5" customHeight="1" x14ac:dyDescent="0.25">
      <c r="A502" s="70">
        <v>473</v>
      </c>
      <c r="B502" s="71">
        <v>45529</v>
      </c>
      <c r="C502" s="72">
        <v>2</v>
      </c>
      <c r="D502" s="72"/>
      <c r="E502" s="72">
        <v>1716.5387840000001</v>
      </c>
      <c r="F502" s="74"/>
      <c r="G502" s="72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2">
        <v>2.12</v>
      </c>
      <c r="AB502" s="72">
        <v>595.15</v>
      </c>
      <c r="AC502" s="72">
        <v>1.54</v>
      </c>
      <c r="AD502" s="72">
        <v>3.1</v>
      </c>
      <c r="AE502" s="72">
        <v>7.4279999999999999</v>
      </c>
      <c r="AF502" s="72">
        <v>5.8999999999999997E-2</v>
      </c>
      <c r="AG502" s="72">
        <v>0.39700000000000002</v>
      </c>
      <c r="AH502" s="72">
        <v>3.1E-2</v>
      </c>
      <c r="AI502" s="72">
        <v>0</v>
      </c>
      <c r="AJ502" s="72">
        <v>8.9999999999999993E-3</v>
      </c>
      <c r="AK502" s="72"/>
      <c r="AL502" s="72"/>
      <c r="AM502" s="72"/>
      <c r="AN502" s="72"/>
      <c r="AO502" s="74">
        <v>37.21</v>
      </c>
      <c r="AP502" s="72">
        <v>13070.85</v>
      </c>
      <c r="AQ502" s="74">
        <v>42.49</v>
      </c>
      <c r="AR502" s="74">
        <v>12.28</v>
      </c>
      <c r="AS502" s="74">
        <v>9.3940000000000001</v>
      </c>
      <c r="AT502" s="74">
        <v>0.93400000000000005</v>
      </c>
      <c r="AU502" s="74">
        <v>0.59</v>
      </c>
      <c r="AV502" s="74">
        <v>0.124</v>
      </c>
      <c r="AW502" s="74">
        <v>7.31</v>
      </c>
      <c r="AX502" s="74">
        <v>0.218</v>
      </c>
      <c r="AY502" s="74"/>
      <c r="AZ502" s="74"/>
      <c r="BA502" s="74"/>
      <c r="BB502" s="74">
        <v>0.72</v>
      </c>
      <c r="BC502" s="72">
        <v>100.95</v>
      </c>
      <c r="BD502" s="74">
        <v>0.18</v>
      </c>
      <c r="BE502" s="74">
        <v>2.5499999999999998</v>
      </c>
      <c r="BF502" s="74">
        <v>7.9329999999999998</v>
      </c>
      <c r="BG502" s="74">
        <v>2.5999999999999999E-2</v>
      </c>
      <c r="BH502" s="74">
        <v>0.42599999999999999</v>
      </c>
      <c r="BI502" s="74">
        <v>2.5000000000000001E-2</v>
      </c>
      <c r="BJ502" s="74" t="s">
        <v>50</v>
      </c>
      <c r="BK502" s="74">
        <v>4.0000000000000001E-3</v>
      </c>
      <c r="BL502" s="74">
        <v>1.27</v>
      </c>
      <c r="BM502" s="72">
        <v>598.61</v>
      </c>
      <c r="BN502" s="74">
        <v>0.6</v>
      </c>
      <c r="BO502" s="74">
        <v>48.5</v>
      </c>
      <c r="BP502" s="74">
        <v>11.862</v>
      </c>
      <c r="BQ502" s="74">
        <v>0.40600000000000003</v>
      </c>
      <c r="BR502" s="74">
        <v>0.19500000000000001</v>
      </c>
      <c r="BS502" s="74">
        <v>0.443</v>
      </c>
      <c r="BT502" s="74">
        <v>3.11</v>
      </c>
      <c r="BU502" s="74">
        <v>5.0000000000000001E-3</v>
      </c>
      <c r="BV502" s="74"/>
      <c r="BW502" s="74"/>
      <c r="BX502" s="73"/>
      <c r="BY502" s="73"/>
      <c r="BZ502" s="74">
        <v>0.56999999999999995</v>
      </c>
      <c r="CA502" s="72">
        <v>62.72</v>
      </c>
      <c r="CB502" s="74">
        <v>0.19</v>
      </c>
      <c r="CC502" s="74">
        <v>0.26</v>
      </c>
      <c r="CD502" s="74">
        <v>7.4420000000000002</v>
      </c>
      <c r="CE502" s="74">
        <v>1.7999999999999999E-2</v>
      </c>
      <c r="CF502" s="74">
        <v>0.40600000000000003</v>
      </c>
      <c r="CG502" s="74">
        <v>3.0000000000000001E-3</v>
      </c>
      <c r="CH502" s="74" t="s">
        <v>50</v>
      </c>
      <c r="CI502" s="74">
        <v>4.0000000000000001E-3</v>
      </c>
      <c r="CJ502" s="74">
        <v>3.05</v>
      </c>
      <c r="CK502" s="74">
        <v>609.83000000000004</v>
      </c>
      <c r="CL502" s="74">
        <v>1.25</v>
      </c>
      <c r="CM502" s="74">
        <v>4.3099999999999996</v>
      </c>
      <c r="CN502" s="74">
        <v>37.396000000000001</v>
      </c>
      <c r="CO502" s="74">
        <v>9.0999999999999998E-2</v>
      </c>
      <c r="CP502" s="74">
        <v>0.59499999999999997</v>
      </c>
      <c r="CQ502" s="74">
        <v>4.3999999999999997E-2</v>
      </c>
      <c r="CR502" s="74">
        <v>9</v>
      </c>
      <c r="CS502" s="74">
        <v>1.2999999999999999E-2</v>
      </c>
      <c r="CT502" s="74">
        <v>0.39</v>
      </c>
      <c r="CU502" s="74">
        <v>36.79</v>
      </c>
      <c r="CV502" s="74">
        <v>0.15</v>
      </c>
      <c r="CW502" s="74">
        <v>0.16</v>
      </c>
      <c r="CX502" s="74">
        <v>4.782</v>
      </c>
      <c r="CY502" s="74">
        <v>1.2999999999999999E-2</v>
      </c>
      <c r="CZ502" s="74">
        <v>0.30399999999999999</v>
      </c>
      <c r="DA502" s="74">
        <v>2E-3</v>
      </c>
      <c r="DB502" s="74">
        <v>0</v>
      </c>
      <c r="DC502" s="74">
        <v>3.0000000000000001E-3</v>
      </c>
      <c r="DD502" s="74">
        <v>0</v>
      </c>
    </row>
    <row r="503" spans="1:108" ht="16.5" customHeight="1" x14ac:dyDescent="0.25">
      <c r="A503" s="70">
        <v>474</v>
      </c>
      <c r="B503" s="71">
        <v>45530</v>
      </c>
      <c r="C503" s="72">
        <v>1</v>
      </c>
      <c r="D503" s="72"/>
      <c r="E503" s="72">
        <v>2018.648273</v>
      </c>
      <c r="F503" s="74"/>
      <c r="G503" s="72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2">
        <v>1.8959999999999999</v>
      </c>
      <c r="AB503" s="72">
        <v>636.48</v>
      </c>
      <c r="AC503" s="72">
        <v>1.21</v>
      </c>
      <c r="AD503" s="72">
        <v>2.48</v>
      </c>
      <c r="AE503" s="72">
        <v>7.0679999999999996</v>
      </c>
      <c r="AF503" s="72">
        <v>4.5999999999999999E-2</v>
      </c>
      <c r="AG503" s="72">
        <v>0.371</v>
      </c>
      <c r="AH503" s="72">
        <v>2.5000000000000001E-2</v>
      </c>
      <c r="AI503" s="72">
        <v>0</v>
      </c>
      <c r="AJ503" s="72">
        <v>8.0000000000000002E-3</v>
      </c>
      <c r="AK503" s="72"/>
      <c r="AL503" s="72"/>
      <c r="AM503" s="72"/>
      <c r="AN503" s="72"/>
      <c r="AO503" s="74">
        <v>41.14</v>
      </c>
      <c r="AP503" s="72">
        <v>15535.51</v>
      </c>
      <c r="AQ503" s="74">
        <v>42.27</v>
      </c>
      <c r="AR503" s="74">
        <v>9.0299999999999994</v>
      </c>
      <c r="AS503" s="74">
        <v>8.94</v>
      </c>
      <c r="AT503" s="74">
        <v>0.86</v>
      </c>
      <c r="AU503" s="74">
        <v>0.625</v>
      </c>
      <c r="AV503" s="74">
        <v>9.1999999999999998E-2</v>
      </c>
      <c r="AW503" s="74">
        <v>12.06</v>
      </c>
      <c r="AX503" s="74">
        <v>0.26900000000000002</v>
      </c>
      <c r="AY503" s="74"/>
      <c r="AZ503" s="74"/>
      <c r="BA503" s="74"/>
      <c r="BB503" s="74">
        <v>0.93200000000000005</v>
      </c>
      <c r="BC503" s="72">
        <v>130.18</v>
      </c>
      <c r="BD503" s="74">
        <v>0.17</v>
      </c>
      <c r="BE503" s="74">
        <v>2.76</v>
      </c>
      <c r="BF503" s="74">
        <v>7.2089999999999996</v>
      </c>
      <c r="BG503" s="74">
        <v>2.5999999999999999E-2</v>
      </c>
      <c r="BH503" s="74">
        <v>0.38700000000000001</v>
      </c>
      <c r="BI503" s="74">
        <v>2.8000000000000001E-2</v>
      </c>
      <c r="BJ503" s="74" t="s">
        <v>50</v>
      </c>
      <c r="BK503" s="74">
        <v>3.0000000000000001E-3</v>
      </c>
      <c r="BL503" s="74">
        <v>1.492</v>
      </c>
      <c r="BM503" s="72">
        <v>748.06</v>
      </c>
      <c r="BN503" s="74">
        <v>0.56999999999999995</v>
      </c>
      <c r="BO503" s="74">
        <v>41.83</v>
      </c>
      <c r="BP503" s="74">
        <v>16.015000000000001</v>
      </c>
      <c r="BQ503" s="74">
        <v>0.39900000000000002</v>
      </c>
      <c r="BR503" s="74">
        <v>0.27800000000000002</v>
      </c>
      <c r="BS503" s="74">
        <v>0.40300000000000002</v>
      </c>
      <c r="BT503" s="74">
        <v>10.15</v>
      </c>
      <c r="BU503" s="74">
        <v>7.0000000000000001E-3</v>
      </c>
      <c r="BV503" s="74"/>
      <c r="BW503" s="74"/>
      <c r="BX503" s="73"/>
      <c r="BY503" s="73"/>
      <c r="BZ503" s="74">
        <v>0.76600000000000001</v>
      </c>
      <c r="CA503" s="72">
        <v>70.81</v>
      </c>
      <c r="CB503" s="74">
        <v>0.15</v>
      </c>
      <c r="CC503" s="74">
        <v>0.24</v>
      </c>
      <c r="CD503" s="74">
        <v>7.3109999999999999</v>
      </c>
      <c r="CE503" s="74">
        <v>1.4E-2</v>
      </c>
      <c r="CF503" s="74">
        <v>0.42899999999999999</v>
      </c>
      <c r="CG503" s="74">
        <v>3.0000000000000001E-3</v>
      </c>
      <c r="CH503" s="74" t="s">
        <v>50</v>
      </c>
      <c r="CI503" s="74">
        <v>3.0000000000000001E-3</v>
      </c>
      <c r="CJ503" s="74">
        <v>2.9319999999999999</v>
      </c>
      <c r="CK503" s="74">
        <v>564.69000000000005</v>
      </c>
      <c r="CL503" s="74">
        <v>0.7</v>
      </c>
      <c r="CM503" s="74">
        <v>2.16</v>
      </c>
      <c r="CN503" s="74">
        <v>36.716999999999999</v>
      </c>
      <c r="CO503" s="74">
        <v>6.0999999999999999E-2</v>
      </c>
      <c r="CP503" s="74">
        <v>0.64500000000000002</v>
      </c>
      <c r="CQ503" s="74">
        <v>2.1999999999999999E-2</v>
      </c>
      <c r="CR503" s="74">
        <v>9.06</v>
      </c>
      <c r="CS503" s="74">
        <v>1.0999999999999999E-2</v>
      </c>
      <c r="CT503" s="74">
        <v>0.59899999999999998</v>
      </c>
      <c r="CU503" s="74">
        <v>48.78</v>
      </c>
      <c r="CV503" s="74">
        <v>0.15</v>
      </c>
      <c r="CW503" s="74">
        <v>0.17</v>
      </c>
      <c r="CX503" s="74">
        <v>5.3070000000000004</v>
      </c>
      <c r="CY503" s="74">
        <v>1.2999999999999999E-2</v>
      </c>
      <c r="CZ503" s="74">
        <v>0.38200000000000001</v>
      </c>
      <c r="DA503" s="74">
        <v>2E-3</v>
      </c>
      <c r="DB503" s="74">
        <v>0</v>
      </c>
      <c r="DC503" s="74">
        <v>2E-3</v>
      </c>
      <c r="DD503" s="74">
        <v>0</v>
      </c>
    </row>
    <row r="504" spans="1:108" ht="16.5" customHeight="1" x14ac:dyDescent="0.25">
      <c r="A504" s="70">
        <v>475</v>
      </c>
      <c r="B504" s="71">
        <v>45530</v>
      </c>
      <c r="C504" s="72">
        <v>2</v>
      </c>
      <c r="D504" s="72"/>
      <c r="E504" s="72">
        <v>1943.9065909999999</v>
      </c>
      <c r="F504" s="74"/>
      <c r="G504" s="72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2">
        <v>2.3439999999999999</v>
      </c>
      <c r="AB504" s="72">
        <v>697.08</v>
      </c>
      <c r="AC504" s="72">
        <v>1.08</v>
      </c>
      <c r="AD504" s="72">
        <v>2.41</v>
      </c>
      <c r="AE504" s="72">
        <v>7.7539999999999996</v>
      </c>
      <c r="AF504" s="72">
        <v>0.04</v>
      </c>
      <c r="AG504" s="72">
        <v>0.37</v>
      </c>
      <c r="AH504" s="72">
        <v>2.3E-2</v>
      </c>
      <c r="AI504" s="72">
        <v>0</v>
      </c>
      <c r="AJ504" s="72">
        <v>6.0000000000000001E-3</v>
      </c>
      <c r="AK504" s="72"/>
      <c r="AL504" s="72"/>
      <c r="AM504" s="72"/>
      <c r="AN504" s="72"/>
      <c r="AO504" s="74">
        <v>40.698999999999998</v>
      </c>
      <c r="AP504" s="72">
        <v>18397.12</v>
      </c>
      <c r="AQ504" s="74">
        <v>49.07</v>
      </c>
      <c r="AR504" s="74">
        <v>8.3800000000000008</v>
      </c>
      <c r="AS504" s="74">
        <v>7.798</v>
      </c>
      <c r="AT504" s="74">
        <v>0.88300000000000001</v>
      </c>
      <c r="AU504" s="74">
        <v>0.501</v>
      </c>
      <c r="AV504" s="74">
        <v>8.2000000000000003E-2</v>
      </c>
      <c r="AW504" s="74">
        <v>6.72</v>
      </c>
      <c r="AX504" s="74">
        <v>0.317</v>
      </c>
      <c r="AY504" s="74"/>
      <c r="AZ504" s="74"/>
      <c r="BA504" s="74"/>
      <c r="BB504" s="74">
        <v>0.83</v>
      </c>
      <c r="BC504" s="72">
        <v>158.46</v>
      </c>
      <c r="BD504" s="74">
        <v>0.19</v>
      </c>
      <c r="BE504" s="74">
        <v>2.19</v>
      </c>
      <c r="BF504" s="74">
        <v>7.8250000000000002</v>
      </c>
      <c r="BG504" s="74">
        <v>2.1999999999999999E-2</v>
      </c>
      <c r="BH504" s="74">
        <v>0.38900000000000001</v>
      </c>
      <c r="BI504" s="74">
        <v>2.1000000000000001E-2</v>
      </c>
      <c r="BJ504" s="74" t="s">
        <v>50</v>
      </c>
      <c r="BK504" s="74">
        <v>3.0000000000000001E-3</v>
      </c>
      <c r="BL504" s="74">
        <v>1.8859999999999999</v>
      </c>
      <c r="BM504" s="72">
        <v>1000.61</v>
      </c>
      <c r="BN504" s="74">
        <v>0.71</v>
      </c>
      <c r="BO504" s="74">
        <v>51.5</v>
      </c>
      <c r="BP504" s="74">
        <v>9.6270000000000007</v>
      </c>
      <c r="BQ504" s="74">
        <v>0.44800000000000001</v>
      </c>
      <c r="BR504" s="74">
        <v>0.16800000000000001</v>
      </c>
      <c r="BS504" s="74">
        <v>0.42099999999999999</v>
      </c>
      <c r="BT504" s="74">
        <v>1.83</v>
      </c>
      <c r="BU504" s="74">
        <v>6.0000000000000001E-3</v>
      </c>
      <c r="BV504" s="74"/>
      <c r="BW504" s="74"/>
      <c r="BX504" s="73"/>
      <c r="BY504" s="73"/>
      <c r="BZ504" s="74">
        <v>0.79300000000000004</v>
      </c>
      <c r="CA504" s="72">
        <v>129.15</v>
      </c>
      <c r="CB504" s="74">
        <v>0.17</v>
      </c>
      <c r="CC504" s="74">
        <v>0.26</v>
      </c>
      <c r="CD504" s="74">
        <v>7.0549999999999997</v>
      </c>
      <c r="CE504" s="74">
        <v>1.7999999999999999E-2</v>
      </c>
      <c r="CF504" s="74">
        <v>0.375</v>
      </c>
      <c r="CG504" s="74">
        <v>1.2E-2</v>
      </c>
      <c r="CH504" s="74" t="s">
        <v>50</v>
      </c>
      <c r="CI504" s="74">
        <v>3.0000000000000001E-3</v>
      </c>
      <c r="CJ504" s="74">
        <v>3.9710000000000001</v>
      </c>
      <c r="CK504" s="74">
        <v>1022.86</v>
      </c>
      <c r="CL504" s="74">
        <v>1.26</v>
      </c>
      <c r="CM504" s="74">
        <v>3.14</v>
      </c>
      <c r="CN504" s="74">
        <v>35.179000000000002</v>
      </c>
      <c r="CO504" s="74">
        <v>7.2999999999999995E-2</v>
      </c>
      <c r="CP504" s="74">
        <v>0.58199999999999996</v>
      </c>
      <c r="CQ504" s="74">
        <v>3.1E-2</v>
      </c>
      <c r="CR504" s="74">
        <v>11.46</v>
      </c>
      <c r="CS504" s="74">
        <v>1.4999999999999999E-2</v>
      </c>
      <c r="CT504" s="74">
        <v>0.73099999999999998</v>
      </c>
      <c r="CU504" s="74">
        <v>82.43</v>
      </c>
      <c r="CV504" s="74">
        <v>0.13</v>
      </c>
      <c r="CW504" s="74">
        <v>0.2</v>
      </c>
      <c r="CX504" s="74">
        <v>7.8029999999999999</v>
      </c>
      <c r="CY504" s="74">
        <v>2E-3</v>
      </c>
      <c r="CZ504" s="74">
        <v>0.39200000000000002</v>
      </c>
      <c r="DA504" s="74">
        <v>2E-3</v>
      </c>
      <c r="DB504" s="74">
        <v>0</v>
      </c>
      <c r="DC504" s="74">
        <v>3.0000000000000001E-3</v>
      </c>
      <c r="DD504" s="74">
        <v>0</v>
      </c>
    </row>
    <row r="505" spans="1:108" ht="16.5" customHeight="1" x14ac:dyDescent="0.25">
      <c r="A505" s="70">
        <v>476</v>
      </c>
      <c r="B505" s="71">
        <v>45531</v>
      </c>
      <c r="C505" s="72">
        <v>1</v>
      </c>
      <c r="D505" s="72"/>
      <c r="E505" s="72">
        <v>2037.993633</v>
      </c>
      <c r="F505" s="74"/>
      <c r="G505" s="72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2">
        <v>2.1459999999999999</v>
      </c>
      <c r="AB505" s="72">
        <v>722.1</v>
      </c>
      <c r="AC505" s="72">
        <v>1.05</v>
      </c>
      <c r="AD505" s="72">
        <v>2.87</v>
      </c>
      <c r="AE505" s="72">
        <v>9.7759999999999998</v>
      </c>
      <c r="AF505" s="72">
        <v>4.2000000000000003E-2</v>
      </c>
      <c r="AG505" s="72">
        <v>0.39300000000000002</v>
      </c>
      <c r="AH505" s="72">
        <v>2.3E-2</v>
      </c>
      <c r="AI505" s="72">
        <v>0</v>
      </c>
      <c r="AJ505" s="72">
        <v>1.4999999999999999E-2</v>
      </c>
      <c r="AK505" s="72"/>
      <c r="AL505" s="72"/>
      <c r="AM505" s="72"/>
      <c r="AN505" s="72"/>
      <c r="AO505" s="74">
        <v>39.299999999999997</v>
      </c>
      <c r="AP505" s="72">
        <v>16253.65</v>
      </c>
      <c r="AQ505" s="74">
        <v>37.65</v>
      </c>
      <c r="AR505" s="74">
        <v>10.93</v>
      </c>
      <c r="AS505" s="74">
        <v>8.6379999999999999</v>
      </c>
      <c r="AT505" s="74">
        <v>0.68899999999999995</v>
      </c>
      <c r="AU505" s="74">
        <v>0.51800000000000002</v>
      </c>
      <c r="AV505" s="74">
        <v>9.2999999999999999E-2</v>
      </c>
      <c r="AW505" s="74">
        <v>10.16</v>
      </c>
      <c r="AX505" s="74">
        <v>0.32200000000000001</v>
      </c>
      <c r="AY505" s="74"/>
      <c r="AZ505" s="74"/>
      <c r="BA505" s="74"/>
      <c r="BB505" s="74">
        <v>0.69799999999999995</v>
      </c>
      <c r="BC505" s="72">
        <v>164.51</v>
      </c>
      <c r="BD505" s="74">
        <v>0.16</v>
      </c>
      <c r="BE505" s="74">
        <v>2</v>
      </c>
      <c r="BF505" s="74">
        <v>8.2970000000000006</v>
      </c>
      <c r="BG505" s="74">
        <v>2.1000000000000001E-2</v>
      </c>
      <c r="BH505" s="74">
        <v>0.38200000000000001</v>
      </c>
      <c r="BI505" s="74">
        <v>1.7000000000000001E-2</v>
      </c>
      <c r="BJ505" s="74" t="s">
        <v>50</v>
      </c>
      <c r="BK505" s="74">
        <v>7.0000000000000001E-3</v>
      </c>
      <c r="BL505" s="74">
        <v>1.4870000000000001</v>
      </c>
      <c r="BM505" s="72">
        <v>923.87</v>
      </c>
      <c r="BN505" s="74">
        <v>0.73</v>
      </c>
      <c r="BO505" s="74">
        <v>52.19</v>
      </c>
      <c r="BP505" s="74">
        <v>12.128</v>
      </c>
      <c r="BQ505" s="74">
        <v>0.39600000000000002</v>
      </c>
      <c r="BR505" s="74">
        <v>0.23599999999999999</v>
      </c>
      <c r="BS505" s="74">
        <v>0.44900000000000001</v>
      </c>
      <c r="BT505" s="74">
        <v>1.95</v>
      </c>
      <c r="BU505" s="74">
        <v>1.2E-2</v>
      </c>
      <c r="BV505" s="74"/>
      <c r="BW505" s="74"/>
      <c r="BX505" s="73"/>
      <c r="BY505" s="73"/>
      <c r="BZ505" s="74">
        <v>0.59799999999999998</v>
      </c>
      <c r="CA505" s="72">
        <v>105.1</v>
      </c>
      <c r="CB505" s="74">
        <v>0.19</v>
      </c>
      <c r="CC505" s="74">
        <v>0.24</v>
      </c>
      <c r="CD505" s="74">
        <v>9.4629999999999992</v>
      </c>
      <c r="CE505" s="74">
        <v>1.2999999999999999E-2</v>
      </c>
      <c r="CF505" s="74">
        <v>0.436</v>
      </c>
      <c r="CG505" s="74">
        <v>3.0000000000000001E-3</v>
      </c>
      <c r="CH505" s="74" t="s">
        <v>50</v>
      </c>
      <c r="CI505" s="74">
        <v>7.0000000000000001E-3</v>
      </c>
      <c r="CJ505" s="74">
        <v>3.7480000000000002</v>
      </c>
      <c r="CK505" s="74">
        <v>1106.93</v>
      </c>
      <c r="CL505" s="74">
        <v>1.08</v>
      </c>
      <c r="CM505" s="74">
        <v>4.5599999999999996</v>
      </c>
      <c r="CN505" s="74">
        <v>31.702999999999999</v>
      </c>
      <c r="CO505" s="74">
        <v>0.107</v>
      </c>
      <c r="CP505" s="74">
        <v>0.76100000000000001</v>
      </c>
      <c r="CQ505" s="74">
        <v>0.04</v>
      </c>
      <c r="CR505" s="74">
        <v>12.58</v>
      </c>
      <c r="CS505" s="74">
        <v>1.7999999999999999E-2</v>
      </c>
      <c r="CT505" s="74">
        <v>0.53200000000000003</v>
      </c>
      <c r="CU505" s="74">
        <v>85.26</v>
      </c>
      <c r="CV505" s="74">
        <v>0.16</v>
      </c>
      <c r="CW505" s="74">
        <v>0.15</v>
      </c>
      <c r="CX505" s="74">
        <v>8.1539999999999999</v>
      </c>
      <c r="CY505" s="74">
        <v>1.2999999999999999E-2</v>
      </c>
      <c r="CZ505" s="74">
        <v>0.40300000000000002</v>
      </c>
      <c r="DA505" s="74">
        <v>2E-3</v>
      </c>
      <c r="DB505" s="74">
        <v>0</v>
      </c>
      <c r="DC505" s="74">
        <v>5.0000000000000001E-3</v>
      </c>
      <c r="DD505" s="74">
        <v>0</v>
      </c>
    </row>
    <row r="506" spans="1:108" ht="16.5" customHeight="1" x14ac:dyDescent="0.25">
      <c r="A506" s="70">
        <v>477</v>
      </c>
      <c r="B506" s="71">
        <v>45531</v>
      </c>
      <c r="C506" s="72">
        <v>2</v>
      </c>
      <c r="D506" s="72"/>
      <c r="E506" s="72">
        <v>1995.251017</v>
      </c>
      <c r="F506" s="74"/>
      <c r="G506" s="72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2">
        <v>1.6990000000000001</v>
      </c>
      <c r="AB506" s="72">
        <v>782.74</v>
      </c>
      <c r="AC506" s="72">
        <v>2.2799999999999998</v>
      </c>
      <c r="AD506" s="72">
        <v>3.58</v>
      </c>
      <c r="AE506" s="72">
        <v>9.7550000000000008</v>
      </c>
      <c r="AF506" s="72">
        <v>5.8999999999999997E-2</v>
      </c>
      <c r="AG506" s="72">
        <v>0.45400000000000001</v>
      </c>
      <c r="AH506" s="72">
        <v>3.2000000000000001E-2</v>
      </c>
      <c r="AI506" s="72">
        <v>0</v>
      </c>
      <c r="AJ506" s="72">
        <v>1.7999999999999999E-2</v>
      </c>
      <c r="AK506" s="72"/>
      <c r="AL506" s="72"/>
      <c r="AM506" s="72"/>
      <c r="AN506" s="72"/>
      <c r="AO506" s="74">
        <v>32.383000000000003</v>
      </c>
      <c r="AP506" s="72">
        <v>17174.53</v>
      </c>
      <c r="AQ506" s="74">
        <v>39.78</v>
      </c>
      <c r="AR506" s="74">
        <v>11.15</v>
      </c>
      <c r="AS506" s="74">
        <v>8.8740000000000006</v>
      </c>
      <c r="AT506" s="74">
        <v>0.60099999999999998</v>
      </c>
      <c r="AU506" s="74">
        <v>0.56899999999999995</v>
      </c>
      <c r="AV506" s="74">
        <v>9.4E-2</v>
      </c>
      <c r="AW506" s="74">
        <v>9.09</v>
      </c>
      <c r="AX506" s="74">
        <v>0.36399999999999999</v>
      </c>
      <c r="AY506" s="74"/>
      <c r="AZ506" s="74"/>
      <c r="BA506" s="74"/>
      <c r="BB506" s="74">
        <v>0.83299999999999996</v>
      </c>
      <c r="BC506" s="72">
        <v>253.33</v>
      </c>
      <c r="BD506" s="74">
        <v>0.25</v>
      </c>
      <c r="BE506" s="74">
        <v>2.93</v>
      </c>
      <c r="BF506" s="74">
        <v>9.26</v>
      </c>
      <c r="BG506" s="74">
        <v>2.1999999999999999E-2</v>
      </c>
      <c r="BH506" s="74">
        <v>0.41199999999999998</v>
      </c>
      <c r="BI506" s="74">
        <v>2.5000000000000001E-2</v>
      </c>
      <c r="BJ506" s="74" t="s">
        <v>50</v>
      </c>
      <c r="BK506" s="74">
        <v>7.0000000000000001E-3</v>
      </c>
      <c r="BL506" s="74">
        <v>1.393</v>
      </c>
      <c r="BM506" s="72">
        <v>1330.61</v>
      </c>
      <c r="BN506" s="74">
        <v>0.91</v>
      </c>
      <c r="BO506" s="74">
        <v>52.85</v>
      </c>
      <c r="BP506" s="74">
        <v>11.984</v>
      </c>
      <c r="BQ506" s="74">
        <v>0.40300000000000002</v>
      </c>
      <c r="BR506" s="74">
        <v>0.25800000000000001</v>
      </c>
      <c r="BS506" s="74">
        <v>0.432</v>
      </c>
      <c r="BT506" s="74">
        <v>1.71</v>
      </c>
      <c r="BU506" s="74">
        <v>1.9E-2</v>
      </c>
      <c r="BV506" s="74"/>
      <c r="BW506" s="74"/>
      <c r="BX506" s="73"/>
      <c r="BY506" s="73"/>
      <c r="BZ506" s="74">
        <v>0.69899999999999995</v>
      </c>
      <c r="CA506" s="72">
        <v>154.76</v>
      </c>
      <c r="CB506" s="74">
        <v>0.27</v>
      </c>
      <c r="CC506" s="74">
        <v>0.21</v>
      </c>
      <c r="CD506" s="74">
        <v>9.1010000000000009</v>
      </c>
      <c r="CE506" s="74">
        <v>1.4E-2</v>
      </c>
      <c r="CF506" s="74">
        <v>0.49099999999999999</v>
      </c>
      <c r="CG506" s="74">
        <v>3.0000000000000001E-3</v>
      </c>
      <c r="CH506" s="74" t="s">
        <v>50</v>
      </c>
      <c r="CI506" s="74">
        <v>0.01</v>
      </c>
      <c r="CJ506" s="74">
        <v>3.766</v>
      </c>
      <c r="CK506" s="74">
        <v>1721.77</v>
      </c>
      <c r="CL506" s="74">
        <v>1.88</v>
      </c>
      <c r="CM506" s="74">
        <v>5.31</v>
      </c>
      <c r="CN506" s="74">
        <v>29.47</v>
      </c>
      <c r="CO506" s="74">
        <v>0.12</v>
      </c>
      <c r="CP506" s="74">
        <v>0.64800000000000002</v>
      </c>
      <c r="CQ506" s="74">
        <v>4.2999999999999997E-2</v>
      </c>
      <c r="CR506" s="74">
        <v>15.41</v>
      </c>
      <c r="CS506" s="74">
        <v>2.5999999999999999E-2</v>
      </c>
      <c r="CT506" s="74">
        <v>0.66600000000000004</v>
      </c>
      <c r="CU506" s="74">
        <v>129.13999999999999</v>
      </c>
      <c r="CV506" s="74">
        <v>0.2</v>
      </c>
      <c r="CW506" s="74">
        <v>0.14000000000000001</v>
      </c>
      <c r="CX506" s="74">
        <v>9.0790000000000006</v>
      </c>
      <c r="CY506" s="74">
        <v>8.9999999999999993E-3</v>
      </c>
      <c r="CZ506" s="74">
        <v>0.46600000000000003</v>
      </c>
      <c r="DA506" s="74">
        <v>2E-3</v>
      </c>
      <c r="DB506" s="74">
        <v>0</v>
      </c>
      <c r="DC506" s="74">
        <v>8.9999999999999993E-3</v>
      </c>
      <c r="DD506" s="74">
        <v>0</v>
      </c>
    </row>
    <row r="507" spans="1:108" ht="16.5" customHeight="1" x14ac:dyDescent="0.25">
      <c r="A507" s="70">
        <v>478</v>
      </c>
      <c r="B507" s="71">
        <v>45532</v>
      </c>
      <c r="C507" s="72">
        <v>1</v>
      </c>
      <c r="D507" s="72"/>
      <c r="E507" s="72">
        <v>2027.9670919999996</v>
      </c>
      <c r="F507" s="74"/>
      <c r="G507" s="72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2">
        <v>1.9490000000000001</v>
      </c>
      <c r="AB507" s="72">
        <v>715.32</v>
      </c>
      <c r="AC507" s="72">
        <v>2.0299999999999998</v>
      </c>
      <c r="AD507" s="72">
        <v>3.33</v>
      </c>
      <c r="AE507" s="72">
        <v>7.59</v>
      </c>
      <c r="AF507" s="72">
        <v>5.0999999999999997E-2</v>
      </c>
      <c r="AG507" s="72">
        <v>0.40200000000000002</v>
      </c>
      <c r="AH507" s="72">
        <v>3.5000000000000003E-2</v>
      </c>
      <c r="AI507" s="72">
        <v>0</v>
      </c>
      <c r="AJ507" s="72">
        <v>1.2E-2</v>
      </c>
      <c r="AK507" s="72"/>
      <c r="AL507" s="72"/>
      <c r="AM507" s="72"/>
      <c r="AN507" s="72"/>
      <c r="AO507" s="74">
        <v>31.882999999999999</v>
      </c>
      <c r="AP507" s="72">
        <v>16076.64</v>
      </c>
      <c r="AQ507" s="74">
        <v>50.7</v>
      </c>
      <c r="AR507" s="74">
        <v>6.1</v>
      </c>
      <c r="AS507" s="74">
        <v>6.1920000000000002</v>
      </c>
      <c r="AT507" s="74">
        <v>0.56299999999999994</v>
      </c>
      <c r="AU507" s="74">
        <v>0.44900000000000001</v>
      </c>
      <c r="AV507" s="74">
        <v>6.2E-2</v>
      </c>
      <c r="AW507" s="74">
        <v>7.05</v>
      </c>
      <c r="AX507" s="74">
        <v>0.26600000000000001</v>
      </c>
      <c r="AY507" s="74"/>
      <c r="AZ507" s="74"/>
      <c r="BA507" s="74"/>
      <c r="BB507" s="74">
        <v>0.76500000000000001</v>
      </c>
      <c r="BC507" s="72">
        <v>155.84</v>
      </c>
      <c r="BD507" s="74">
        <v>0.23</v>
      </c>
      <c r="BE507" s="74">
        <v>3.04</v>
      </c>
      <c r="BF507" s="74">
        <v>7.7060000000000004</v>
      </c>
      <c r="BG507" s="74">
        <v>2.7E-2</v>
      </c>
      <c r="BH507" s="74">
        <v>0.39100000000000001</v>
      </c>
      <c r="BI507" s="74">
        <v>3.1E-2</v>
      </c>
      <c r="BJ507" s="74" t="s">
        <v>50</v>
      </c>
      <c r="BK507" s="74">
        <v>6.0000000000000001E-3</v>
      </c>
      <c r="BL507" s="74">
        <v>1.2909999999999999</v>
      </c>
      <c r="BM507" s="72">
        <v>1023.38</v>
      </c>
      <c r="BN507" s="74">
        <v>0.68</v>
      </c>
      <c r="BO507" s="74">
        <v>52.07</v>
      </c>
      <c r="BP507" s="74">
        <v>10.292999999999999</v>
      </c>
      <c r="BQ507" s="74">
        <v>0.42299999999999999</v>
      </c>
      <c r="BR507" s="74">
        <v>0.19700000000000001</v>
      </c>
      <c r="BS507" s="74">
        <v>0.48</v>
      </c>
      <c r="BT507" s="74">
        <v>1.97</v>
      </c>
      <c r="BU507" s="74">
        <v>8.9999999999999993E-3</v>
      </c>
      <c r="BV507" s="74"/>
      <c r="BW507" s="74"/>
      <c r="BX507" s="73"/>
      <c r="BY507" s="73"/>
      <c r="BZ507" s="74">
        <v>0.56599999999999995</v>
      </c>
      <c r="CA507" s="72">
        <v>112.81</v>
      </c>
      <c r="CB507" s="74">
        <v>0.18</v>
      </c>
      <c r="CC507" s="74">
        <v>0.27</v>
      </c>
      <c r="CD507" s="74">
        <v>6.9139999999999997</v>
      </c>
      <c r="CE507" s="74">
        <v>1.0999999999999999E-2</v>
      </c>
      <c r="CF507" s="74">
        <v>0.36899999999999999</v>
      </c>
      <c r="CG507" s="74">
        <v>3.0000000000000001E-3</v>
      </c>
      <c r="CH507" s="74" t="s">
        <v>50</v>
      </c>
      <c r="CI507" s="74">
        <v>5.0000000000000001E-3</v>
      </c>
      <c r="CJ507" s="74">
        <v>3.339</v>
      </c>
      <c r="CK507" s="74">
        <v>1403.1</v>
      </c>
      <c r="CL507" s="74">
        <v>1.96</v>
      </c>
      <c r="CM507" s="74">
        <v>5.18</v>
      </c>
      <c r="CN507" s="74">
        <v>34.347999999999999</v>
      </c>
      <c r="CO507" s="74">
        <v>0.111</v>
      </c>
      <c r="CP507" s="74">
        <v>0.71099999999999997</v>
      </c>
      <c r="CQ507" s="74">
        <v>5.0999999999999997E-2</v>
      </c>
      <c r="CR507" s="74">
        <v>9.69</v>
      </c>
      <c r="CS507" s="74">
        <v>1.9E-2</v>
      </c>
      <c r="CT507" s="74">
        <v>0.499</v>
      </c>
      <c r="CU507" s="74">
        <v>89.02</v>
      </c>
      <c r="CV507" s="74">
        <v>0.19</v>
      </c>
      <c r="CW507" s="74">
        <v>0.18</v>
      </c>
      <c r="CX507" s="74">
        <v>6.4249999999999998</v>
      </c>
      <c r="CY507" s="74">
        <v>0.01</v>
      </c>
      <c r="CZ507" s="74">
        <v>0.379</v>
      </c>
      <c r="DA507" s="74">
        <v>2E-3</v>
      </c>
      <c r="DB507" s="74">
        <v>0</v>
      </c>
      <c r="DC507" s="74">
        <v>5.0000000000000001E-3</v>
      </c>
      <c r="DD507" s="74">
        <v>0</v>
      </c>
    </row>
    <row r="508" spans="1:108" ht="16.5" customHeight="1" x14ac:dyDescent="0.25">
      <c r="A508" s="70">
        <v>479</v>
      </c>
      <c r="B508" s="71">
        <v>45532</v>
      </c>
      <c r="C508" s="72">
        <v>2</v>
      </c>
      <c r="D508" s="72"/>
      <c r="E508" s="72">
        <v>1989.0869325000001</v>
      </c>
      <c r="F508" s="74"/>
      <c r="G508" s="72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2">
        <v>1.546</v>
      </c>
      <c r="AB508" s="72">
        <v>643.44000000000005</v>
      </c>
      <c r="AC508" s="72">
        <v>2.12</v>
      </c>
      <c r="AD508" s="72">
        <v>3.25</v>
      </c>
      <c r="AE508" s="72">
        <v>6.2910000000000004</v>
      </c>
      <c r="AF508" s="72">
        <v>4.9000000000000002E-2</v>
      </c>
      <c r="AG508" s="72">
        <v>0.32800000000000001</v>
      </c>
      <c r="AH508" s="72">
        <v>3.5999999999999997E-2</v>
      </c>
      <c r="AI508" s="72">
        <v>0</v>
      </c>
      <c r="AJ508" s="72">
        <v>0.01</v>
      </c>
      <c r="AK508" s="72"/>
      <c r="AL508" s="72"/>
      <c r="AM508" s="72"/>
      <c r="AN508" s="72"/>
      <c r="AO508" s="74">
        <v>29.094999999999999</v>
      </c>
      <c r="AP508" s="72">
        <v>13883.34</v>
      </c>
      <c r="AQ508" s="74">
        <v>53.68</v>
      </c>
      <c r="AR508" s="74">
        <v>6.26</v>
      </c>
      <c r="AS508" s="74">
        <v>5.9080000000000004</v>
      </c>
      <c r="AT508" s="74">
        <v>0.56499999999999995</v>
      </c>
      <c r="AU508" s="74">
        <v>0.39</v>
      </c>
      <c r="AV508" s="74">
        <v>6.9000000000000006E-2</v>
      </c>
      <c r="AW508" s="74">
        <v>5.16</v>
      </c>
      <c r="AX508" s="74">
        <v>0.252</v>
      </c>
      <c r="AY508" s="74"/>
      <c r="AZ508" s="74"/>
      <c r="BA508" s="74"/>
      <c r="BB508" s="74">
        <v>0.76600000000000001</v>
      </c>
      <c r="BC508" s="72">
        <v>114.25</v>
      </c>
      <c r="BD508" s="74">
        <v>0.27</v>
      </c>
      <c r="BE508" s="74">
        <v>2.06</v>
      </c>
      <c r="BF508" s="74">
        <v>7.915</v>
      </c>
      <c r="BG508" s="74">
        <v>2.5000000000000001E-2</v>
      </c>
      <c r="BH508" s="74">
        <v>0.40500000000000003</v>
      </c>
      <c r="BI508" s="74">
        <v>2.3E-2</v>
      </c>
      <c r="BJ508" s="74" t="s">
        <v>50</v>
      </c>
      <c r="BK508" s="74">
        <v>6.0000000000000001E-3</v>
      </c>
      <c r="BL508" s="74">
        <v>0.99399999999999999</v>
      </c>
      <c r="BM508" s="72">
        <v>858.54</v>
      </c>
      <c r="BN508" s="74">
        <v>0.79</v>
      </c>
      <c r="BO508" s="74">
        <v>52.27</v>
      </c>
      <c r="BP508" s="74">
        <v>8.1999999999999993</v>
      </c>
      <c r="BQ508" s="74">
        <v>0.35299999999999998</v>
      </c>
      <c r="BR508" s="74">
        <v>0.122</v>
      </c>
      <c r="BS508" s="74">
        <v>0.43</v>
      </c>
      <c r="BT508" s="74">
        <v>1.88</v>
      </c>
      <c r="BU508" s="74">
        <v>8.0000000000000002E-3</v>
      </c>
      <c r="BV508" s="74"/>
      <c r="BW508" s="74"/>
      <c r="BX508" s="73"/>
      <c r="BY508" s="73"/>
      <c r="BZ508" s="74">
        <v>0.65600000000000003</v>
      </c>
      <c r="CA508" s="72">
        <v>110.17</v>
      </c>
      <c r="CB508" s="74">
        <v>0.18</v>
      </c>
      <c r="CC508" s="74">
        <v>0.2</v>
      </c>
      <c r="CD508" s="74">
        <v>5.4969999999999999</v>
      </c>
      <c r="CE508" s="74">
        <v>1.7999999999999999E-2</v>
      </c>
      <c r="CF508" s="74">
        <v>0.30499999999999999</v>
      </c>
      <c r="CG508" s="74">
        <v>1.7999999999999999E-2</v>
      </c>
      <c r="CH508" s="74" t="s">
        <v>50</v>
      </c>
      <c r="CI508" s="74">
        <v>5.0000000000000001E-3</v>
      </c>
      <c r="CJ508" s="74">
        <v>3.9470000000000001</v>
      </c>
      <c r="CK508" s="74">
        <v>1642.03</v>
      </c>
      <c r="CL508" s="74">
        <v>3.1</v>
      </c>
      <c r="CM508" s="74">
        <v>7.38</v>
      </c>
      <c r="CN508" s="74">
        <v>28.378</v>
      </c>
      <c r="CO508" s="74">
        <v>0.14399999999999999</v>
      </c>
      <c r="CP508" s="74">
        <v>0.55500000000000005</v>
      </c>
      <c r="CQ508" s="74">
        <v>7.9000000000000001E-2</v>
      </c>
      <c r="CR508" s="74">
        <v>10.61</v>
      </c>
      <c r="CS508" s="74">
        <v>2.1000000000000001E-2</v>
      </c>
      <c r="CT508" s="74">
        <v>0.59899999999999998</v>
      </c>
      <c r="CU508" s="74">
        <v>84.28</v>
      </c>
      <c r="CV508" s="74">
        <v>0.23</v>
      </c>
      <c r="CW508" s="74">
        <v>0.31</v>
      </c>
      <c r="CX508" s="74">
        <v>6.3179999999999996</v>
      </c>
      <c r="CY508" s="74">
        <v>1.0999999999999999E-2</v>
      </c>
      <c r="CZ508" s="74">
        <v>0.371</v>
      </c>
      <c r="DA508" s="74">
        <v>4.0000000000000001E-3</v>
      </c>
      <c r="DB508" s="74">
        <v>0</v>
      </c>
      <c r="DC508" s="74">
        <v>4.0000000000000001E-3</v>
      </c>
      <c r="DD508" s="74">
        <v>0</v>
      </c>
    </row>
    <row r="509" spans="1:108" ht="16.5" customHeight="1" x14ac:dyDescent="0.25">
      <c r="A509" s="70">
        <v>480</v>
      </c>
      <c r="B509" s="71">
        <v>45533</v>
      </c>
      <c r="C509" s="72">
        <v>1</v>
      </c>
      <c r="D509" s="72"/>
      <c r="E509" s="72">
        <v>1975.5892329999999</v>
      </c>
      <c r="F509" s="74"/>
      <c r="G509" s="72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2">
        <v>1.494</v>
      </c>
      <c r="AB509" s="72">
        <v>536.79999999999995</v>
      </c>
      <c r="AC509" s="72">
        <v>1.74</v>
      </c>
      <c r="AD509" s="72">
        <v>2.8</v>
      </c>
      <c r="AE509" s="72">
        <v>6.86</v>
      </c>
      <c r="AF509" s="72">
        <v>0.05</v>
      </c>
      <c r="AG509" s="72">
        <v>0.34599999999999997</v>
      </c>
      <c r="AH509" s="72">
        <v>0.03</v>
      </c>
      <c r="AI509" s="72">
        <v>0</v>
      </c>
      <c r="AJ509" s="72">
        <v>0.01</v>
      </c>
      <c r="AK509" s="72"/>
      <c r="AL509" s="72"/>
      <c r="AM509" s="72"/>
      <c r="AN509" s="72"/>
      <c r="AO509" s="74">
        <v>25.483000000000001</v>
      </c>
      <c r="AP509" s="72">
        <v>14012.76</v>
      </c>
      <c r="AQ509" s="74">
        <v>48.72</v>
      </c>
      <c r="AR509" s="74">
        <v>8.1999999999999993</v>
      </c>
      <c r="AS509" s="74">
        <v>6.7649999999999997</v>
      </c>
      <c r="AT509" s="74">
        <v>0.753</v>
      </c>
      <c r="AU509" s="74">
        <v>0.41699999999999998</v>
      </c>
      <c r="AV509" s="74">
        <v>8.7999999999999995E-2</v>
      </c>
      <c r="AW509" s="74">
        <v>6.08</v>
      </c>
      <c r="AX509" s="74">
        <v>0.27700000000000002</v>
      </c>
      <c r="AY509" s="74"/>
      <c r="AZ509" s="74"/>
      <c r="BA509" s="74"/>
      <c r="BB509" s="74">
        <v>0.69799999999999995</v>
      </c>
      <c r="BC509" s="72">
        <v>101.36</v>
      </c>
      <c r="BD509" s="74">
        <v>0.21</v>
      </c>
      <c r="BE509" s="74">
        <v>2.54</v>
      </c>
      <c r="BF509" s="74">
        <v>6.633</v>
      </c>
      <c r="BG509" s="74">
        <v>2.4E-2</v>
      </c>
      <c r="BH509" s="74">
        <v>0.31900000000000001</v>
      </c>
      <c r="BI509" s="74">
        <v>2.7E-2</v>
      </c>
      <c r="BJ509" s="74" t="s">
        <v>50</v>
      </c>
      <c r="BK509" s="74">
        <v>5.0000000000000001E-3</v>
      </c>
      <c r="BL509" s="74">
        <v>1.0349999999999999</v>
      </c>
      <c r="BM509" s="72">
        <v>778.09</v>
      </c>
      <c r="BN509" s="74">
        <v>0.75</v>
      </c>
      <c r="BO509" s="74">
        <v>52.31</v>
      </c>
      <c r="BP509" s="74">
        <v>8.4819999999999993</v>
      </c>
      <c r="BQ509" s="74">
        <v>0.38800000000000001</v>
      </c>
      <c r="BR509" s="74">
        <v>0.14299999999999999</v>
      </c>
      <c r="BS509" s="74">
        <v>0.432</v>
      </c>
      <c r="BT509" s="74">
        <v>1.72</v>
      </c>
      <c r="BU509" s="74">
        <v>7.0000000000000001E-3</v>
      </c>
      <c r="BV509" s="74"/>
      <c r="BW509" s="74"/>
      <c r="BX509" s="73"/>
      <c r="BY509" s="73"/>
      <c r="BZ509" s="74">
        <v>0.52700000000000002</v>
      </c>
      <c r="CA509" s="72">
        <v>59.36</v>
      </c>
      <c r="CB509" s="74">
        <v>0.16</v>
      </c>
      <c r="CC509" s="74">
        <v>0.17</v>
      </c>
      <c r="CD509" s="74">
        <v>5.649</v>
      </c>
      <c r="CE509" s="74">
        <v>1.0999999999999999E-2</v>
      </c>
      <c r="CF509" s="74">
        <v>0.28299999999999997</v>
      </c>
      <c r="CG509" s="74">
        <v>2E-3</v>
      </c>
      <c r="CH509" s="74" t="s">
        <v>50</v>
      </c>
      <c r="CI509" s="74">
        <v>4.0000000000000001E-3</v>
      </c>
      <c r="CJ509" s="74">
        <v>2.5990000000000002</v>
      </c>
      <c r="CK509" s="74">
        <v>701.12</v>
      </c>
      <c r="CL509" s="74">
        <v>1.23</v>
      </c>
      <c r="CM509" s="74">
        <v>3.78</v>
      </c>
      <c r="CN509" s="74">
        <v>34.109000000000002</v>
      </c>
      <c r="CO509" s="74">
        <v>8.7999999999999995E-2</v>
      </c>
      <c r="CP509" s="74">
        <v>0.7</v>
      </c>
      <c r="CQ509" s="74">
        <v>4.2000000000000003E-2</v>
      </c>
      <c r="CR509" s="74">
        <v>8.3000000000000007</v>
      </c>
      <c r="CS509" s="74">
        <v>1.2999999999999999E-2</v>
      </c>
      <c r="CT509" s="74">
        <v>0.42099999999999999</v>
      </c>
      <c r="CU509" s="74">
        <v>45.68</v>
      </c>
      <c r="CV509" s="74">
        <v>0.19</v>
      </c>
      <c r="CW509" s="74">
        <v>0.18</v>
      </c>
      <c r="CX509" s="74">
        <v>5.4969999999999999</v>
      </c>
      <c r="CY509" s="74">
        <v>1.2999999999999999E-2</v>
      </c>
      <c r="CZ509" s="74">
        <v>0.35199999999999998</v>
      </c>
      <c r="DA509" s="74">
        <v>2E-3</v>
      </c>
      <c r="DB509" s="74">
        <v>0</v>
      </c>
      <c r="DC509" s="74">
        <v>4.0000000000000001E-3</v>
      </c>
      <c r="DD509" s="74">
        <v>0</v>
      </c>
    </row>
    <row r="510" spans="1:108" ht="16.5" customHeight="1" x14ac:dyDescent="0.25">
      <c r="A510" s="70">
        <v>481</v>
      </c>
      <c r="B510" s="71">
        <v>45533</v>
      </c>
      <c r="C510" s="72">
        <v>2</v>
      </c>
      <c r="D510" s="72"/>
      <c r="E510" s="72">
        <v>2051.9909670000002</v>
      </c>
      <c r="F510" s="74"/>
      <c r="G510" s="72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2">
        <v>1.0920000000000001</v>
      </c>
      <c r="AB510" s="72">
        <v>311.47000000000003</v>
      </c>
      <c r="AC510" s="72">
        <v>1.38</v>
      </c>
      <c r="AD510" s="72">
        <v>2.16</v>
      </c>
      <c r="AE510" s="72">
        <v>5.9870000000000001</v>
      </c>
      <c r="AF510" s="72">
        <v>3.5999999999999997E-2</v>
      </c>
      <c r="AG510" s="72">
        <v>0.246</v>
      </c>
      <c r="AH510" s="72">
        <v>2.3E-2</v>
      </c>
      <c r="AI510" s="72">
        <v>0</v>
      </c>
      <c r="AJ510" s="72">
        <v>5.0000000000000001E-3</v>
      </c>
      <c r="AK510" s="72"/>
      <c r="AL510" s="72"/>
      <c r="AM510" s="72"/>
      <c r="AN510" s="72"/>
      <c r="AO510" s="74">
        <v>29.356000000000002</v>
      </c>
      <c r="AP510" s="72">
        <v>12975.51</v>
      </c>
      <c r="AQ510" s="74">
        <v>43.8</v>
      </c>
      <c r="AR510" s="74">
        <v>9.2799999999999994</v>
      </c>
      <c r="AS510" s="74">
        <v>7.2709999999999999</v>
      </c>
      <c r="AT510" s="74">
        <v>0.63500000000000001</v>
      </c>
      <c r="AU510" s="74">
        <v>0.43</v>
      </c>
      <c r="AV510" s="74">
        <v>0.10199999999999999</v>
      </c>
      <c r="AW510" s="74">
        <v>7.89</v>
      </c>
      <c r="AX510" s="74">
        <v>0.215</v>
      </c>
      <c r="AY510" s="74"/>
      <c r="AZ510" s="74"/>
      <c r="BA510" s="74"/>
      <c r="BB510" s="74">
        <v>0.68600000000000005</v>
      </c>
      <c r="BC510" s="72">
        <v>89.6</v>
      </c>
      <c r="BD510" s="74">
        <v>0.16</v>
      </c>
      <c r="BE510" s="74">
        <v>2.2799999999999998</v>
      </c>
      <c r="BF510" s="74">
        <v>5.6989999999999998</v>
      </c>
      <c r="BG510" s="74">
        <v>2.1999999999999999E-2</v>
      </c>
      <c r="BH510" s="74">
        <v>0.25</v>
      </c>
      <c r="BI510" s="74">
        <v>2.5000000000000001E-2</v>
      </c>
      <c r="BJ510" s="74" t="s">
        <v>50</v>
      </c>
      <c r="BK510" s="74">
        <v>3.0000000000000001E-3</v>
      </c>
      <c r="BL510" s="74">
        <v>1.2490000000000001</v>
      </c>
      <c r="BM510" s="72">
        <v>725.53</v>
      </c>
      <c r="BN510" s="74">
        <v>0.85</v>
      </c>
      <c r="BO510" s="74">
        <v>51.82</v>
      </c>
      <c r="BP510" s="74">
        <v>10.14</v>
      </c>
      <c r="BQ510" s="74">
        <v>0.46500000000000002</v>
      </c>
      <c r="BR510" s="74">
        <v>0.16400000000000001</v>
      </c>
      <c r="BS510" s="74">
        <v>0.53100000000000003</v>
      </c>
      <c r="BT510" s="74">
        <v>1.96</v>
      </c>
      <c r="BU510" s="74">
        <v>8.0000000000000002E-3</v>
      </c>
      <c r="BV510" s="74"/>
      <c r="BW510" s="74"/>
      <c r="BX510" s="73"/>
      <c r="BY510" s="73"/>
      <c r="BZ510" s="74">
        <v>0.629</v>
      </c>
      <c r="CA510" s="72">
        <v>51.59</v>
      </c>
      <c r="CB510" s="74">
        <v>0.17</v>
      </c>
      <c r="CC510" s="74">
        <v>0.19</v>
      </c>
      <c r="CD510" s="74">
        <v>6.4870000000000001</v>
      </c>
      <c r="CE510" s="74">
        <v>1.2E-2</v>
      </c>
      <c r="CF510" s="74">
        <v>0.32900000000000001</v>
      </c>
      <c r="CG510" s="74">
        <v>3.0000000000000001E-3</v>
      </c>
      <c r="CH510" s="74" t="s">
        <v>50</v>
      </c>
      <c r="CI510" s="74">
        <v>4.0000000000000001E-3</v>
      </c>
      <c r="CJ510" s="74">
        <v>2.7029999999999998</v>
      </c>
      <c r="CK510" s="74">
        <v>518.71</v>
      </c>
      <c r="CL510" s="74">
        <v>0.92</v>
      </c>
      <c r="CM510" s="74">
        <v>1.83</v>
      </c>
      <c r="CN510" s="74">
        <v>35.151000000000003</v>
      </c>
      <c r="CO510" s="74">
        <v>5.3999999999999999E-2</v>
      </c>
      <c r="CP510" s="74">
        <v>0.59799999999999998</v>
      </c>
      <c r="CQ510" s="74">
        <v>0.02</v>
      </c>
      <c r="CR510" s="74">
        <v>8.6</v>
      </c>
      <c r="CS510" s="74">
        <v>1.4E-2</v>
      </c>
      <c r="CT510" s="74">
        <v>0.55600000000000005</v>
      </c>
      <c r="CU510" s="74">
        <v>28.21</v>
      </c>
      <c r="CV510" s="74">
        <v>0.16</v>
      </c>
      <c r="CW510" s="74">
        <v>0.12</v>
      </c>
      <c r="CX510" s="74">
        <v>4.5199999999999996</v>
      </c>
      <c r="CY510" s="74">
        <v>0.01</v>
      </c>
      <c r="CZ510" s="74">
        <v>0.26800000000000002</v>
      </c>
      <c r="DA510" s="74">
        <v>2E-3</v>
      </c>
      <c r="DB510" s="74">
        <v>0</v>
      </c>
      <c r="DC510" s="74">
        <v>4.0000000000000001E-3</v>
      </c>
      <c r="DD510" s="74">
        <v>0</v>
      </c>
    </row>
    <row r="511" spans="1:108" ht="16.5" customHeight="1" x14ac:dyDescent="0.25">
      <c r="A511" s="70">
        <v>482</v>
      </c>
      <c r="B511" s="71">
        <v>45534</v>
      </c>
      <c r="C511" s="72">
        <v>1</v>
      </c>
      <c r="D511" s="72"/>
      <c r="E511" s="72">
        <v>1934.1529290000001</v>
      </c>
      <c r="F511" s="74"/>
      <c r="G511" s="72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2">
        <v>0.89900000000000002</v>
      </c>
      <c r="AB511" s="72">
        <v>142.09</v>
      </c>
      <c r="AC511" s="72">
        <v>0.59</v>
      </c>
      <c r="AD511" s="72">
        <v>1.03</v>
      </c>
      <c r="AE511" s="72">
        <v>6.4210000000000003</v>
      </c>
      <c r="AF511" s="72">
        <v>0.03</v>
      </c>
      <c r="AG511" s="72">
        <v>0.32300000000000001</v>
      </c>
      <c r="AH511" s="72">
        <v>1.0999999999999999E-2</v>
      </c>
      <c r="AI511" s="72">
        <v>0</v>
      </c>
      <c r="AJ511" s="72">
        <v>5.0000000000000001E-3</v>
      </c>
      <c r="AK511" s="72"/>
      <c r="AL511" s="72"/>
      <c r="AM511" s="72"/>
      <c r="AN511" s="72"/>
      <c r="AO511" s="74">
        <v>35.002000000000002</v>
      </c>
      <c r="AP511" s="72">
        <v>8715.7900000000009</v>
      </c>
      <c r="AQ511" s="74">
        <v>43.6</v>
      </c>
      <c r="AR511" s="74">
        <v>9.35</v>
      </c>
      <c r="AS511" s="74">
        <v>8.3109999999999999</v>
      </c>
      <c r="AT511" s="74">
        <v>0.97399999999999998</v>
      </c>
      <c r="AU511" s="74">
        <v>0.41099999999999998</v>
      </c>
      <c r="AV511" s="74">
        <v>9.8000000000000004E-2</v>
      </c>
      <c r="AW511" s="74">
        <v>8.8699999999999992</v>
      </c>
      <c r="AX511" s="74">
        <v>0.16300000000000001</v>
      </c>
      <c r="AY511" s="74"/>
      <c r="AZ511" s="74"/>
      <c r="BA511" s="74"/>
      <c r="BB511" s="74">
        <v>0.998</v>
      </c>
      <c r="BC511" s="72">
        <v>164.1</v>
      </c>
      <c r="BD511" s="74">
        <v>0.15</v>
      </c>
      <c r="BE511" s="74">
        <v>1.59</v>
      </c>
      <c r="BF511" s="74">
        <v>7.1189999999999998</v>
      </c>
      <c r="BG511" s="74">
        <v>2.4E-2</v>
      </c>
      <c r="BH511" s="74">
        <v>0.32200000000000001</v>
      </c>
      <c r="BI511" s="74">
        <v>2.4E-2</v>
      </c>
      <c r="BJ511" s="74" t="s">
        <v>50</v>
      </c>
      <c r="BK511" s="74">
        <v>5.0000000000000001E-3</v>
      </c>
      <c r="BL511" s="74">
        <v>1.0980000000000001</v>
      </c>
      <c r="BM511" s="72">
        <v>690.33</v>
      </c>
      <c r="BN511" s="74">
        <v>0.48</v>
      </c>
      <c r="BO511" s="74">
        <v>51.75</v>
      </c>
      <c r="BP511" s="74">
        <v>8.7650000000000006</v>
      </c>
      <c r="BQ511" s="74">
        <v>0.43</v>
      </c>
      <c r="BR511" s="74">
        <v>0.13100000000000001</v>
      </c>
      <c r="BS511" s="74">
        <v>0.42199999999999999</v>
      </c>
      <c r="BT511" s="74">
        <v>2.0699999999999998</v>
      </c>
      <c r="BU511" s="74">
        <v>5.0000000000000001E-3</v>
      </c>
      <c r="BV511" s="74"/>
      <c r="BW511" s="74"/>
      <c r="BX511" s="73"/>
      <c r="BY511" s="73"/>
      <c r="BZ511" s="74">
        <v>0.63200000000000001</v>
      </c>
      <c r="CA511" s="72">
        <v>78.44</v>
      </c>
      <c r="CB511" s="74">
        <v>0.28999999999999998</v>
      </c>
      <c r="CC511" s="74">
        <v>0.3</v>
      </c>
      <c r="CD511" s="74">
        <v>6.024</v>
      </c>
      <c r="CE511" s="74">
        <v>2.4E-2</v>
      </c>
      <c r="CF511" s="74">
        <v>0.26900000000000002</v>
      </c>
      <c r="CG511" s="74">
        <v>1.0999999999999999E-2</v>
      </c>
      <c r="CH511" s="74" t="s">
        <v>50</v>
      </c>
      <c r="CI511" s="74">
        <v>5.0000000000000001E-3</v>
      </c>
      <c r="CJ511" s="74">
        <v>2.77</v>
      </c>
      <c r="CK511" s="74">
        <v>468.34</v>
      </c>
      <c r="CL511" s="74">
        <v>0.87</v>
      </c>
      <c r="CM511" s="74">
        <v>2.33</v>
      </c>
      <c r="CN511" s="74">
        <v>33.238999999999997</v>
      </c>
      <c r="CO511" s="74">
        <v>7.6999999999999999E-2</v>
      </c>
      <c r="CP511" s="74">
        <v>0.60099999999999998</v>
      </c>
      <c r="CQ511" s="74">
        <v>2.5000000000000001E-2</v>
      </c>
      <c r="CR511" s="74">
        <v>12.49</v>
      </c>
      <c r="CS511" s="74">
        <v>0.01</v>
      </c>
      <c r="CT511" s="74">
        <v>0.36599999999999999</v>
      </c>
      <c r="CU511" s="74">
        <v>25.94</v>
      </c>
      <c r="CV511" s="74">
        <v>0.12</v>
      </c>
      <c r="CW511" s="74">
        <v>0.11</v>
      </c>
      <c r="CX511" s="74">
        <v>4.2329999999999997</v>
      </c>
      <c r="CY511" s="74">
        <v>1.2E-2</v>
      </c>
      <c r="CZ511" s="74">
        <v>0.27600000000000002</v>
      </c>
      <c r="DA511" s="74">
        <v>2E-3</v>
      </c>
      <c r="DB511" s="74">
        <v>0</v>
      </c>
      <c r="DC511" s="74">
        <v>3.0000000000000001E-3</v>
      </c>
      <c r="DD511" s="74">
        <v>0</v>
      </c>
    </row>
    <row r="512" spans="1:108" ht="16.5" customHeight="1" x14ac:dyDescent="0.25">
      <c r="A512" s="70">
        <v>483</v>
      </c>
      <c r="B512" s="71">
        <v>45534</v>
      </c>
      <c r="C512" s="72">
        <v>2</v>
      </c>
      <c r="D512" s="72"/>
      <c r="E512" s="72">
        <v>2000.128676</v>
      </c>
      <c r="F512" s="74"/>
      <c r="G512" s="72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2">
        <v>1.948</v>
      </c>
      <c r="AB512" s="72">
        <v>423.4</v>
      </c>
      <c r="AC512" s="72">
        <v>1.66</v>
      </c>
      <c r="AD512" s="72">
        <v>2.69</v>
      </c>
      <c r="AE512" s="72">
        <v>6.4420000000000002</v>
      </c>
      <c r="AF512" s="72">
        <v>5.0999999999999997E-2</v>
      </c>
      <c r="AG512" s="72">
        <v>0.29299999999999998</v>
      </c>
      <c r="AH512" s="72">
        <v>2.9000000000000001E-2</v>
      </c>
      <c r="AI512" s="72">
        <v>0</v>
      </c>
      <c r="AJ512" s="72">
        <v>7.0000000000000001E-3</v>
      </c>
      <c r="AK512" s="72"/>
      <c r="AL512" s="72"/>
      <c r="AM512" s="72"/>
      <c r="AN512" s="72"/>
      <c r="AO512" s="74">
        <v>29.914000000000001</v>
      </c>
      <c r="AP512" s="72">
        <v>9071.1</v>
      </c>
      <c r="AQ512" s="74">
        <v>45.81</v>
      </c>
      <c r="AR512" s="74">
        <v>9.06</v>
      </c>
      <c r="AS512" s="74">
        <v>6.609</v>
      </c>
      <c r="AT512" s="74">
        <v>0.72899999999999998</v>
      </c>
      <c r="AU512" s="74">
        <v>0.30199999999999999</v>
      </c>
      <c r="AV512" s="74">
        <v>9.8000000000000004E-2</v>
      </c>
      <c r="AW512" s="74">
        <v>8.16</v>
      </c>
      <c r="AX512" s="74">
        <v>0.16600000000000001</v>
      </c>
      <c r="AY512" s="74"/>
      <c r="AZ512" s="74"/>
      <c r="BA512" s="74"/>
      <c r="BB512" s="74">
        <v>0.59899999999999998</v>
      </c>
      <c r="BC512" s="72">
        <v>79.98</v>
      </c>
      <c r="BD512" s="74">
        <v>0.15</v>
      </c>
      <c r="BE512" s="74">
        <v>1.97</v>
      </c>
      <c r="BF512" s="74">
        <v>5.56</v>
      </c>
      <c r="BG512" s="74">
        <v>2.1000000000000001E-2</v>
      </c>
      <c r="BH512" s="74">
        <v>0.251</v>
      </c>
      <c r="BI512" s="74">
        <v>2.1000000000000001E-2</v>
      </c>
      <c r="BJ512" s="74" t="s">
        <v>50</v>
      </c>
      <c r="BK512" s="74">
        <v>3.0000000000000001E-3</v>
      </c>
      <c r="BL512" s="74">
        <v>1.897</v>
      </c>
      <c r="BM512" s="72">
        <v>830.95</v>
      </c>
      <c r="BN512" s="74">
        <v>0.79</v>
      </c>
      <c r="BO512" s="74">
        <v>46.09</v>
      </c>
      <c r="BP512" s="74">
        <v>13.112</v>
      </c>
      <c r="BQ512" s="74">
        <v>0.52700000000000002</v>
      </c>
      <c r="BR512" s="74">
        <v>0.29799999999999999</v>
      </c>
      <c r="BS512" s="74">
        <v>0.46800000000000003</v>
      </c>
      <c r="BT512" s="74">
        <v>3.15</v>
      </c>
      <c r="BU512" s="74">
        <v>0.01</v>
      </c>
      <c r="BV512" s="74"/>
      <c r="BW512" s="74"/>
      <c r="BX512" s="73"/>
      <c r="BY512" s="73"/>
      <c r="BZ512" s="74">
        <v>0.499</v>
      </c>
      <c r="CA512" s="72">
        <v>43.16</v>
      </c>
      <c r="CB512" s="74">
        <v>0.15</v>
      </c>
      <c r="CC512" s="74">
        <v>0.18</v>
      </c>
      <c r="CD512" s="74">
        <v>6.5750000000000002</v>
      </c>
      <c r="CE512" s="74">
        <v>1.2E-2</v>
      </c>
      <c r="CF512" s="74">
        <v>0.28599999999999998</v>
      </c>
      <c r="CG512" s="74">
        <v>2E-3</v>
      </c>
      <c r="CH512" s="74" t="s">
        <v>50</v>
      </c>
      <c r="CI512" s="74">
        <v>3.0000000000000001E-3</v>
      </c>
      <c r="CJ512" s="74">
        <v>3.383</v>
      </c>
      <c r="CK512" s="74">
        <v>525.38</v>
      </c>
      <c r="CL512" s="74">
        <v>1</v>
      </c>
      <c r="CM512" s="74">
        <v>1.82</v>
      </c>
      <c r="CN512" s="74">
        <v>34.051000000000002</v>
      </c>
      <c r="CO512" s="74">
        <v>6.4000000000000001E-2</v>
      </c>
      <c r="CP512" s="74">
        <v>0.59199999999999997</v>
      </c>
      <c r="CQ512" s="74">
        <v>0.02</v>
      </c>
      <c r="CR512" s="74">
        <v>10.72</v>
      </c>
      <c r="CS512" s="74">
        <v>0.01</v>
      </c>
      <c r="CT512" s="74">
        <v>0.29899999999999999</v>
      </c>
      <c r="CU512" s="74">
        <v>21.35</v>
      </c>
      <c r="CV512" s="74">
        <v>0.13</v>
      </c>
      <c r="CW512" s="74">
        <v>0.11</v>
      </c>
      <c r="CX512" s="74">
        <v>4.1500000000000004</v>
      </c>
      <c r="CY512" s="74">
        <v>1.0999999999999999E-2</v>
      </c>
      <c r="CZ512" s="74">
        <v>0.253</v>
      </c>
      <c r="DA512" s="74">
        <v>1E-3</v>
      </c>
      <c r="DB512" s="74">
        <v>0</v>
      </c>
      <c r="DC512" s="74">
        <v>3.0000000000000001E-3</v>
      </c>
      <c r="DD512" s="74">
        <v>0</v>
      </c>
    </row>
    <row r="513" spans="1:108" ht="16.5" customHeight="1" x14ac:dyDescent="0.25">
      <c r="A513" s="70">
        <v>484</v>
      </c>
      <c r="B513" s="71">
        <v>45535</v>
      </c>
      <c r="C513" s="72">
        <v>1</v>
      </c>
      <c r="D513" s="72"/>
      <c r="E513" s="74">
        <v>1870.4679349999999</v>
      </c>
      <c r="F513" s="72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2"/>
      <c r="AA513" s="72">
        <v>1.4390000000000001</v>
      </c>
      <c r="AB513" s="72">
        <v>342.46</v>
      </c>
      <c r="AC513" s="72">
        <v>1.28</v>
      </c>
      <c r="AD513" s="72">
        <v>2.4900000000000002</v>
      </c>
      <c r="AE513" s="72">
        <v>5.9809999999999999</v>
      </c>
      <c r="AF513" s="72">
        <v>4.2999999999999997E-2</v>
      </c>
      <c r="AG513" s="72">
        <v>0.26600000000000001</v>
      </c>
      <c r="AH513" s="72">
        <v>2.9000000000000001E-2</v>
      </c>
      <c r="AI513" s="72" t="s">
        <v>50</v>
      </c>
      <c r="AJ513" s="72">
        <v>6.0000000000000001E-3</v>
      </c>
      <c r="AK513" s="72"/>
      <c r="AL513" s="72"/>
      <c r="AM513" s="72"/>
      <c r="AN513" s="74"/>
      <c r="AO513" s="72">
        <v>24.972999999999999</v>
      </c>
      <c r="AP513" s="74">
        <v>7947.23</v>
      </c>
      <c r="AQ513" s="74">
        <v>46.84</v>
      </c>
      <c r="AR513" s="74">
        <v>6.18</v>
      </c>
      <c r="AS513" s="74">
        <v>6.577</v>
      </c>
      <c r="AT513" s="74">
        <v>0.71499999999999997</v>
      </c>
      <c r="AU513" s="74">
        <v>0.32700000000000001</v>
      </c>
      <c r="AV513" s="74">
        <v>7.0999999999999994E-2</v>
      </c>
      <c r="AW513" s="74">
        <v>8.9600000000000009</v>
      </c>
      <c r="AX513" s="74">
        <v>0.153</v>
      </c>
      <c r="AY513" s="74"/>
      <c r="AZ513" s="74"/>
      <c r="BA513" s="74"/>
      <c r="BB513" s="72">
        <v>0.56399999999999995</v>
      </c>
      <c r="BC513" s="74">
        <v>81.459999999999994</v>
      </c>
      <c r="BD513" s="74">
        <v>0.18</v>
      </c>
      <c r="BE513" s="74">
        <v>2.4</v>
      </c>
      <c r="BF513" s="74">
        <v>7.2779999999999996</v>
      </c>
      <c r="BG513" s="74">
        <v>2.9000000000000001E-2</v>
      </c>
      <c r="BH513" s="74">
        <v>0.32700000000000001</v>
      </c>
      <c r="BI513" s="74">
        <v>3.4000000000000002E-2</v>
      </c>
      <c r="BJ513" s="74" t="s">
        <v>50</v>
      </c>
      <c r="BK513" s="74">
        <v>4.0000000000000001E-3</v>
      </c>
      <c r="BL513" s="72">
        <v>1.038</v>
      </c>
      <c r="BM513" s="74">
        <v>659.42</v>
      </c>
      <c r="BN513" s="74">
        <v>0.71</v>
      </c>
      <c r="BO513" s="74">
        <v>52.77</v>
      </c>
      <c r="BP513" s="74">
        <v>10.179</v>
      </c>
      <c r="BQ513" s="74">
        <v>0.56000000000000005</v>
      </c>
      <c r="BR513" s="74">
        <v>0.11600000000000001</v>
      </c>
      <c r="BS513" s="74">
        <v>0.61299999999999999</v>
      </c>
      <c r="BT513" s="74">
        <v>1.91</v>
      </c>
      <c r="BU513" s="74">
        <v>7.0000000000000001E-3</v>
      </c>
      <c r="BV513" s="74"/>
      <c r="BW513" s="73"/>
      <c r="BX513" s="73"/>
      <c r="BY513" s="74"/>
      <c r="BZ513" s="72">
        <v>0.45600000000000002</v>
      </c>
      <c r="CA513" s="74">
        <v>51.81</v>
      </c>
      <c r="CB513" s="74">
        <v>0.14000000000000001</v>
      </c>
      <c r="CC513" s="74">
        <v>0.27</v>
      </c>
      <c r="CD513" s="74">
        <v>6.8289999999999997</v>
      </c>
      <c r="CE513" s="74">
        <v>1.4E-2</v>
      </c>
      <c r="CF513" s="74">
        <v>0.314</v>
      </c>
      <c r="CG513" s="74">
        <v>4.0000000000000001E-3</v>
      </c>
      <c r="CH513" s="74" t="s">
        <v>50</v>
      </c>
      <c r="CI513" s="74">
        <v>3.0000000000000001E-3</v>
      </c>
      <c r="CJ513" s="74">
        <v>3.1749999999999998</v>
      </c>
      <c r="CK513" s="74">
        <v>710.96</v>
      </c>
      <c r="CL513" s="74">
        <v>1.36</v>
      </c>
      <c r="CM513" s="74">
        <v>4.71</v>
      </c>
      <c r="CN513" s="74">
        <v>29.423999999999999</v>
      </c>
      <c r="CO513" s="74">
        <v>0.113</v>
      </c>
      <c r="CP513" s="74">
        <v>0.50800000000000001</v>
      </c>
      <c r="CQ513" s="74">
        <v>5.2999999999999999E-2</v>
      </c>
      <c r="CR513" s="74">
        <v>13.3</v>
      </c>
      <c r="CS513" s="74">
        <v>0.01</v>
      </c>
      <c r="CT513" s="74">
        <v>0.39500000000000002</v>
      </c>
      <c r="CU513" s="74">
        <v>35.880000000000003</v>
      </c>
      <c r="CV513" s="74">
        <v>0.11</v>
      </c>
      <c r="CW513" s="74">
        <v>0.14000000000000001</v>
      </c>
      <c r="CX513" s="74">
        <v>4.97</v>
      </c>
      <c r="CY513" s="74">
        <v>0.01</v>
      </c>
      <c r="CZ513" s="74">
        <v>0.25</v>
      </c>
      <c r="DA513" s="74">
        <v>2E-3</v>
      </c>
      <c r="DB513" s="74" t="s">
        <v>50</v>
      </c>
      <c r="DC513" s="74">
        <v>3.0000000000000001E-3</v>
      </c>
      <c r="DD513" s="74">
        <v>0</v>
      </c>
    </row>
    <row r="514" spans="1:108" ht="16.5" customHeight="1" x14ac:dyDescent="0.25">
      <c r="A514" s="70">
        <v>485</v>
      </c>
      <c r="B514" s="71">
        <v>45535</v>
      </c>
      <c r="C514" s="72">
        <v>2</v>
      </c>
      <c r="D514" s="72"/>
      <c r="E514" s="74">
        <v>1794.574484</v>
      </c>
      <c r="F514" s="72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2"/>
      <c r="AA514" s="72">
        <v>1.7410000000000001</v>
      </c>
      <c r="AB514" s="72">
        <v>452.22</v>
      </c>
      <c r="AC514" s="72">
        <v>1.43</v>
      </c>
      <c r="AD514" s="72">
        <v>3.04</v>
      </c>
      <c r="AE514" s="72">
        <v>6.625</v>
      </c>
      <c r="AF514" s="72">
        <v>4.8000000000000001E-2</v>
      </c>
      <c r="AG514" s="72">
        <v>0.33400000000000002</v>
      </c>
      <c r="AH514" s="72">
        <v>3.5000000000000003E-2</v>
      </c>
      <c r="AI514" s="72" t="s">
        <v>50</v>
      </c>
      <c r="AJ514" s="72">
        <v>8.0000000000000002E-3</v>
      </c>
      <c r="AK514" s="72"/>
      <c r="AL514" s="72"/>
      <c r="AM514" s="72"/>
      <c r="AN514" s="74"/>
      <c r="AO514" s="72">
        <v>23.55</v>
      </c>
      <c r="AP514" s="74">
        <v>8769.44</v>
      </c>
      <c r="AQ514" s="74">
        <v>45.53</v>
      </c>
      <c r="AR514" s="74">
        <v>7.18</v>
      </c>
      <c r="AS514" s="74">
        <v>6.2759999999999998</v>
      </c>
      <c r="AT514" s="74">
        <v>0.64300000000000002</v>
      </c>
      <c r="AU514" s="74">
        <v>0.32</v>
      </c>
      <c r="AV514" s="74">
        <v>8.2000000000000003E-2</v>
      </c>
      <c r="AW514" s="74">
        <v>10.19</v>
      </c>
      <c r="AX514" s="74">
        <v>0.16200000000000001</v>
      </c>
      <c r="AY514" s="74"/>
      <c r="AZ514" s="74"/>
      <c r="BA514" s="74"/>
      <c r="BB514" s="72">
        <v>0.55000000000000004</v>
      </c>
      <c r="BC514" s="74">
        <v>89.27</v>
      </c>
      <c r="BD514" s="74">
        <v>0.18</v>
      </c>
      <c r="BE514" s="74">
        <v>2.4500000000000002</v>
      </c>
      <c r="BF514" s="74">
        <v>6.0110000000000001</v>
      </c>
      <c r="BG514" s="74">
        <v>2.4E-2</v>
      </c>
      <c r="BH514" s="74">
        <v>0.28199999999999997</v>
      </c>
      <c r="BI514" s="74">
        <v>2.8000000000000001E-2</v>
      </c>
      <c r="BJ514" s="74" t="s">
        <v>50</v>
      </c>
      <c r="BK514" s="74">
        <v>3.0000000000000001E-3</v>
      </c>
      <c r="BL514" s="72">
        <v>0.876</v>
      </c>
      <c r="BM514" s="74">
        <v>629.16999999999996</v>
      </c>
      <c r="BN514" s="74">
        <v>0.62</v>
      </c>
      <c r="BO514" s="74">
        <v>52.89</v>
      </c>
      <c r="BP514" s="74">
        <v>9.6760000000000002</v>
      </c>
      <c r="BQ514" s="74">
        <v>0.504</v>
      </c>
      <c r="BR514" s="74">
        <v>0.128</v>
      </c>
      <c r="BS514" s="74">
        <v>0.57799999999999996</v>
      </c>
      <c r="BT514" s="74">
        <v>1.82</v>
      </c>
      <c r="BU514" s="74">
        <v>6.0000000000000001E-3</v>
      </c>
      <c r="BV514" s="74"/>
      <c r="BW514" s="73"/>
      <c r="BX514" s="73"/>
      <c r="BY514" s="74"/>
      <c r="BZ514" s="72">
        <v>0.433</v>
      </c>
      <c r="CA514" s="74">
        <v>52.31</v>
      </c>
      <c r="CB514" s="74">
        <v>0.2</v>
      </c>
      <c r="CC514" s="74">
        <v>0.5</v>
      </c>
      <c r="CD514" s="74">
        <v>7.3250000000000002</v>
      </c>
      <c r="CE514" s="74">
        <v>1.7999999999999999E-2</v>
      </c>
      <c r="CF514" s="74">
        <v>0.36199999999999999</v>
      </c>
      <c r="CG514" s="74">
        <v>6.0000000000000001E-3</v>
      </c>
      <c r="CH514" s="74" t="s">
        <v>50</v>
      </c>
      <c r="CI514" s="74">
        <v>4.0000000000000001E-3</v>
      </c>
      <c r="CJ514" s="74">
        <v>3.0449999999999999</v>
      </c>
      <c r="CK514" s="74">
        <v>986.04</v>
      </c>
      <c r="CL514" s="74">
        <v>2.36</v>
      </c>
      <c r="CM514" s="74">
        <v>9.5299999999999994</v>
      </c>
      <c r="CN514" s="74">
        <v>25.957000000000001</v>
      </c>
      <c r="CO514" s="74">
        <v>0.18099999999999999</v>
      </c>
      <c r="CP514" s="74">
        <v>0.59699999999999998</v>
      </c>
      <c r="CQ514" s="74">
        <v>0.108</v>
      </c>
      <c r="CR514" s="74">
        <v>14.45</v>
      </c>
      <c r="CS514" s="74">
        <v>1.4E-2</v>
      </c>
      <c r="CT514" s="74">
        <v>0.38900000000000001</v>
      </c>
      <c r="CU514" s="74">
        <v>41.56</v>
      </c>
      <c r="CV514" s="74">
        <v>0.17</v>
      </c>
      <c r="CW514" s="74">
        <v>0.23</v>
      </c>
      <c r="CX514" s="74">
        <v>5.6040000000000001</v>
      </c>
      <c r="CY514" s="74">
        <v>1.2E-2</v>
      </c>
      <c r="CZ514" s="74">
        <v>0.30599999999999999</v>
      </c>
      <c r="DA514" s="74">
        <v>3.0000000000000001E-3</v>
      </c>
      <c r="DB514" s="74" t="s">
        <v>50</v>
      </c>
      <c r="DC514" s="74">
        <v>4.0000000000000001E-3</v>
      </c>
      <c r="DD514" s="74">
        <v>0</v>
      </c>
    </row>
    <row r="515" spans="1:108" ht="16.5" customHeight="1" x14ac:dyDescent="0.25">
      <c r="B515" s="76" t="s">
        <v>66</v>
      </c>
      <c r="C515" s="76"/>
      <c r="D515" s="76"/>
      <c r="E515" s="81">
        <f>AVERAGE(E453:E514)</f>
        <v>1998.9705544333581</v>
      </c>
      <c r="F515" s="81" t="e">
        <f t="shared" ref="F515:AA515" si="200">AVERAGE(F453:F514)</f>
        <v>#DIV/0!</v>
      </c>
      <c r="G515" s="81" t="e">
        <f t="shared" si="200"/>
        <v>#DIV/0!</v>
      </c>
      <c r="H515" s="81" t="e">
        <f t="shared" si="200"/>
        <v>#DIV/0!</v>
      </c>
      <c r="I515" s="81" t="e">
        <f t="shared" si="200"/>
        <v>#DIV/0!</v>
      </c>
      <c r="J515" s="81" t="e">
        <f t="shared" si="200"/>
        <v>#DIV/0!</v>
      </c>
      <c r="K515" s="81" t="e">
        <f t="shared" si="200"/>
        <v>#DIV/0!</v>
      </c>
      <c r="L515" s="81" t="e">
        <f t="shared" si="200"/>
        <v>#DIV/0!</v>
      </c>
      <c r="M515" s="81" t="e">
        <f t="shared" si="200"/>
        <v>#DIV/0!</v>
      </c>
      <c r="N515" s="81" t="e">
        <f t="shared" si="200"/>
        <v>#DIV/0!</v>
      </c>
      <c r="O515" s="81" t="e">
        <f t="shared" si="200"/>
        <v>#DIV/0!</v>
      </c>
      <c r="P515" s="81" t="e">
        <f t="shared" si="200"/>
        <v>#DIV/0!</v>
      </c>
      <c r="Q515" s="81" t="e">
        <f t="shared" si="200"/>
        <v>#DIV/0!</v>
      </c>
      <c r="R515" s="81" t="e">
        <f t="shared" si="200"/>
        <v>#DIV/0!</v>
      </c>
      <c r="S515" s="81" t="e">
        <f t="shared" si="200"/>
        <v>#DIV/0!</v>
      </c>
      <c r="T515" s="81" t="e">
        <f t="shared" si="200"/>
        <v>#DIV/0!</v>
      </c>
      <c r="U515" s="81" t="e">
        <f t="shared" si="200"/>
        <v>#DIV/0!</v>
      </c>
      <c r="V515" s="81" t="e">
        <f t="shared" si="200"/>
        <v>#DIV/0!</v>
      </c>
      <c r="W515" s="81" t="e">
        <f t="shared" si="200"/>
        <v>#DIV/0!</v>
      </c>
      <c r="X515" s="81" t="e">
        <f t="shared" si="200"/>
        <v>#DIV/0!</v>
      </c>
      <c r="Y515" s="81" t="e">
        <f t="shared" si="200"/>
        <v>#DIV/0!</v>
      </c>
      <c r="Z515" s="81" t="e">
        <f t="shared" si="200"/>
        <v>#DIV/0!</v>
      </c>
      <c r="AA515" s="81">
        <f t="shared" si="200"/>
        <v>1.5555322580645157</v>
      </c>
      <c r="AB515" s="81">
        <f>AVERAGE(AB453:AB514)</f>
        <v>468.25032258064522</v>
      </c>
      <c r="AC515" s="81">
        <f t="shared" ref="AC515:CN515" si="201">AVERAGE(AC453:AC514)</f>
        <v>1.3082258064516128</v>
      </c>
      <c r="AD515" s="81">
        <f t="shared" si="201"/>
        <v>2.5703225806451622</v>
      </c>
      <c r="AE515" s="81">
        <f t="shared" si="201"/>
        <v>7.4630161290322592</v>
      </c>
      <c r="AF515" s="81">
        <f t="shared" si="201"/>
        <v>4.2451612903225792E-2</v>
      </c>
      <c r="AG515" s="81">
        <f t="shared" si="201"/>
        <v>0.32806451612903226</v>
      </c>
      <c r="AH515" s="81">
        <f t="shared" si="201"/>
        <v>2.6532258064516118E-2</v>
      </c>
      <c r="AI515" s="81">
        <f t="shared" si="201"/>
        <v>0</v>
      </c>
      <c r="AJ515" s="81">
        <f t="shared" si="201"/>
        <v>7.7903225806451662E-3</v>
      </c>
      <c r="AK515" s="81" t="e">
        <f t="shared" si="201"/>
        <v>#DIV/0!</v>
      </c>
      <c r="AL515" s="81" t="e">
        <f t="shared" si="201"/>
        <v>#DIV/0!</v>
      </c>
      <c r="AM515" s="81" t="e">
        <f t="shared" si="201"/>
        <v>#DIV/0!</v>
      </c>
      <c r="AN515" s="81" t="e">
        <f t="shared" si="201"/>
        <v>#DIV/0!</v>
      </c>
      <c r="AO515" s="81">
        <f t="shared" si="201"/>
        <v>28.569645161290328</v>
      </c>
      <c r="AP515" s="81">
        <f t="shared" si="201"/>
        <v>11254.487419354837</v>
      </c>
      <c r="AQ515" s="81">
        <f t="shared" si="201"/>
        <v>44.674032258064514</v>
      </c>
      <c r="AR515" s="81">
        <f t="shared" si="201"/>
        <v>9.6248387096774159</v>
      </c>
      <c r="AS515" s="81">
        <f t="shared" si="201"/>
        <v>8.2704032258064508</v>
      </c>
      <c r="AT515" s="81">
        <f t="shared" si="201"/>
        <v>0.78114516129032241</v>
      </c>
      <c r="AU515" s="81">
        <f t="shared" si="201"/>
        <v>0.40701612903225837</v>
      </c>
      <c r="AV515" s="81">
        <f t="shared" si="201"/>
        <v>9.8080645161290309E-2</v>
      </c>
      <c r="AW515" s="81">
        <f t="shared" si="201"/>
        <v>7.9904838709677444</v>
      </c>
      <c r="AX515" s="81">
        <f t="shared" si="201"/>
        <v>0.19506451612903233</v>
      </c>
      <c r="AY515" s="81" t="e">
        <f t="shared" si="201"/>
        <v>#DIV/0!</v>
      </c>
      <c r="AZ515" s="81" t="e">
        <f t="shared" si="201"/>
        <v>#DIV/0!</v>
      </c>
      <c r="BA515" s="81" t="e">
        <f t="shared" si="201"/>
        <v>#DIV/0!</v>
      </c>
      <c r="BB515" s="81">
        <f t="shared" si="201"/>
        <v>0.65482258064516097</v>
      </c>
      <c r="BC515" s="81">
        <f t="shared" si="201"/>
        <v>143.33322580645168</v>
      </c>
      <c r="BD515" s="81">
        <f t="shared" si="201"/>
        <v>0.23387096774193553</v>
      </c>
      <c r="BE515" s="81">
        <f t="shared" si="201"/>
        <v>2.3258064516129036</v>
      </c>
      <c r="BF515" s="81">
        <f t="shared" si="201"/>
        <v>7.5272903225806456</v>
      </c>
      <c r="BG515" s="81">
        <f t="shared" si="201"/>
        <v>2.2709677419354844E-2</v>
      </c>
      <c r="BH515" s="81">
        <f t="shared" si="201"/>
        <v>0.33406451612903226</v>
      </c>
      <c r="BI515" s="81">
        <f t="shared" si="201"/>
        <v>2.424193548387096E-2</v>
      </c>
      <c r="BJ515" s="81" t="e">
        <f t="shared" si="201"/>
        <v>#DIV/0!</v>
      </c>
      <c r="BK515" s="81">
        <f t="shared" si="201"/>
        <v>4.5645161290322608E-3</v>
      </c>
      <c r="BL515" s="81">
        <f t="shared" si="201"/>
        <v>2.117677419354838</v>
      </c>
      <c r="BM515" s="81">
        <f t="shared" si="201"/>
        <v>1189.301774193548</v>
      </c>
      <c r="BN515" s="81">
        <f t="shared" si="201"/>
        <v>1.3337096774193549</v>
      </c>
      <c r="BO515" s="81">
        <f t="shared" si="201"/>
        <v>50.11016129032258</v>
      </c>
      <c r="BP515" s="81">
        <f t="shared" si="201"/>
        <v>10.910403225806451</v>
      </c>
      <c r="BQ515" s="81">
        <f t="shared" si="201"/>
        <v>0.46629032258064501</v>
      </c>
      <c r="BR515" s="81">
        <f t="shared" si="201"/>
        <v>0.18861290322580648</v>
      </c>
      <c r="BS515" s="81">
        <f t="shared" si="201"/>
        <v>0.48604838709677428</v>
      </c>
      <c r="BT515" s="81">
        <f t="shared" si="201"/>
        <v>2.6232258064516132</v>
      </c>
      <c r="BU515" s="81">
        <f t="shared" si="201"/>
        <v>1.1112903225806459E-2</v>
      </c>
      <c r="BV515" s="81" t="e">
        <f t="shared" si="201"/>
        <v>#DIV/0!</v>
      </c>
      <c r="BW515" s="81" t="e">
        <f t="shared" si="201"/>
        <v>#DIV/0!</v>
      </c>
      <c r="BX515" s="81" t="e">
        <f t="shared" si="201"/>
        <v>#DIV/0!</v>
      </c>
      <c r="BY515" s="81" t="e">
        <f t="shared" si="201"/>
        <v>#DIV/0!</v>
      </c>
      <c r="BZ515" s="81">
        <f t="shared" si="201"/>
        <v>0.52829032258064512</v>
      </c>
      <c r="CA515" s="81">
        <f t="shared" si="201"/>
        <v>92.513548387096805</v>
      </c>
      <c r="CB515" s="81">
        <f t="shared" si="201"/>
        <v>0.18435483870967739</v>
      </c>
      <c r="CC515" s="81">
        <f t="shared" si="201"/>
        <v>0.29451612903225804</v>
      </c>
      <c r="CD515" s="81">
        <f t="shared" si="201"/>
        <v>7.1926451612903239</v>
      </c>
      <c r="CE515" s="81">
        <f t="shared" si="201"/>
        <v>1.3854838709677427E-2</v>
      </c>
      <c r="CF515" s="81">
        <f t="shared" si="201"/>
        <v>0.32911290322580639</v>
      </c>
      <c r="CG515" s="81">
        <f t="shared" si="201"/>
        <v>4.6290322580645176E-3</v>
      </c>
      <c r="CH515" s="81" t="e">
        <f t="shared" si="201"/>
        <v>#DIV/0!</v>
      </c>
      <c r="CI515" s="81">
        <f t="shared" si="201"/>
        <v>4.4193548387096802E-3</v>
      </c>
      <c r="CJ515" s="81">
        <f t="shared" si="201"/>
        <v>2.2549677419354848</v>
      </c>
      <c r="CK515" s="81">
        <f t="shared" si="201"/>
        <v>895.93403225806446</v>
      </c>
      <c r="CL515" s="81">
        <f t="shared" si="201"/>
        <v>0.96951612903225792</v>
      </c>
      <c r="CM515" s="81">
        <f t="shared" si="201"/>
        <v>3.8587096774193541</v>
      </c>
      <c r="CN515" s="81">
        <f t="shared" si="201"/>
        <v>24.330983870967746</v>
      </c>
      <c r="CO515" s="81">
        <f t="shared" ref="CO515:DD515" si="202">AVERAGE(CO453:CO514)</f>
        <v>9.3758064516129072E-2</v>
      </c>
      <c r="CP515" s="81">
        <f t="shared" si="202"/>
        <v>0.46003225806451603</v>
      </c>
      <c r="CQ515" s="81">
        <f t="shared" si="202"/>
        <v>4.0016129032258069E-2</v>
      </c>
      <c r="CR515" s="81">
        <f t="shared" si="202"/>
        <v>9.4648387096774194</v>
      </c>
      <c r="CS515" s="81">
        <f t="shared" si="202"/>
        <v>1.0112903225806458E-2</v>
      </c>
      <c r="CT515" s="81">
        <f t="shared" si="202"/>
        <v>0.32583870967741935</v>
      </c>
      <c r="CU515" s="81">
        <f t="shared" si="202"/>
        <v>50.760967741935488</v>
      </c>
      <c r="CV515" s="81">
        <f t="shared" si="202"/>
        <v>0.13870967741935492</v>
      </c>
      <c r="CW515" s="81">
        <f t="shared" si="202"/>
        <v>0.13338709677419358</v>
      </c>
      <c r="CX515" s="81">
        <f t="shared" si="202"/>
        <v>4.8644354838709676</v>
      </c>
      <c r="CY515" s="81">
        <f t="shared" si="202"/>
        <v>9.0000000000000063E-3</v>
      </c>
      <c r="CZ515" s="81">
        <f t="shared" si="202"/>
        <v>0.26138709677419358</v>
      </c>
      <c r="DA515" s="81">
        <f t="shared" si="202"/>
        <v>1.7258064516129043E-3</v>
      </c>
      <c r="DB515" s="81">
        <f t="shared" si="202"/>
        <v>0</v>
      </c>
      <c r="DC515" s="81">
        <f t="shared" si="202"/>
        <v>3.2096774193548405E-3</v>
      </c>
      <c r="DD515" s="81">
        <f t="shared" si="202"/>
        <v>0</v>
      </c>
    </row>
    <row r="516" spans="1:108" ht="16.5" customHeight="1" x14ac:dyDescent="0.25">
      <c r="B516" s="76" t="s">
        <v>58</v>
      </c>
      <c r="C516" s="76"/>
      <c r="D516" s="76"/>
      <c r="E516" s="76">
        <f>STDEV(E453:E513)</f>
        <v>182.6434608107096</v>
      </c>
      <c r="F516" s="76" t="e">
        <f t="shared" ref="F516:BQ516" si="203">STDEV(F453:F513)</f>
        <v>#DIV/0!</v>
      </c>
      <c r="G516" s="76" t="e">
        <f t="shared" si="203"/>
        <v>#DIV/0!</v>
      </c>
      <c r="H516" s="76" t="e">
        <f t="shared" si="203"/>
        <v>#DIV/0!</v>
      </c>
      <c r="I516" s="76" t="e">
        <f t="shared" si="203"/>
        <v>#DIV/0!</v>
      </c>
      <c r="J516" s="76" t="e">
        <f t="shared" si="203"/>
        <v>#DIV/0!</v>
      </c>
      <c r="K516" s="76" t="e">
        <f t="shared" si="203"/>
        <v>#DIV/0!</v>
      </c>
      <c r="L516" s="76" t="e">
        <f t="shared" si="203"/>
        <v>#DIV/0!</v>
      </c>
      <c r="M516" s="76" t="e">
        <f t="shared" si="203"/>
        <v>#DIV/0!</v>
      </c>
      <c r="N516" s="76" t="e">
        <f t="shared" si="203"/>
        <v>#DIV/0!</v>
      </c>
      <c r="O516" s="76" t="e">
        <f t="shared" si="203"/>
        <v>#DIV/0!</v>
      </c>
      <c r="P516" s="76" t="e">
        <f t="shared" si="203"/>
        <v>#DIV/0!</v>
      </c>
      <c r="Q516" s="76" t="e">
        <f t="shared" si="203"/>
        <v>#DIV/0!</v>
      </c>
      <c r="R516" s="76" t="e">
        <f t="shared" si="203"/>
        <v>#DIV/0!</v>
      </c>
      <c r="S516" s="76" t="e">
        <f t="shared" si="203"/>
        <v>#DIV/0!</v>
      </c>
      <c r="T516" s="76" t="e">
        <f t="shared" si="203"/>
        <v>#DIV/0!</v>
      </c>
      <c r="U516" s="76" t="e">
        <f t="shared" si="203"/>
        <v>#DIV/0!</v>
      </c>
      <c r="V516" s="76" t="e">
        <f t="shared" si="203"/>
        <v>#DIV/0!</v>
      </c>
      <c r="W516" s="76" t="e">
        <f t="shared" si="203"/>
        <v>#DIV/0!</v>
      </c>
      <c r="X516" s="76" t="e">
        <f t="shared" si="203"/>
        <v>#DIV/0!</v>
      </c>
      <c r="Y516" s="76" t="e">
        <f t="shared" si="203"/>
        <v>#DIV/0!</v>
      </c>
      <c r="Z516" s="76" t="e">
        <f t="shared" si="203"/>
        <v>#DIV/0!</v>
      </c>
      <c r="AA516" s="76">
        <f t="shared" si="203"/>
        <v>0.39002848711988752</v>
      </c>
      <c r="AB516" s="76">
        <f t="shared" si="203"/>
        <v>152.32730820551075</v>
      </c>
      <c r="AC516" s="76">
        <f t="shared" si="203"/>
        <v>0.46619439412626362</v>
      </c>
      <c r="AD516" s="76">
        <f t="shared" si="203"/>
        <v>0.67986003863379385</v>
      </c>
      <c r="AE516" s="76">
        <f t="shared" si="203"/>
        <v>1.2375204733085856</v>
      </c>
      <c r="AF516" s="76">
        <f t="shared" si="203"/>
        <v>1.0919451736672039E-2</v>
      </c>
      <c r="AG516" s="76">
        <f t="shared" si="203"/>
        <v>8.2109473106155295E-2</v>
      </c>
      <c r="AH516" s="76">
        <f t="shared" si="203"/>
        <v>7.7701966695929506E-3</v>
      </c>
      <c r="AI516" s="76">
        <f t="shared" si="203"/>
        <v>0</v>
      </c>
      <c r="AJ516" s="76">
        <f t="shared" si="203"/>
        <v>3.077416416944344E-3</v>
      </c>
      <c r="AK516" s="76" t="e">
        <f t="shared" si="203"/>
        <v>#DIV/0!</v>
      </c>
      <c r="AL516" s="76" t="e">
        <f t="shared" si="203"/>
        <v>#DIV/0!</v>
      </c>
      <c r="AM516" s="76" t="e">
        <f t="shared" si="203"/>
        <v>#DIV/0!</v>
      </c>
      <c r="AN516" s="76" t="e">
        <f t="shared" si="203"/>
        <v>#DIV/0!</v>
      </c>
      <c r="AO516" s="76">
        <f t="shared" si="203"/>
        <v>6.2350806326484776</v>
      </c>
      <c r="AP516" s="76">
        <f t="shared" si="203"/>
        <v>2865.1484782057396</v>
      </c>
      <c r="AQ516" s="76">
        <f t="shared" si="203"/>
        <v>4.1107152662280075</v>
      </c>
      <c r="AR516" s="76">
        <f t="shared" si="203"/>
        <v>2.1937187778981126</v>
      </c>
      <c r="AS516" s="76">
        <f t="shared" si="203"/>
        <v>0.9379370750911914</v>
      </c>
      <c r="AT516" s="76">
        <f t="shared" si="203"/>
        <v>0.17200991997064177</v>
      </c>
      <c r="AU516" s="76">
        <f t="shared" si="203"/>
        <v>8.9101164337726677E-2</v>
      </c>
      <c r="AV516" s="76">
        <f t="shared" si="203"/>
        <v>2.0225302013321182E-2</v>
      </c>
      <c r="AW516" s="76">
        <f t="shared" si="203"/>
        <v>2.5186163692195191</v>
      </c>
      <c r="AX516" s="76">
        <f t="shared" si="203"/>
        <v>5.2758657642932125E-2</v>
      </c>
      <c r="AY516" s="76" t="e">
        <f t="shared" si="203"/>
        <v>#DIV/0!</v>
      </c>
      <c r="AZ516" s="76" t="e">
        <f t="shared" si="203"/>
        <v>#DIV/0!</v>
      </c>
      <c r="BA516" s="76" t="e">
        <f t="shared" si="203"/>
        <v>#DIV/0!</v>
      </c>
      <c r="BB516" s="76">
        <f t="shared" si="203"/>
        <v>0.12913101535139931</v>
      </c>
      <c r="BC516" s="76">
        <f t="shared" si="203"/>
        <v>54.881589791909427</v>
      </c>
      <c r="BD516" s="76">
        <f t="shared" si="203"/>
        <v>7.6017685604010274E-2</v>
      </c>
      <c r="BE516" s="76">
        <f t="shared" si="203"/>
        <v>0.53070130938355298</v>
      </c>
      <c r="BF516" s="76">
        <f t="shared" si="203"/>
        <v>0.96890707906840667</v>
      </c>
      <c r="BG516" s="76">
        <f t="shared" si="203"/>
        <v>4.7907584076238392E-3</v>
      </c>
      <c r="BH516" s="76">
        <f t="shared" si="203"/>
        <v>6.0495535670539863E-2</v>
      </c>
      <c r="BI516" s="76">
        <f t="shared" si="203"/>
        <v>6.4096494878719823E-3</v>
      </c>
      <c r="BJ516" s="76" t="e">
        <f t="shared" si="203"/>
        <v>#DIV/0!</v>
      </c>
      <c r="BK516" s="76">
        <f t="shared" si="203"/>
        <v>1.3338796694895667E-3</v>
      </c>
      <c r="BL516" s="76">
        <f t="shared" si="203"/>
        <v>1.1754817589285578</v>
      </c>
      <c r="BM516" s="76">
        <f t="shared" si="203"/>
        <v>549.53124215844025</v>
      </c>
      <c r="BN516" s="76">
        <f t="shared" si="203"/>
        <v>0.61628341361879935</v>
      </c>
      <c r="BO516" s="76">
        <f t="shared" si="203"/>
        <v>6.7445564652219598</v>
      </c>
      <c r="BP516" s="76">
        <f t="shared" si="203"/>
        <v>2.9300446926784192</v>
      </c>
      <c r="BQ516" s="76">
        <f t="shared" si="203"/>
        <v>8.565448447327581E-2</v>
      </c>
      <c r="BR516" s="76">
        <f t="shared" ref="BR516:DD516" si="204">STDEV(BR453:BR513)</f>
        <v>7.621051517310988E-2</v>
      </c>
      <c r="BS516" s="76">
        <f t="shared" si="204"/>
        <v>7.5938917069464248E-2</v>
      </c>
      <c r="BT516" s="76">
        <f t="shared" si="204"/>
        <v>2.6915379945221436</v>
      </c>
      <c r="BU516" s="76">
        <f t="shared" si="204"/>
        <v>4.6862197705298432E-3</v>
      </c>
      <c r="BV516" s="76" t="e">
        <f t="shared" si="204"/>
        <v>#DIV/0!</v>
      </c>
      <c r="BW516" s="76" t="e">
        <f t="shared" si="204"/>
        <v>#DIV/0!</v>
      </c>
      <c r="BX516" s="76" t="e">
        <f t="shared" si="204"/>
        <v>#DIV/0!</v>
      </c>
      <c r="BY516" s="76" t="e">
        <f t="shared" si="204"/>
        <v>#DIV/0!</v>
      </c>
      <c r="BZ516" s="76">
        <f t="shared" si="204"/>
        <v>8.137072284009339E-2</v>
      </c>
      <c r="CA516" s="76">
        <f t="shared" si="204"/>
        <v>34.004398583204797</v>
      </c>
      <c r="CB516" s="76">
        <f t="shared" si="204"/>
        <v>5.9704188830721268E-2</v>
      </c>
      <c r="CC516" s="76">
        <f t="shared" si="204"/>
        <v>0.28176880807176985</v>
      </c>
      <c r="CD516" s="76">
        <f t="shared" si="204"/>
        <v>1.0906150498160283</v>
      </c>
      <c r="CE516" s="76">
        <f t="shared" si="204"/>
        <v>4.3247919183021632E-3</v>
      </c>
      <c r="CF516" s="76">
        <f t="shared" si="204"/>
        <v>7.2588671985003461E-2</v>
      </c>
      <c r="CG516" s="76">
        <f t="shared" si="204"/>
        <v>4.3561400670952934E-3</v>
      </c>
      <c r="CH516" s="76" t="e">
        <f t="shared" si="204"/>
        <v>#DIV/0!</v>
      </c>
      <c r="CI516" s="76">
        <f t="shared" si="204"/>
        <v>1.4429023574430645E-3</v>
      </c>
      <c r="CJ516" s="76">
        <f t="shared" si="204"/>
        <v>1.4092651216361332</v>
      </c>
      <c r="CK516" s="76">
        <f t="shared" si="204"/>
        <v>760.20402958578813</v>
      </c>
      <c r="CL516" s="76">
        <f t="shared" si="204"/>
        <v>0.89592730603822879</v>
      </c>
      <c r="CM516" s="76">
        <f t="shared" si="204"/>
        <v>6.672304813934586</v>
      </c>
      <c r="CN516" s="76">
        <f t="shared" si="204"/>
        <v>14.541774769861382</v>
      </c>
      <c r="CO516" s="76">
        <f t="shared" si="204"/>
        <v>8.3108708190232236E-2</v>
      </c>
      <c r="CP516" s="76">
        <f t="shared" si="204"/>
        <v>0.27290389729439574</v>
      </c>
      <c r="CQ516" s="76">
        <f t="shared" si="204"/>
        <v>6.8948460199879893E-2</v>
      </c>
      <c r="CR516" s="76">
        <f t="shared" si="204"/>
        <v>6.8040080200284896</v>
      </c>
      <c r="CS516" s="76">
        <f t="shared" si="204"/>
        <v>6.893055030265831E-3</v>
      </c>
      <c r="CT516" s="76">
        <f t="shared" si="204"/>
        <v>0.20543756713189296</v>
      </c>
      <c r="CU516" s="76">
        <f t="shared" si="204"/>
        <v>39.935283000883508</v>
      </c>
      <c r="CV516" s="76">
        <f t="shared" si="204"/>
        <v>9.2996562601731031E-2</v>
      </c>
      <c r="CW516" s="76">
        <f t="shared" si="204"/>
        <v>0.15044941782009119</v>
      </c>
      <c r="CX516" s="76">
        <f t="shared" si="204"/>
        <v>3.0337945796256749</v>
      </c>
      <c r="CY516" s="76">
        <f t="shared" si="204"/>
        <v>5.734184712488757E-3</v>
      </c>
      <c r="CZ516" s="76">
        <f t="shared" si="204"/>
        <v>0.16388897514739473</v>
      </c>
      <c r="DA516" s="76">
        <f t="shared" si="204"/>
        <v>1.6767454815314268E-3</v>
      </c>
      <c r="DB516" s="76">
        <f t="shared" si="204"/>
        <v>0</v>
      </c>
      <c r="DC516" s="76">
        <f t="shared" si="204"/>
        <v>2.286333834848176E-3</v>
      </c>
      <c r="DD516" s="76">
        <f t="shared" si="204"/>
        <v>0</v>
      </c>
    </row>
    <row r="517" spans="1:108" ht="16.5" customHeight="1" x14ac:dyDescent="0.25">
      <c r="B517" s="76" t="s">
        <v>59</v>
      </c>
      <c r="C517" s="76"/>
      <c r="D517" s="76"/>
      <c r="E517" s="76">
        <f>E516/E515*100</f>
        <v>9.1368759987804307</v>
      </c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>
        <f>AA516/AA515*100</f>
        <v>25.073635413076151</v>
      </c>
      <c r="AB517" s="76">
        <f>AB516/AB515*100</f>
        <v>32.531169944741663</v>
      </c>
      <c r="AC517" s="76">
        <f t="shared" ref="AC517:CN517" si="205">AC516/AC515*100</f>
        <v>35.635621299258226</v>
      </c>
      <c r="AD517" s="76">
        <f t="shared" si="205"/>
        <v>26.450378009095886</v>
      </c>
      <c r="AE517" s="76">
        <f t="shared" si="205"/>
        <v>16.582042057961583</v>
      </c>
      <c r="AF517" s="76">
        <f t="shared" si="205"/>
        <v>25.722112753558761</v>
      </c>
      <c r="AG517" s="76">
        <f t="shared" si="205"/>
        <v>25.028452962544879</v>
      </c>
      <c r="AH517" s="76">
        <f t="shared" si="205"/>
        <v>29.285847630076788</v>
      </c>
      <c r="AI517" s="76" t="e">
        <f t="shared" si="205"/>
        <v>#DIV/0!</v>
      </c>
      <c r="AJ517" s="76">
        <f t="shared" si="205"/>
        <v>39.503067877960497</v>
      </c>
      <c r="AK517" s="76" t="e">
        <f t="shared" si="205"/>
        <v>#DIV/0!</v>
      </c>
      <c r="AL517" s="76" t="e">
        <f t="shared" si="205"/>
        <v>#DIV/0!</v>
      </c>
      <c r="AM517" s="76" t="e">
        <f t="shared" si="205"/>
        <v>#DIV/0!</v>
      </c>
      <c r="AN517" s="76" t="e">
        <f t="shared" si="205"/>
        <v>#DIV/0!</v>
      </c>
      <c r="AO517" s="76">
        <f t="shared" si="205"/>
        <v>21.824144463286974</v>
      </c>
      <c r="AP517" s="76">
        <f t="shared" si="205"/>
        <v>25.45783180918944</v>
      </c>
      <c r="AQ517" s="76">
        <f t="shared" si="205"/>
        <v>9.2015765276839225</v>
      </c>
      <c r="AR517" s="76">
        <f t="shared" si="205"/>
        <v>22.792265346664049</v>
      </c>
      <c r="AS517" s="76">
        <f t="shared" si="205"/>
        <v>11.340886888858224</v>
      </c>
      <c r="AT517" s="76">
        <f t="shared" si="205"/>
        <v>22.020224728334728</v>
      </c>
      <c r="AU517" s="76">
        <f t="shared" si="205"/>
        <v>21.89131043764236</v>
      </c>
      <c r="AV517" s="76">
        <f t="shared" si="205"/>
        <v>20.621093978390288</v>
      </c>
      <c r="AW517" s="76">
        <f t="shared" si="205"/>
        <v>31.52019839963064</v>
      </c>
      <c r="AX517" s="76">
        <f t="shared" si="205"/>
        <v>27.046773390621716</v>
      </c>
      <c r="AY517" s="76" t="e">
        <f t="shared" si="205"/>
        <v>#DIV/0!</v>
      </c>
      <c r="AZ517" s="76" t="e">
        <f t="shared" si="205"/>
        <v>#DIV/0!</v>
      </c>
      <c r="BA517" s="76" t="e">
        <f t="shared" si="205"/>
        <v>#DIV/0!</v>
      </c>
      <c r="BB517" s="76">
        <f t="shared" si="205"/>
        <v>19.720000373868228</v>
      </c>
      <c r="BC517" s="76">
        <f t="shared" si="205"/>
        <v>38.289509974482911</v>
      </c>
      <c r="BD517" s="76">
        <f t="shared" si="205"/>
        <v>32.504113844473352</v>
      </c>
      <c r="BE517" s="76">
        <f t="shared" si="205"/>
        <v>22.817948114965521</v>
      </c>
      <c r="BF517" s="76">
        <f t="shared" si="205"/>
        <v>12.871923860327842</v>
      </c>
      <c r="BG517" s="76">
        <f t="shared" si="205"/>
        <v>21.095669124479969</v>
      </c>
      <c r="BH517" s="76">
        <f t="shared" si="205"/>
        <v>18.10893786970583</v>
      </c>
      <c r="BI517" s="76">
        <f t="shared" si="205"/>
        <v>26.44033720878663</v>
      </c>
      <c r="BJ517" s="76" t="e">
        <f t="shared" si="205"/>
        <v>#DIV/0!</v>
      </c>
      <c r="BK517" s="76">
        <f t="shared" si="205"/>
        <v>29.222805479983421</v>
      </c>
      <c r="BL517" s="76">
        <f t="shared" si="205"/>
        <v>55.508065023740713</v>
      </c>
      <c r="BM517" s="76">
        <f t="shared" si="205"/>
        <v>46.206207211880361</v>
      </c>
      <c r="BN517" s="76">
        <f t="shared" si="205"/>
        <v>46.208213380536414</v>
      </c>
      <c r="BO517" s="76">
        <f t="shared" si="205"/>
        <v>13.459458703687085</v>
      </c>
      <c r="BP517" s="76">
        <f t="shared" si="205"/>
        <v>26.855512413583071</v>
      </c>
      <c r="BQ517" s="76">
        <f t="shared" si="205"/>
        <v>18.369346376143554</v>
      </c>
      <c r="BR517" s="76">
        <f t="shared" si="205"/>
        <v>40.405780235443913</v>
      </c>
      <c r="BS517" s="76">
        <f t="shared" si="205"/>
        <v>15.623736048802995</v>
      </c>
      <c r="BT517" s="76">
        <f t="shared" si="205"/>
        <v>102.60412915664836</v>
      </c>
      <c r="BU517" s="76">
        <f t="shared" si="205"/>
        <v>42.169176454695226</v>
      </c>
      <c r="BV517" s="76" t="e">
        <f t="shared" si="205"/>
        <v>#DIV/0!</v>
      </c>
      <c r="BW517" s="76" t="e">
        <f t="shared" si="205"/>
        <v>#DIV/0!</v>
      </c>
      <c r="BX517" s="76" t="e">
        <f t="shared" si="205"/>
        <v>#DIV/0!</v>
      </c>
      <c r="BY517" s="76" t="e">
        <f t="shared" si="205"/>
        <v>#DIV/0!</v>
      </c>
      <c r="BZ517" s="76">
        <f t="shared" si="205"/>
        <v>15.402652549568879</v>
      </c>
      <c r="CA517" s="76">
        <f t="shared" si="205"/>
        <v>36.756128346653618</v>
      </c>
      <c r="CB517" s="76">
        <f t="shared" si="205"/>
        <v>32.385474256384242</v>
      </c>
      <c r="CC517" s="76">
        <f t="shared" si="205"/>
        <v>95.671774920316167</v>
      </c>
      <c r="CD517" s="76">
        <f t="shared" si="205"/>
        <v>15.162920252003333</v>
      </c>
      <c r="CE517" s="76">
        <f t="shared" si="205"/>
        <v>31.215028979596504</v>
      </c>
      <c r="CF517" s="76">
        <f t="shared" si="205"/>
        <v>22.055857206911128</v>
      </c>
      <c r="CG517" s="76">
        <f t="shared" si="205"/>
        <v>94.104767999967976</v>
      </c>
      <c r="CH517" s="76" t="e">
        <f t="shared" si="205"/>
        <v>#DIV/0!</v>
      </c>
      <c r="CI517" s="76">
        <f t="shared" si="205"/>
        <v>32.649615387397787</v>
      </c>
      <c r="CJ517" s="76">
        <f t="shared" si="205"/>
        <v>62.496021358892349</v>
      </c>
      <c r="CK517" s="76">
        <f t="shared" si="205"/>
        <v>84.850446820265375</v>
      </c>
      <c r="CL517" s="76">
        <f t="shared" si="205"/>
        <v>92.409737105922801</v>
      </c>
      <c r="CM517" s="76">
        <f t="shared" si="205"/>
        <v>172.91543991972262</v>
      </c>
      <c r="CN517" s="76">
        <f t="shared" si="205"/>
        <v>59.766488880924129</v>
      </c>
      <c r="CO517" s="76">
        <f t="shared" ref="CO517:DD517" si="206">CO516/CO515*100</f>
        <v>88.641663646901719</v>
      </c>
      <c r="CP517" s="76">
        <f t="shared" si="206"/>
        <v>59.322774112097818</v>
      </c>
      <c r="CQ517" s="76">
        <f t="shared" si="206"/>
        <v>172.30167401824076</v>
      </c>
      <c r="CR517" s="76">
        <f t="shared" si="206"/>
        <v>71.8872051466832</v>
      </c>
      <c r="CS517" s="76">
        <f t="shared" si="206"/>
        <v>68.160990729901314</v>
      </c>
      <c r="CT517" s="76">
        <f t="shared" si="206"/>
        <v>63.048852401630349</v>
      </c>
      <c r="CU517" s="76">
        <f t="shared" si="206"/>
        <v>78.673210494943959</v>
      </c>
      <c r="CV517" s="76">
        <f t="shared" si="206"/>
        <v>67.044033503573502</v>
      </c>
      <c r="CW517" s="76">
        <f t="shared" si="206"/>
        <v>112.79158288809737</v>
      </c>
      <c r="CX517" s="76">
        <f t="shared" si="206"/>
        <v>62.366837625554751</v>
      </c>
      <c r="CY517" s="76">
        <f t="shared" si="206"/>
        <v>63.713163472097257</v>
      </c>
      <c r="CZ517" s="76">
        <f t="shared" si="206"/>
        <v>62.699718987649469</v>
      </c>
      <c r="DA517" s="76">
        <f t="shared" si="206"/>
        <v>97.157214817708777</v>
      </c>
      <c r="DB517" s="76" t="e">
        <f t="shared" si="206"/>
        <v>#DIV/0!</v>
      </c>
      <c r="DC517" s="76">
        <f t="shared" si="206"/>
        <v>71.232511437480809</v>
      </c>
      <c r="DD517" s="76" t="e">
        <f t="shared" si="206"/>
        <v>#DIV/0!</v>
      </c>
    </row>
    <row r="518" spans="1:108" ht="16.5" customHeight="1" x14ac:dyDescent="0.25">
      <c r="A518" s="70">
        <v>486</v>
      </c>
      <c r="B518" s="71">
        <v>45536</v>
      </c>
      <c r="C518" s="72">
        <v>1</v>
      </c>
      <c r="D518" s="72"/>
      <c r="E518" s="72">
        <v>0</v>
      </c>
      <c r="F518" s="74"/>
      <c r="G518" s="72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2">
        <v>2.3260000000000001</v>
      </c>
      <c r="AB518" s="72">
        <v>686.12</v>
      </c>
      <c r="AC518" s="72">
        <v>2.16</v>
      </c>
      <c r="AD518" s="72">
        <v>3.96</v>
      </c>
      <c r="AE518" s="72">
        <v>8.7520000000000007</v>
      </c>
      <c r="AF518" s="72">
        <v>5.7000000000000002E-2</v>
      </c>
      <c r="AG518" s="72">
        <v>0.45300000000000001</v>
      </c>
      <c r="AH518" s="72">
        <v>4.2000000000000003E-2</v>
      </c>
      <c r="AI518" s="72" t="s">
        <v>50</v>
      </c>
      <c r="AJ518" s="72">
        <v>1.7000000000000001E-2</v>
      </c>
      <c r="AK518" s="72"/>
      <c r="AL518" s="72"/>
      <c r="AM518" s="72"/>
      <c r="AN518" s="72"/>
      <c r="AO518" s="74">
        <v>46.677999999999997</v>
      </c>
      <c r="AP518" s="72">
        <v>10707.95</v>
      </c>
      <c r="AQ518" s="74">
        <v>35.869999999999997</v>
      </c>
      <c r="AR518" s="74">
        <v>8.5399999999999991</v>
      </c>
      <c r="AS518" s="74">
        <v>10.083</v>
      </c>
      <c r="AT518" s="74">
        <v>0.629</v>
      </c>
      <c r="AU518" s="74">
        <v>0.50700000000000001</v>
      </c>
      <c r="AV518" s="74">
        <v>9.0999999999999998E-2</v>
      </c>
      <c r="AW518" s="74">
        <v>14.08</v>
      </c>
      <c r="AX518" s="74">
        <v>0.158</v>
      </c>
      <c r="AY518" s="74"/>
      <c r="AZ518" s="74"/>
      <c r="BA518" s="74"/>
      <c r="BB518" s="74">
        <v>0.65500000000000003</v>
      </c>
      <c r="BC518" s="72">
        <v>115.04</v>
      </c>
      <c r="BD518" s="74">
        <v>0.28999999999999998</v>
      </c>
      <c r="BE518" s="74">
        <v>3.6</v>
      </c>
      <c r="BF518" s="74">
        <v>8.7959999999999994</v>
      </c>
      <c r="BG518" s="74">
        <v>3.1E-2</v>
      </c>
      <c r="BH518" s="74">
        <v>0.45300000000000001</v>
      </c>
      <c r="BI518" s="74">
        <v>3.7999999999999999E-2</v>
      </c>
      <c r="BJ518" s="74" t="s">
        <v>50</v>
      </c>
      <c r="BK518" s="74">
        <v>6.0000000000000001E-3</v>
      </c>
      <c r="BL518" s="74">
        <v>1.204</v>
      </c>
      <c r="BM518" s="72">
        <v>732.34</v>
      </c>
      <c r="BN518" s="74">
        <v>1.1100000000000001</v>
      </c>
      <c r="BO518" s="74">
        <v>53.52</v>
      </c>
      <c r="BP518" s="74">
        <v>10.236000000000001</v>
      </c>
      <c r="BQ518" s="74">
        <v>0.46</v>
      </c>
      <c r="BR518" s="74">
        <v>0.11</v>
      </c>
      <c r="BS518" s="74">
        <v>0.56699999999999995</v>
      </c>
      <c r="BT518" s="74">
        <v>1.6</v>
      </c>
      <c r="BU518" s="74">
        <v>8.0000000000000002E-3</v>
      </c>
      <c r="BV518" s="74"/>
      <c r="BW518" s="74"/>
      <c r="BX518" s="73"/>
      <c r="BY518" s="73"/>
      <c r="BZ518" s="74">
        <v>0.55600000000000005</v>
      </c>
      <c r="CA518" s="72">
        <v>70.819999999999993</v>
      </c>
      <c r="CB518" s="74">
        <v>0.23</v>
      </c>
      <c r="CC518" s="74">
        <v>0.72</v>
      </c>
      <c r="CD518" s="74">
        <v>8.5139999999999993</v>
      </c>
      <c r="CE518" s="74">
        <v>1.6E-2</v>
      </c>
      <c r="CF518" s="74">
        <v>0.44400000000000001</v>
      </c>
      <c r="CG518" s="74">
        <v>8.0000000000000002E-3</v>
      </c>
      <c r="CH518" s="74" t="s">
        <v>50</v>
      </c>
      <c r="CI518" s="74">
        <v>7.0000000000000001E-3</v>
      </c>
      <c r="CJ518" s="74">
        <v>0</v>
      </c>
      <c r="CK518" s="74">
        <v>0</v>
      </c>
      <c r="CL518" s="74">
        <v>0</v>
      </c>
      <c r="CM518" s="74">
        <v>0</v>
      </c>
      <c r="CN518" s="74">
        <v>0</v>
      </c>
      <c r="CO518" s="74">
        <v>0</v>
      </c>
      <c r="CP518" s="74">
        <v>0</v>
      </c>
      <c r="CQ518" s="74">
        <v>0</v>
      </c>
      <c r="CR518" s="74">
        <v>0</v>
      </c>
      <c r="CS518" s="74">
        <v>0</v>
      </c>
      <c r="CT518" s="74">
        <v>0</v>
      </c>
      <c r="CU518" s="74">
        <v>0</v>
      </c>
      <c r="CV518" s="74">
        <v>0</v>
      </c>
      <c r="CW518" s="74">
        <v>0</v>
      </c>
      <c r="CX518" s="74">
        <v>0</v>
      </c>
      <c r="CY518" s="74">
        <v>0</v>
      </c>
      <c r="CZ518" s="74">
        <v>0</v>
      </c>
      <c r="DA518" s="74">
        <v>0</v>
      </c>
      <c r="DB518" s="74">
        <v>0</v>
      </c>
      <c r="DC518" s="74">
        <v>0</v>
      </c>
      <c r="DD518" s="74">
        <v>0</v>
      </c>
    </row>
    <row r="519" spans="1:108" ht="16.5" customHeight="1" x14ac:dyDescent="0.25">
      <c r="A519" s="70">
        <v>487</v>
      </c>
      <c r="B519" s="71">
        <v>45536</v>
      </c>
      <c r="C519" s="72">
        <v>2</v>
      </c>
      <c r="D519" s="72"/>
      <c r="E519" s="72">
        <v>1789.5231076363636</v>
      </c>
      <c r="F519" s="74"/>
      <c r="G519" s="72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2">
        <v>1.1839999999999999</v>
      </c>
      <c r="AB519" s="72">
        <v>390.08</v>
      </c>
      <c r="AC519" s="72">
        <v>1.74</v>
      </c>
      <c r="AD519" s="72">
        <v>2.98</v>
      </c>
      <c r="AE519" s="72">
        <v>7.6909999999999998</v>
      </c>
      <c r="AF519" s="72">
        <v>5.3999999999999999E-2</v>
      </c>
      <c r="AG519" s="72">
        <v>0.33100000000000002</v>
      </c>
      <c r="AH519" s="72">
        <v>3.2000000000000001E-2</v>
      </c>
      <c r="AI519" s="72" t="s">
        <v>50</v>
      </c>
      <c r="AJ519" s="72">
        <v>8.0000000000000002E-3</v>
      </c>
      <c r="AK519" s="72"/>
      <c r="AL519" s="72"/>
      <c r="AM519" s="72"/>
      <c r="AN519" s="72"/>
      <c r="AO519" s="74">
        <v>22.673999999999999</v>
      </c>
      <c r="AP519" s="72">
        <v>9859.75</v>
      </c>
      <c r="AQ519" s="74">
        <v>49.18</v>
      </c>
      <c r="AR519" s="74">
        <v>8.57</v>
      </c>
      <c r="AS519" s="74">
        <v>7.242</v>
      </c>
      <c r="AT519" s="74">
        <v>0.75800000000000001</v>
      </c>
      <c r="AU519" s="74">
        <v>0.32900000000000001</v>
      </c>
      <c r="AV519" s="74">
        <v>9.2999999999999999E-2</v>
      </c>
      <c r="AW519" s="74">
        <v>9.1</v>
      </c>
      <c r="AX519" s="74">
        <v>0.24399999999999999</v>
      </c>
      <c r="AY519" s="74"/>
      <c r="AZ519" s="74"/>
      <c r="BA519" s="74"/>
      <c r="BB519" s="74">
        <v>0.58499999999999996</v>
      </c>
      <c r="BC519" s="72">
        <v>98.71</v>
      </c>
      <c r="BD519" s="74">
        <v>0.26</v>
      </c>
      <c r="BE519" s="74">
        <v>2.98</v>
      </c>
      <c r="BF519" s="74">
        <v>7.617</v>
      </c>
      <c r="BG519" s="74">
        <v>0.03</v>
      </c>
      <c r="BH519" s="74">
        <v>0.32600000000000001</v>
      </c>
      <c r="BI519" s="74">
        <v>3.3000000000000002E-2</v>
      </c>
      <c r="BJ519" s="74" t="s">
        <v>50</v>
      </c>
      <c r="BK519" s="74">
        <v>4.0000000000000001E-3</v>
      </c>
      <c r="BL519" s="74">
        <v>1.415</v>
      </c>
      <c r="BM519" s="72">
        <v>868.59</v>
      </c>
      <c r="BN519" s="74">
        <v>1.22</v>
      </c>
      <c r="BO519" s="74">
        <v>52.67</v>
      </c>
      <c r="BP519" s="74">
        <v>10.904</v>
      </c>
      <c r="BQ519" s="74">
        <v>0.53</v>
      </c>
      <c r="BR519" s="74">
        <v>0.16200000000000001</v>
      </c>
      <c r="BS519" s="74">
        <v>0.56999999999999995</v>
      </c>
      <c r="BT519" s="74">
        <v>1.85</v>
      </c>
      <c r="BU519" s="74">
        <v>0.01</v>
      </c>
      <c r="BV519" s="74"/>
      <c r="BW519" s="74"/>
      <c r="BX519" s="73"/>
      <c r="BY519" s="73"/>
      <c r="BZ519" s="74">
        <v>0.497</v>
      </c>
      <c r="CA519" s="72">
        <v>77.12</v>
      </c>
      <c r="CB519" s="74">
        <v>0.28000000000000003</v>
      </c>
      <c r="CC519" s="74">
        <v>0.56000000000000005</v>
      </c>
      <c r="CD519" s="74">
        <v>7.7309999999999999</v>
      </c>
      <c r="CE519" s="74">
        <v>2.1000000000000001E-2</v>
      </c>
      <c r="CF519" s="74">
        <v>0.36499999999999999</v>
      </c>
      <c r="CG519" s="74">
        <v>7.0000000000000001E-3</v>
      </c>
      <c r="CH519" s="74" t="s">
        <v>50</v>
      </c>
      <c r="CI519" s="74">
        <v>5.0000000000000001E-3</v>
      </c>
      <c r="CJ519" s="74">
        <v>0</v>
      </c>
      <c r="CK519" s="74">
        <v>0</v>
      </c>
      <c r="CL519" s="74">
        <v>0</v>
      </c>
      <c r="CM519" s="74">
        <v>0</v>
      </c>
      <c r="CN519" s="74">
        <v>0</v>
      </c>
      <c r="CO519" s="74">
        <v>0</v>
      </c>
      <c r="CP519" s="74">
        <v>0</v>
      </c>
      <c r="CQ519" s="74">
        <v>0</v>
      </c>
      <c r="CR519" s="74">
        <v>0</v>
      </c>
      <c r="CS519" s="74">
        <v>0</v>
      </c>
      <c r="CT519" s="74">
        <v>0</v>
      </c>
      <c r="CU519" s="74">
        <v>0</v>
      </c>
      <c r="CV519" s="74">
        <v>0</v>
      </c>
      <c r="CW519" s="74">
        <v>0</v>
      </c>
      <c r="CX519" s="74">
        <v>0</v>
      </c>
      <c r="CY519" s="74">
        <v>0</v>
      </c>
      <c r="CZ519" s="74">
        <v>0</v>
      </c>
      <c r="DA519" s="74">
        <v>0</v>
      </c>
      <c r="DB519" s="74">
        <v>0</v>
      </c>
      <c r="DC519" s="74">
        <v>0</v>
      </c>
      <c r="DD519" s="74">
        <v>0</v>
      </c>
    </row>
    <row r="520" spans="1:108" ht="16.5" customHeight="1" x14ac:dyDescent="0.25">
      <c r="A520" s="70">
        <v>488</v>
      </c>
      <c r="B520" s="71">
        <v>45537</v>
      </c>
      <c r="C520" s="72">
        <v>1</v>
      </c>
      <c r="D520" s="72"/>
      <c r="E520" s="72">
        <v>0</v>
      </c>
      <c r="F520" s="74"/>
      <c r="G520" s="72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2">
        <v>1.1359999999999999</v>
      </c>
      <c r="AB520" s="72">
        <v>637.61</v>
      </c>
      <c r="AC520" s="72">
        <v>2.0499999999999998</v>
      </c>
      <c r="AD520" s="72">
        <v>3.3</v>
      </c>
      <c r="AE520" s="72">
        <v>7.0940000000000003</v>
      </c>
      <c r="AF520" s="72">
        <v>5.0999999999999997E-2</v>
      </c>
      <c r="AG520" s="72">
        <v>0.38400000000000001</v>
      </c>
      <c r="AH520" s="72">
        <v>3.6999999999999998E-2</v>
      </c>
      <c r="AI520" s="72" t="s">
        <v>50</v>
      </c>
      <c r="AJ520" s="72">
        <v>1.0999999999999999E-2</v>
      </c>
      <c r="AK520" s="72"/>
      <c r="AL520" s="72"/>
      <c r="AM520" s="72"/>
      <c r="AN520" s="72"/>
      <c r="AO520" s="74">
        <v>23.45</v>
      </c>
      <c r="AP520" s="72">
        <v>11301.68</v>
      </c>
      <c r="AQ520" s="74">
        <v>42.13</v>
      </c>
      <c r="AR520" s="74">
        <v>8.76</v>
      </c>
      <c r="AS520" s="74">
        <v>8.0530000000000008</v>
      </c>
      <c r="AT520" s="74">
        <v>0.65800000000000003</v>
      </c>
      <c r="AU520" s="74">
        <v>0.44500000000000001</v>
      </c>
      <c r="AV520" s="74">
        <v>9.7000000000000003E-2</v>
      </c>
      <c r="AW520" s="74">
        <v>12.76</v>
      </c>
      <c r="AX520" s="74">
        <v>0.26600000000000001</v>
      </c>
      <c r="AY520" s="74"/>
      <c r="AZ520" s="74"/>
      <c r="BA520" s="74"/>
      <c r="BB520" s="74">
        <v>0.79700000000000004</v>
      </c>
      <c r="BC520" s="72">
        <v>171.78</v>
      </c>
      <c r="BD520" s="74">
        <v>0.49</v>
      </c>
      <c r="BE520" s="74">
        <v>3.32</v>
      </c>
      <c r="BF520" s="74">
        <v>8.6170000000000009</v>
      </c>
      <c r="BG520" s="74">
        <v>3.7999999999999999E-2</v>
      </c>
      <c r="BH520" s="74">
        <v>0.47199999999999998</v>
      </c>
      <c r="BI520" s="74">
        <v>3.6999999999999998E-2</v>
      </c>
      <c r="BJ520" s="74" t="s">
        <v>50</v>
      </c>
      <c r="BK520" s="74">
        <v>7.0000000000000001E-3</v>
      </c>
      <c r="BL520" s="74">
        <v>1.2450000000000001</v>
      </c>
      <c r="BM520" s="72">
        <v>729.75</v>
      </c>
      <c r="BN520" s="74">
        <v>0.97</v>
      </c>
      <c r="BO520" s="74">
        <v>40.6</v>
      </c>
      <c r="BP520" s="74">
        <v>10.473000000000001</v>
      </c>
      <c r="BQ520" s="74">
        <v>0.442</v>
      </c>
      <c r="BR520" s="74">
        <v>0.3</v>
      </c>
      <c r="BS520" s="74">
        <v>0.443</v>
      </c>
      <c r="BT520" s="74">
        <v>13.37</v>
      </c>
      <c r="BU520" s="74">
        <v>8.9999999999999993E-3</v>
      </c>
      <c r="BV520" s="74"/>
      <c r="BW520" s="74"/>
      <c r="BX520" s="73"/>
      <c r="BY520" s="73"/>
      <c r="BZ520" s="74">
        <v>0.36099999999999999</v>
      </c>
      <c r="CA520" s="72">
        <v>60.67</v>
      </c>
      <c r="CB520" s="74">
        <v>0.2</v>
      </c>
      <c r="CC520" s="74">
        <v>0.48</v>
      </c>
      <c r="CD520" s="74">
        <v>6.6210000000000004</v>
      </c>
      <c r="CE520" s="74">
        <v>0.02</v>
      </c>
      <c r="CF520" s="74">
        <v>0.33800000000000002</v>
      </c>
      <c r="CG520" s="74">
        <v>6.0000000000000001E-3</v>
      </c>
      <c r="CH520" s="74" t="s">
        <v>50</v>
      </c>
      <c r="CI520" s="74">
        <v>5.0000000000000001E-3</v>
      </c>
      <c r="CJ520" s="74">
        <v>2.0089999999999999</v>
      </c>
      <c r="CK520" s="74">
        <v>524.19000000000005</v>
      </c>
      <c r="CL520" s="74">
        <v>0.9</v>
      </c>
      <c r="CM520" s="74">
        <v>3.15</v>
      </c>
      <c r="CN520" s="74">
        <v>35.476999999999997</v>
      </c>
      <c r="CO520" s="74">
        <v>7.8E-2</v>
      </c>
      <c r="CP520" s="74">
        <v>0.627</v>
      </c>
      <c r="CQ520" s="74">
        <v>3.5000000000000003E-2</v>
      </c>
      <c r="CR520" s="74">
        <v>10.46</v>
      </c>
      <c r="CS520" s="74">
        <v>1.0999999999999999E-2</v>
      </c>
      <c r="CT520" s="74">
        <v>0.19900000000000001</v>
      </c>
      <c r="CU520" s="74">
        <v>32.56</v>
      </c>
      <c r="CV520" s="74">
        <v>0.14000000000000001</v>
      </c>
      <c r="CW520" s="74">
        <v>0.19</v>
      </c>
      <c r="CX520" s="74">
        <v>4.0650000000000004</v>
      </c>
      <c r="CY520" s="74">
        <v>1.2999999999999999E-2</v>
      </c>
      <c r="CZ520" s="74">
        <v>0.26500000000000001</v>
      </c>
      <c r="DA520" s="74">
        <v>2E-3</v>
      </c>
      <c r="DB520" s="74" t="s">
        <v>50</v>
      </c>
      <c r="DC520" s="74">
        <v>3.0000000000000001E-3</v>
      </c>
      <c r="DD520" s="74"/>
    </row>
    <row r="521" spans="1:108" ht="16.5" customHeight="1" x14ac:dyDescent="0.25">
      <c r="A521" s="70">
        <v>489</v>
      </c>
      <c r="B521" s="71">
        <v>45537</v>
      </c>
      <c r="C521" s="72">
        <v>2</v>
      </c>
      <c r="D521" s="72"/>
      <c r="E521" s="72">
        <v>1829.484575153846</v>
      </c>
      <c r="F521" s="74"/>
      <c r="G521" s="72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2">
        <v>1.3149999999999999</v>
      </c>
      <c r="AB521" s="72">
        <v>662.12</v>
      </c>
      <c r="AC521" s="72">
        <v>1.8</v>
      </c>
      <c r="AD521" s="72">
        <v>2.92</v>
      </c>
      <c r="AE521" s="72">
        <v>6.4550000000000001</v>
      </c>
      <c r="AF521" s="72">
        <v>4.8000000000000001E-2</v>
      </c>
      <c r="AG521" s="72">
        <v>0.34300000000000003</v>
      </c>
      <c r="AH521" s="72">
        <v>3.2000000000000001E-2</v>
      </c>
      <c r="AI521" s="72" t="s">
        <v>50</v>
      </c>
      <c r="AJ521" s="72">
        <v>0.01</v>
      </c>
      <c r="AK521" s="72"/>
      <c r="AL521" s="72"/>
      <c r="AM521" s="72"/>
      <c r="AN521" s="72"/>
      <c r="AO521" s="74">
        <v>23.962</v>
      </c>
      <c r="AP521" s="72">
        <v>14190.46</v>
      </c>
      <c r="AQ521" s="74">
        <v>55.88</v>
      </c>
      <c r="AR521" s="74">
        <v>5.9</v>
      </c>
      <c r="AS521" s="74">
        <v>5.24</v>
      </c>
      <c r="AT521" s="74">
        <v>0.6</v>
      </c>
      <c r="AU521" s="74">
        <v>0.30099999999999999</v>
      </c>
      <c r="AV521" s="74">
        <v>6.6000000000000003E-2</v>
      </c>
      <c r="AW521" s="74">
        <v>5.27</v>
      </c>
      <c r="AX521" s="74">
        <v>0.32200000000000001</v>
      </c>
      <c r="AY521" s="74"/>
      <c r="AZ521" s="74"/>
      <c r="BA521" s="74"/>
      <c r="BB521" s="74">
        <v>1.1519999999999999</v>
      </c>
      <c r="BC521" s="72">
        <v>216.88</v>
      </c>
      <c r="BD521" s="74">
        <v>0.41</v>
      </c>
      <c r="BE521" s="74">
        <v>3.01</v>
      </c>
      <c r="BF521" s="74">
        <v>6.6280000000000001</v>
      </c>
      <c r="BG521" s="74">
        <v>3.4000000000000002E-2</v>
      </c>
      <c r="BH521" s="74">
        <v>0.34799999999999998</v>
      </c>
      <c r="BI521" s="74">
        <v>3.5000000000000003E-2</v>
      </c>
      <c r="BJ521" s="74" t="s">
        <v>50</v>
      </c>
      <c r="BK521" s="74">
        <v>6.0000000000000001E-3</v>
      </c>
      <c r="BL521" s="74">
        <v>3.0739999999999998</v>
      </c>
      <c r="BM521" s="72">
        <v>1569.41</v>
      </c>
      <c r="BN521" s="74">
        <v>3.21</v>
      </c>
      <c r="BO521" s="74">
        <v>50.35</v>
      </c>
      <c r="BP521" s="74">
        <v>9.3290000000000006</v>
      </c>
      <c r="BQ521" s="74">
        <v>0.47599999999999998</v>
      </c>
      <c r="BR521" s="74">
        <v>0.156</v>
      </c>
      <c r="BS521" s="74">
        <v>0.48599999999999999</v>
      </c>
      <c r="BT521" s="74">
        <v>1.93</v>
      </c>
      <c r="BU521" s="74">
        <v>2.1999999999999999E-2</v>
      </c>
      <c r="BV521" s="74"/>
      <c r="BW521" s="74"/>
      <c r="BX521" s="73"/>
      <c r="BY521" s="73"/>
      <c r="BZ521" s="74">
        <v>0.67700000000000005</v>
      </c>
      <c r="CA521" s="72">
        <v>187.23</v>
      </c>
      <c r="CB521" s="74">
        <v>0.46</v>
      </c>
      <c r="CC521" s="74">
        <v>1.31</v>
      </c>
      <c r="CD521" s="74">
        <v>6.1349999999999998</v>
      </c>
      <c r="CE521" s="74">
        <v>3.4000000000000002E-2</v>
      </c>
      <c r="CF521" s="74">
        <v>0.33400000000000002</v>
      </c>
      <c r="CG521" s="74">
        <v>1.4999999999999999E-2</v>
      </c>
      <c r="CH521" s="74" t="s">
        <v>50</v>
      </c>
      <c r="CI521" s="74">
        <v>5.0000000000000001E-3</v>
      </c>
      <c r="CJ521" s="74">
        <v>5.1109999999999998</v>
      </c>
      <c r="CK521" s="74">
        <v>2345.56</v>
      </c>
      <c r="CL521" s="74">
        <v>6.16</v>
      </c>
      <c r="CM521" s="74">
        <v>10.54</v>
      </c>
      <c r="CN521" s="74">
        <v>27.783999999999999</v>
      </c>
      <c r="CO521" s="74">
        <v>0.22</v>
      </c>
      <c r="CP521" s="74">
        <v>0.55000000000000004</v>
      </c>
      <c r="CQ521" s="74">
        <v>0.11600000000000001</v>
      </c>
      <c r="CR521" s="74">
        <v>15.42</v>
      </c>
      <c r="CS521" s="74">
        <v>4.3999999999999997E-2</v>
      </c>
      <c r="CT521" s="74">
        <v>0.65300000000000002</v>
      </c>
      <c r="CU521" s="74">
        <v>131.31</v>
      </c>
      <c r="CV521" s="74">
        <v>0.41</v>
      </c>
      <c r="CW521" s="74">
        <v>0.69</v>
      </c>
      <c r="CX521" s="74">
        <v>4.9610000000000003</v>
      </c>
      <c r="CY521" s="74">
        <v>2.8000000000000001E-2</v>
      </c>
      <c r="CZ521" s="74">
        <v>0.35099999999999998</v>
      </c>
      <c r="DA521" s="74">
        <v>8.0000000000000002E-3</v>
      </c>
      <c r="DB521" s="74" t="s">
        <v>50</v>
      </c>
      <c r="DC521" s="74">
        <v>5.0000000000000001E-3</v>
      </c>
      <c r="DD521" s="74"/>
    </row>
    <row r="522" spans="1:108" ht="16.5" customHeight="1" x14ac:dyDescent="0.25">
      <c r="A522" s="70">
        <v>490</v>
      </c>
      <c r="B522" s="71">
        <v>45538</v>
      </c>
      <c r="C522" s="72">
        <v>1</v>
      </c>
      <c r="D522" s="72"/>
      <c r="E522" s="72">
        <v>1928.150380316667</v>
      </c>
      <c r="F522" s="74"/>
      <c r="G522" s="72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2">
        <v>1.1000000000000001</v>
      </c>
      <c r="AB522" s="72">
        <v>710.65</v>
      </c>
      <c r="AC522" s="72">
        <v>2.19</v>
      </c>
      <c r="AD522" s="72">
        <v>3.24</v>
      </c>
      <c r="AE522" s="72">
        <v>7.8650000000000002</v>
      </c>
      <c r="AF522" s="72">
        <v>5.3999999999999999E-2</v>
      </c>
      <c r="AG522" s="72">
        <v>0.42699999999999999</v>
      </c>
      <c r="AH522" s="72">
        <v>3.5000000000000003E-2</v>
      </c>
      <c r="AI522" s="72" t="s">
        <v>50</v>
      </c>
      <c r="AJ522" s="72">
        <v>1.2E-2</v>
      </c>
      <c r="AK522" s="72"/>
      <c r="AL522" s="72"/>
      <c r="AM522" s="72"/>
      <c r="AN522" s="72"/>
      <c r="AO522" s="74">
        <v>18.707999999999998</v>
      </c>
      <c r="AP522" s="72">
        <v>12059.91</v>
      </c>
      <c r="AQ522" s="74">
        <v>42.9</v>
      </c>
      <c r="AR522" s="74">
        <v>9.59</v>
      </c>
      <c r="AS522" s="74">
        <v>7.7210000000000001</v>
      </c>
      <c r="AT522" s="74">
        <v>0.623</v>
      </c>
      <c r="AU522" s="74">
        <v>0.45900000000000002</v>
      </c>
      <c r="AV522" s="74">
        <v>0.10299999999999999</v>
      </c>
      <c r="AW522" s="74">
        <v>12.67</v>
      </c>
      <c r="AX522" s="74">
        <v>0.28899999999999998</v>
      </c>
      <c r="AY522" s="74"/>
      <c r="AZ522" s="74"/>
      <c r="BA522" s="74"/>
      <c r="BB522" s="74">
        <v>0.69899999999999995</v>
      </c>
      <c r="BC522" s="72">
        <v>163.37</v>
      </c>
      <c r="BD522" s="74">
        <v>0.34</v>
      </c>
      <c r="BE522" s="74">
        <v>2.97</v>
      </c>
      <c r="BF522" s="74">
        <v>7.93</v>
      </c>
      <c r="BG522" s="74">
        <v>3.2000000000000001E-2</v>
      </c>
      <c r="BH522" s="74">
        <v>0.441</v>
      </c>
      <c r="BI522" s="74">
        <v>3.2000000000000001E-2</v>
      </c>
      <c r="BJ522" s="74" t="s">
        <v>50</v>
      </c>
      <c r="BK522" s="74">
        <v>6.0000000000000001E-3</v>
      </c>
      <c r="BL522" s="74">
        <v>2.0830000000000002</v>
      </c>
      <c r="BM522" s="72">
        <v>1373.77</v>
      </c>
      <c r="BN522" s="74">
        <v>2.71</v>
      </c>
      <c r="BO522" s="74">
        <v>51.72</v>
      </c>
      <c r="BP522" s="74">
        <v>9.8140000000000001</v>
      </c>
      <c r="BQ522" s="74">
        <v>0.57099999999999995</v>
      </c>
      <c r="BR522" s="74">
        <v>0.14099999999999999</v>
      </c>
      <c r="BS522" s="74">
        <v>0.56899999999999995</v>
      </c>
      <c r="BT522" s="74">
        <v>1.9</v>
      </c>
      <c r="BU522" s="74">
        <v>2.1000000000000001E-2</v>
      </c>
      <c r="BV522" s="74"/>
      <c r="BW522" s="74"/>
      <c r="BX522" s="73"/>
      <c r="BY522" s="73"/>
      <c r="BZ522" s="74">
        <v>0.66600000000000004</v>
      </c>
      <c r="CA522" s="72">
        <v>123.9</v>
      </c>
      <c r="CB522" s="74">
        <v>0.28000000000000003</v>
      </c>
      <c r="CC522" s="74">
        <v>0.92</v>
      </c>
      <c r="CD522" s="74">
        <v>7.6970000000000001</v>
      </c>
      <c r="CE522" s="74">
        <v>2.5000000000000001E-2</v>
      </c>
      <c r="CF522" s="74">
        <v>0.42899999999999999</v>
      </c>
      <c r="CG522" s="74">
        <v>1.0999999999999999E-2</v>
      </c>
      <c r="CH522" s="74" t="s">
        <v>50</v>
      </c>
      <c r="CI522" s="74">
        <v>6.0000000000000001E-3</v>
      </c>
      <c r="CJ522" s="74">
        <v>3.9740000000000002</v>
      </c>
      <c r="CK522" s="74">
        <v>2079.65</v>
      </c>
      <c r="CL522" s="74">
        <v>5.66</v>
      </c>
      <c r="CM522" s="74">
        <v>17.2</v>
      </c>
      <c r="CN522" s="74">
        <v>26.052</v>
      </c>
      <c r="CO522" s="74">
        <v>0.313</v>
      </c>
      <c r="CP522" s="74">
        <v>0.65700000000000003</v>
      </c>
      <c r="CQ522" s="74">
        <v>0.185</v>
      </c>
      <c r="CR522" s="74">
        <v>9.5</v>
      </c>
      <c r="CS522" s="74">
        <v>0.04</v>
      </c>
      <c r="CT522" s="74">
        <v>0.63200000000000001</v>
      </c>
      <c r="CU522" s="74">
        <v>94.25</v>
      </c>
      <c r="CV522" s="74">
        <v>0.18</v>
      </c>
      <c r="CW522" s="74">
        <v>0.26</v>
      </c>
      <c r="CX522" s="74">
        <v>7.1559999999999997</v>
      </c>
      <c r="CY522" s="74">
        <v>1.2E-2</v>
      </c>
      <c r="CZ522" s="74">
        <v>0.499</v>
      </c>
      <c r="DA522" s="74">
        <v>4.0000000000000001E-3</v>
      </c>
      <c r="DB522" s="74" t="s">
        <v>50</v>
      </c>
      <c r="DC522" s="74">
        <v>7.0000000000000001E-3</v>
      </c>
      <c r="DD522" s="74"/>
    </row>
    <row r="523" spans="1:108" ht="16.5" customHeight="1" x14ac:dyDescent="0.25">
      <c r="A523" s="70">
        <v>491</v>
      </c>
      <c r="B523" s="71">
        <v>45538</v>
      </c>
      <c r="C523" s="72">
        <v>2</v>
      </c>
      <c r="D523" s="72"/>
      <c r="E523" s="72">
        <v>1589.1618515000002</v>
      </c>
      <c r="F523" s="74"/>
      <c r="G523" s="72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2">
        <v>1.2949999999999999</v>
      </c>
      <c r="AB523" s="72">
        <v>630.83000000000004</v>
      </c>
      <c r="AC523" s="72">
        <v>1.84</v>
      </c>
      <c r="AD523" s="72">
        <v>2.99</v>
      </c>
      <c r="AE523" s="72">
        <v>7.1260000000000003</v>
      </c>
      <c r="AF523" s="72">
        <v>4.7E-2</v>
      </c>
      <c r="AG523" s="72">
        <v>0.38300000000000001</v>
      </c>
      <c r="AH523" s="72">
        <v>3.2000000000000001E-2</v>
      </c>
      <c r="AI523" s="72" t="s">
        <v>50</v>
      </c>
      <c r="AJ523" s="72">
        <v>0.01</v>
      </c>
      <c r="AK523" s="72"/>
      <c r="AL523" s="72"/>
      <c r="AM523" s="72"/>
      <c r="AN523" s="72"/>
      <c r="AO523" s="74">
        <v>19.27</v>
      </c>
      <c r="AP523" s="72">
        <v>10566.95</v>
      </c>
      <c r="AQ523" s="74">
        <v>37.450000000000003</v>
      </c>
      <c r="AR523" s="74">
        <v>10.58</v>
      </c>
      <c r="AS523" s="74">
        <v>8.0489999999999995</v>
      </c>
      <c r="AT523" s="74">
        <v>0.59099999999999997</v>
      </c>
      <c r="AU523" s="74">
        <v>0.47</v>
      </c>
      <c r="AV523" s="74">
        <v>0.115</v>
      </c>
      <c r="AW523" s="74">
        <v>14.8</v>
      </c>
      <c r="AX523" s="74">
        <v>0.23</v>
      </c>
      <c r="AY523" s="74"/>
      <c r="AZ523" s="74"/>
      <c r="BA523" s="74"/>
      <c r="BB523" s="74">
        <v>0.59799999999999998</v>
      </c>
      <c r="BC523" s="72">
        <v>99.82</v>
      </c>
      <c r="BD523" s="74">
        <v>0.2</v>
      </c>
      <c r="BE523" s="74">
        <v>2.4300000000000002</v>
      </c>
      <c r="BF523" s="74">
        <v>6.8810000000000002</v>
      </c>
      <c r="BG523" s="74">
        <v>0.02</v>
      </c>
      <c r="BH523" s="74">
        <v>0.36699999999999999</v>
      </c>
      <c r="BI523" s="74">
        <v>2.5999999999999999E-2</v>
      </c>
      <c r="BJ523" s="74" t="s">
        <v>50</v>
      </c>
      <c r="BK523" s="74">
        <v>4.0000000000000001E-3</v>
      </c>
      <c r="BL523" s="74">
        <v>1.145</v>
      </c>
      <c r="BM523" s="72">
        <v>677.71</v>
      </c>
      <c r="BN523" s="74">
        <v>0.84</v>
      </c>
      <c r="BO523" s="74">
        <v>51.66</v>
      </c>
      <c r="BP523" s="74">
        <v>9.3290000000000006</v>
      </c>
      <c r="BQ523" s="74">
        <v>0.41399999999999998</v>
      </c>
      <c r="BR523" s="74">
        <v>0.153</v>
      </c>
      <c r="BS523" s="74">
        <v>0.495</v>
      </c>
      <c r="BT523" s="74">
        <v>1.99</v>
      </c>
      <c r="BU523" s="74">
        <v>8.9999999999999993E-3</v>
      </c>
      <c r="BV523" s="74"/>
      <c r="BW523" s="74"/>
      <c r="BX523" s="73"/>
      <c r="BY523" s="73"/>
      <c r="BZ523" s="74">
        <v>0.52400000000000002</v>
      </c>
      <c r="CA523" s="72">
        <v>76.89</v>
      </c>
      <c r="CB523" s="74">
        <v>0.21</v>
      </c>
      <c r="CC523" s="74">
        <v>0.36</v>
      </c>
      <c r="CD523" s="74">
        <v>7.282</v>
      </c>
      <c r="CE523" s="74">
        <v>1.7999999999999999E-2</v>
      </c>
      <c r="CF523" s="74">
        <v>0.42299999999999999</v>
      </c>
      <c r="CG523" s="74">
        <v>5.0000000000000001E-3</v>
      </c>
      <c r="CH523" s="74" t="s">
        <v>50</v>
      </c>
      <c r="CI523" s="74">
        <v>6.0000000000000001E-3</v>
      </c>
      <c r="CJ523" s="74">
        <v>2.2890000000000001</v>
      </c>
      <c r="CK523" s="74">
        <v>592.32000000000005</v>
      </c>
      <c r="CL523" s="74">
        <v>0.91</v>
      </c>
      <c r="CM523" s="74">
        <v>2.98</v>
      </c>
      <c r="CN523" s="74">
        <v>38.067</v>
      </c>
      <c r="CO523" s="74">
        <v>6.6000000000000003E-2</v>
      </c>
      <c r="CP523" s="74">
        <v>0.628</v>
      </c>
      <c r="CQ523" s="74">
        <v>3.3000000000000002E-2</v>
      </c>
      <c r="CR523" s="74">
        <v>8.01</v>
      </c>
      <c r="CS523" s="74">
        <v>1.2999999999999999E-2</v>
      </c>
      <c r="CT523" s="74">
        <v>0.43099999999999999</v>
      </c>
      <c r="CU523" s="74">
        <v>50.36</v>
      </c>
      <c r="CV523" s="74">
        <v>0.2</v>
      </c>
      <c r="CW523" s="74">
        <v>0.25</v>
      </c>
      <c r="CX523" s="74">
        <v>5.6749999999999998</v>
      </c>
      <c r="CY523" s="74">
        <v>1.4999999999999999E-2</v>
      </c>
      <c r="CZ523" s="74">
        <v>0.57099999999999995</v>
      </c>
      <c r="DA523" s="74">
        <v>4.0000000000000001E-3</v>
      </c>
      <c r="DB523" s="74" t="s">
        <v>50</v>
      </c>
      <c r="DC523" s="74">
        <v>6.0000000000000001E-3</v>
      </c>
      <c r="DD523" s="74"/>
    </row>
    <row r="524" spans="1:108" ht="16.5" customHeight="1" x14ac:dyDescent="0.25">
      <c r="A524" s="70">
        <v>492</v>
      </c>
      <c r="B524" s="71">
        <v>45539</v>
      </c>
      <c r="C524" s="72">
        <v>1</v>
      </c>
      <c r="D524" s="72"/>
      <c r="E524" s="72">
        <v>0</v>
      </c>
      <c r="F524" s="74"/>
      <c r="G524" s="72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2">
        <v>0</v>
      </c>
      <c r="AB524" s="72">
        <v>0</v>
      </c>
      <c r="AC524" s="72">
        <v>0</v>
      </c>
      <c r="AD524" s="72">
        <v>0</v>
      </c>
      <c r="AE524" s="72">
        <v>0</v>
      </c>
      <c r="AF524" s="72">
        <v>0</v>
      </c>
      <c r="AG524" s="72">
        <v>0</v>
      </c>
      <c r="AH524" s="72">
        <v>0</v>
      </c>
      <c r="AI524" s="72">
        <v>0</v>
      </c>
      <c r="AJ524" s="72">
        <v>0</v>
      </c>
      <c r="AK524" s="72">
        <v>0</v>
      </c>
      <c r="AL524" s="72">
        <v>0</v>
      </c>
      <c r="AM524" s="72">
        <v>0</v>
      </c>
      <c r="AN524" s="72"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 s="72">
        <v>0</v>
      </c>
      <c r="AZ524" s="72">
        <v>0</v>
      </c>
      <c r="BA524" s="72">
        <v>0</v>
      </c>
      <c r="BB524" s="72">
        <v>0</v>
      </c>
      <c r="BC524" s="72">
        <v>0</v>
      </c>
      <c r="BD524" s="72">
        <v>0</v>
      </c>
      <c r="BE524" s="72">
        <v>0</v>
      </c>
      <c r="BF524" s="72">
        <v>0</v>
      </c>
      <c r="BG524" s="72">
        <v>0</v>
      </c>
      <c r="BH524" s="72">
        <v>0</v>
      </c>
      <c r="BI524" s="72">
        <v>0</v>
      </c>
      <c r="BJ524" s="72">
        <v>0</v>
      </c>
      <c r="BK524" s="72">
        <v>0</v>
      </c>
      <c r="BL524" s="72">
        <v>0</v>
      </c>
      <c r="BM524" s="72">
        <v>0</v>
      </c>
      <c r="BN524" s="72">
        <v>0</v>
      </c>
      <c r="BO524" s="72">
        <v>0</v>
      </c>
      <c r="BP524" s="72">
        <v>0</v>
      </c>
      <c r="BQ524" s="72">
        <v>0</v>
      </c>
      <c r="BR524" s="72">
        <v>0</v>
      </c>
      <c r="BS524" s="72">
        <v>0</v>
      </c>
      <c r="BT524" s="72">
        <v>0</v>
      </c>
      <c r="BU524" s="72">
        <v>0</v>
      </c>
      <c r="BV524" s="72">
        <v>0</v>
      </c>
      <c r="BW524" s="72">
        <v>0</v>
      </c>
      <c r="BX524" s="72">
        <v>0</v>
      </c>
      <c r="BY524" s="72">
        <v>0</v>
      </c>
      <c r="BZ524" s="72">
        <v>0</v>
      </c>
      <c r="CA524" s="72">
        <v>0</v>
      </c>
      <c r="CB524" s="72">
        <v>0</v>
      </c>
      <c r="CC524" s="72">
        <v>0</v>
      </c>
      <c r="CD524" s="72">
        <v>0</v>
      </c>
      <c r="CE524" s="72">
        <v>0</v>
      </c>
      <c r="CF524" s="72">
        <v>0</v>
      </c>
      <c r="CG524" s="72">
        <v>0</v>
      </c>
      <c r="CH524" s="72">
        <v>0</v>
      </c>
      <c r="CI524" s="72">
        <v>0</v>
      </c>
      <c r="CJ524" s="72">
        <v>0</v>
      </c>
      <c r="CK524" s="72">
        <v>0</v>
      </c>
      <c r="CL524" s="72">
        <v>0</v>
      </c>
      <c r="CM524" s="72">
        <v>0</v>
      </c>
      <c r="CN524" s="72">
        <v>0</v>
      </c>
      <c r="CO524" s="72">
        <v>0</v>
      </c>
      <c r="CP524" s="72">
        <v>0</v>
      </c>
      <c r="CQ524" s="72">
        <v>0</v>
      </c>
      <c r="CR524" s="72">
        <v>0</v>
      </c>
      <c r="CS524" s="72">
        <v>0</v>
      </c>
      <c r="CT524" s="72">
        <v>0</v>
      </c>
      <c r="CU524" s="72">
        <v>0</v>
      </c>
      <c r="CV524" s="72">
        <v>0</v>
      </c>
      <c r="CW524" s="72">
        <v>0</v>
      </c>
      <c r="CX524" s="72">
        <v>0</v>
      </c>
      <c r="CY524" s="72">
        <v>0</v>
      </c>
      <c r="CZ524" s="72">
        <v>0</v>
      </c>
      <c r="DA524" s="72">
        <v>0</v>
      </c>
      <c r="DB524" s="72">
        <v>0</v>
      </c>
      <c r="DC524" s="72">
        <v>0</v>
      </c>
      <c r="DD524" s="72">
        <v>0</v>
      </c>
    </row>
    <row r="525" spans="1:108" ht="16.5" customHeight="1" x14ac:dyDescent="0.25">
      <c r="A525" s="70">
        <v>493</v>
      </c>
      <c r="B525" s="71">
        <v>45539</v>
      </c>
      <c r="C525" s="72">
        <v>2</v>
      </c>
      <c r="D525" s="72"/>
      <c r="E525" s="72">
        <v>0</v>
      </c>
      <c r="F525" s="74"/>
      <c r="G525" s="72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2">
        <v>0</v>
      </c>
      <c r="AB525" s="72">
        <v>0</v>
      </c>
      <c r="AC525" s="72">
        <v>0</v>
      </c>
      <c r="AD525" s="72">
        <v>0</v>
      </c>
      <c r="AE525" s="72">
        <v>0</v>
      </c>
      <c r="AF525" s="72">
        <v>0</v>
      </c>
      <c r="AG525" s="72">
        <v>0</v>
      </c>
      <c r="AH525" s="72">
        <v>0</v>
      </c>
      <c r="AI525" s="72">
        <v>0</v>
      </c>
      <c r="AJ525" s="72">
        <v>0</v>
      </c>
      <c r="AK525" s="72">
        <v>0</v>
      </c>
      <c r="AL525" s="72">
        <v>0</v>
      </c>
      <c r="AM525" s="72">
        <v>0</v>
      </c>
      <c r="AN525" s="72"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 s="72">
        <v>0</v>
      </c>
      <c r="AZ525" s="72">
        <v>0</v>
      </c>
      <c r="BA525" s="72">
        <v>0</v>
      </c>
      <c r="BB525" s="72">
        <v>0</v>
      </c>
      <c r="BC525" s="72">
        <v>0</v>
      </c>
      <c r="BD525" s="72">
        <v>0</v>
      </c>
      <c r="BE525" s="72">
        <v>0</v>
      </c>
      <c r="BF525" s="72">
        <v>0</v>
      </c>
      <c r="BG525" s="72">
        <v>0</v>
      </c>
      <c r="BH525" s="72">
        <v>0</v>
      </c>
      <c r="BI525" s="72">
        <v>0</v>
      </c>
      <c r="BJ525" s="72">
        <v>0</v>
      </c>
      <c r="BK525" s="72">
        <v>0</v>
      </c>
      <c r="BL525" s="72">
        <v>0</v>
      </c>
      <c r="BM525" s="72">
        <v>0</v>
      </c>
      <c r="BN525" s="72">
        <v>0</v>
      </c>
      <c r="BO525" s="72">
        <v>0</v>
      </c>
      <c r="BP525" s="72">
        <v>0</v>
      </c>
      <c r="BQ525" s="72">
        <v>0</v>
      </c>
      <c r="BR525" s="72">
        <v>0</v>
      </c>
      <c r="BS525" s="72">
        <v>0</v>
      </c>
      <c r="BT525" s="72">
        <v>0</v>
      </c>
      <c r="BU525" s="72">
        <v>0</v>
      </c>
      <c r="BV525" s="72">
        <v>0</v>
      </c>
      <c r="BW525" s="72">
        <v>0</v>
      </c>
      <c r="BX525" s="72">
        <v>0</v>
      </c>
      <c r="BY525" s="72">
        <v>0</v>
      </c>
      <c r="BZ525" s="72">
        <v>0</v>
      </c>
      <c r="CA525" s="72">
        <v>0</v>
      </c>
      <c r="CB525" s="72">
        <v>0</v>
      </c>
      <c r="CC525" s="72">
        <v>0</v>
      </c>
      <c r="CD525" s="72">
        <v>0</v>
      </c>
      <c r="CE525" s="72">
        <v>0</v>
      </c>
      <c r="CF525" s="72">
        <v>0</v>
      </c>
      <c r="CG525" s="72">
        <v>0</v>
      </c>
      <c r="CH525" s="72">
        <v>0</v>
      </c>
      <c r="CI525" s="72">
        <v>0</v>
      </c>
      <c r="CJ525" s="72">
        <v>0</v>
      </c>
      <c r="CK525" s="72">
        <v>0</v>
      </c>
      <c r="CL525" s="72">
        <v>0</v>
      </c>
      <c r="CM525" s="72">
        <v>0</v>
      </c>
      <c r="CN525" s="72">
        <v>0</v>
      </c>
      <c r="CO525" s="72">
        <v>0</v>
      </c>
      <c r="CP525" s="72">
        <v>0</v>
      </c>
      <c r="CQ525" s="72">
        <v>0</v>
      </c>
      <c r="CR525" s="72">
        <v>0</v>
      </c>
      <c r="CS525" s="72">
        <v>0</v>
      </c>
      <c r="CT525" s="72">
        <v>0</v>
      </c>
      <c r="CU525" s="72">
        <v>0</v>
      </c>
      <c r="CV525" s="72">
        <v>0</v>
      </c>
      <c r="CW525" s="72">
        <v>0</v>
      </c>
      <c r="CX525" s="72">
        <v>0</v>
      </c>
      <c r="CY525" s="72">
        <v>0</v>
      </c>
      <c r="CZ525" s="72">
        <v>0</v>
      </c>
      <c r="DA525" s="72">
        <v>0</v>
      </c>
      <c r="DB525" s="72">
        <v>0</v>
      </c>
      <c r="DC525" s="72">
        <v>0</v>
      </c>
      <c r="DD525" s="72">
        <v>0</v>
      </c>
    </row>
    <row r="526" spans="1:108" ht="16.5" customHeight="1" x14ac:dyDescent="0.25">
      <c r="A526" s="70">
        <v>494</v>
      </c>
      <c r="B526" s="71">
        <v>45540</v>
      </c>
      <c r="C526" s="72">
        <v>1</v>
      </c>
      <c r="D526" s="72"/>
      <c r="E526" s="72">
        <v>0</v>
      </c>
      <c r="F526" s="74"/>
      <c r="G526" s="72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2">
        <v>0</v>
      </c>
      <c r="AB526" s="72">
        <v>0</v>
      </c>
      <c r="AC526" s="72">
        <v>0</v>
      </c>
      <c r="AD526" s="72">
        <v>0</v>
      </c>
      <c r="AE526" s="72">
        <v>0</v>
      </c>
      <c r="AF526" s="72">
        <v>0</v>
      </c>
      <c r="AG526" s="72">
        <v>0</v>
      </c>
      <c r="AH526" s="72">
        <v>0</v>
      </c>
      <c r="AI526" s="72">
        <v>0</v>
      </c>
      <c r="AJ526" s="72">
        <v>0</v>
      </c>
      <c r="AK526" s="72">
        <v>0</v>
      </c>
      <c r="AL526" s="72">
        <v>0</v>
      </c>
      <c r="AM526" s="72">
        <v>0</v>
      </c>
      <c r="AN526" s="72">
        <v>0</v>
      </c>
      <c r="AO526" s="72">
        <v>0</v>
      </c>
      <c r="AP526" s="72">
        <v>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 s="72">
        <v>0</v>
      </c>
      <c r="AZ526" s="72">
        <v>0</v>
      </c>
      <c r="BA526" s="72">
        <v>0</v>
      </c>
      <c r="BB526" s="72">
        <v>0</v>
      </c>
      <c r="BC526" s="72">
        <v>0</v>
      </c>
      <c r="BD526" s="72">
        <v>0</v>
      </c>
      <c r="BE526" s="72">
        <v>0</v>
      </c>
      <c r="BF526" s="72">
        <v>0</v>
      </c>
      <c r="BG526" s="72">
        <v>0</v>
      </c>
      <c r="BH526" s="72">
        <v>0</v>
      </c>
      <c r="BI526" s="72">
        <v>0</v>
      </c>
      <c r="BJ526" s="72">
        <v>0</v>
      </c>
      <c r="BK526" s="72">
        <v>0</v>
      </c>
      <c r="BL526" s="72">
        <v>0</v>
      </c>
      <c r="BM526" s="72">
        <v>0</v>
      </c>
      <c r="BN526" s="72">
        <v>0</v>
      </c>
      <c r="BO526" s="72">
        <v>0</v>
      </c>
      <c r="BP526" s="72">
        <v>0</v>
      </c>
      <c r="BQ526" s="72">
        <v>0</v>
      </c>
      <c r="BR526" s="72">
        <v>0</v>
      </c>
      <c r="BS526" s="72">
        <v>0</v>
      </c>
      <c r="BT526" s="72">
        <v>0</v>
      </c>
      <c r="BU526" s="72">
        <v>0</v>
      </c>
      <c r="BV526" s="72">
        <v>0</v>
      </c>
      <c r="BW526" s="72">
        <v>0</v>
      </c>
      <c r="BX526" s="72">
        <v>0</v>
      </c>
      <c r="BY526" s="72">
        <v>0</v>
      </c>
      <c r="BZ526" s="72">
        <v>0</v>
      </c>
      <c r="CA526" s="72">
        <v>0</v>
      </c>
      <c r="CB526" s="72">
        <v>0</v>
      </c>
      <c r="CC526" s="72">
        <v>0</v>
      </c>
      <c r="CD526" s="72">
        <v>0</v>
      </c>
      <c r="CE526" s="72">
        <v>0</v>
      </c>
      <c r="CF526" s="72">
        <v>0</v>
      </c>
      <c r="CG526" s="72">
        <v>0</v>
      </c>
      <c r="CH526" s="72">
        <v>0</v>
      </c>
      <c r="CI526" s="72">
        <v>0</v>
      </c>
      <c r="CJ526" s="72">
        <v>0</v>
      </c>
      <c r="CK526" s="72">
        <v>0</v>
      </c>
      <c r="CL526" s="72">
        <v>0</v>
      </c>
      <c r="CM526" s="72">
        <v>0</v>
      </c>
      <c r="CN526" s="72">
        <v>0</v>
      </c>
      <c r="CO526" s="72">
        <v>0</v>
      </c>
      <c r="CP526" s="72">
        <v>0</v>
      </c>
      <c r="CQ526" s="72">
        <v>0</v>
      </c>
      <c r="CR526" s="72">
        <v>0</v>
      </c>
      <c r="CS526" s="72">
        <v>0</v>
      </c>
      <c r="CT526" s="72">
        <v>0</v>
      </c>
      <c r="CU526" s="72">
        <v>0</v>
      </c>
      <c r="CV526" s="72">
        <v>0</v>
      </c>
      <c r="CW526" s="72">
        <v>0</v>
      </c>
      <c r="CX526" s="72">
        <v>0</v>
      </c>
      <c r="CY526" s="72">
        <v>0</v>
      </c>
      <c r="CZ526" s="72">
        <v>0</v>
      </c>
      <c r="DA526" s="72">
        <v>0</v>
      </c>
      <c r="DB526" s="72">
        <v>0</v>
      </c>
      <c r="DC526" s="72">
        <v>0</v>
      </c>
      <c r="DD526" s="72">
        <v>0</v>
      </c>
    </row>
    <row r="527" spans="1:108" ht="16.5" customHeight="1" x14ac:dyDescent="0.25">
      <c r="A527" s="70">
        <v>495</v>
      </c>
      <c r="B527" s="71">
        <v>45540</v>
      </c>
      <c r="C527" s="72">
        <v>2</v>
      </c>
      <c r="D527" s="72"/>
      <c r="E527" s="72">
        <v>0</v>
      </c>
      <c r="F527" s="74"/>
      <c r="G527" s="72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2">
        <v>0</v>
      </c>
      <c r="AB527" s="72">
        <v>0</v>
      </c>
      <c r="AC527" s="72">
        <v>0</v>
      </c>
      <c r="AD527" s="72">
        <v>0</v>
      </c>
      <c r="AE527" s="72">
        <v>0</v>
      </c>
      <c r="AF527" s="72">
        <v>0</v>
      </c>
      <c r="AG527" s="72">
        <v>0</v>
      </c>
      <c r="AH527" s="72">
        <v>0</v>
      </c>
      <c r="AI527" s="72">
        <v>0</v>
      </c>
      <c r="AJ527" s="72">
        <v>0</v>
      </c>
      <c r="AK527" s="72">
        <v>0</v>
      </c>
      <c r="AL527" s="72">
        <v>0</v>
      </c>
      <c r="AM527" s="72">
        <v>0</v>
      </c>
      <c r="AN527" s="72"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 s="72">
        <v>0</v>
      </c>
      <c r="AZ527" s="72">
        <v>0</v>
      </c>
      <c r="BA527" s="72">
        <v>0</v>
      </c>
      <c r="BB527" s="72">
        <v>0</v>
      </c>
      <c r="BC527" s="72">
        <v>0</v>
      </c>
      <c r="BD527" s="72">
        <v>0</v>
      </c>
      <c r="BE527" s="72">
        <v>0</v>
      </c>
      <c r="BF527" s="72">
        <v>0</v>
      </c>
      <c r="BG527" s="72">
        <v>0</v>
      </c>
      <c r="BH527" s="72">
        <v>0</v>
      </c>
      <c r="BI527" s="72">
        <v>0</v>
      </c>
      <c r="BJ527" s="72">
        <v>0</v>
      </c>
      <c r="BK527" s="72">
        <v>0</v>
      </c>
      <c r="BL527" s="72">
        <v>0</v>
      </c>
      <c r="BM527" s="72">
        <v>0</v>
      </c>
      <c r="BN527" s="72">
        <v>0</v>
      </c>
      <c r="BO527" s="72">
        <v>0</v>
      </c>
      <c r="BP527" s="72">
        <v>0</v>
      </c>
      <c r="BQ527" s="72">
        <v>0</v>
      </c>
      <c r="BR527" s="72">
        <v>0</v>
      </c>
      <c r="BS527" s="72">
        <v>0</v>
      </c>
      <c r="BT527" s="72">
        <v>0</v>
      </c>
      <c r="BU527" s="72">
        <v>0</v>
      </c>
      <c r="BV527" s="72">
        <v>0</v>
      </c>
      <c r="BW527" s="72">
        <v>0</v>
      </c>
      <c r="BX527" s="72">
        <v>0</v>
      </c>
      <c r="BY527" s="72">
        <v>0</v>
      </c>
      <c r="BZ527" s="72">
        <v>0</v>
      </c>
      <c r="CA527" s="72">
        <v>0</v>
      </c>
      <c r="CB527" s="72">
        <v>0</v>
      </c>
      <c r="CC527" s="72">
        <v>0</v>
      </c>
      <c r="CD527" s="72">
        <v>0</v>
      </c>
      <c r="CE527" s="72">
        <v>0</v>
      </c>
      <c r="CF527" s="72">
        <v>0</v>
      </c>
      <c r="CG527" s="72">
        <v>0</v>
      </c>
      <c r="CH527" s="72">
        <v>0</v>
      </c>
      <c r="CI527" s="72">
        <v>0</v>
      </c>
      <c r="CJ527" s="72">
        <v>0</v>
      </c>
      <c r="CK527" s="72">
        <v>0</v>
      </c>
      <c r="CL527" s="72">
        <v>0</v>
      </c>
      <c r="CM527" s="72">
        <v>0</v>
      </c>
      <c r="CN527" s="72">
        <v>0</v>
      </c>
      <c r="CO527" s="72">
        <v>0</v>
      </c>
      <c r="CP527" s="72">
        <v>0</v>
      </c>
      <c r="CQ527" s="72">
        <v>0</v>
      </c>
      <c r="CR527" s="72">
        <v>0</v>
      </c>
      <c r="CS527" s="72">
        <v>0</v>
      </c>
      <c r="CT527" s="72">
        <v>0</v>
      </c>
      <c r="CU527" s="72">
        <v>0</v>
      </c>
      <c r="CV527" s="72">
        <v>0</v>
      </c>
      <c r="CW527" s="72">
        <v>0</v>
      </c>
      <c r="CX527" s="72">
        <v>0</v>
      </c>
      <c r="CY527" s="72">
        <v>0</v>
      </c>
      <c r="CZ527" s="72">
        <v>0</v>
      </c>
      <c r="DA527" s="72">
        <v>0</v>
      </c>
      <c r="DB527" s="72">
        <v>0</v>
      </c>
      <c r="DC527" s="72">
        <v>0</v>
      </c>
      <c r="DD527" s="72">
        <v>0</v>
      </c>
    </row>
    <row r="528" spans="1:108" ht="16.5" customHeight="1" x14ac:dyDescent="0.25">
      <c r="A528" s="70">
        <v>496</v>
      </c>
      <c r="B528" s="71">
        <v>45541</v>
      </c>
      <c r="C528" s="72">
        <v>1</v>
      </c>
      <c r="D528" s="72"/>
      <c r="E528" s="72">
        <v>825</v>
      </c>
      <c r="F528" s="74"/>
      <c r="G528" s="72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2">
        <v>0</v>
      </c>
      <c r="AB528" s="72">
        <v>0</v>
      </c>
      <c r="AC528" s="72">
        <v>0</v>
      </c>
      <c r="AD528" s="72">
        <v>0</v>
      </c>
      <c r="AE528" s="72">
        <v>0</v>
      </c>
      <c r="AF528" s="72">
        <v>0</v>
      </c>
      <c r="AG528" s="72">
        <v>0</v>
      </c>
      <c r="AH528" s="72">
        <v>0</v>
      </c>
      <c r="AI528" s="72">
        <v>0</v>
      </c>
      <c r="AJ528" s="72">
        <v>0</v>
      </c>
      <c r="AK528" s="72">
        <v>0</v>
      </c>
      <c r="AL528" s="72">
        <v>0</v>
      </c>
      <c r="AM528" s="72">
        <v>0</v>
      </c>
      <c r="AN528" s="72"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 s="72">
        <v>0</v>
      </c>
      <c r="AZ528" s="72">
        <v>0</v>
      </c>
      <c r="BA528" s="72">
        <v>0</v>
      </c>
      <c r="BB528" s="72">
        <v>0</v>
      </c>
      <c r="BC528" s="72">
        <v>0</v>
      </c>
      <c r="BD528" s="72">
        <v>0</v>
      </c>
      <c r="BE528" s="72">
        <v>0</v>
      </c>
      <c r="BF528" s="72">
        <v>0</v>
      </c>
      <c r="BG528" s="72">
        <v>0</v>
      </c>
      <c r="BH528" s="72">
        <v>0</v>
      </c>
      <c r="BI528" s="72">
        <v>0</v>
      </c>
      <c r="BJ528" s="72">
        <v>0</v>
      </c>
      <c r="BK528" s="72">
        <v>0</v>
      </c>
      <c r="BL528" s="72">
        <v>0</v>
      </c>
      <c r="BM528" s="72">
        <v>0</v>
      </c>
      <c r="BN528" s="72">
        <v>0</v>
      </c>
      <c r="BO528" s="72">
        <v>0</v>
      </c>
      <c r="BP528" s="72">
        <v>0</v>
      </c>
      <c r="BQ528" s="72">
        <v>0</v>
      </c>
      <c r="BR528" s="72">
        <v>0</v>
      </c>
      <c r="BS528" s="72">
        <v>0</v>
      </c>
      <c r="BT528" s="72">
        <v>0</v>
      </c>
      <c r="BU528" s="72">
        <v>0</v>
      </c>
      <c r="BV528" s="72">
        <v>0</v>
      </c>
      <c r="BW528" s="72">
        <v>0</v>
      </c>
      <c r="BX528" s="72">
        <v>0</v>
      </c>
      <c r="BY528" s="72">
        <v>0</v>
      </c>
      <c r="BZ528" s="72">
        <v>0</v>
      </c>
      <c r="CA528" s="72">
        <v>0</v>
      </c>
      <c r="CB528" s="72">
        <v>0</v>
      </c>
      <c r="CC528" s="72">
        <v>0</v>
      </c>
      <c r="CD528" s="72">
        <v>0</v>
      </c>
      <c r="CE528" s="72">
        <v>0</v>
      </c>
      <c r="CF528" s="72">
        <v>0</v>
      </c>
      <c r="CG528" s="72">
        <v>0</v>
      </c>
      <c r="CH528" s="72">
        <v>0</v>
      </c>
      <c r="CI528" s="72">
        <v>0</v>
      </c>
      <c r="CJ528" s="72">
        <v>0</v>
      </c>
      <c r="CK528" s="72">
        <v>0</v>
      </c>
      <c r="CL528" s="72">
        <v>0</v>
      </c>
      <c r="CM528" s="72">
        <v>0</v>
      </c>
      <c r="CN528" s="72">
        <v>0</v>
      </c>
      <c r="CO528" s="72">
        <v>0</v>
      </c>
      <c r="CP528" s="72">
        <v>0</v>
      </c>
      <c r="CQ528" s="72">
        <v>0</v>
      </c>
      <c r="CR528" s="72">
        <v>0</v>
      </c>
      <c r="CS528" s="72">
        <v>0</v>
      </c>
      <c r="CT528" s="72">
        <v>0</v>
      </c>
      <c r="CU528" s="72">
        <v>0</v>
      </c>
      <c r="CV528" s="72">
        <v>0</v>
      </c>
      <c r="CW528" s="72">
        <v>0</v>
      </c>
      <c r="CX528" s="72">
        <v>0</v>
      </c>
      <c r="CY528" s="72">
        <v>0</v>
      </c>
      <c r="CZ528" s="72">
        <v>0</v>
      </c>
      <c r="DA528" s="72">
        <v>0</v>
      </c>
      <c r="DB528" s="72">
        <v>0</v>
      </c>
      <c r="DC528" s="72">
        <v>0</v>
      </c>
      <c r="DD528" s="72">
        <v>0</v>
      </c>
    </row>
    <row r="529" spans="1:108" ht="16.5" customHeight="1" x14ac:dyDescent="0.25">
      <c r="A529" s="70">
        <v>497</v>
      </c>
      <c r="B529" s="71">
        <v>45541</v>
      </c>
      <c r="C529" s="72">
        <v>2</v>
      </c>
      <c r="D529" s="72"/>
      <c r="E529" s="72">
        <v>1325.7712999999999</v>
      </c>
      <c r="F529" s="74"/>
      <c r="G529" s="72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2">
        <v>0</v>
      </c>
      <c r="AB529" s="72">
        <v>0</v>
      </c>
      <c r="AC529" s="72">
        <v>0</v>
      </c>
      <c r="AD529" s="72">
        <v>0</v>
      </c>
      <c r="AE529" s="72">
        <v>0</v>
      </c>
      <c r="AF529" s="72">
        <v>0</v>
      </c>
      <c r="AG529" s="72">
        <v>0</v>
      </c>
      <c r="AH529" s="72">
        <v>0</v>
      </c>
      <c r="AI529" s="72">
        <v>0</v>
      </c>
      <c r="AJ529" s="72">
        <v>0</v>
      </c>
      <c r="AK529" s="72">
        <v>0</v>
      </c>
      <c r="AL529" s="72">
        <v>0</v>
      </c>
      <c r="AM529" s="72">
        <v>0</v>
      </c>
      <c r="AN529" s="72"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 s="72">
        <v>0</v>
      </c>
      <c r="AZ529" s="72">
        <v>0</v>
      </c>
      <c r="BA529" s="72">
        <v>0</v>
      </c>
      <c r="BB529" s="72">
        <v>0</v>
      </c>
      <c r="BC529" s="72">
        <v>0</v>
      </c>
      <c r="BD529" s="72">
        <v>0</v>
      </c>
      <c r="BE529" s="72">
        <v>0</v>
      </c>
      <c r="BF529" s="72">
        <v>0</v>
      </c>
      <c r="BG529" s="72">
        <v>0</v>
      </c>
      <c r="BH529" s="72">
        <v>0</v>
      </c>
      <c r="BI529" s="72">
        <v>0</v>
      </c>
      <c r="BJ529" s="72">
        <v>0</v>
      </c>
      <c r="BK529" s="72">
        <v>0</v>
      </c>
      <c r="BL529" s="72">
        <v>0</v>
      </c>
      <c r="BM529" s="72">
        <v>0</v>
      </c>
      <c r="BN529" s="72">
        <v>0</v>
      </c>
      <c r="BO529" s="72">
        <v>0</v>
      </c>
      <c r="BP529" s="72">
        <v>0</v>
      </c>
      <c r="BQ529" s="72">
        <v>0</v>
      </c>
      <c r="BR529" s="72">
        <v>0</v>
      </c>
      <c r="BS529" s="72">
        <v>0</v>
      </c>
      <c r="BT529" s="72">
        <v>0</v>
      </c>
      <c r="BU529" s="72">
        <v>0</v>
      </c>
      <c r="BV529" s="72">
        <v>0</v>
      </c>
      <c r="BW529" s="72">
        <v>0</v>
      </c>
      <c r="BX529" s="72">
        <v>0</v>
      </c>
      <c r="BY529" s="72">
        <v>0</v>
      </c>
      <c r="BZ529" s="72">
        <v>0</v>
      </c>
      <c r="CA529" s="72">
        <v>0</v>
      </c>
      <c r="CB529" s="72">
        <v>0</v>
      </c>
      <c r="CC529" s="72">
        <v>0</v>
      </c>
      <c r="CD529" s="72">
        <v>0</v>
      </c>
      <c r="CE529" s="72">
        <v>0</v>
      </c>
      <c r="CF529" s="72">
        <v>0</v>
      </c>
      <c r="CG529" s="72">
        <v>0</v>
      </c>
      <c r="CH529" s="72">
        <v>0</v>
      </c>
      <c r="CI529" s="72">
        <v>0</v>
      </c>
      <c r="CJ529" s="72">
        <v>0</v>
      </c>
      <c r="CK529" s="72">
        <v>0</v>
      </c>
      <c r="CL529" s="72">
        <v>0</v>
      </c>
      <c r="CM529" s="72">
        <v>0</v>
      </c>
      <c r="CN529" s="72">
        <v>0</v>
      </c>
      <c r="CO529" s="72">
        <v>0</v>
      </c>
      <c r="CP529" s="72">
        <v>0</v>
      </c>
      <c r="CQ529" s="72">
        <v>0</v>
      </c>
      <c r="CR529" s="72">
        <v>0</v>
      </c>
      <c r="CS529" s="72">
        <v>0</v>
      </c>
      <c r="CT529" s="72">
        <v>0</v>
      </c>
      <c r="CU529" s="72">
        <v>0</v>
      </c>
      <c r="CV529" s="72">
        <v>0</v>
      </c>
      <c r="CW529" s="72">
        <v>0</v>
      </c>
      <c r="CX529" s="72">
        <v>0</v>
      </c>
      <c r="CY529" s="72">
        <v>0</v>
      </c>
      <c r="CZ529" s="72">
        <v>0</v>
      </c>
      <c r="DA529" s="72">
        <v>0</v>
      </c>
      <c r="DB529" s="72">
        <v>0</v>
      </c>
      <c r="DC529" s="72">
        <v>0</v>
      </c>
      <c r="DD529" s="72">
        <v>0</v>
      </c>
    </row>
    <row r="530" spans="1:108" ht="16.5" customHeight="1" x14ac:dyDescent="0.25">
      <c r="A530" s="70">
        <v>498</v>
      </c>
      <c r="B530" s="71">
        <v>45542</v>
      </c>
      <c r="C530" s="72">
        <v>1</v>
      </c>
      <c r="D530" s="72"/>
      <c r="E530" s="72">
        <v>1873.8964962529919</v>
      </c>
      <c r="F530" s="74"/>
      <c r="G530" s="72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2">
        <v>1.05</v>
      </c>
      <c r="AB530" s="72">
        <v>504.95</v>
      </c>
      <c r="AC530" s="72">
        <v>1.87</v>
      </c>
      <c r="AD530" s="72">
        <v>3.52</v>
      </c>
      <c r="AE530" s="72">
        <v>7.5549999999999997</v>
      </c>
      <c r="AF530" s="72">
        <v>5.1999999999999998E-2</v>
      </c>
      <c r="AG530" s="72">
        <v>0.32300000000000001</v>
      </c>
      <c r="AH530" s="72">
        <v>3.7999999999999999E-2</v>
      </c>
      <c r="AI530" s="72" t="s">
        <v>50</v>
      </c>
      <c r="AJ530" s="72">
        <v>8.9999999999999993E-3</v>
      </c>
      <c r="AK530" s="72"/>
      <c r="AL530" s="72"/>
      <c r="AM530" s="72"/>
      <c r="AN530" s="72"/>
      <c r="AO530" s="74">
        <v>20.57</v>
      </c>
      <c r="AP530" s="72">
        <v>12961.73</v>
      </c>
      <c r="AQ530" s="74">
        <v>55.62</v>
      </c>
      <c r="AR530" s="74">
        <v>7.09</v>
      </c>
      <c r="AS530" s="74">
        <v>5.6669999999999998</v>
      </c>
      <c r="AT530" s="74">
        <v>0.63200000000000001</v>
      </c>
      <c r="AU530" s="74">
        <v>0.249</v>
      </c>
      <c r="AV530" s="74">
        <v>7.5999999999999998E-2</v>
      </c>
      <c r="AW530" s="74">
        <v>4.84</v>
      </c>
      <c r="AX530" s="74">
        <v>0.34899999999999998</v>
      </c>
      <c r="AY530" s="74"/>
      <c r="AZ530" s="74"/>
      <c r="BA530" s="74"/>
      <c r="BB530" s="74">
        <v>0.63</v>
      </c>
      <c r="BC530" s="72">
        <v>235.8</v>
      </c>
      <c r="BD530" s="74">
        <v>0.67</v>
      </c>
      <c r="BE530" s="74">
        <v>3.33</v>
      </c>
      <c r="BF530" s="74">
        <v>7.6360000000000001</v>
      </c>
      <c r="BG530" s="74">
        <v>3.7999999999999999E-2</v>
      </c>
      <c r="BH530" s="74">
        <v>0.33400000000000002</v>
      </c>
      <c r="BI530" s="74">
        <v>3.5999999999999997E-2</v>
      </c>
      <c r="BJ530" s="74" t="s">
        <v>50</v>
      </c>
      <c r="BK530" s="74">
        <v>6.0000000000000001E-3</v>
      </c>
      <c r="BL530" s="74">
        <v>1.4</v>
      </c>
      <c r="BM530" s="72">
        <v>1572.55</v>
      </c>
      <c r="BN530" s="74">
        <v>6.18</v>
      </c>
      <c r="BO530" s="74">
        <v>50.1</v>
      </c>
      <c r="BP530" s="74">
        <v>9.3260000000000005</v>
      </c>
      <c r="BQ530" s="74">
        <v>0.46500000000000002</v>
      </c>
      <c r="BR530" s="74">
        <v>9.9000000000000005E-2</v>
      </c>
      <c r="BS530" s="74">
        <v>0.51500000000000001</v>
      </c>
      <c r="BT530" s="74">
        <v>1.53</v>
      </c>
      <c r="BU530" s="74">
        <v>3.4000000000000002E-2</v>
      </c>
      <c r="BV530" s="74"/>
      <c r="BW530" s="74"/>
      <c r="BX530" s="73"/>
      <c r="BY530" s="73"/>
      <c r="BZ530" s="74">
        <v>0.47</v>
      </c>
      <c r="CA530" s="72">
        <v>232.15</v>
      </c>
      <c r="CB530" s="74">
        <v>0.61</v>
      </c>
      <c r="CC530" s="74">
        <v>0.85</v>
      </c>
      <c r="CD530" s="74">
        <v>7.3159999999999998</v>
      </c>
      <c r="CE530" s="74">
        <v>4.2999999999999997E-2</v>
      </c>
      <c r="CF530" s="74">
        <v>0.32800000000000001</v>
      </c>
      <c r="CG530" s="74">
        <v>2.1000000000000001E-2</v>
      </c>
      <c r="CH530" s="74" t="s">
        <v>50</v>
      </c>
      <c r="CI530" s="74">
        <v>6.0000000000000001E-3</v>
      </c>
      <c r="CJ530" s="72">
        <v>0</v>
      </c>
      <c r="CK530" s="72">
        <v>0</v>
      </c>
      <c r="CL530" s="72">
        <v>0</v>
      </c>
      <c r="CM530" s="72">
        <v>0</v>
      </c>
      <c r="CN530" s="72">
        <v>0</v>
      </c>
      <c r="CO530" s="72">
        <v>0</v>
      </c>
      <c r="CP530" s="72">
        <v>0</v>
      </c>
      <c r="CQ530" s="72">
        <v>0</v>
      </c>
      <c r="CR530" s="72">
        <v>0</v>
      </c>
      <c r="CS530" s="72">
        <v>0</v>
      </c>
      <c r="CT530" s="72">
        <v>0</v>
      </c>
      <c r="CU530" s="72">
        <v>0</v>
      </c>
      <c r="CV530" s="72">
        <v>0</v>
      </c>
      <c r="CW530" s="72">
        <v>0</v>
      </c>
      <c r="CX530" s="72">
        <v>0</v>
      </c>
      <c r="CY530" s="72">
        <v>0</v>
      </c>
      <c r="CZ530" s="72">
        <v>0</v>
      </c>
      <c r="DA530" s="72">
        <v>0</v>
      </c>
      <c r="DB530" s="72">
        <v>0</v>
      </c>
      <c r="DC530" s="72">
        <v>0</v>
      </c>
      <c r="DD530" s="72">
        <v>0</v>
      </c>
    </row>
    <row r="531" spans="1:108" ht="16.5" customHeight="1" x14ac:dyDescent="0.25">
      <c r="A531" s="70">
        <v>499</v>
      </c>
      <c r="B531" s="71">
        <v>45542</v>
      </c>
      <c r="C531" s="72">
        <v>2</v>
      </c>
      <c r="D531" s="72"/>
      <c r="E531" s="72">
        <v>2056.2374066666666</v>
      </c>
      <c r="F531" s="74"/>
      <c r="G531" s="72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2">
        <v>1.3</v>
      </c>
      <c r="AB531" s="72">
        <v>707.35</v>
      </c>
      <c r="AC531" s="72">
        <v>2.11</v>
      </c>
      <c r="AD531" s="72">
        <v>4.08</v>
      </c>
      <c r="AE531" s="72">
        <v>9.2629999999999999</v>
      </c>
      <c r="AF531" s="72">
        <v>6.0999999999999999E-2</v>
      </c>
      <c r="AG531" s="72">
        <v>0.47299999999999998</v>
      </c>
      <c r="AH531" s="72">
        <v>4.2999999999999997E-2</v>
      </c>
      <c r="AI531" s="72" t="s">
        <v>50</v>
      </c>
      <c r="AJ531" s="72">
        <v>1.2999999999999999E-2</v>
      </c>
      <c r="AK531" s="72"/>
      <c r="AL531" s="72"/>
      <c r="AM531" s="72"/>
      <c r="AN531" s="72"/>
      <c r="AO531" s="74">
        <v>21.16</v>
      </c>
      <c r="AP531" s="72">
        <v>14329.11</v>
      </c>
      <c r="AQ531" s="74">
        <v>53.91</v>
      </c>
      <c r="AR531" s="74">
        <v>9.5</v>
      </c>
      <c r="AS531" s="74">
        <v>6.4829999999999997</v>
      </c>
      <c r="AT531" s="74">
        <v>0.65300000000000002</v>
      </c>
      <c r="AU531" s="74">
        <v>0.32600000000000001</v>
      </c>
      <c r="AV531" s="74">
        <v>9.8000000000000004E-2</v>
      </c>
      <c r="AW531" s="74">
        <v>4.29</v>
      </c>
      <c r="AX531" s="74">
        <v>0.38600000000000001</v>
      </c>
      <c r="AY531" s="74"/>
      <c r="AZ531" s="74"/>
      <c r="BA531" s="74"/>
      <c r="BB531" s="74">
        <v>0.55000000000000004</v>
      </c>
      <c r="BC531" s="72">
        <v>132.66</v>
      </c>
      <c r="BD531" s="74">
        <v>0.44</v>
      </c>
      <c r="BE531" s="74">
        <v>3.63</v>
      </c>
      <c r="BF531" s="74">
        <v>8.61</v>
      </c>
      <c r="BG531" s="74">
        <v>3.4000000000000002E-2</v>
      </c>
      <c r="BH531" s="74">
        <v>0.36499999999999999</v>
      </c>
      <c r="BI531" s="74">
        <v>3.9E-2</v>
      </c>
      <c r="BJ531" s="74" t="s">
        <v>50</v>
      </c>
      <c r="BK531" s="74">
        <v>6.0000000000000001E-3</v>
      </c>
      <c r="BL531" s="74">
        <v>1.3</v>
      </c>
      <c r="BM531" s="72">
        <v>870.23</v>
      </c>
      <c r="BN531" s="74">
        <v>3.1</v>
      </c>
      <c r="BO531" s="74">
        <v>53.04</v>
      </c>
      <c r="BP531" s="74">
        <v>9.173</v>
      </c>
      <c r="BQ531" s="74">
        <v>0.51500000000000001</v>
      </c>
      <c r="BR531" s="74">
        <v>0.08</v>
      </c>
      <c r="BS531" s="74">
        <v>0.59499999999999997</v>
      </c>
      <c r="BT531" s="74">
        <v>1.03</v>
      </c>
      <c r="BU531" s="74">
        <v>1.7000000000000001E-2</v>
      </c>
      <c r="BV531" s="74"/>
      <c r="BW531" s="74"/>
      <c r="BX531" s="73"/>
      <c r="BY531" s="73"/>
      <c r="BZ531" s="74">
        <v>0.4</v>
      </c>
      <c r="CA531" s="72">
        <v>93.03</v>
      </c>
      <c r="CB531" s="74">
        <v>0.28000000000000003</v>
      </c>
      <c r="CC531" s="74">
        <v>0.56999999999999995</v>
      </c>
      <c r="CD531" s="74">
        <v>7.8860000000000001</v>
      </c>
      <c r="CE531" s="74">
        <v>2.3E-2</v>
      </c>
      <c r="CF531" s="74">
        <v>0.36299999999999999</v>
      </c>
      <c r="CG531" s="74">
        <v>7.0000000000000001E-3</v>
      </c>
      <c r="CH531" s="74" t="s">
        <v>50</v>
      </c>
      <c r="CI531" s="74">
        <v>5.0000000000000001E-3</v>
      </c>
      <c r="CJ531" s="72">
        <v>0</v>
      </c>
      <c r="CK531" s="72">
        <v>0</v>
      </c>
      <c r="CL531" s="72">
        <v>0</v>
      </c>
      <c r="CM531" s="72">
        <v>0</v>
      </c>
      <c r="CN531" s="72">
        <v>0</v>
      </c>
      <c r="CO531" s="72">
        <v>0</v>
      </c>
      <c r="CP531" s="72">
        <v>0</v>
      </c>
      <c r="CQ531" s="72">
        <v>0</v>
      </c>
      <c r="CR531" s="72">
        <v>0</v>
      </c>
      <c r="CS531" s="72">
        <v>0</v>
      </c>
      <c r="CT531" s="72">
        <v>0</v>
      </c>
      <c r="CU531" s="72">
        <v>0</v>
      </c>
      <c r="CV531" s="72">
        <v>0</v>
      </c>
      <c r="CW531" s="72">
        <v>0</v>
      </c>
      <c r="CX531" s="72">
        <v>0</v>
      </c>
      <c r="CY531" s="72">
        <v>0</v>
      </c>
      <c r="CZ531" s="72">
        <v>0</v>
      </c>
      <c r="DA531" s="72">
        <v>0</v>
      </c>
      <c r="DB531" s="72">
        <v>0</v>
      </c>
      <c r="DC531" s="72">
        <v>0</v>
      </c>
      <c r="DD531" s="72">
        <v>0</v>
      </c>
    </row>
    <row r="532" spans="1:108" ht="16.5" customHeight="1" x14ac:dyDescent="0.25">
      <c r="A532" s="70">
        <v>500</v>
      </c>
      <c r="B532" s="71">
        <v>45543</v>
      </c>
      <c r="C532" s="72">
        <v>1</v>
      </c>
      <c r="D532" s="72"/>
      <c r="E532" s="72">
        <v>1173.2302380540023</v>
      </c>
      <c r="F532" s="74"/>
      <c r="G532" s="72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2">
        <v>1.35</v>
      </c>
      <c r="AB532" s="72">
        <v>754.26</v>
      </c>
      <c r="AC532" s="72">
        <v>1.76</v>
      </c>
      <c r="AD532" s="72">
        <v>3.34</v>
      </c>
      <c r="AE532" s="72">
        <v>7.2469999999999999</v>
      </c>
      <c r="AF532" s="72">
        <v>4.5999999999999999E-2</v>
      </c>
      <c r="AG532" s="72">
        <v>0.32800000000000001</v>
      </c>
      <c r="AH532" s="72">
        <v>3.4000000000000002E-2</v>
      </c>
      <c r="AI532" s="72" t="s">
        <v>50</v>
      </c>
      <c r="AJ532" s="72">
        <v>1.6E-2</v>
      </c>
      <c r="AK532" s="72"/>
      <c r="AL532" s="72"/>
      <c r="AM532" s="72"/>
      <c r="AN532" s="72"/>
      <c r="AO532" s="74">
        <v>24.79</v>
      </c>
      <c r="AP532" s="72">
        <v>16561.02</v>
      </c>
      <c r="AQ532" s="74">
        <v>48.63</v>
      </c>
      <c r="AR532" s="74">
        <v>9.9</v>
      </c>
      <c r="AS532" s="74">
        <v>7.3049999999999997</v>
      </c>
      <c r="AT532" s="74">
        <v>0.68100000000000005</v>
      </c>
      <c r="AU532" s="74">
        <v>0.33900000000000002</v>
      </c>
      <c r="AV532" s="74">
        <v>0.1</v>
      </c>
      <c r="AW532" s="74">
        <v>8.01</v>
      </c>
      <c r="AX532" s="74">
        <v>0.35299999999999998</v>
      </c>
      <c r="AY532" s="74"/>
      <c r="AZ532" s="74"/>
      <c r="BA532" s="74"/>
      <c r="BB532" s="74">
        <v>0.63</v>
      </c>
      <c r="BC532" s="72">
        <v>224.44</v>
      </c>
      <c r="BD532" s="74">
        <v>0.4</v>
      </c>
      <c r="BE532" s="74">
        <v>3.28</v>
      </c>
      <c r="BF532" s="74">
        <v>8.4160000000000004</v>
      </c>
      <c r="BG532" s="74">
        <v>3.3000000000000002E-2</v>
      </c>
      <c r="BH532" s="74">
        <v>0.38700000000000001</v>
      </c>
      <c r="BI532" s="74">
        <v>3.4000000000000002E-2</v>
      </c>
      <c r="BJ532" s="74" t="s">
        <v>50</v>
      </c>
      <c r="BK532" s="74">
        <v>8.9999999999999993E-3</v>
      </c>
      <c r="BL532" s="74">
        <v>1.49</v>
      </c>
      <c r="BM532" s="72">
        <v>1187.58</v>
      </c>
      <c r="BN532" s="74">
        <v>2.2400000000000002</v>
      </c>
      <c r="BO532" s="74">
        <v>54.09</v>
      </c>
      <c r="BP532" s="74">
        <v>8.6280000000000001</v>
      </c>
      <c r="BQ532" s="74">
        <v>0.51500000000000001</v>
      </c>
      <c r="BR532" s="74">
        <v>0.13600000000000001</v>
      </c>
      <c r="BS532" s="74">
        <v>0.53</v>
      </c>
      <c r="BT532" s="74">
        <v>1.17</v>
      </c>
      <c r="BU532" s="74">
        <v>1.7999999999999999E-2</v>
      </c>
      <c r="BV532" s="74"/>
      <c r="BW532" s="74"/>
      <c r="BX532" s="73"/>
      <c r="BY532" s="73"/>
      <c r="BZ532" s="74">
        <v>0.47</v>
      </c>
      <c r="CA532" s="72">
        <v>148.63</v>
      </c>
      <c r="CB532" s="74">
        <v>0.3</v>
      </c>
      <c r="CC532" s="74">
        <v>0.62</v>
      </c>
      <c r="CD532" s="74">
        <v>8.27</v>
      </c>
      <c r="CE532" s="74">
        <v>2.9000000000000001E-2</v>
      </c>
      <c r="CF532" s="74">
        <v>0.39900000000000002</v>
      </c>
      <c r="CG532" s="74">
        <v>7.0000000000000001E-3</v>
      </c>
      <c r="CH532" s="74" t="s">
        <v>50</v>
      </c>
      <c r="CI532" s="74">
        <v>7.0000000000000001E-3</v>
      </c>
      <c r="CJ532" s="72">
        <v>0</v>
      </c>
      <c r="CK532" s="72">
        <v>0</v>
      </c>
      <c r="CL532" s="72">
        <v>0</v>
      </c>
      <c r="CM532" s="72">
        <v>0</v>
      </c>
      <c r="CN532" s="72">
        <v>0</v>
      </c>
      <c r="CO532" s="72">
        <v>0</v>
      </c>
      <c r="CP532" s="72">
        <v>0</v>
      </c>
      <c r="CQ532" s="72">
        <v>0</v>
      </c>
      <c r="CR532" s="72">
        <v>0</v>
      </c>
      <c r="CS532" s="72">
        <v>0</v>
      </c>
      <c r="CT532" s="72">
        <v>0</v>
      </c>
      <c r="CU532" s="72">
        <v>0</v>
      </c>
      <c r="CV532" s="72">
        <v>0</v>
      </c>
      <c r="CW532" s="72">
        <v>0</v>
      </c>
      <c r="CX532" s="72">
        <v>0</v>
      </c>
      <c r="CY532" s="72">
        <v>0</v>
      </c>
      <c r="CZ532" s="72">
        <v>0</v>
      </c>
      <c r="DA532" s="72">
        <v>0</v>
      </c>
      <c r="DB532" s="72">
        <v>0</v>
      </c>
      <c r="DC532" s="72">
        <v>0</v>
      </c>
      <c r="DD532" s="72">
        <v>0</v>
      </c>
    </row>
    <row r="533" spans="1:108" ht="16.5" customHeight="1" x14ac:dyDescent="0.25">
      <c r="A533" s="70">
        <v>501</v>
      </c>
      <c r="B533" s="71">
        <v>45543</v>
      </c>
      <c r="C533" s="72">
        <v>2</v>
      </c>
      <c r="D533" s="72"/>
      <c r="E533" s="72">
        <v>2229.7810408333335</v>
      </c>
      <c r="F533" s="74"/>
      <c r="G533" s="72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2">
        <v>1.2</v>
      </c>
      <c r="AB533" s="72">
        <v>574.89</v>
      </c>
      <c r="AC533" s="72">
        <v>1.1299999999999999</v>
      </c>
      <c r="AD533" s="72">
        <v>3.68</v>
      </c>
      <c r="AE533" s="72">
        <v>7.9630000000000001</v>
      </c>
      <c r="AF533" s="72">
        <v>3.1E-2</v>
      </c>
      <c r="AG533" s="72">
        <v>0.33500000000000002</v>
      </c>
      <c r="AH533" s="72">
        <v>3.9E-2</v>
      </c>
      <c r="AI533" s="72" t="s">
        <v>50</v>
      </c>
      <c r="AJ533" s="72">
        <v>6.0000000000000001E-3</v>
      </c>
      <c r="AK533" s="72"/>
      <c r="AL533" s="72"/>
      <c r="AM533" s="72"/>
      <c r="AN533" s="72"/>
      <c r="AO533" s="74">
        <v>24.79</v>
      </c>
      <c r="AP533" s="72">
        <v>16561.02</v>
      </c>
      <c r="AQ533" s="74">
        <v>48.63</v>
      </c>
      <c r="AR533" s="74">
        <v>9.9</v>
      </c>
      <c r="AS533" s="74">
        <v>7.3049999999999997</v>
      </c>
      <c r="AT533" s="74">
        <v>0.68100000000000005</v>
      </c>
      <c r="AU533" s="74">
        <v>0.33900000000000002</v>
      </c>
      <c r="AV533" s="74">
        <v>0.1</v>
      </c>
      <c r="AW533" s="74">
        <v>8.01</v>
      </c>
      <c r="AX533" s="74">
        <v>0.35299999999999998</v>
      </c>
      <c r="AY533" s="74"/>
      <c r="AZ533" s="74"/>
      <c r="BA533" s="74"/>
      <c r="BB533" s="74">
        <v>0.53</v>
      </c>
      <c r="BC533" s="72">
        <v>122.8</v>
      </c>
      <c r="BD533" s="74">
        <v>0.25</v>
      </c>
      <c r="BE533" s="74">
        <v>2.52</v>
      </c>
      <c r="BF533" s="74">
        <v>7.09</v>
      </c>
      <c r="BG533" s="74">
        <v>3.5999999999999997E-2</v>
      </c>
      <c r="BH533" s="74">
        <v>0.254</v>
      </c>
      <c r="BI533" s="74">
        <v>2.7E-2</v>
      </c>
      <c r="BJ533" s="74" t="s">
        <v>50</v>
      </c>
      <c r="BK533" s="74">
        <v>8.0000000000000002E-3</v>
      </c>
      <c r="BL533" s="74">
        <v>1.29</v>
      </c>
      <c r="BM533" s="72">
        <v>1067.22</v>
      </c>
      <c r="BN533" s="74">
        <v>1.31</v>
      </c>
      <c r="BO533" s="74">
        <v>54.15</v>
      </c>
      <c r="BP533" s="74">
        <v>9.3119999999999994</v>
      </c>
      <c r="BQ533" s="74">
        <v>0.46</v>
      </c>
      <c r="BR533" s="74">
        <v>0.10199999999999999</v>
      </c>
      <c r="BS533" s="74">
        <v>0.54600000000000004</v>
      </c>
      <c r="BT533" s="74">
        <v>0.83</v>
      </c>
      <c r="BU533" s="74">
        <v>1.4E-2</v>
      </c>
      <c r="BV533" s="74"/>
      <c r="BW533" s="74"/>
      <c r="BX533" s="73"/>
      <c r="BY533" s="73"/>
      <c r="BZ533" s="74">
        <v>0.5</v>
      </c>
      <c r="CA533" s="72">
        <v>143.12</v>
      </c>
      <c r="CB533" s="74">
        <v>0.22</v>
      </c>
      <c r="CC533" s="74">
        <v>0.53</v>
      </c>
      <c r="CD533" s="74">
        <v>6.8079999999999998</v>
      </c>
      <c r="CE533" s="74">
        <v>2.1999999999999999E-2</v>
      </c>
      <c r="CF533" s="74">
        <v>0.34899999999999998</v>
      </c>
      <c r="CG533" s="74">
        <v>6.0000000000000001E-3</v>
      </c>
      <c r="CH533" s="74" t="s">
        <v>50</v>
      </c>
      <c r="CI533" s="74">
        <v>5.0000000000000001E-3</v>
      </c>
      <c r="CJ533" s="72">
        <v>0</v>
      </c>
      <c r="CK533" s="72">
        <v>0</v>
      </c>
      <c r="CL533" s="72">
        <v>0</v>
      </c>
      <c r="CM533" s="72">
        <v>0</v>
      </c>
      <c r="CN533" s="72">
        <v>0</v>
      </c>
      <c r="CO533" s="72">
        <v>0</v>
      </c>
      <c r="CP533" s="72">
        <v>0</v>
      </c>
      <c r="CQ533" s="72">
        <v>0</v>
      </c>
      <c r="CR533" s="72">
        <v>0</v>
      </c>
      <c r="CS533" s="72">
        <v>0</v>
      </c>
      <c r="CT533" s="72">
        <v>0</v>
      </c>
      <c r="CU533" s="72">
        <v>0</v>
      </c>
      <c r="CV533" s="72">
        <v>0</v>
      </c>
      <c r="CW533" s="72">
        <v>0</v>
      </c>
      <c r="CX533" s="72">
        <v>0</v>
      </c>
      <c r="CY533" s="72">
        <v>0</v>
      </c>
      <c r="CZ533" s="72">
        <v>0</v>
      </c>
      <c r="DA533" s="72">
        <v>0</v>
      </c>
      <c r="DB533" s="72">
        <v>0</v>
      </c>
      <c r="DC533" s="72">
        <v>0</v>
      </c>
      <c r="DD533" s="72">
        <v>0</v>
      </c>
    </row>
    <row r="534" spans="1:108" ht="16.5" customHeight="1" x14ac:dyDescent="0.25">
      <c r="A534" s="70">
        <v>502</v>
      </c>
      <c r="B534" s="71">
        <v>45544</v>
      </c>
      <c r="C534" s="72">
        <v>1</v>
      </c>
      <c r="D534" s="72"/>
      <c r="E534" s="72">
        <v>2058.72678292925</v>
      </c>
      <c r="F534" s="74"/>
      <c r="G534" s="72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2">
        <v>1.1599999999999999</v>
      </c>
      <c r="AB534" s="72">
        <v>649.01</v>
      </c>
      <c r="AC534" s="72">
        <v>1.59</v>
      </c>
      <c r="AD534" s="72">
        <v>3.01</v>
      </c>
      <c r="AE534" s="72">
        <v>6.7770000000000001</v>
      </c>
      <c r="AF534" s="72">
        <v>3.7999999999999999E-2</v>
      </c>
      <c r="AG534" s="72">
        <v>0.28199999999999997</v>
      </c>
      <c r="AH534" s="72">
        <v>0.03</v>
      </c>
      <c r="AI534" s="72" t="s">
        <v>50</v>
      </c>
      <c r="AJ534" s="72">
        <v>0.01</v>
      </c>
      <c r="AK534" s="72"/>
      <c r="AL534" s="72"/>
      <c r="AM534" s="72"/>
      <c r="AN534" s="72"/>
      <c r="AO534" s="74">
        <v>22.08</v>
      </c>
      <c r="AP534" s="72">
        <v>17045.580000000002</v>
      </c>
      <c r="AQ534" s="74">
        <v>51.36</v>
      </c>
      <c r="AR534" s="74">
        <v>7.65</v>
      </c>
      <c r="AS534" s="74">
        <v>7.4329999999999998</v>
      </c>
      <c r="AT534" s="74">
        <v>0.58899999999999997</v>
      </c>
      <c r="AU534" s="74">
        <v>0.38</v>
      </c>
      <c r="AV534" s="74">
        <v>7.4999999999999997E-2</v>
      </c>
      <c r="AW534" s="74">
        <v>7.3</v>
      </c>
      <c r="AX534" s="74">
        <v>0.35199999999999998</v>
      </c>
      <c r="AY534" s="74"/>
      <c r="AZ534" s="74"/>
      <c r="BA534" s="74"/>
      <c r="BB534" s="74">
        <v>0.52</v>
      </c>
      <c r="BC534" s="72">
        <v>157.82</v>
      </c>
      <c r="BD534" s="74">
        <v>0.21</v>
      </c>
      <c r="BE534" s="74">
        <v>3.35</v>
      </c>
      <c r="BF534" s="74">
        <v>6.851</v>
      </c>
      <c r="BG534" s="74">
        <v>2.5999999999999999E-2</v>
      </c>
      <c r="BH534" s="74">
        <v>0.28599999999999998</v>
      </c>
      <c r="BI534" s="74">
        <v>3.4000000000000002E-2</v>
      </c>
      <c r="BJ534" s="74" t="s">
        <v>50</v>
      </c>
      <c r="BK534" s="74">
        <v>5.0000000000000001E-3</v>
      </c>
      <c r="BL534" s="74">
        <v>0.92</v>
      </c>
      <c r="BM534" s="72">
        <v>1050.6400000000001</v>
      </c>
      <c r="BN534" s="74">
        <v>0.92</v>
      </c>
      <c r="BO534" s="74">
        <v>53.82</v>
      </c>
      <c r="BP534" s="74">
        <v>9.157</v>
      </c>
      <c r="BQ534" s="74">
        <v>0.42399999999999999</v>
      </c>
      <c r="BR534" s="74">
        <v>7.9000000000000001E-2</v>
      </c>
      <c r="BS534" s="74">
        <v>0.53900000000000003</v>
      </c>
      <c r="BT534" s="74">
        <v>1.61</v>
      </c>
      <c r="BU534" s="74">
        <v>1.2E-2</v>
      </c>
      <c r="BV534" s="74"/>
      <c r="BW534" s="74"/>
      <c r="BX534" s="73"/>
      <c r="BY534" s="73"/>
      <c r="BZ534" s="74">
        <v>0.42</v>
      </c>
      <c r="CA534" s="72">
        <v>97.56</v>
      </c>
      <c r="CB534" s="74">
        <v>0.17</v>
      </c>
      <c r="CC534" s="74">
        <v>0.4</v>
      </c>
      <c r="CD534" s="74">
        <v>6.9169999999999998</v>
      </c>
      <c r="CE534" s="74">
        <v>1.4E-2</v>
      </c>
      <c r="CF534" s="74">
        <v>0.307</v>
      </c>
      <c r="CG534" s="74">
        <v>4.0000000000000001E-3</v>
      </c>
      <c r="CH534" s="74" t="s">
        <v>50</v>
      </c>
      <c r="CI534" s="74">
        <v>5.0000000000000001E-3</v>
      </c>
      <c r="CJ534" s="72">
        <v>0</v>
      </c>
      <c r="CK534" s="72">
        <v>0</v>
      </c>
      <c r="CL534" s="72">
        <v>0</v>
      </c>
      <c r="CM534" s="72">
        <v>0</v>
      </c>
      <c r="CN534" s="72">
        <v>0</v>
      </c>
      <c r="CO534" s="72">
        <v>0</v>
      </c>
      <c r="CP534" s="72">
        <v>0</v>
      </c>
      <c r="CQ534" s="72">
        <v>0</v>
      </c>
      <c r="CR534" s="72">
        <v>0</v>
      </c>
      <c r="CS534" s="72">
        <v>0</v>
      </c>
      <c r="CT534" s="72">
        <v>0</v>
      </c>
      <c r="CU534" s="72">
        <v>0</v>
      </c>
      <c r="CV534" s="72">
        <v>0</v>
      </c>
      <c r="CW534" s="72">
        <v>0</v>
      </c>
      <c r="CX534" s="72">
        <v>0</v>
      </c>
      <c r="CY534" s="72">
        <v>0</v>
      </c>
      <c r="CZ534" s="72">
        <v>0</v>
      </c>
      <c r="DA534" s="72">
        <v>0</v>
      </c>
      <c r="DB534" s="72">
        <v>0</v>
      </c>
      <c r="DC534" s="72">
        <v>0</v>
      </c>
      <c r="DD534" s="72">
        <v>0</v>
      </c>
    </row>
    <row r="535" spans="1:108" ht="16.5" customHeight="1" x14ac:dyDescent="0.25">
      <c r="A535" s="70">
        <v>503</v>
      </c>
      <c r="B535" s="71">
        <v>45544</v>
      </c>
      <c r="C535" s="72">
        <v>2</v>
      </c>
      <c r="D535" s="72"/>
      <c r="E535" s="72">
        <v>2063.1802721088434</v>
      </c>
      <c r="F535" s="74"/>
      <c r="G535" s="72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2">
        <v>1.39</v>
      </c>
      <c r="AB535" s="72">
        <v>634.19000000000005</v>
      </c>
      <c r="AC535" s="72">
        <v>1.36</v>
      </c>
      <c r="AD535" s="72">
        <v>2.59</v>
      </c>
      <c r="AE535" s="72">
        <v>6.4820000000000002</v>
      </c>
      <c r="AF535" s="72">
        <v>3.6999999999999998E-2</v>
      </c>
      <c r="AG535" s="72">
        <v>0.29099999999999998</v>
      </c>
      <c r="AH535" s="72">
        <v>2.5999999999999999E-2</v>
      </c>
      <c r="AI535" s="72" t="s">
        <v>50</v>
      </c>
      <c r="AJ535" s="72">
        <v>8.9999999999999993E-3</v>
      </c>
      <c r="AK535" s="72"/>
      <c r="AL535" s="72"/>
      <c r="AM535" s="72"/>
      <c r="AN535" s="72"/>
      <c r="AO535" s="74">
        <v>22.42</v>
      </c>
      <c r="AP535" s="72">
        <v>14622.53</v>
      </c>
      <c r="AQ535" s="74">
        <v>47.56</v>
      </c>
      <c r="AR535" s="74">
        <v>9.6</v>
      </c>
      <c r="AS535" s="74">
        <v>6.57</v>
      </c>
      <c r="AT535" s="74">
        <v>0.501</v>
      </c>
      <c r="AU535" s="74">
        <v>0.32700000000000001</v>
      </c>
      <c r="AV535" s="74">
        <v>9.2999999999999999E-2</v>
      </c>
      <c r="AW535" s="74">
        <v>7.22</v>
      </c>
      <c r="AX535" s="74">
        <v>0.27</v>
      </c>
      <c r="AY535" s="74"/>
      <c r="AZ535" s="74"/>
      <c r="BA535" s="74"/>
      <c r="BB535" s="74">
        <v>0.5</v>
      </c>
      <c r="BC535" s="72">
        <v>164.14</v>
      </c>
      <c r="BD535" s="74">
        <v>0.19</v>
      </c>
      <c r="BE535" s="74">
        <v>2.38</v>
      </c>
      <c r="BF535" s="74">
        <v>6.34</v>
      </c>
      <c r="BG535" s="74">
        <v>2.1999999999999999E-2</v>
      </c>
      <c r="BH535" s="74">
        <v>0.27300000000000002</v>
      </c>
      <c r="BI535" s="74">
        <v>2.4E-2</v>
      </c>
      <c r="BJ535" s="74" t="s">
        <v>50</v>
      </c>
      <c r="BK535" s="74">
        <v>4.0000000000000001E-3</v>
      </c>
      <c r="BL535" s="74">
        <v>1.0900000000000001</v>
      </c>
      <c r="BM535" s="72">
        <v>1069.01</v>
      </c>
      <c r="BN535" s="74">
        <v>0.71</v>
      </c>
      <c r="BO535" s="74">
        <v>54.16</v>
      </c>
      <c r="BP535" s="74">
        <v>7.6559999999999997</v>
      </c>
      <c r="BQ535" s="74">
        <v>0.4</v>
      </c>
      <c r="BR535" s="74">
        <v>8.8999999999999996E-2</v>
      </c>
      <c r="BS535" s="74">
        <v>0.442</v>
      </c>
      <c r="BT535" s="74">
        <v>1.43</v>
      </c>
      <c r="BU535" s="74">
        <v>8.9999999999999993E-3</v>
      </c>
      <c r="BV535" s="74"/>
      <c r="BW535" s="74"/>
      <c r="BX535" s="73"/>
      <c r="BY535" s="73"/>
      <c r="BZ535" s="74">
        <v>0.43</v>
      </c>
      <c r="CA535" s="72">
        <v>94.4</v>
      </c>
      <c r="CB535" s="74">
        <v>0.15</v>
      </c>
      <c r="CC535" s="74">
        <v>0.24</v>
      </c>
      <c r="CD535" s="74">
        <v>6.1070000000000002</v>
      </c>
      <c r="CE535" s="74">
        <v>1.2999999999999999E-2</v>
      </c>
      <c r="CF535" s="74">
        <v>0.27400000000000002</v>
      </c>
      <c r="CG535" s="74">
        <v>3.0000000000000001E-3</v>
      </c>
      <c r="CH535" s="74" t="s">
        <v>50</v>
      </c>
      <c r="CI535" s="74">
        <v>3.0000000000000001E-3</v>
      </c>
      <c r="CJ535" s="72">
        <v>0</v>
      </c>
      <c r="CK535" s="72">
        <v>0</v>
      </c>
      <c r="CL535" s="72">
        <v>0</v>
      </c>
      <c r="CM535" s="72">
        <v>0</v>
      </c>
      <c r="CN535" s="72">
        <v>0</v>
      </c>
      <c r="CO535" s="72">
        <v>0</v>
      </c>
      <c r="CP535" s="72">
        <v>0</v>
      </c>
      <c r="CQ535" s="72">
        <v>0</v>
      </c>
      <c r="CR535" s="72">
        <v>0</v>
      </c>
      <c r="CS535" s="72">
        <v>0</v>
      </c>
      <c r="CT535" s="72">
        <v>0</v>
      </c>
      <c r="CU535" s="72">
        <v>0</v>
      </c>
      <c r="CV535" s="72">
        <v>0</v>
      </c>
      <c r="CW535" s="72">
        <v>0</v>
      </c>
      <c r="CX535" s="72">
        <v>0</v>
      </c>
      <c r="CY535" s="72">
        <v>0</v>
      </c>
      <c r="CZ535" s="72">
        <v>0</v>
      </c>
      <c r="DA535" s="72">
        <v>0</v>
      </c>
      <c r="DB535" s="72">
        <v>0</v>
      </c>
      <c r="DC535" s="72">
        <v>0</v>
      </c>
      <c r="DD535" s="72">
        <v>0</v>
      </c>
    </row>
    <row r="536" spans="1:108" ht="16.5" customHeight="1" x14ac:dyDescent="0.25">
      <c r="A536" s="70">
        <v>504</v>
      </c>
      <c r="B536" s="71">
        <v>45545</v>
      </c>
      <c r="C536" s="72">
        <v>1</v>
      </c>
      <c r="D536" s="72"/>
      <c r="E536" s="72">
        <v>1852.7977272423386</v>
      </c>
      <c r="F536" s="74"/>
      <c r="G536" s="72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2">
        <v>1.3720000000000001</v>
      </c>
      <c r="AB536" s="72">
        <v>549</v>
      </c>
      <c r="AC536" s="72">
        <v>1.17</v>
      </c>
      <c r="AD536" s="72">
        <v>2.4300000000000002</v>
      </c>
      <c r="AE536" s="72">
        <v>6.4189999999999996</v>
      </c>
      <c r="AF536" s="72">
        <v>4.2000000000000003E-2</v>
      </c>
      <c r="AG536" s="72">
        <v>0.28599999999999998</v>
      </c>
      <c r="AH536" s="72">
        <v>2.5000000000000001E-2</v>
      </c>
      <c r="AI536" s="72" t="s">
        <v>50</v>
      </c>
      <c r="AJ536" s="72">
        <v>8.9999999999999993E-3</v>
      </c>
      <c r="AK536" s="72"/>
      <c r="AL536" s="72"/>
      <c r="AM536" s="72"/>
      <c r="AN536" s="72"/>
      <c r="AO536" s="74">
        <v>21.373999999999999</v>
      </c>
      <c r="AP536" s="72">
        <v>13680.32</v>
      </c>
      <c r="AQ536" s="74">
        <v>46.69</v>
      </c>
      <c r="AR536" s="74">
        <v>10.210000000000001</v>
      </c>
      <c r="AS536" s="74">
        <v>7.6210000000000004</v>
      </c>
      <c r="AT536" s="74">
        <v>0.875</v>
      </c>
      <c r="AU536" s="74">
        <v>0.39200000000000002</v>
      </c>
      <c r="AV536" s="74">
        <v>0.104</v>
      </c>
      <c r="AW536" s="74">
        <v>6.42</v>
      </c>
      <c r="AX536" s="74">
        <v>0.318</v>
      </c>
      <c r="AY536" s="74"/>
      <c r="AZ536" s="74"/>
      <c r="BA536" s="74"/>
      <c r="BB536" s="74">
        <v>0.59699999999999998</v>
      </c>
      <c r="BC536" s="72">
        <v>146.72999999999999</v>
      </c>
      <c r="BD536" s="74">
        <v>0.28000000000000003</v>
      </c>
      <c r="BE536" s="74">
        <v>2.62</v>
      </c>
      <c r="BF536" s="74">
        <v>7.14</v>
      </c>
      <c r="BG536" s="74">
        <v>2.7E-2</v>
      </c>
      <c r="BH536" s="74">
        <v>0.32</v>
      </c>
      <c r="BI536" s="74">
        <v>2.7E-2</v>
      </c>
      <c r="BJ536" s="74" t="s">
        <v>50</v>
      </c>
      <c r="BK536" s="74">
        <v>6.0000000000000001E-3</v>
      </c>
      <c r="BL536" s="74">
        <v>1.1240000000000001</v>
      </c>
      <c r="BM536" s="72">
        <v>964.25</v>
      </c>
      <c r="BN536" s="74">
        <v>0.94</v>
      </c>
      <c r="BO536" s="74">
        <v>52.7</v>
      </c>
      <c r="BP536" s="74">
        <v>9.8979999999999997</v>
      </c>
      <c r="BQ536" s="74">
        <v>0.51600000000000001</v>
      </c>
      <c r="BR536" s="74">
        <v>0.16200000000000001</v>
      </c>
      <c r="BS536" s="74">
        <v>0.54700000000000004</v>
      </c>
      <c r="BT536" s="74">
        <v>1.93</v>
      </c>
      <c r="BU536" s="74">
        <v>1.2E-2</v>
      </c>
      <c r="BV536" s="74"/>
      <c r="BW536" s="74"/>
      <c r="BX536" s="73"/>
      <c r="BY536" s="73"/>
      <c r="BZ536" s="74">
        <v>0.49099999999999999</v>
      </c>
      <c r="CA536" s="72">
        <v>95.2</v>
      </c>
      <c r="CB536" s="74">
        <v>0.19</v>
      </c>
      <c r="CC536" s="74">
        <v>0.37</v>
      </c>
      <c r="CD536" s="74">
        <v>7.2270000000000003</v>
      </c>
      <c r="CE536" s="74">
        <v>1.9E-2</v>
      </c>
      <c r="CF536" s="74">
        <v>0.36499999999999999</v>
      </c>
      <c r="CG536" s="74">
        <v>4.0000000000000001E-3</v>
      </c>
      <c r="CH536" s="74" t="s">
        <v>50</v>
      </c>
      <c r="CI536" s="74">
        <v>5.0000000000000001E-3</v>
      </c>
      <c r="CJ536" s="74">
        <v>4.4829999999999997</v>
      </c>
      <c r="CK536" s="74">
        <v>1315.37</v>
      </c>
      <c r="CL536" s="74">
        <v>0.79</v>
      </c>
      <c r="CM536" s="74">
        <v>3.71</v>
      </c>
      <c r="CN536" s="74">
        <v>39.204999999999998</v>
      </c>
      <c r="CO536" s="74">
        <v>7.6999999999999999E-2</v>
      </c>
      <c r="CP536" s="74">
        <v>0.81299999999999994</v>
      </c>
      <c r="CQ536" s="74">
        <v>3.9E-2</v>
      </c>
      <c r="CR536" s="74">
        <v>8.34</v>
      </c>
      <c r="CS536" s="74">
        <v>2.1000000000000001E-2</v>
      </c>
      <c r="CT536" s="74">
        <v>0.45900000000000002</v>
      </c>
      <c r="CU536" s="74">
        <v>93.14</v>
      </c>
      <c r="CV536" s="74">
        <v>0.13</v>
      </c>
      <c r="CW536" s="74">
        <v>0.17</v>
      </c>
      <c r="CX536" s="74">
        <v>6.31</v>
      </c>
      <c r="CY536" s="74">
        <v>1.2999999999999999E-2</v>
      </c>
      <c r="CZ536" s="74">
        <v>0.28699999999999998</v>
      </c>
      <c r="DA536" s="74">
        <v>2E-3</v>
      </c>
      <c r="DB536" s="74" t="s">
        <v>50</v>
      </c>
      <c r="DC536" s="74">
        <v>5.0000000000000001E-3</v>
      </c>
      <c r="DD536" s="74"/>
    </row>
    <row r="537" spans="1:108" ht="16.5" customHeight="1" x14ac:dyDescent="0.25">
      <c r="A537" s="70">
        <v>505</v>
      </c>
      <c r="B537" s="71">
        <v>45545</v>
      </c>
      <c r="C537" s="72">
        <v>2</v>
      </c>
      <c r="D537" s="72"/>
      <c r="E537" s="72">
        <v>2007.8615291709475</v>
      </c>
      <c r="F537" s="74"/>
      <c r="G537" s="72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2">
        <v>1.244</v>
      </c>
      <c r="AB537" s="72">
        <v>493.95</v>
      </c>
      <c r="AC537" s="72">
        <v>1.35</v>
      </c>
      <c r="AD537" s="72">
        <v>2.77</v>
      </c>
      <c r="AE537" s="72">
        <v>7.0830000000000002</v>
      </c>
      <c r="AF537" s="72">
        <v>4.8000000000000001E-2</v>
      </c>
      <c r="AG537" s="72">
        <v>0.27700000000000002</v>
      </c>
      <c r="AH537" s="72">
        <v>2.8000000000000001E-2</v>
      </c>
      <c r="AI537" s="72" t="s">
        <v>50</v>
      </c>
      <c r="AJ537" s="72">
        <v>7.0000000000000001E-3</v>
      </c>
      <c r="AK537" s="72"/>
      <c r="AL537" s="72"/>
      <c r="AM537" s="72"/>
      <c r="AN537" s="72"/>
      <c r="AO537" s="74">
        <v>29.866</v>
      </c>
      <c r="AP537" s="72">
        <v>15095.42</v>
      </c>
      <c r="AQ537" s="74">
        <v>43.22</v>
      </c>
      <c r="AR537" s="74">
        <v>10.59</v>
      </c>
      <c r="AS537" s="74">
        <v>7.5069999999999997</v>
      </c>
      <c r="AT537" s="74">
        <v>0.72299999999999998</v>
      </c>
      <c r="AU537" s="74">
        <v>0.33600000000000002</v>
      </c>
      <c r="AV537" s="74">
        <v>0.107</v>
      </c>
      <c r="AW537" s="74">
        <v>6.05</v>
      </c>
      <c r="AX537" s="74">
        <v>0.28000000000000003</v>
      </c>
      <c r="AY537" s="74"/>
      <c r="AZ537" s="74"/>
      <c r="BA537" s="74"/>
      <c r="BB537" s="74">
        <v>0.53</v>
      </c>
      <c r="BC537" s="72">
        <v>123.44</v>
      </c>
      <c r="BD537" s="74">
        <v>0.19</v>
      </c>
      <c r="BE537" s="74">
        <v>2.4900000000000002</v>
      </c>
      <c r="BF537" s="74">
        <v>6.9619999999999997</v>
      </c>
      <c r="BG537" s="74">
        <v>2.4E-2</v>
      </c>
      <c r="BH537" s="74">
        <v>0.28299999999999997</v>
      </c>
      <c r="BI537" s="74">
        <v>2.5000000000000001E-2</v>
      </c>
      <c r="BJ537" s="74" t="s">
        <v>50</v>
      </c>
      <c r="BK537" s="74">
        <v>6.0000000000000001E-3</v>
      </c>
      <c r="BL537" s="74">
        <v>1.647</v>
      </c>
      <c r="BM537" s="72">
        <v>1029.27</v>
      </c>
      <c r="BN537" s="74">
        <v>0.86</v>
      </c>
      <c r="BO537" s="74">
        <v>52.77</v>
      </c>
      <c r="BP537" s="74">
        <v>8.4169999999999998</v>
      </c>
      <c r="BQ537" s="74">
        <v>0.45200000000000001</v>
      </c>
      <c r="BR537" s="74">
        <v>0.124</v>
      </c>
      <c r="BS537" s="74">
        <v>0.46100000000000002</v>
      </c>
      <c r="BT537" s="74">
        <v>1.94</v>
      </c>
      <c r="BU537" s="74">
        <v>1.0999999999999999E-2</v>
      </c>
      <c r="BV537" s="74"/>
      <c r="BW537" s="74"/>
      <c r="BX537" s="73"/>
      <c r="BY537" s="73"/>
      <c r="BZ537" s="74">
        <v>0.43</v>
      </c>
      <c r="CA537" s="72">
        <v>81.650000000000006</v>
      </c>
      <c r="CB537" s="74">
        <v>0.14000000000000001</v>
      </c>
      <c r="CC537" s="74">
        <v>0.22</v>
      </c>
      <c r="CD537" s="74">
        <v>5.4550000000000001</v>
      </c>
      <c r="CE537" s="74">
        <v>1.2999999999999999E-2</v>
      </c>
      <c r="CF537" s="74">
        <v>0.223</v>
      </c>
      <c r="CG537" s="74">
        <v>3.0000000000000001E-3</v>
      </c>
      <c r="CH537" s="74" t="s">
        <v>50</v>
      </c>
      <c r="CI537" s="74">
        <v>4.0000000000000001E-3</v>
      </c>
      <c r="CJ537" s="74">
        <v>2.6920000000000002</v>
      </c>
      <c r="CK537" s="74">
        <v>735.31</v>
      </c>
      <c r="CL537" s="74">
        <v>0.37</v>
      </c>
      <c r="CM537" s="74">
        <v>2.0299999999999998</v>
      </c>
      <c r="CN537" s="74">
        <v>36.210999999999999</v>
      </c>
      <c r="CO537" s="74">
        <v>5.2999999999999999E-2</v>
      </c>
      <c r="CP537" s="74">
        <v>0.64800000000000002</v>
      </c>
      <c r="CQ537" s="74">
        <v>2.1000000000000001E-2</v>
      </c>
      <c r="CR537" s="74">
        <v>10.029999999999999</v>
      </c>
      <c r="CS537" s="74">
        <v>1.2E-2</v>
      </c>
      <c r="CT537" s="74">
        <v>0.29599999999999999</v>
      </c>
      <c r="CU537" s="74">
        <v>42.95</v>
      </c>
      <c r="CV537" s="74">
        <v>0.14000000000000001</v>
      </c>
      <c r="CW537" s="74">
        <v>0.14000000000000001</v>
      </c>
      <c r="CX537" s="74">
        <v>4.5039999999999996</v>
      </c>
      <c r="CY537" s="74">
        <v>1.0999999999999999E-2</v>
      </c>
      <c r="CZ537" s="74">
        <v>0.23699999999999999</v>
      </c>
      <c r="DA537" s="74">
        <v>2E-3</v>
      </c>
      <c r="DB537" s="74" t="s">
        <v>50</v>
      </c>
      <c r="DC537" s="74">
        <v>4.0000000000000001E-3</v>
      </c>
      <c r="DD537" s="74"/>
    </row>
    <row r="538" spans="1:108" ht="16.5" customHeight="1" x14ac:dyDescent="0.25">
      <c r="A538" s="70">
        <v>506</v>
      </c>
      <c r="B538" s="71">
        <v>45546</v>
      </c>
      <c r="C538" s="72">
        <v>1</v>
      </c>
      <c r="D538" s="72"/>
      <c r="E538" s="72">
        <v>2101.3832269010531</v>
      </c>
      <c r="F538" s="74"/>
      <c r="G538" s="72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2">
        <v>1.365</v>
      </c>
      <c r="AB538" s="72">
        <v>519.1</v>
      </c>
      <c r="AC538" s="72">
        <v>1.39</v>
      </c>
      <c r="AD538" s="72">
        <v>2.75</v>
      </c>
      <c r="AE538" s="72">
        <v>7.3680000000000003</v>
      </c>
      <c r="AF538" s="72">
        <v>0.05</v>
      </c>
      <c r="AG538" s="72">
        <v>0.32900000000000001</v>
      </c>
      <c r="AH538" s="72">
        <v>2.7E-2</v>
      </c>
      <c r="AI538" s="72" t="s">
        <v>50</v>
      </c>
      <c r="AJ538" s="72">
        <v>8.9999999999999993E-3</v>
      </c>
      <c r="AK538" s="72"/>
      <c r="AL538" s="72"/>
      <c r="AM538" s="72"/>
      <c r="AN538" s="72"/>
      <c r="AO538" s="74">
        <v>13.813000000000001</v>
      </c>
      <c r="AP538" s="72">
        <v>6366.52</v>
      </c>
      <c r="AQ538" s="74">
        <v>19.739999999999998</v>
      </c>
      <c r="AR538" s="74">
        <v>10.37</v>
      </c>
      <c r="AS538" s="74">
        <v>8.9309999999999992</v>
      </c>
      <c r="AT538" s="74">
        <v>0.46500000000000002</v>
      </c>
      <c r="AU538" s="74">
        <v>0.42899999999999999</v>
      </c>
      <c r="AV538" s="74">
        <v>0.10199999999999999</v>
      </c>
      <c r="AW538" s="74">
        <v>32.36</v>
      </c>
      <c r="AX538" s="74">
        <v>8.2000000000000003E-2</v>
      </c>
      <c r="AY538" s="74"/>
      <c r="AZ538" s="74"/>
      <c r="BA538" s="74"/>
      <c r="BB538" s="74">
        <v>0.438</v>
      </c>
      <c r="BC538" s="72">
        <v>115.37</v>
      </c>
      <c r="BD538" s="74">
        <v>0.25</v>
      </c>
      <c r="BE538" s="74">
        <v>2.59</v>
      </c>
      <c r="BF538" s="74">
        <v>7.3650000000000002</v>
      </c>
      <c r="BG538" s="74">
        <v>2.7E-2</v>
      </c>
      <c r="BH538" s="74">
        <v>0.30199999999999999</v>
      </c>
      <c r="BI538" s="74">
        <v>2.5999999999999999E-2</v>
      </c>
      <c r="BJ538" s="74" t="s">
        <v>50</v>
      </c>
      <c r="BK538" s="74">
        <v>5.0000000000000001E-3</v>
      </c>
      <c r="BL538" s="74">
        <v>1.946</v>
      </c>
      <c r="BM538" s="72">
        <v>984.22</v>
      </c>
      <c r="BN538" s="74">
        <v>1</v>
      </c>
      <c r="BO538" s="74">
        <v>46.36</v>
      </c>
      <c r="BP538" s="74">
        <v>10.481</v>
      </c>
      <c r="BQ538" s="74">
        <v>0.48099999999999998</v>
      </c>
      <c r="BR538" s="74">
        <v>0.224</v>
      </c>
      <c r="BS538" s="74">
        <v>0.45</v>
      </c>
      <c r="BT538" s="74">
        <v>5.35</v>
      </c>
      <c r="BU538" s="74">
        <v>8.9999999999999993E-3</v>
      </c>
      <c r="BV538" s="74"/>
      <c r="BW538" s="74"/>
      <c r="BX538" s="73"/>
      <c r="BY538" s="73"/>
      <c r="BZ538" s="74">
        <v>0.433</v>
      </c>
      <c r="CA538" s="72">
        <v>73.180000000000007</v>
      </c>
      <c r="CB538" s="74">
        <v>0.16</v>
      </c>
      <c r="CC538" s="74">
        <v>0.2</v>
      </c>
      <c r="CD538" s="74">
        <v>6.8810000000000002</v>
      </c>
      <c r="CE538" s="74">
        <v>1.4E-2</v>
      </c>
      <c r="CF538" s="74">
        <v>0.25700000000000001</v>
      </c>
      <c r="CG538" s="74">
        <v>2E-3</v>
      </c>
      <c r="CH538" s="74" t="s">
        <v>50</v>
      </c>
      <c r="CI538" s="74">
        <v>4.0000000000000001E-3</v>
      </c>
      <c r="CJ538" s="74">
        <v>2.6070000000000002</v>
      </c>
      <c r="CK538" s="74">
        <v>578.72</v>
      </c>
      <c r="CL538" s="74">
        <v>0.4</v>
      </c>
      <c r="CM538" s="74">
        <v>1.32</v>
      </c>
      <c r="CN538" s="74">
        <v>34.139000000000003</v>
      </c>
      <c r="CO538" s="74">
        <v>0.05</v>
      </c>
      <c r="CP538" s="74">
        <v>0.68300000000000005</v>
      </c>
      <c r="CQ538" s="74">
        <v>1.4E-2</v>
      </c>
      <c r="CR538" s="74">
        <v>17.79</v>
      </c>
      <c r="CS538" s="74">
        <v>0.01</v>
      </c>
      <c r="CT538" s="74">
        <v>0.19600000000000001</v>
      </c>
      <c r="CU538" s="74">
        <v>32.94</v>
      </c>
      <c r="CV538" s="74">
        <v>0.17</v>
      </c>
      <c r="CW538" s="74">
        <v>0.13</v>
      </c>
      <c r="CX538" s="74">
        <v>4.7370000000000001</v>
      </c>
      <c r="CY538" s="74">
        <v>1.2999999999999999E-2</v>
      </c>
      <c r="CZ538" s="74">
        <v>0.23200000000000001</v>
      </c>
      <c r="DA538" s="74">
        <v>2E-3</v>
      </c>
      <c r="DB538" s="74" t="s">
        <v>50</v>
      </c>
      <c r="DC538" s="74">
        <v>4.0000000000000001E-3</v>
      </c>
      <c r="DD538" s="74"/>
    </row>
    <row r="539" spans="1:108" ht="16.5" customHeight="1" x14ac:dyDescent="0.25">
      <c r="A539" s="70">
        <v>507</v>
      </c>
      <c r="B539" s="71">
        <v>45546</v>
      </c>
      <c r="C539" s="72">
        <v>2</v>
      </c>
      <c r="D539" s="72"/>
      <c r="E539" s="72">
        <v>1987.7812560679324</v>
      </c>
      <c r="F539" s="74"/>
      <c r="G539" s="72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2">
        <v>1.605</v>
      </c>
      <c r="AB539" s="72">
        <v>577.71</v>
      </c>
      <c r="AC539" s="72">
        <v>1.38</v>
      </c>
      <c r="AD539" s="72">
        <v>2.73</v>
      </c>
      <c r="AE539" s="72">
        <v>7.0119999999999996</v>
      </c>
      <c r="AF539" s="72">
        <v>4.5999999999999999E-2</v>
      </c>
      <c r="AG539" s="72">
        <v>0.32500000000000001</v>
      </c>
      <c r="AH539" s="72">
        <v>2.8000000000000001E-2</v>
      </c>
      <c r="AI539" s="72" t="s">
        <v>50</v>
      </c>
      <c r="AJ539" s="72">
        <v>0.01</v>
      </c>
      <c r="AK539" s="72"/>
      <c r="AL539" s="72"/>
      <c r="AM539" s="72"/>
      <c r="AN539" s="72"/>
      <c r="AO539" s="74">
        <v>28.58</v>
      </c>
      <c r="AP539" s="72">
        <v>16080.09</v>
      </c>
      <c r="AQ539" s="74">
        <v>48.98</v>
      </c>
      <c r="AR539" s="74">
        <v>11.73</v>
      </c>
      <c r="AS539" s="74">
        <v>7.8019999999999996</v>
      </c>
      <c r="AT539" s="74">
        <v>0.85499999999999998</v>
      </c>
      <c r="AU539" s="74">
        <v>0.45100000000000001</v>
      </c>
      <c r="AV539" s="74">
        <v>0.11700000000000001</v>
      </c>
      <c r="AW539" s="74">
        <v>3.56</v>
      </c>
      <c r="AX539" s="74">
        <v>0.38800000000000001</v>
      </c>
      <c r="AY539" s="74"/>
      <c r="AZ539" s="74"/>
      <c r="BA539" s="74"/>
      <c r="BB539" s="74">
        <v>0.56299999999999994</v>
      </c>
      <c r="BC539" s="72">
        <v>132.72</v>
      </c>
      <c r="BD539" s="74">
        <v>0.28000000000000003</v>
      </c>
      <c r="BE539" s="74">
        <v>2.69</v>
      </c>
      <c r="BF539" s="74">
        <v>7.484</v>
      </c>
      <c r="BG539" s="74">
        <v>2.8000000000000001E-2</v>
      </c>
      <c r="BH539" s="74">
        <v>0.38200000000000001</v>
      </c>
      <c r="BI539" s="74">
        <v>2.7E-2</v>
      </c>
      <c r="BJ539" s="74" t="s">
        <v>50</v>
      </c>
      <c r="BK539" s="74">
        <v>5.0000000000000001E-3</v>
      </c>
      <c r="BL539" s="74">
        <v>2.1829999999999998</v>
      </c>
      <c r="BM539" s="72">
        <v>920.14</v>
      </c>
      <c r="BN539" s="74">
        <v>1.34</v>
      </c>
      <c r="BO539" s="74">
        <v>51.6</v>
      </c>
      <c r="BP539" s="74">
        <v>10.452999999999999</v>
      </c>
      <c r="BQ539" s="74">
        <v>0.52400000000000002</v>
      </c>
      <c r="BR539" s="74">
        <v>0.18</v>
      </c>
      <c r="BS539" s="74">
        <v>0.51700000000000002</v>
      </c>
      <c r="BT539" s="74">
        <v>1.9</v>
      </c>
      <c r="BU539" s="74">
        <v>1.2E-2</v>
      </c>
      <c r="BV539" s="74"/>
      <c r="BW539" s="74"/>
      <c r="BX539" s="73"/>
      <c r="BY539" s="73"/>
      <c r="BZ539" s="74">
        <v>0.52700000000000002</v>
      </c>
      <c r="CA539" s="72">
        <v>92.94</v>
      </c>
      <c r="CB539" s="74">
        <v>0.17</v>
      </c>
      <c r="CC539" s="74">
        <v>0.23</v>
      </c>
      <c r="CD539" s="74">
        <v>6.5919999999999996</v>
      </c>
      <c r="CE539" s="74">
        <v>1.2E-2</v>
      </c>
      <c r="CF539" s="74">
        <v>0.32400000000000001</v>
      </c>
      <c r="CG539" s="74">
        <v>3.0000000000000001E-3</v>
      </c>
      <c r="CH539" s="74" t="s">
        <v>50</v>
      </c>
      <c r="CI539" s="74">
        <v>5.0000000000000001E-3</v>
      </c>
      <c r="CJ539" s="74">
        <v>2.9609999999999999</v>
      </c>
      <c r="CK539" s="74">
        <v>719.04</v>
      </c>
      <c r="CL539" s="74">
        <v>0.49</v>
      </c>
      <c r="CM539" s="74">
        <v>1.79</v>
      </c>
      <c r="CN539" s="74">
        <v>37.287999999999997</v>
      </c>
      <c r="CO539" s="74">
        <v>0.05</v>
      </c>
      <c r="CP539" s="74">
        <v>0.69099999999999995</v>
      </c>
      <c r="CQ539" s="74">
        <v>1.9E-2</v>
      </c>
      <c r="CR539" s="74">
        <v>10.84</v>
      </c>
      <c r="CS539" s="74">
        <v>1.2999999999999999E-2</v>
      </c>
      <c r="CT539" s="74">
        <v>0.32900000000000001</v>
      </c>
      <c r="CU539" s="74">
        <v>42.21</v>
      </c>
      <c r="CV539" s="74">
        <v>0.18</v>
      </c>
      <c r="CW539" s="74">
        <v>0.15</v>
      </c>
      <c r="CX539" s="74">
        <v>4.8689999999999998</v>
      </c>
      <c r="CY539" s="74">
        <v>1.2E-2</v>
      </c>
      <c r="CZ539" s="74">
        <v>0.32</v>
      </c>
      <c r="DA539" s="74">
        <v>2E-3</v>
      </c>
      <c r="DB539" s="74" t="s">
        <v>50</v>
      </c>
      <c r="DC539" s="74">
        <v>4.0000000000000001E-3</v>
      </c>
      <c r="DD539" s="74"/>
    </row>
    <row r="540" spans="1:108" ht="16.5" customHeight="1" x14ac:dyDescent="0.25">
      <c r="A540" s="70">
        <v>508</v>
      </c>
      <c r="B540" s="71">
        <v>45547</v>
      </c>
      <c r="C540" s="72">
        <v>1</v>
      </c>
      <c r="D540" s="72"/>
      <c r="E540" s="72">
        <v>2013.8481476798586</v>
      </c>
      <c r="F540" s="74"/>
      <c r="G540" s="72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2">
        <v>1.6990000000000001</v>
      </c>
      <c r="AB540" s="72">
        <v>502.98</v>
      </c>
      <c r="AC540" s="72">
        <v>1.52</v>
      </c>
      <c r="AD540" s="72">
        <v>2.71</v>
      </c>
      <c r="AE540" s="72">
        <v>7.6760000000000002</v>
      </c>
      <c r="AF540" s="72">
        <v>5.2999999999999999E-2</v>
      </c>
      <c r="AG540" s="72">
        <v>0.38400000000000001</v>
      </c>
      <c r="AH540" s="72">
        <v>2.7E-2</v>
      </c>
      <c r="AI540" s="72" t="s">
        <v>50</v>
      </c>
      <c r="AJ540" s="72">
        <v>1.2E-2</v>
      </c>
      <c r="AK540" s="72"/>
      <c r="AL540" s="72"/>
      <c r="AM540" s="72"/>
      <c r="AN540" s="72"/>
      <c r="AO540" s="74">
        <v>29.79</v>
      </c>
      <c r="AP540" s="72">
        <v>13717.61</v>
      </c>
      <c r="AQ540" s="74">
        <v>44.21</v>
      </c>
      <c r="AR540" s="74">
        <v>13.35</v>
      </c>
      <c r="AS540" s="74">
        <v>8.8339999999999996</v>
      </c>
      <c r="AT540" s="74">
        <v>0.95499999999999996</v>
      </c>
      <c r="AU540" s="74">
        <v>0.47</v>
      </c>
      <c r="AV540" s="74">
        <v>0.129</v>
      </c>
      <c r="AW540" s="74">
        <v>5.73</v>
      </c>
      <c r="AX540" s="74">
        <v>0.26100000000000001</v>
      </c>
      <c r="AY540" s="74"/>
      <c r="AZ540" s="74"/>
      <c r="BA540" s="74"/>
      <c r="BB540" s="74">
        <v>0.56699999999999995</v>
      </c>
      <c r="BC540" s="72">
        <v>100.82</v>
      </c>
      <c r="BD540" s="74">
        <v>0.28000000000000003</v>
      </c>
      <c r="BE540" s="74">
        <v>2.5099999999999998</v>
      </c>
      <c r="BF540" s="74">
        <v>7.8559999999999999</v>
      </c>
      <c r="BG540" s="74">
        <v>2.8000000000000001E-2</v>
      </c>
      <c r="BH540" s="74">
        <v>0.36899999999999999</v>
      </c>
      <c r="BI540" s="74">
        <v>2.5999999999999999E-2</v>
      </c>
      <c r="BJ540" s="74" t="s">
        <v>50</v>
      </c>
      <c r="BK540" s="74">
        <v>8.0000000000000002E-3</v>
      </c>
      <c r="BL540" s="74">
        <v>1.7989999999999999</v>
      </c>
      <c r="BM540" s="72">
        <v>932.74</v>
      </c>
      <c r="BN540" s="74">
        <v>1.72</v>
      </c>
      <c r="BO540" s="74">
        <v>52.45</v>
      </c>
      <c r="BP540" s="74">
        <v>11.627000000000001</v>
      </c>
      <c r="BQ540" s="74">
        <v>0.55500000000000005</v>
      </c>
      <c r="BR540" s="74">
        <v>0.22800000000000001</v>
      </c>
      <c r="BS540" s="74">
        <v>0.52</v>
      </c>
      <c r="BT540" s="74">
        <v>1.76</v>
      </c>
      <c r="BU540" s="74">
        <v>1.4E-2</v>
      </c>
      <c r="BV540" s="74"/>
      <c r="BW540" s="74"/>
      <c r="BX540" s="73"/>
      <c r="BY540" s="73"/>
      <c r="BZ540" s="74">
        <v>0.5</v>
      </c>
      <c r="CA540" s="72">
        <v>64.13</v>
      </c>
      <c r="CB540" s="74">
        <v>0.2</v>
      </c>
      <c r="CC540" s="74">
        <v>0.24</v>
      </c>
      <c r="CD540" s="74">
        <v>7.2060000000000004</v>
      </c>
      <c r="CE540" s="74">
        <v>1.4999999999999999E-2</v>
      </c>
      <c r="CF540" s="74">
        <v>0.34499999999999997</v>
      </c>
      <c r="CG540" s="74">
        <v>3.0000000000000001E-3</v>
      </c>
      <c r="CH540" s="74" t="s">
        <v>50</v>
      </c>
      <c r="CI540" s="74">
        <v>6.0000000000000001E-3</v>
      </c>
      <c r="CJ540" s="74">
        <v>2.5979999999999999</v>
      </c>
      <c r="CK540" s="74">
        <v>430.8</v>
      </c>
      <c r="CL540" s="74">
        <v>0.53</v>
      </c>
      <c r="CM540" s="74">
        <v>1.8</v>
      </c>
      <c r="CN540" s="74">
        <v>33.744999999999997</v>
      </c>
      <c r="CO540" s="74">
        <v>5.7000000000000002E-2</v>
      </c>
      <c r="CP540" s="74">
        <v>0.63</v>
      </c>
      <c r="CQ540" s="74">
        <v>1.9E-2</v>
      </c>
      <c r="CR540" s="74">
        <v>15.19</v>
      </c>
      <c r="CS540" s="74">
        <v>1.4999999999999999E-2</v>
      </c>
      <c r="CT540" s="74">
        <v>0.3</v>
      </c>
      <c r="CU540" s="74">
        <v>32.659999999999997</v>
      </c>
      <c r="CV540" s="74">
        <v>0.19</v>
      </c>
      <c r="CW540" s="74">
        <v>0.16</v>
      </c>
      <c r="CX540" s="74">
        <v>5.2</v>
      </c>
      <c r="CY540" s="74">
        <v>1.2999999999999999E-2</v>
      </c>
      <c r="CZ540" s="74">
        <v>0.32800000000000001</v>
      </c>
      <c r="DA540" s="74">
        <v>2E-3</v>
      </c>
      <c r="DB540" s="74" t="s">
        <v>50</v>
      </c>
      <c r="DC540" s="74">
        <v>6.0000000000000001E-3</v>
      </c>
      <c r="DD540" s="74"/>
    </row>
    <row r="541" spans="1:108" ht="16.5" customHeight="1" x14ac:dyDescent="0.25">
      <c r="A541" s="70">
        <v>509</v>
      </c>
      <c r="B541" s="71">
        <v>45547</v>
      </c>
      <c r="C541" s="72">
        <v>2</v>
      </c>
      <c r="D541" s="72"/>
      <c r="E541" s="72">
        <v>2046.8141378258047</v>
      </c>
      <c r="F541" s="74"/>
      <c r="G541" s="72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2">
        <v>1.2989999999999999</v>
      </c>
      <c r="AB541" s="72">
        <v>588.53</v>
      </c>
      <c r="AC541" s="72">
        <v>1.1499999999999999</v>
      </c>
      <c r="AD541" s="72">
        <v>2.27</v>
      </c>
      <c r="AE541" s="72">
        <v>6.3339999999999996</v>
      </c>
      <c r="AF541" s="72">
        <v>0.04</v>
      </c>
      <c r="AG541" s="72">
        <v>0.28199999999999997</v>
      </c>
      <c r="AH541" s="72">
        <v>2.3E-2</v>
      </c>
      <c r="AI541" s="72" t="s">
        <v>50</v>
      </c>
      <c r="AJ541" s="72">
        <v>0.01</v>
      </c>
      <c r="AK541" s="72"/>
      <c r="AL541" s="72"/>
      <c r="AM541" s="72"/>
      <c r="AN541" s="72"/>
      <c r="AO541" s="74">
        <v>29.393000000000001</v>
      </c>
      <c r="AP541" s="72">
        <v>16433.86</v>
      </c>
      <c r="AQ541" s="74">
        <v>46.2</v>
      </c>
      <c r="AR541" s="74">
        <v>10.85</v>
      </c>
      <c r="AS541" s="74">
        <v>7.5069999999999997</v>
      </c>
      <c r="AT541" s="74">
        <v>0.78100000000000003</v>
      </c>
      <c r="AU541" s="74">
        <v>0.39800000000000002</v>
      </c>
      <c r="AV541" s="74">
        <v>0.105</v>
      </c>
      <c r="AW541" s="74">
        <v>5.25</v>
      </c>
      <c r="AX541" s="74">
        <v>0.255</v>
      </c>
      <c r="AY541" s="74"/>
      <c r="AZ541" s="74"/>
      <c r="BA541" s="74"/>
      <c r="BB541" s="74">
        <v>0.46700000000000003</v>
      </c>
      <c r="BC541" s="72">
        <v>106.49</v>
      </c>
      <c r="BD541" s="74">
        <v>0.18</v>
      </c>
      <c r="BE541" s="74">
        <v>2.2999999999999998</v>
      </c>
      <c r="BF541" s="74">
        <v>6.681</v>
      </c>
      <c r="BG541" s="74">
        <v>2.4E-2</v>
      </c>
      <c r="BH541" s="74">
        <v>0.29199999999999998</v>
      </c>
      <c r="BI541" s="74">
        <v>2.3E-2</v>
      </c>
      <c r="BJ541" s="74" t="s">
        <v>50</v>
      </c>
      <c r="BK541" s="74">
        <v>5.0000000000000001E-3</v>
      </c>
      <c r="BL541" s="74">
        <v>1.099</v>
      </c>
      <c r="BM541" s="72">
        <v>932.53</v>
      </c>
      <c r="BN541" s="74">
        <v>0.8</v>
      </c>
      <c r="BO541" s="74">
        <v>50.41</v>
      </c>
      <c r="BP541" s="74">
        <v>10.249000000000001</v>
      </c>
      <c r="BQ541" s="74">
        <v>0.45</v>
      </c>
      <c r="BR541" s="74">
        <v>0.153</v>
      </c>
      <c r="BS541" s="74">
        <v>0.46100000000000002</v>
      </c>
      <c r="BT541" s="74">
        <v>2.11</v>
      </c>
      <c r="BU541" s="74">
        <v>8.9999999999999993E-3</v>
      </c>
      <c r="BV541" s="74"/>
      <c r="BW541" s="74"/>
      <c r="BX541" s="73"/>
      <c r="BY541" s="73"/>
      <c r="BZ541" s="74">
        <v>0.5</v>
      </c>
      <c r="CA541" s="72">
        <v>68.260000000000005</v>
      </c>
      <c r="CB541" s="74">
        <v>0.14000000000000001</v>
      </c>
      <c r="CC541" s="74">
        <v>0.2</v>
      </c>
      <c r="CD541" s="74">
        <v>6.5339999999999998</v>
      </c>
      <c r="CE541" s="74">
        <v>1.2999999999999999E-2</v>
      </c>
      <c r="CF541" s="74">
        <v>0.30299999999999999</v>
      </c>
      <c r="CG541" s="74">
        <v>2E-3</v>
      </c>
      <c r="CH541" s="74" t="s">
        <v>50</v>
      </c>
      <c r="CI541" s="74">
        <v>5.0000000000000001E-3</v>
      </c>
      <c r="CJ541" s="74">
        <v>2.5950000000000002</v>
      </c>
      <c r="CK541" s="74">
        <v>474.17</v>
      </c>
      <c r="CL541" s="74">
        <v>0.33</v>
      </c>
      <c r="CM541" s="74">
        <v>1.23</v>
      </c>
      <c r="CN541" s="74">
        <v>37.314999999999998</v>
      </c>
      <c r="CO541" s="74">
        <v>3.7999999999999999E-2</v>
      </c>
      <c r="CP541" s="74">
        <v>0.63300000000000001</v>
      </c>
      <c r="CQ541" s="74">
        <v>1.2999999999999999E-2</v>
      </c>
      <c r="CR541" s="74">
        <v>8.91</v>
      </c>
      <c r="CS541" s="74">
        <v>1.0999999999999999E-2</v>
      </c>
      <c r="CT541" s="74">
        <v>0.3</v>
      </c>
      <c r="CU541" s="74">
        <v>35.33</v>
      </c>
      <c r="CV541" s="74">
        <v>0.15</v>
      </c>
      <c r="CW541" s="74">
        <v>0.18</v>
      </c>
      <c r="CX541" s="74">
        <v>4.6920000000000002</v>
      </c>
      <c r="CY541" s="74">
        <v>1.4999999999999999E-2</v>
      </c>
      <c r="CZ541" s="74">
        <v>0.30599999999999999</v>
      </c>
      <c r="DA541" s="74">
        <v>2E-3</v>
      </c>
      <c r="DB541" s="74" t="s">
        <v>50</v>
      </c>
      <c r="DC541" s="74">
        <v>5.0000000000000001E-3</v>
      </c>
      <c r="DD541" s="74"/>
    </row>
    <row r="542" spans="1:108" ht="16.5" customHeight="1" x14ac:dyDescent="0.25">
      <c r="A542" s="70">
        <v>510</v>
      </c>
      <c r="B542" s="71">
        <v>45548</v>
      </c>
      <c r="C542" s="72">
        <v>1</v>
      </c>
      <c r="D542" s="72"/>
      <c r="E542" s="72">
        <v>2072.9782572848694</v>
      </c>
      <c r="F542" s="74"/>
      <c r="G542" s="72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2">
        <v>1.35</v>
      </c>
      <c r="AB542" s="72">
        <v>564.11</v>
      </c>
      <c r="AC542" s="72">
        <v>2.04</v>
      </c>
      <c r="AD542" s="72">
        <v>3.83</v>
      </c>
      <c r="AE542" s="72">
        <v>7.6219999999999999</v>
      </c>
      <c r="AF542" s="72">
        <v>5.0999999999999997E-2</v>
      </c>
      <c r="AG542" s="72">
        <v>0.38100000000000001</v>
      </c>
      <c r="AH542" s="72">
        <v>0.04</v>
      </c>
      <c r="AI542" s="72" t="s">
        <v>50</v>
      </c>
      <c r="AJ542" s="72">
        <v>1.2999999999999999E-2</v>
      </c>
      <c r="AK542" s="72"/>
      <c r="AL542" s="72"/>
      <c r="AM542" s="72"/>
      <c r="AN542" s="72"/>
      <c r="AO542" s="74">
        <v>22.994</v>
      </c>
      <c r="AP542" s="72">
        <v>12101.9</v>
      </c>
      <c r="AQ542" s="74">
        <v>47.58</v>
      </c>
      <c r="AR542" s="74">
        <v>12.86</v>
      </c>
      <c r="AS542" s="74">
        <v>7.9249999999999998</v>
      </c>
      <c r="AT542" s="74">
        <v>0.70299999999999996</v>
      </c>
      <c r="AU542" s="74">
        <v>0.438</v>
      </c>
      <c r="AV542" s="74">
        <v>0.129</v>
      </c>
      <c r="AW542" s="74">
        <v>5.78</v>
      </c>
      <c r="AX542" s="74">
        <v>0.254</v>
      </c>
      <c r="AY542" s="74"/>
      <c r="AZ542" s="74"/>
      <c r="BA542" s="74"/>
      <c r="BB542" s="74">
        <v>0.6</v>
      </c>
      <c r="BC542" s="72">
        <v>103.22</v>
      </c>
      <c r="BD542" s="74">
        <v>0.31</v>
      </c>
      <c r="BE542" s="74">
        <v>3.61</v>
      </c>
      <c r="BF542" s="74">
        <v>8.18</v>
      </c>
      <c r="BG542" s="74">
        <v>2.8000000000000001E-2</v>
      </c>
      <c r="BH542" s="74">
        <v>0.42199999999999999</v>
      </c>
      <c r="BI542" s="74">
        <v>3.7999999999999999E-2</v>
      </c>
      <c r="BJ542" s="74" t="s">
        <v>50</v>
      </c>
      <c r="BK542" s="74">
        <v>7.0000000000000001E-3</v>
      </c>
      <c r="BL542" s="74">
        <v>1.1000000000000001</v>
      </c>
      <c r="BM542" s="72">
        <v>687.55</v>
      </c>
      <c r="BN542" s="74">
        <v>1.01</v>
      </c>
      <c r="BO542" s="74">
        <v>49.7</v>
      </c>
      <c r="BP542" s="74">
        <v>11.821</v>
      </c>
      <c r="BQ542" s="74">
        <v>0.39400000000000002</v>
      </c>
      <c r="BR542" s="74">
        <v>0.17199999999999999</v>
      </c>
      <c r="BS542" s="74">
        <v>0.52300000000000002</v>
      </c>
      <c r="BT542" s="74">
        <v>3.55</v>
      </c>
      <c r="BU542" s="74">
        <v>8.9999999999999993E-3</v>
      </c>
      <c r="BV542" s="74"/>
      <c r="BW542" s="74"/>
      <c r="BX542" s="73"/>
      <c r="BY542" s="73"/>
      <c r="BZ542" s="74">
        <v>0.5</v>
      </c>
      <c r="CA542" s="72">
        <v>71.650000000000006</v>
      </c>
      <c r="CB542" s="74">
        <v>0.19</v>
      </c>
      <c r="CC542" s="74">
        <v>0.34</v>
      </c>
      <c r="CD542" s="74">
        <v>7.4279999999999999</v>
      </c>
      <c r="CE542" s="74">
        <v>1.4E-2</v>
      </c>
      <c r="CF542" s="74">
        <v>0.39800000000000002</v>
      </c>
      <c r="CG542" s="74">
        <v>4.0000000000000001E-3</v>
      </c>
      <c r="CH542" s="74" t="s">
        <v>50</v>
      </c>
      <c r="CI542" s="74">
        <v>6.0000000000000001E-3</v>
      </c>
      <c r="CJ542" s="74">
        <v>2.1989999999999998</v>
      </c>
      <c r="CK542" s="74">
        <v>489.99</v>
      </c>
      <c r="CL542" s="74">
        <v>0.4</v>
      </c>
      <c r="CM542" s="74">
        <v>1.98</v>
      </c>
      <c r="CN542" s="74">
        <v>38.076999999999998</v>
      </c>
      <c r="CO542" s="74">
        <v>4.3999999999999997E-2</v>
      </c>
      <c r="CP542" s="74">
        <v>0.65800000000000003</v>
      </c>
      <c r="CQ542" s="74">
        <v>2.1000000000000001E-2</v>
      </c>
      <c r="CR542" s="74">
        <v>8.4499999999999993</v>
      </c>
      <c r="CS542" s="74">
        <v>1.2E-2</v>
      </c>
      <c r="CT542" s="74">
        <v>0.5</v>
      </c>
      <c r="CU542" s="74">
        <v>83.75</v>
      </c>
      <c r="CV542" s="74">
        <v>0.25</v>
      </c>
      <c r="CW542" s="74">
        <v>0.51</v>
      </c>
      <c r="CX542" s="74">
        <v>8.1039999999999992</v>
      </c>
      <c r="CY542" s="74">
        <v>1.6E-2</v>
      </c>
      <c r="CZ542" s="74">
        <v>0.40200000000000002</v>
      </c>
      <c r="DA542" s="74">
        <v>6.0000000000000001E-3</v>
      </c>
      <c r="DB542" s="74" t="s">
        <v>50</v>
      </c>
      <c r="DC542" s="74">
        <v>6.0000000000000001E-3</v>
      </c>
      <c r="DD542" s="74"/>
    </row>
    <row r="543" spans="1:108" ht="16.5" customHeight="1" x14ac:dyDescent="0.25">
      <c r="A543" s="70">
        <v>511</v>
      </c>
      <c r="B543" s="71">
        <v>45548</v>
      </c>
      <c r="C543" s="72">
        <v>2</v>
      </c>
      <c r="D543" s="72"/>
      <c r="E543" s="72">
        <v>2115.7238251228423</v>
      </c>
      <c r="F543" s="74"/>
      <c r="G543" s="72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2">
        <v>1.1499999999999999</v>
      </c>
      <c r="AB543" s="72">
        <v>459.92</v>
      </c>
      <c r="AC543" s="72">
        <v>1.79</v>
      </c>
      <c r="AD543" s="72">
        <v>3.41</v>
      </c>
      <c r="AE543" s="72">
        <v>7.9359999999999999</v>
      </c>
      <c r="AF543" s="72">
        <v>5.0999999999999997E-2</v>
      </c>
      <c r="AG543" s="72">
        <v>0.35399999999999998</v>
      </c>
      <c r="AH543" s="72">
        <v>3.5999999999999997E-2</v>
      </c>
      <c r="AI543" s="72" t="s">
        <v>50</v>
      </c>
      <c r="AJ543" s="72">
        <v>8.9999999999999993E-3</v>
      </c>
      <c r="AK543" s="72"/>
      <c r="AL543" s="72"/>
      <c r="AM543" s="72"/>
      <c r="AN543" s="72"/>
      <c r="AO543" s="74">
        <v>24.786000000000001</v>
      </c>
      <c r="AP543" s="72">
        <v>12695.64</v>
      </c>
      <c r="AQ543" s="74">
        <v>50.76</v>
      </c>
      <c r="AR543" s="74">
        <v>12.29</v>
      </c>
      <c r="AS543" s="74">
        <v>6.8179999999999996</v>
      </c>
      <c r="AT543" s="74">
        <v>0.747</v>
      </c>
      <c r="AU543" s="74">
        <v>0.33400000000000002</v>
      </c>
      <c r="AV543" s="74">
        <v>0.127</v>
      </c>
      <c r="AW543" s="74">
        <v>4.05</v>
      </c>
      <c r="AX543" s="74">
        <v>0.27100000000000002</v>
      </c>
      <c r="AY543" s="74"/>
      <c r="AZ543" s="74"/>
      <c r="BA543" s="74"/>
      <c r="BB543" s="74">
        <v>0.63300000000000001</v>
      </c>
      <c r="BC543" s="72">
        <v>290.72000000000003</v>
      </c>
      <c r="BD543" s="74">
        <v>0.71</v>
      </c>
      <c r="BE543" s="74">
        <v>3.95</v>
      </c>
      <c r="BF543" s="74">
        <v>8.2059999999999995</v>
      </c>
      <c r="BG543" s="74">
        <v>4.2000000000000003E-2</v>
      </c>
      <c r="BH543" s="74">
        <v>0.37</v>
      </c>
      <c r="BI543" s="74">
        <v>4.2000000000000003E-2</v>
      </c>
      <c r="BJ543" s="74" t="s">
        <v>50</v>
      </c>
      <c r="BK543" s="74">
        <v>6.0000000000000001E-3</v>
      </c>
      <c r="BL543" s="74">
        <v>1.4990000000000001</v>
      </c>
      <c r="BM543" s="72">
        <v>936.5</v>
      </c>
      <c r="BN543" s="74">
        <v>1.45</v>
      </c>
      <c r="BO543" s="74">
        <v>48.03</v>
      </c>
      <c r="BP543" s="74">
        <v>10.43</v>
      </c>
      <c r="BQ543" s="74">
        <v>0.442</v>
      </c>
      <c r="BR543" s="74">
        <v>0.189</v>
      </c>
      <c r="BS543" s="74">
        <v>0.49399999999999999</v>
      </c>
      <c r="BT543" s="74">
        <v>4.8899999999999997</v>
      </c>
      <c r="BU543" s="74">
        <v>0.01</v>
      </c>
      <c r="BV543" s="74"/>
      <c r="BW543" s="74"/>
      <c r="BX543" s="73"/>
      <c r="BY543" s="73"/>
      <c r="BZ543" s="74">
        <v>0.5</v>
      </c>
      <c r="CA543" s="72">
        <v>71.959999999999994</v>
      </c>
      <c r="CB543" s="74">
        <v>0.24</v>
      </c>
      <c r="CC543" s="74">
        <v>0.32</v>
      </c>
      <c r="CD543" s="74">
        <v>7.8159999999999998</v>
      </c>
      <c r="CE543" s="74">
        <v>1.4E-2</v>
      </c>
      <c r="CF543" s="74">
        <v>0.38600000000000001</v>
      </c>
      <c r="CG543" s="74">
        <v>4.0000000000000001E-3</v>
      </c>
      <c r="CH543" s="74" t="s">
        <v>50</v>
      </c>
      <c r="CI543" s="74">
        <v>5.0000000000000001E-3</v>
      </c>
      <c r="CJ543" s="74">
        <v>2.1989999999999998</v>
      </c>
      <c r="CK543" s="74">
        <v>489.99</v>
      </c>
      <c r="CL543" s="74">
        <v>0.4</v>
      </c>
      <c r="CM543" s="74">
        <v>1.98</v>
      </c>
      <c r="CN543" s="74">
        <v>38.076999999999998</v>
      </c>
      <c r="CO543" s="74">
        <v>4.3999999999999997E-2</v>
      </c>
      <c r="CP543" s="74">
        <v>0.65800000000000003</v>
      </c>
      <c r="CQ543" s="74">
        <v>2.1000000000000001E-2</v>
      </c>
      <c r="CR543" s="74">
        <v>8.4499999999999993</v>
      </c>
      <c r="CS543" s="74">
        <v>1.2E-2</v>
      </c>
      <c r="CT543" s="74">
        <v>0.5</v>
      </c>
      <c r="CU543" s="74">
        <v>83.75</v>
      </c>
      <c r="CV543" s="74">
        <v>0.25</v>
      </c>
      <c r="CW543" s="74">
        <v>0.51</v>
      </c>
      <c r="CX543" s="74">
        <v>8.1039999999999992</v>
      </c>
      <c r="CY543" s="74">
        <v>1.6E-2</v>
      </c>
      <c r="CZ543" s="74">
        <v>0.40200000000000002</v>
      </c>
      <c r="DA543" s="74">
        <v>6.0000000000000001E-3</v>
      </c>
      <c r="DB543" s="74" t="s">
        <v>50</v>
      </c>
      <c r="DC543" s="74">
        <v>1.006</v>
      </c>
      <c r="DD543" s="74"/>
    </row>
    <row r="544" spans="1:108" ht="16.5" customHeight="1" x14ac:dyDescent="0.25">
      <c r="A544" s="70">
        <v>512</v>
      </c>
      <c r="B544" s="71">
        <v>45549</v>
      </c>
      <c r="C544" s="72">
        <v>1</v>
      </c>
      <c r="D544" s="72"/>
      <c r="E544" s="72">
        <v>2187.7217818044551</v>
      </c>
      <c r="F544" s="74"/>
      <c r="G544" s="72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2">
        <v>1</v>
      </c>
      <c r="AB544" s="72">
        <v>295.08999999999997</v>
      </c>
      <c r="AC544" s="72">
        <v>0.99</v>
      </c>
      <c r="AD544" s="72">
        <v>2.99</v>
      </c>
      <c r="AE544" s="72">
        <v>7.5990000000000002</v>
      </c>
      <c r="AF544" s="72">
        <v>4.2999999999999997E-2</v>
      </c>
      <c r="AG544" s="72">
        <v>0.311</v>
      </c>
      <c r="AH544" s="72">
        <v>3.1E-2</v>
      </c>
      <c r="AI544" s="72" t="s">
        <v>50</v>
      </c>
      <c r="AJ544" s="72">
        <v>8.0000000000000002E-3</v>
      </c>
      <c r="AK544" s="72"/>
      <c r="AL544" s="72"/>
      <c r="AM544" s="72"/>
      <c r="AN544" s="72"/>
      <c r="AO544" s="74">
        <v>20.399999999999999</v>
      </c>
      <c r="AP544" s="72">
        <v>9878.83</v>
      </c>
      <c r="AQ544" s="74">
        <v>55.77</v>
      </c>
      <c r="AR544" s="74">
        <v>14.79</v>
      </c>
      <c r="AS544" s="74">
        <v>7.4539999999999997</v>
      </c>
      <c r="AT544" s="74">
        <v>0.82799999999999996</v>
      </c>
      <c r="AU544" s="74">
        <v>0.3</v>
      </c>
      <c r="AV544" s="74">
        <v>0.152</v>
      </c>
      <c r="AW544" s="74">
        <v>3.71</v>
      </c>
      <c r="AX544" s="74">
        <v>0.19600000000000001</v>
      </c>
      <c r="AY544" s="74"/>
      <c r="AZ544" s="74"/>
      <c r="BA544" s="74"/>
      <c r="BB544" s="74">
        <v>0.53</v>
      </c>
      <c r="BC544" s="72">
        <v>203.17</v>
      </c>
      <c r="BD544" s="74">
        <v>0.69</v>
      </c>
      <c r="BE544" s="74">
        <v>2.83</v>
      </c>
      <c r="BF544" s="74">
        <v>7.0350000000000001</v>
      </c>
      <c r="BG544" s="74">
        <v>3.5000000000000003E-2</v>
      </c>
      <c r="BH544" s="74">
        <v>0.27900000000000003</v>
      </c>
      <c r="BI544" s="74">
        <v>0.03</v>
      </c>
      <c r="BJ544" s="74" t="s">
        <v>50</v>
      </c>
      <c r="BK544" s="74">
        <v>6.0000000000000001E-3</v>
      </c>
      <c r="BL544" s="74">
        <v>1.6</v>
      </c>
      <c r="BM544" s="72">
        <v>1153.22</v>
      </c>
      <c r="BN544" s="74">
        <v>1.36</v>
      </c>
      <c r="BO544" s="74">
        <v>50.97</v>
      </c>
      <c r="BP544" s="74">
        <v>9.5359999999999996</v>
      </c>
      <c r="BQ544" s="74">
        <v>0.46300000000000002</v>
      </c>
      <c r="BR544" s="74">
        <v>0.153</v>
      </c>
      <c r="BS544" s="74">
        <v>0.48199999999999998</v>
      </c>
      <c r="BT544" s="74">
        <v>2.33</v>
      </c>
      <c r="BU544" s="74">
        <v>0.01</v>
      </c>
      <c r="BV544" s="74"/>
      <c r="BW544" s="74"/>
      <c r="BX544" s="73"/>
      <c r="BY544" s="73"/>
      <c r="BZ544" s="74">
        <v>0.3</v>
      </c>
      <c r="CA544" s="72">
        <v>60.78</v>
      </c>
      <c r="CB544" s="74">
        <v>0.19</v>
      </c>
      <c r="CC544" s="74">
        <v>0.25</v>
      </c>
      <c r="CD544" s="74">
        <v>7.2530000000000001</v>
      </c>
      <c r="CE544" s="74">
        <v>1.4E-2</v>
      </c>
      <c r="CF544" s="74">
        <v>0.307</v>
      </c>
      <c r="CG544" s="74">
        <v>3.0000000000000001E-3</v>
      </c>
      <c r="CH544" s="74" t="s">
        <v>50</v>
      </c>
      <c r="CI544" s="74">
        <v>5.0000000000000001E-3</v>
      </c>
      <c r="CJ544" s="74">
        <v>0</v>
      </c>
      <c r="CK544" s="74">
        <v>0</v>
      </c>
      <c r="CL544" s="74">
        <v>0</v>
      </c>
      <c r="CM544" s="74">
        <v>0</v>
      </c>
      <c r="CN544" s="74">
        <v>0</v>
      </c>
      <c r="CO544" s="74">
        <v>0</v>
      </c>
      <c r="CP544" s="74">
        <v>0</v>
      </c>
      <c r="CQ544" s="74">
        <v>0</v>
      </c>
      <c r="CR544" s="74">
        <v>0</v>
      </c>
      <c r="CS544" s="74">
        <v>0</v>
      </c>
      <c r="CT544" s="74">
        <v>0</v>
      </c>
      <c r="CU544" s="74">
        <v>0</v>
      </c>
      <c r="CV544" s="74">
        <v>0</v>
      </c>
      <c r="CW544" s="74">
        <v>0</v>
      </c>
      <c r="CX544" s="74">
        <v>0</v>
      </c>
      <c r="CY544" s="74">
        <v>0</v>
      </c>
      <c r="CZ544" s="74">
        <v>0</v>
      </c>
      <c r="DA544" s="74">
        <v>0</v>
      </c>
      <c r="DB544" s="74">
        <v>0</v>
      </c>
      <c r="DC544" s="74">
        <v>0</v>
      </c>
      <c r="DD544" s="74">
        <v>0</v>
      </c>
    </row>
    <row r="545" spans="1:108" ht="16.5" customHeight="1" x14ac:dyDescent="0.25">
      <c r="A545" s="70">
        <v>513</v>
      </c>
      <c r="B545" s="71">
        <v>45549</v>
      </c>
      <c r="C545" s="72">
        <v>2</v>
      </c>
      <c r="D545" s="72"/>
      <c r="E545" s="72">
        <v>2195.0520566515079</v>
      </c>
      <c r="F545" s="74"/>
      <c r="G545" s="72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2">
        <v>1.45</v>
      </c>
      <c r="AB545" s="72">
        <v>469.4</v>
      </c>
      <c r="AC545" s="72">
        <v>1.1599999999999999</v>
      </c>
      <c r="AD545" s="72">
        <v>2.25</v>
      </c>
      <c r="AE545" s="72">
        <v>6.4050000000000002</v>
      </c>
      <c r="AF545" s="72">
        <v>4.1000000000000002E-2</v>
      </c>
      <c r="AG545" s="72">
        <v>0.26400000000000001</v>
      </c>
      <c r="AH545" s="72">
        <v>2.3E-2</v>
      </c>
      <c r="AI545" s="72" t="s">
        <v>50</v>
      </c>
      <c r="AJ545" s="72">
        <v>7.0000000000000001E-3</v>
      </c>
      <c r="AK545" s="72"/>
      <c r="AL545" s="72"/>
      <c r="AM545" s="72"/>
      <c r="AN545" s="72"/>
      <c r="AO545" s="74">
        <v>23.57</v>
      </c>
      <c r="AP545" s="72">
        <v>12344.51</v>
      </c>
      <c r="AQ545" s="74">
        <v>46.52</v>
      </c>
      <c r="AR545" s="74">
        <v>10.39</v>
      </c>
      <c r="AS545" s="74">
        <v>6.383</v>
      </c>
      <c r="AT545" s="74">
        <v>0.72199999999999998</v>
      </c>
      <c r="AU545" s="74">
        <v>0.28399999999999997</v>
      </c>
      <c r="AV545" s="74">
        <v>0.105</v>
      </c>
      <c r="AW545" s="74">
        <v>8.0500000000000007</v>
      </c>
      <c r="AX545" s="74">
        <v>0.221</v>
      </c>
      <c r="AY545" s="74"/>
      <c r="AZ545" s="74"/>
      <c r="BA545" s="74"/>
      <c r="BB545" s="74">
        <v>0.5</v>
      </c>
      <c r="BC545" s="72">
        <v>82.85</v>
      </c>
      <c r="BD545" s="74">
        <v>0.18</v>
      </c>
      <c r="BE545" s="74">
        <v>2.19</v>
      </c>
      <c r="BF545" s="74">
        <v>6.5250000000000004</v>
      </c>
      <c r="BG545" s="74">
        <v>2.1999999999999999E-2</v>
      </c>
      <c r="BH545" s="74">
        <v>0.27100000000000002</v>
      </c>
      <c r="BI545" s="74">
        <v>2.1999999999999999E-2</v>
      </c>
      <c r="BJ545" s="74" t="s">
        <v>50</v>
      </c>
      <c r="BK545" s="74">
        <v>3.0000000000000001E-3</v>
      </c>
      <c r="BL545" s="74">
        <v>1.3</v>
      </c>
      <c r="BM545" s="72">
        <v>774.59</v>
      </c>
      <c r="BN545" s="74">
        <v>0.76</v>
      </c>
      <c r="BO545" s="74">
        <v>52.69</v>
      </c>
      <c r="BP545" s="74">
        <v>9.3659999999999997</v>
      </c>
      <c r="BQ545" s="74">
        <v>0.47099999999999997</v>
      </c>
      <c r="BR545" s="74">
        <v>0.13600000000000001</v>
      </c>
      <c r="BS545" s="74">
        <v>0.49199999999999999</v>
      </c>
      <c r="BT545" s="74">
        <v>1.96</v>
      </c>
      <c r="BU545" s="74">
        <v>8.0000000000000002E-3</v>
      </c>
      <c r="BV545" s="74"/>
      <c r="BW545" s="74"/>
      <c r="BX545" s="73"/>
      <c r="BY545" s="73"/>
      <c r="BZ545" s="74">
        <v>0.3</v>
      </c>
      <c r="CA545" s="72">
        <v>59.73</v>
      </c>
      <c r="CB545" s="74">
        <v>0.16</v>
      </c>
      <c r="CC545" s="74">
        <v>0.18</v>
      </c>
      <c r="CD545" s="74">
        <v>6.0880000000000001</v>
      </c>
      <c r="CE545" s="74">
        <v>1.2E-2</v>
      </c>
      <c r="CF545" s="74">
        <v>0.25600000000000001</v>
      </c>
      <c r="CG545" s="74">
        <v>2E-3</v>
      </c>
      <c r="CH545" s="74" t="s">
        <v>50</v>
      </c>
      <c r="CI545" s="74">
        <v>3.0000000000000001E-3</v>
      </c>
      <c r="CJ545" s="74">
        <v>0</v>
      </c>
      <c r="CK545" s="74">
        <v>0</v>
      </c>
      <c r="CL545" s="74">
        <v>0</v>
      </c>
      <c r="CM545" s="74">
        <v>0</v>
      </c>
      <c r="CN545" s="74">
        <v>0</v>
      </c>
      <c r="CO545" s="74">
        <v>0</v>
      </c>
      <c r="CP545" s="74">
        <v>0</v>
      </c>
      <c r="CQ545" s="74">
        <v>0</v>
      </c>
      <c r="CR545" s="74">
        <v>0</v>
      </c>
      <c r="CS545" s="74">
        <v>0</v>
      </c>
      <c r="CT545" s="74">
        <v>0</v>
      </c>
      <c r="CU545" s="74">
        <v>0</v>
      </c>
      <c r="CV545" s="74">
        <v>0</v>
      </c>
      <c r="CW545" s="74">
        <v>0</v>
      </c>
      <c r="CX545" s="74">
        <v>0</v>
      </c>
      <c r="CY545" s="74">
        <v>0</v>
      </c>
      <c r="CZ545" s="74">
        <v>0</v>
      </c>
      <c r="DA545" s="74">
        <v>0</v>
      </c>
      <c r="DB545" s="74">
        <v>0</v>
      </c>
      <c r="DC545" s="74">
        <v>0</v>
      </c>
      <c r="DD545" s="74">
        <v>0</v>
      </c>
    </row>
    <row r="546" spans="1:108" ht="16.5" customHeight="1" x14ac:dyDescent="0.25">
      <c r="A546" s="70">
        <v>514</v>
      </c>
      <c r="B546" s="71">
        <v>45550</v>
      </c>
      <c r="C546" s="72">
        <v>1</v>
      </c>
      <c r="D546" s="72"/>
      <c r="E546" s="72">
        <v>2133.7319558616718</v>
      </c>
      <c r="F546" s="74"/>
      <c r="G546" s="72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2">
        <v>1.2989999999999999</v>
      </c>
      <c r="AB546" s="72">
        <v>445.4</v>
      </c>
      <c r="AC546" s="72">
        <v>1.43</v>
      </c>
      <c r="AD546" s="72">
        <v>2.59</v>
      </c>
      <c r="AE546" s="72">
        <v>6.95</v>
      </c>
      <c r="AF546" s="72">
        <v>4.3999999999999997E-2</v>
      </c>
      <c r="AG546" s="72">
        <v>0.312</v>
      </c>
      <c r="AH546" s="72">
        <v>2.7E-2</v>
      </c>
      <c r="AI546" s="72" t="s">
        <v>50</v>
      </c>
      <c r="AJ546" s="72">
        <v>7.0000000000000001E-3</v>
      </c>
      <c r="AK546" s="72"/>
      <c r="AL546" s="72"/>
      <c r="AM546" s="72"/>
      <c r="AN546" s="72"/>
      <c r="AO546" s="74">
        <v>22.565999999999999</v>
      </c>
      <c r="AP546" s="72">
        <v>11205.37</v>
      </c>
      <c r="AQ546" s="74">
        <v>47.53</v>
      </c>
      <c r="AR546" s="74">
        <v>12.66</v>
      </c>
      <c r="AS546" s="74">
        <v>7.5949999999999998</v>
      </c>
      <c r="AT546" s="74">
        <v>0.81299999999999994</v>
      </c>
      <c r="AU546" s="74">
        <v>0.39100000000000001</v>
      </c>
      <c r="AV546" s="74">
        <v>0.13</v>
      </c>
      <c r="AW546" s="74">
        <v>4.9800000000000004</v>
      </c>
      <c r="AX546" s="74">
        <v>0.25</v>
      </c>
      <c r="AY546" s="74"/>
      <c r="AZ546" s="74"/>
      <c r="BA546" s="74"/>
      <c r="BB546" s="74">
        <v>0.433</v>
      </c>
      <c r="BC546" s="72">
        <v>82.83</v>
      </c>
      <c r="BD546" s="74">
        <v>0.18</v>
      </c>
      <c r="BE546" s="74">
        <v>2.38</v>
      </c>
      <c r="BF546" s="74">
        <v>6.8410000000000002</v>
      </c>
      <c r="BG546" s="74">
        <v>2.1999999999999999E-2</v>
      </c>
      <c r="BH546" s="74">
        <v>0.29199999999999998</v>
      </c>
      <c r="BI546" s="74">
        <v>2.5000000000000001E-2</v>
      </c>
      <c r="BJ546" s="74" t="s">
        <v>50</v>
      </c>
      <c r="BK546" s="74">
        <v>4.0000000000000001E-3</v>
      </c>
      <c r="BL546" s="74">
        <v>1.099</v>
      </c>
      <c r="BM546" s="72">
        <v>699.53</v>
      </c>
      <c r="BN546" s="74">
        <v>0.75</v>
      </c>
      <c r="BO546" s="74">
        <v>50.56</v>
      </c>
      <c r="BP546" s="74">
        <v>10.433</v>
      </c>
      <c r="BQ546" s="74">
        <v>0.46</v>
      </c>
      <c r="BR546" s="74">
        <v>0.17399999999999999</v>
      </c>
      <c r="BS546" s="74">
        <v>0.50600000000000001</v>
      </c>
      <c r="BT546" s="74">
        <v>2.44</v>
      </c>
      <c r="BU546" s="74">
        <v>8.0000000000000002E-3</v>
      </c>
      <c r="BV546" s="74"/>
      <c r="BW546" s="74"/>
      <c r="BX546" s="73"/>
      <c r="BY546" s="73"/>
      <c r="BZ546" s="74">
        <v>0.3</v>
      </c>
      <c r="CA546" s="72">
        <v>51.08</v>
      </c>
      <c r="CB546" s="74">
        <v>0.14000000000000001</v>
      </c>
      <c r="CC546" s="74">
        <v>0.18</v>
      </c>
      <c r="CD546" s="74">
        <v>6.5810000000000004</v>
      </c>
      <c r="CE546" s="74">
        <v>1.2999999999999999E-2</v>
      </c>
      <c r="CF546" s="74">
        <v>0.28599999999999998</v>
      </c>
      <c r="CG546" s="74">
        <v>2E-3</v>
      </c>
      <c r="CH546" s="74" t="s">
        <v>50</v>
      </c>
      <c r="CI546" s="74">
        <v>4.0000000000000001E-3</v>
      </c>
      <c r="CJ546" s="74">
        <v>2.1989999999999998</v>
      </c>
      <c r="CK546" s="74">
        <v>531.83000000000004</v>
      </c>
      <c r="CL546" s="74">
        <v>0.44</v>
      </c>
      <c r="CM546" s="74">
        <v>2.0499999999999998</v>
      </c>
      <c r="CN546" s="74">
        <v>38.975999999999999</v>
      </c>
      <c r="CO546" s="74">
        <v>5.7000000000000002E-2</v>
      </c>
      <c r="CP546" s="74">
        <v>0.61699999999999999</v>
      </c>
      <c r="CQ546" s="74">
        <v>2.1999999999999999E-2</v>
      </c>
      <c r="CR546" s="74">
        <v>6.36</v>
      </c>
      <c r="CS546" s="74">
        <v>1.2E-2</v>
      </c>
      <c r="CT546" s="74">
        <v>0.3</v>
      </c>
      <c r="CU546" s="74">
        <v>48.05</v>
      </c>
      <c r="CV546" s="74">
        <v>0.14000000000000001</v>
      </c>
      <c r="CW546" s="74">
        <v>0.14000000000000001</v>
      </c>
      <c r="CX546" s="74">
        <v>4.375</v>
      </c>
      <c r="CY546" s="74">
        <v>1.0999999999999999E-2</v>
      </c>
      <c r="CZ546" s="74">
        <v>0.214</v>
      </c>
      <c r="DA546" s="74">
        <v>2E-3</v>
      </c>
      <c r="DB546" s="74" t="s">
        <v>50</v>
      </c>
      <c r="DC546" s="74">
        <v>3.0000000000000001E-3</v>
      </c>
      <c r="DD546" s="74"/>
    </row>
    <row r="547" spans="1:108" ht="16.5" customHeight="1" x14ac:dyDescent="0.25">
      <c r="A547" s="70">
        <v>515</v>
      </c>
      <c r="B547" s="71">
        <v>45550</v>
      </c>
      <c r="C547" s="72">
        <v>2</v>
      </c>
      <c r="D547" s="72"/>
      <c r="E547" s="72">
        <v>2184.3004383366901</v>
      </c>
      <c r="F547" s="74"/>
      <c r="G547" s="72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2">
        <v>1.25</v>
      </c>
      <c r="AB547" s="72">
        <v>502.35</v>
      </c>
      <c r="AC547" s="72">
        <v>1.56</v>
      </c>
      <c r="AD547" s="72">
        <v>2.93</v>
      </c>
      <c r="AE547" s="72">
        <v>7.0979999999999999</v>
      </c>
      <c r="AF547" s="72">
        <v>4.9000000000000002E-2</v>
      </c>
      <c r="AG547" s="72">
        <v>0.33300000000000002</v>
      </c>
      <c r="AH547" s="72">
        <v>3.2000000000000001E-2</v>
      </c>
      <c r="AI547" s="72" t="s">
        <v>50</v>
      </c>
      <c r="AJ547" s="72">
        <v>8.9999999999999993E-3</v>
      </c>
      <c r="AK547" s="72"/>
      <c r="AL547" s="72"/>
      <c r="AM547" s="72"/>
      <c r="AN547" s="72"/>
      <c r="AO547" s="74">
        <v>25.388000000000002</v>
      </c>
      <c r="AP547" s="72">
        <v>12778.32</v>
      </c>
      <c r="AQ547" s="74">
        <v>45.93</v>
      </c>
      <c r="AR547" s="74">
        <v>11.86</v>
      </c>
      <c r="AS547" s="74">
        <v>7.8470000000000004</v>
      </c>
      <c r="AT547" s="74">
        <v>0.78900000000000003</v>
      </c>
      <c r="AU547" s="74">
        <v>0.39800000000000002</v>
      </c>
      <c r="AV547" s="74">
        <v>0.123</v>
      </c>
      <c r="AW547" s="74">
        <v>5.38</v>
      </c>
      <c r="AX547" s="74">
        <v>0.23799999999999999</v>
      </c>
      <c r="AY547" s="74"/>
      <c r="AZ547" s="74"/>
      <c r="BA547" s="74"/>
      <c r="BB547" s="74">
        <v>0.5</v>
      </c>
      <c r="BC547" s="72">
        <v>92.3</v>
      </c>
      <c r="BD547" s="74">
        <v>0.2</v>
      </c>
      <c r="BE547" s="74">
        <v>2.2400000000000002</v>
      </c>
      <c r="BF547" s="74">
        <v>6.5410000000000004</v>
      </c>
      <c r="BG547" s="74">
        <v>2.1999999999999999E-2</v>
      </c>
      <c r="BH547" s="74">
        <v>0.28899999999999998</v>
      </c>
      <c r="BI547" s="74">
        <v>2.4E-2</v>
      </c>
      <c r="BJ547" s="74" t="s">
        <v>50</v>
      </c>
      <c r="BK547" s="74">
        <v>4.0000000000000001E-3</v>
      </c>
      <c r="BL547" s="74">
        <v>1.4990000000000001</v>
      </c>
      <c r="BM547" s="72">
        <v>959.88</v>
      </c>
      <c r="BN547" s="74">
        <v>0.98</v>
      </c>
      <c r="BO547" s="74">
        <v>51.12</v>
      </c>
      <c r="BP547" s="74">
        <v>9.609</v>
      </c>
      <c r="BQ547" s="74">
        <v>0.45700000000000002</v>
      </c>
      <c r="BR547" s="74">
        <v>0.189</v>
      </c>
      <c r="BS547" s="74">
        <v>0.49399999999999999</v>
      </c>
      <c r="BT547" s="74">
        <v>1.97</v>
      </c>
      <c r="BU547" s="74">
        <v>8.9999999999999993E-3</v>
      </c>
      <c r="BV547" s="74"/>
      <c r="BW547" s="74"/>
      <c r="BX547" s="73"/>
      <c r="BY547" s="73"/>
      <c r="BZ547" s="74">
        <v>0.36699999999999999</v>
      </c>
      <c r="CA547" s="72">
        <v>66.02</v>
      </c>
      <c r="CB547" s="74">
        <v>0.17</v>
      </c>
      <c r="CC547" s="74">
        <v>0.25</v>
      </c>
      <c r="CD547" s="74">
        <v>6.5309999999999997</v>
      </c>
      <c r="CE547" s="74">
        <v>1.4E-2</v>
      </c>
      <c r="CF547" s="74">
        <v>0.30199999999999999</v>
      </c>
      <c r="CG547" s="74">
        <v>3.0000000000000001E-3</v>
      </c>
      <c r="CH547" s="74" t="s">
        <v>50</v>
      </c>
      <c r="CI547" s="74">
        <v>4.0000000000000001E-3</v>
      </c>
      <c r="CJ547" s="74">
        <v>2.1989999999999998</v>
      </c>
      <c r="CK547" s="74">
        <v>531.83000000000004</v>
      </c>
      <c r="CL547" s="74">
        <v>0.44</v>
      </c>
      <c r="CM547" s="74">
        <v>2.0499999999999998</v>
      </c>
      <c r="CN547" s="74">
        <v>38.975999999999999</v>
      </c>
      <c r="CO547" s="74">
        <v>5.7000000000000002E-2</v>
      </c>
      <c r="CP547" s="74">
        <v>0.61699999999999999</v>
      </c>
      <c r="CQ547" s="74">
        <v>2.1999999999999999E-2</v>
      </c>
      <c r="CR547" s="74">
        <v>6.36</v>
      </c>
      <c r="CS547" s="74">
        <v>1.2E-2</v>
      </c>
      <c r="CT547" s="74">
        <v>0.3</v>
      </c>
      <c r="CU547" s="74">
        <v>48.05</v>
      </c>
      <c r="CV547" s="74">
        <v>0.14000000000000001</v>
      </c>
      <c r="CW547" s="74">
        <v>0.14000000000000001</v>
      </c>
      <c r="CX547" s="74">
        <v>4.375</v>
      </c>
      <c r="CY547" s="74">
        <v>1.0999999999999999E-2</v>
      </c>
      <c r="CZ547" s="74">
        <v>0.214</v>
      </c>
      <c r="DA547" s="74">
        <v>2E-3</v>
      </c>
      <c r="DB547" s="74" t="s">
        <v>50</v>
      </c>
      <c r="DC547" s="74">
        <v>1.0029999999999999</v>
      </c>
      <c r="DD547" s="74"/>
    </row>
    <row r="548" spans="1:108" ht="16.5" customHeight="1" x14ac:dyDescent="0.25">
      <c r="A548" s="70">
        <v>516</v>
      </c>
      <c r="B548" s="71">
        <v>45551</v>
      </c>
      <c r="C548" s="72">
        <v>1</v>
      </c>
      <c r="D548" s="72"/>
      <c r="E548" s="72">
        <v>2123.4469375782323</v>
      </c>
      <c r="F548" s="74"/>
      <c r="G548" s="72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2">
        <v>1.35</v>
      </c>
      <c r="AB548" s="72">
        <v>542.9</v>
      </c>
      <c r="AC548" s="72">
        <v>1.7</v>
      </c>
      <c r="AD548" s="72">
        <v>3.26</v>
      </c>
      <c r="AE548" s="72">
        <v>8.2170000000000005</v>
      </c>
      <c r="AF548" s="72">
        <v>5.5E-2</v>
      </c>
      <c r="AG548" s="72">
        <v>0.378</v>
      </c>
      <c r="AH548" s="72">
        <v>3.5999999999999997E-2</v>
      </c>
      <c r="AI548" s="72" t="s">
        <v>50</v>
      </c>
      <c r="AJ548" s="72">
        <v>1.2E-2</v>
      </c>
      <c r="AK548" s="72"/>
      <c r="AL548" s="72"/>
      <c r="AM548" s="72"/>
      <c r="AN548" s="72"/>
      <c r="AO548" s="74">
        <v>19.791</v>
      </c>
      <c r="AP548" s="72">
        <v>11468.32</v>
      </c>
      <c r="AQ548" s="74">
        <v>45.56</v>
      </c>
      <c r="AR548" s="74">
        <v>12.39</v>
      </c>
      <c r="AS548" s="74">
        <v>8.4179999999999993</v>
      </c>
      <c r="AT548" s="74">
        <v>0.77900000000000003</v>
      </c>
      <c r="AU548" s="74">
        <v>0.45300000000000001</v>
      </c>
      <c r="AV548" s="74">
        <v>0.13400000000000001</v>
      </c>
      <c r="AW548" s="74">
        <v>7.93</v>
      </c>
      <c r="AX548" s="74">
        <v>0.24099999999999999</v>
      </c>
      <c r="AY548" s="74"/>
      <c r="AZ548" s="74"/>
      <c r="BA548" s="74"/>
      <c r="BB548" s="74">
        <v>0.433</v>
      </c>
      <c r="BC548" s="72">
        <v>100.59</v>
      </c>
      <c r="BD548" s="74">
        <v>0.28000000000000003</v>
      </c>
      <c r="BE548" s="74">
        <v>3.18</v>
      </c>
      <c r="BF548" s="74">
        <v>8.6560000000000006</v>
      </c>
      <c r="BG548" s="74">
        <v>2.8000000000000001E-2</v>
      </c>
      <c r="BH548" s="74">
        <v>0.40799999999999997</v>
      </c>
      <c r="BI548" s="74">
        <v>3.5000000000000003E-2</v>
      </c>
      <c r="BJ548" s="74" t="s">
        <v>50</v>
      </c>
      <c r="BK548" s="74">
        <v>6.0000000000000001E-3</v>
      </c>
      <c r="BL548" s="74">
        <v>0.89900000000000002</v>
      </c>
      <c r="BM548" s="72">
        <v>706.23</v>
      </c>
      <c r="BN548" s="74">
        <v>1.07</v>
      </c>
      <c r="BO548" s="74">
        <v>51.23</v>
      </c>
      <c r="BP548" s="74">
        <v>10.571</v>
      </c>
      <c r="BQ548" s="74">
        <v>0.46600000000000003</v>
      </c>
      <c r="BR548" s="74">
        <v>0.17100000000000001</v>
      </c>
      <c r="BS548" s="74">
        <v>0.57699999999999996</v>
      </c>
      <c r="BT548" s="74">
        <v>2.17</v>
      </c>
      <c r="BU548" s="74">
        <v>8.9999999999999993E-3</v>
      </c>
      <c r="BV548" s="74"/>
      <c r="BW548" s="74"/>
      <c r="BX548" s="73"/>
      <c r="BY548" s="73"/>
      <c r="BZ548" s="74">
        <v>0.36699999999999999</v>
      </c>
      <c r="CA548" s="72">
        <v>67.72</v>
      </c>
      <c r="CB548" s="74">
        <v>0.2</v>
      </c>
      <c r="CC548" s="74">
        <v>0.28000000000000003</v>
      </c>
      <c r="CD548" s="74">
        <v>7.782</v>
      </c>
      <c r="CE548" s="74">
        <v>1.4E-2</v>
      </c>
      <c r="CF548" s="74">
        <v>0.38</v>
      </c>
      <c r="CG548" s="74">
        <v>4.0000000000000001E-3</v>
      </c>
      <c r="CH548" s="74" t="s">
        <v>50</v>
      </c>
      <c r="CI548" s="74">
        <v>5.0000000000000001E-3</v>
      </c>
      <c r="CJ548" s="74">
        <v>2.3980000000000001</v>
      </c>
      <c r="CK548" s="74">
        <v>453.74</v>
      </c>
      <c r="CL548" s="74">
        <v>0.49</v>
      </c>
      <c r="CM548" s="74">
        <v>2.39</v>
      </c>
      <c r="CN548" s="74">
        <v>37.863</v>
      </c>
      <c r="CO548" s="74">
        <v>6.2E-2</v>
      </c>
      <c r="CP548" s="74">
        <v>0.68100000000000005</v>
      </c>
      <c r="CQ548" s="74">
        <v>2.7E-2</v>
      </c>
      <c r="CR548" s="74">
        <v>7.33</v>
      </c>
      <c r="CS548" s="74">
        <v>1.2E-2</v>
      </c>
      <c r="CT548" s="74">
        <v>0.26700000000000002</v>
      </c>
      <c r="CU548" s="74">
        <v>38.33</v>
      </c>
      <c r="CV548" s="74">
        <v>0.18</v>
      </c>
      <c r="CW548" s="74">
        <v>0.18</v>
      </c>
      <c r="CX548" s="74">
        <v>5.6050000000000004</v>
      </c>
      <c r="CY548" s="74">
        <v>1.2999999999999999E-2</v>
      </c>
      <c r="CZ548" s="74">
        <v>0.377</v>
      </c>
      <c r="DA548" s="74">
        <v>3.0000000000000001E-3</v>
      </c>
      <c r="DB548" s="74" t="s">
        <v>50</v>
      </c>
      <c r="DC548" s="74">
        <v>4.0000000000000001E-3</v>
      </c>
      <c r="DD548" s="74"/>
    </row>
    <row r="549" spans="1:108" ht="16.5" customHeight="1" x14ac:dyDescent="0.25">
      <c r="A549" s="70">
        <v>517</v>
      </c>
      <c r="B549" s="71">
        <v>45551</v>
      </c>
      <c r="C549" s="72">
        <v>2</v>
      </c>
      <c r="D549" s="72"/>
      <c r="E549" s="72">
        <v>2090.4119956482664</v>
      </c>
      <c r="F549" s="74"/>
      <c r="G549" s="72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2">
        <v>1.25</v>
      </c>
      <c r="AB549" s="72">
        <v>495.01</v>
      </c>
      <c r="AC549" s="72">
        <v>1.08</v>
      </c>
      <c r="AD549" s="72">
        <v>2.2400000000000002</v>
      </c>
      <c r="AE549" s="72">
        <v>6.7229999999999999</v>
      </c>
      <c r="AF549" s="72">
        <v>3.9E-2</v>
      </c>
      <c r="AG549" s="72">
        <v>0.317</v>
      </c>
      <c r="AH549" s="72">
        <v>2.4E-2</v>
      </c>
      <c r="AI549" s="72" t="s">
        <v>50</v>
      </c>
      <c r="AJ549" s="72">
        <v>7.0000000000000001E-3</v>
      </c>
      <c r="AK549" s="72"/>
      <c r="AL549" s="72"/>
      <c r="AM549" s="72"/>
      <c r="AN549" s="72"/>
      <c r="AO549" s="74">
        <v>23.763000000000002</v>
      </c>
      <c r="AP549" s="72">
        <v>12974.02</v>
      </c>
      <c r="AQ549" s="74">
        <v>47.21</v>
      </c>
      <c r="AR549" s="74">
        <v>11.73</v>
      </c>
      <c r="AS549" s="74">
        <v>7.0039999999999996</v>
      </c>
      <c r="AT549" s="74">
        <v>0.73299999999999998</v>
      </c>
      <c r="AU549" s="74">
        <v>0.36099999999999999</v>
      </c>
      <c r="AV549" s="74">
        <v>0.125</v>
      </c>
      <c r="AW549" s="74">
        <v>6.8</v>
      </c>
      <c r="AX549" s="74">
        <v>0.245</v>
      </c>
      <c r="AY549" s="74"/>
      <c r="AZ549" s="74"/>
      <c r="BA549" s="74"/>
      <c r="BB549" s="74">
        <v>0.433</v>
      </c>
      <c r="BC549" s="72">
        <v>109.64</v>
      </c>
      <c r="BD549" s="74">
        <v>0.2</v>
      </c>
      <c r="BE549" s="74">
        <v>2.23</v>
      </c>
      <c r="BF549" s="74">
        <v>6.98</v>
      </c>
      <c r="BG549" s="74">
        <v>2.1999999999999999E-2</v>
      </c>
      <c r="BH549" s="74">
        <v>0.318</v>
      </c>
      <c r="BI549" s="74">
        <v>2.4E-2</v>
      </c>
      <c r="BJ549" s="74" t="s">
        <v>50</v>
      </c>
      <c r="BK549" s="74">
        <v>4.0000000000000001E-3</v>
      </c>
      <c r="BL549" s="74">
        <v>0.9</v>
      </c>
      <c r="BM549" s="72">
        <v>765.02</v>
      </c>
      <c r="BN549" s="74">
        <v>0.95</v>
      </c>
      <c r="BO549" s="74">
        <v>51.58</v>
      </c>
      <c r="BP549" s="74">
        <v>9.2940000000000005</v>
      </c>
      <c r="BQ549" s="74">
        <v>0.438</v>
      </c>
      <c r="BR549" s="74">
        <v>0.16300000000000001</v>
      </c>
      <c r="BS549" s="74">
        <v>0.47899999999999998</v>
      </c>
      <c r="BT549" s="74">
        <v>2.08</v>
      </c>
      <c r="BU549" s="74">
        <v>8.0000000000000002E-3</v>
      </c>
      <c r="BV549" s="74"/>
      <c r="BW549" s="74"/>
      <c r="BX549" s="73"/>
      <c r="BY549" s="73"/>
      <c r="BZ549" s="74">
        <v>0.4</v>
      </c>
      <c r="CA549" s="72">
        <v>71.61</v>
      </c>
      <c r="CB549" s="74">
        <v>0.17</v>
      </c>
      <c r="CC549" s="74">
        <v>0.26</v>
      </c>
      <c r="CD549" s="74">
        <v>6.9809999999999999</v>
      </c>
      <c r="CE549" s="74">
        <v>1.4E-2</v>
      </c>
      <c r="CF549" s="74">
        <v>0.32200000000000001</v>
      </c>
      <c r="CG549" s="74">
        <v>3.0000000000000001E-3</v>
      </c>
      <c r="CH549" s="74" t="s">
        <v>50</v>
      </c>
      <c r="CI549" s="74">
        <v>4.0000000000000001E-3</v>
      </c>
      <c r="CJ549" s="74">
        <v>1.9970000000000001</v>
      </c>
      <c r="CK549" s="74">
        <v>443.83</v>
      </c>
      <c r="CL549" s="74">
        <v>0.4</v>
      </c>
      <c r="CM549" s="74">
        <v>1.84</v>
      </c>
      <c r="CN549" s="74">
        <v>37.207999999999998</v>
      </c>
      <c r="CO549" s="74">
        <v>0.05</v>
      </c>
      <c r="CP549" s="74">
        <v>0.57499999999999996</v>
      </c>
      <c r="CQ549" s="74">
        <v>0.02</v>
      </c>
      <c r="CR549" s="74">
        <v>8.74</v>
      </c>
      <c r="CS549" s="74">
        <v>1.0999999999999999E-2</v>
      </c>
      <c r="CT549" s="74">
        <v>0.3</v>
      </c>
      <c r="CU549" s="74">
        <v>39.86</v>
      </c>
      <c r="CV549" s="74">
        <v>0.2</v>
      </c>
      <c r="CW549" s="74">
        <v>0.19</v>
      </c>
      <c r="CX549" s="74">
        <v>5.51</v>
      </c>
      <c r="CY549" s="74">
        <v>1.2999999999999999E-2</v>
      </c>
      <c r="CZ549" s="74">
        <v>0.35</v>
      </c>
      <c r="DA549" s="74">
        <v>3.0000000000000001E-3</v>
      </c>
      <c r="DB549" s="74" t="s">
        <v>50</v>
      </c>
      <c r="DC549" s="74">
        <v>4.0000000000000001E-3</v>
      </c>
      <c r="DD549" s="74"/>
    </row>
    <row r="550" spans="1:108" ht="16.5" customHeight="1" x14ac:dyDescent="0.25">
      <c r="A550" s="70">
        <v>518</v>
      </c>
      <c r="B550" s="71">
        <v>45552</v>
      </c>
      <c r="C550" s="72">
        <v>1</v>
      </c>
      <c r="D550" s="72"/>
      <c r="E550" s="72">
        <v>2022.0596658579229</v>
      </c>
      <c r="F550" s="74"/>
      <c r="G550" s="72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2">
        <v>1.2</v>
      </c>
      <c r="AB550" s="72">
        <v>518.30999999999995</v>
      </c>
      <c r="AC550" s="72">
        <v>1.17</v>
      </c>
      <c r="AD550" s="72">
        <v>2.37</v>
      </c>
      <c r="AE550" s="72">
        <v>7.0140000000000002</v>
      </c>
      <c r="AF550" s="72">
        <v>3.7999999999999999E-2</v>
      </c>
      <c r="AG550" s="72">
        <v>0.32900000000000001</v>
      </c>
      <c r="AH550" s="72">
        <v>2.4E-2</v>
      </c>
      <c r="AI550" s="72" t="s">
        <v>50</v>
      </c>
      <c r="AJ550" s="72">
        <v>8.9999999999999993E-3</v>
      </c>
      <c r="AK550" s="72"/>
      <c r="AL550" s="72"/>
      <c r="AM550" s="72"/>
      <c r="AN550" s="72"/>
      <c r="AO550" s="74">
        <v>26.356000000000002</v>
      </c>
      <c r="AP550" s="72">
        <v>13852.93</v>
      </c>
      <c r="AQ550" s="74">
        <v>41.75</v>
      </c>
      <c r="AR550" s="74">
        <v>14.59</v>
      </c>
      <c r="AS550" s="74">
        <v>8.5180000000000007</v>
      </c>
      <c r="AT550" s="74">
        <v>0.78500000000000003</v>
      </c>
      <c r="AU550" s="74">
        <v>0.41599999999999998</v>
      </c>
      <c r="AV550" s="74">
        <v>0.14199999999999999</v>
      </c>
      <c r="AW550" s="74">
        <v>10.91</v>
      </c>
      <c r="AX550" s="74">
        <v>0.29299999999999998</v>
      </c>
      <c r="AY550" s="74"/>
      <c r="AZ550" s="74"/>
      <c r="BA550" s="74"/>
      <c r="BB550" s="74">
        <v>0.4</v>
      </c>
      <c r="BC550" s="72">
        <v>99.62</v>
      </c>
      <c r="BD550" s="74">
        <v>0.19</v>
      </c>
      <c r="BE550" s="74">
        <v>2.2400000000000002</v>
      </c>
      <c r="BF550" s="74">
        <v>7.3760000000000003</v>
      </c>
      <c r="BG550" s="74">
        <v>2.3E-2</v>
      </c>
      <c r="BH550" s="74">
        <v>0.34100000000000003</v>
      </c>
      <c r="BI550" s="74">
        <v>2.1999999999999999E-2</v>
      </c>
      <c r="BJ550" s="74" t="s">
        <v>50</v>
      </c>
      <c r="BK550" s="74">
        <v>4.0000000000000001E-3</v>
      </c>
      <c r="BL550" s="74">
        <v>1.5</v>
      </c>
      <c r="BM550" s="72">
        <v>972.32</v>
      </c>
      <c r="BN550" s="74">
        <v>0.86</v>
      </c>
      <c r="BO550" s="74">
        <v>50.31</v>
      </c>
      <c r="BP550" s="74">
        <v>10.836</v>
      </c>
      <c r="BQ550" s="74">
        <v>0.48099999999999998</v>
      </c>
      <c r="BR550" s="74">
        <v>0.24299999999999999</v>
      </c>
      <c r="BS550" s="74">
        <v>0.47699999999999998</v>
      </c>
      <c r="BT550" s="74">
        <v>2.2599999999999998</v>
      </c>
      <c r="BU550" s="74">
        <v>0.01</v>
      </c>
      <c r="BV550" s="74"/>
      <c r="BW550" s="74"/>
      <c r="BX550" s="73"/>
      <c r="BY550" s="73"/>
      <c r="BZ550" s="74">
        <v>0.433</v>
      </c>
      <c r="CA550" s="72">
        <v>69.650000000000006</v>
      </c>
      <c r="CB550" s="74">
        <v>0.14000000000000001</v>
      </c>
      <c r="CC550" s="74">
        <v>0.21</v>
      </c>
      <c r="CD550" s="74">
        <v>6.44</v>
      </c>
      <c r="CE550" s="74">
        <v>1.2999999999999999E-2</v>
      </c>
      <c r="CF550" s="74">
        <v>0.30399999999999999</v>
      </c>
      <c r="CG550" s="74">
        <v>3.0000000000000001E-3</v>
      </c>
      <c r="CH550" s="74" t="s">
        <v>50</v>
      </c>
      <c r="CI550" s="74">
        <v>4.0000000000000001E-3</v>
      </c>
      <c r="CJ550" s="74">
        <v>2.1970000000000001</v>
      </c>
      <c r="CK550" s="74">
        <v>444.3</v>
      </c>
      <c r="CL550" s="74">
        <v>0.34</v>
      </c>
      <c r="CM550" s="74">
        <v>1.54</v>
      </c>
      <c r="CN550" s="74">
        <v>39.286000000000001</v>
      </c>
      <c r="CO550" s="74">
        <v>4.7E-2</v>
      </c>
      <c r="CP550" s="74">
        <v>0.58199999999999996</v>
      </c>
      <c r="CQ550" s="74">
        <v>1.6E-2</v>
      </c>
      <c r="CR550" s="74">
        <v>7.48</v>
      </c>
      <c r="CS550" s="74">
        <v>8.0000000000000002E-3</v>
      </c>
      <c r="CT550" s="74">
        <v>0.33300000000000002</v>
      </c>
      <c r="CU550" s="74">
        <v>30.39</v>
      </c>
      <c r="CV550" s="74">
        <v>0.18</v>
      </c>
      <c r="CW550" s="74">
        <v>0.17</v>
      </c>
      <c r="CX550" s="74">
        <v>5.1180000000000003</v>
      </c>
      <c r="CY550" s="74">
        <v>1.4E-2</v>
      </c>
      <c r="CZ550" s="74">
        <v>0.28299999999999997</v>
      </c>
      <c r="DA550" s="74">
        <v>2E-3</v>
      </c>
      <c r="DB550" s="74" t="s">
        <v>50</v>
      </c>
      <c r="DC550" s="74">
        <v>4.0000000000000001E-3</v>
      </c>
      <c r="DD550" s="74"/>
    </row>
    <row r="551" spans="1:108" ht="16.5" customHeight="1" x14ac:dyDescent="0.25">
      <c r="A551" s="70">
        <v>519</v>
      </c>
      <c r="B551" s="71">
        <v>45552</v>
      </c>
      <c r="C551" s="72">
        <v>2</v>
      </c>
      <c r="D551" s="72"/>
      <c r="E551" s="72">
        <v>2003.2097530776002</v>
      </c>
      <c r="F551" s="74"/>
      <c r="G551" s="72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2">
        <v>1.25</v>
      </c>
      <c r="AB551" s="72">
        <v>386.25</v>
      </c>
      <c r="AC551" s="72">
        <v>1.04</v>
      </c>
      <c r="AD551" s="72">
        <v>2.13</v>
      </c>
      <c r="AE551" s="72">
        <v>5.9859999999999998</v>
      </c>
      <c r="AF551" s="72">
        <v>3.9E-2</v>
      </c>
      <c r="AG551" s="72">
        <v>0.24399999999999999</v>
      </c>
      <c r="AH551" s="72">
        <v>2.1999999999999999E-2</v>
      </c>
      <c r="AI551" s="72" t="s">
        <v>50</v>
      </c>
      <c r="AJ551" s="72">
        <v>6.0000000000000001E-3</v>
      </c>
      <c r="AK551" s="72"/>
      <c r="AL551" s="72"/>
      <c r="AM551" s="72"/>
      <c r="AN551" s="72"/>
      <c r="AO551" s="74">
        <v>28.972000000000001</v>
      </c>
      <c r="AP551" s="72">
        <v>11507.15</v>
      </c>
      <c r="AQ551" s="74">
        <v>43.23</v>
      </c>
      <c r="AR551" s="74">
        <v>12.32</v>
      </c>
      <c r="AS551" s="74">
        <v>8.5389999999999997</v>
      </c>
      <c r="AT551" s="74">
        <v>0.91400000000000003</v>
      </c>
      <c r="AU551" s="74">
        <v>0.36399999999999999</v>
      </c>
      <c r="AV551" s="74">
        <v>0.124</v>
      </c>
      <c r="AW551" s="74">
        <v>9.52</v>
      </c>
      <c r="AX551" s="74">
        <v>0.20899999999999999</v>
      </c>
      <c r="AY551" s="74"/>
      <c r="AZ551" s="74"/>
      <c r="BA551" s="74"/>
      <c r="BB551" s="74">
        <v>0.46700000000000003</v>
      </c>
      <c r="BC551" s="72">
        <v>79.959999999999994</v>
      </c>
      <c r="BD551" s="74">
        <v>0.19</v>
      </c>
      <c r="BE551" s="74">
        <v>1.86</v>
      </c>
      <c r="BF551" s="74">
        <v>6.7160000000000002</v>
      </c>
      <c r="BG551" s="74">
        <v>0.02</v>
      </c>
      <c r="BH551" s="74">
        <v>0.27700000000000002</v>
      </c>
      <c r="BI551" s="74">
        <v>1.6E-2</v>
      </c>
      <c r="BJ551" s="74" t="s">
        <v>50</v>
      </c>
      <c r="BK551" s="74">
        <v>4.0000000000000001E-3</v>
      </c>
      <c r="BL551" s="74">
        <v>1.1000000000000001</v>
      </c>
      <c r="BM551" s="72">
        <v>789.47</v>
      </c>
      <c r="BN551" s="74">
        <v>0.79</v>
      </c>
      <c r="BO551" s="74">
        <v>50.62</v>
      </c>
      <c r="BP551" s="74">
        <v>10.263</v>
      </c>
      <c r="BQ551" s="74">
        <v>0.44900000000000001</v>
      </c>
      <c r="BR551" s="74">
        <v>0.187</v>
      </c>
      <c r="BS551" s="74">
        <v>0.46</v>
      </c>
      <c r="BT551" s="74">
        <v>2.14</v>
      </c>
      <c r="BU551" s="74">
        <v>8.0000000000000002E-3</v>
      </c>
      <c r="BV551" s="74"/>
      <c r="BW551" s="74"/>
      <c r="BX551" s="73"/>
      <c r="BY551" s="73"/>
      <c r="BZ551" s="74">
        <v>0.433</v>
      </c>
      <c r="CA551" s="72">
        <v>63.83</v>
      </c>
      <c r="CB551" s="74">
        <v>0.18</v>
      </c>
      <c r="CC551" s="74">
        <v>0.79</v>
      </c>
      <c r="CD551" s="74">
        <v>6.2</v>
      </c>
      <c r="CE551" s="74">
        <v>1.4E-2</v>
      </c>
      <c r="CF551" s="74">
        <v>0.25600000000000001</v>
      </c>
      <c r="CG551" s="74">
        <v>8.0000000000000002E-3</v>
      </c>
      <c r="CH551" s="74" t="s">
        <v>50</v>
      </c>
      <c r="CI551" s="74">
        <v>3.0000000000000001E-3</v>
      </c>
      <c r="CJ551" s="74">
        <v>2.1970000000000001</v>
      </c>
      <c r="CK551" s="74">
        <v>444.3</v>
      </c>
      <c r="CL551" s="74">
        <v>0.34</v>
      </c>
      <c r="CM551" s="74">
        <v>1.54</v>
      </c>
      <c r="CN551" s="74">
        <v>39.286000000000001</v>
      </c>
      <c r="CO551" s="74">
        <v>4.7E-2</v>
      </c>
      <c r="CP551" s="74">
        <v>0.58199999999999996</v>
      </c>
      <c r="CQ551" s="74">
        <v>1.6E-2</v>
      </c>
      <c r="CR551" s="74">
        <v>7.48</v>
      </c>
      <c r="CS551" s="74">
        <v>8.0000000000000002E-3</v>
      </c>
      <c r="CT551" s="74">
        <v>0.33300000000000002</v>
      </c>
      <c r="CU551" s="74">
        <v>30.39</v>
      </c>
      <c r="CV551" s="74">
        <v>0.18</v>
      </c>
      <c r="CW551" s="74">
        <v>0.17</v>
      </c>
      <c r="CX551" s="74">
        <v>5.1180000000000003</v>
      </c>
      <c r="CY551" s="74">
        <v>1.4E-2</v>
      </c>
      <c r="CZ551" s="74">
        <v>0.28299999999999997</v>
      </c>
      <c r="DA551" s="74">
        <v>2E-3</v>
      </c>
      <c r="DB551" s="74" t="s">
        <v>50</v>
      </c>
      <c r="DC551" s="74">
        <v>4.0000000000000001E-3</v>
      </c>
      <c r="DD551" s="74"/>
    </row>
    <row r="552" spans="1:108" ht="16.5" customHeight="1" x14ac:dyDescent="0.25">
      <c r="A552" s="70">
        <v>520</v>
      </c>
      <c r="B552" s="71">
        <v>45553</v>
      </c>
      <c r="C552" s="72">
        <v>1</v>
      </c>
      <c r="D552" s="72"/>
      <c r="E552" s="72">
        <v>1958.8973542041836</v>
      </c>
      <c r="F552" s="74"/>
      <c r="G552" s="72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2">
        <v>1.524</v>
      </c>
      <c r="AB552" s="72">
        <v>407.56</v>
      </c>
      <c r="AC552" s="72">
        <v>1.64</v>
      </c>
      <c r="AD552" s="72">
        <v>3.01</v>
      </c>
      <c r="AE552" s="72">
        <v>7.7480000000000002</v>
      </c>
      <c r="AF552" s="72">
        <v>5.0999999999999997E-2</v>
      </c>
      <c r="AG552" s="72">
        <v>0.34200000000000003</v>
      </c>
      <c r="AH552" s="72">
        <v>3.1E-2</v>
      </c>
      <c r="AI552" s="72" t="s">
        <v>50</v>
      </c>
      <c r="AJ552" s="72">
        <v>8.0000000000000002E-3</v>
      </c>
      <c r="AK552" s="72"/>
      <c r="AL552" s="72"/>
      <c r="AM552" s="72"/>
      <c r="AN552" s="72"/>
      <c r="AO552" s="74">
        <v>28.123000000000001</v>
      </c>
      <c r="AP552" s="72">
        <v>9543.7199999999993</v>
      </c>
      <c r="AQ552" s="74">
        <v>53.74</v>
      </c>
      <c r="AR552" s="74">
        <v>10.02</v>
      </c>
      <c r="AS552" s="74">
        <v>7.09</v>
      </c>
      <c r="AT552" s="74">
        <v>1.02</v>
      </c>
      <c r="AU552" s="74">
        <v>0.27100000000000002</v>
      </c>
      <c r="AV552" s="74">
        <v>0.10199999999999999</v>
      </c>
      <c r="AW552" s="74">
        <v>6.32</v>
      </c>
      <c r="AX552" s="74">
        <v>0.224</v>
      </c>
      <c r="AY552" s="74"/>
      <c r="AZ552" s="74"/>
      <c r="BA552" s="74"/>
      <c r="BB552" s="74">
        <v>0.63200000000000001</v>
      </c>
      <c r="BC552" s="72">
        <v>108.21</v>
      </c>
      <c r="BD552" s="74">
        <v>0.31</v>
      </c>
      <c r="BE552" s="74">
        <v>2.84</v>
      </c>
      <c r="BF552" s="74">
        <v>8.0730000000000004</v>
      </c>
      <c r="BG552" s="74">
        <v>3.2000000000000001E-2</v>
      </c>
      <c r="BH552" s="74">
        <v>0.32900000000000001</v>
      </c>
      <c r="BI552" s="74">
        <v>2.9000000000000001E-2</v>
      </c>
      <c r="BJ552" s="74" t="s">
        <v>50</v>
      </c>
      <c r="BK552" s="74">
        <v>5.0000000000000001E-3</v>
      </c>
      <c r="BL552" s="74">
        <v>2.0960000000000001</v>
      </c>
      <c r="BM552" s="72">
        <v>920.99</v>
      </c>
      <c r="BN552" s="74">
        <v>1.39</v>
      </c>
      <c r="BO552" s="74">
        <v>50.58</v>
      </c>
      <c r="BP552" s="74">
        <v>10.894</v>
      </c>
      <c r="BQ552" s="74">
        <v>0.56799999999999995</v>
      </c>
      <c r="BR552" s="74">
        <v>0.187</v>
      </c>
      <c r="BS552" s="74">
        <v>0.51400000000000001</v>
      </c>
      <c r="BT552" s="74">
        <v>2.64</v>
      </c>
      <c r="BU552" s="74">
        <v>1.0999999999999999E-2</v>
      </c>
      <c r="BV552" s="74"/>
      <c r="BW552" s="74"/>
      <c r="BX552" s="73"/>
      <c r="BY552" s="73"/>
      <c r="BZ552" s="74">
        <v>0.49099999999999999</v>
      </c>
      <c r="CA552" s="72">
        <v>61.11</v>
      </c>
      <c r="CB552" s="74">
        <v>0.24</v>
      </c>
      <c r="CC552" s="74">
        <v>0.34</v>
      </c>
      <c r="CD552" s="74">
        <v>7.8760000000000003</v>
      </c>
      <c r="CE552" s="74">
        <v>1.6E-2</v>
      </c>
      <c r="CF552" s="74">
        <v>0.32600000000000001</v>
      </c>
      <c r="CG552" s="74">
        <v>4.0000000000000001E-3</v>
      </c>
      <c r="CH552" s="74" t="s">
        <v>50</v>
      </c>
      <c r="CI552" s="74">
        <v>5.0000000000000001E-3</v>
      </c>
      <c r="CJ552" s="74">
        <v>2.4540000000000002</v>
      </c>
      <c r="CK552" s="74">
        <v>419.4</v>
      </c>
      <c r="CL552" s="74">
        <v>0.49</v>
      </c>
      <c r="CM552" s="74">
        <v>2.21</v>
      </c>
      <c r="CN552" s="74">
        <v>35.631999999999998</v>
      </c>
      <c r="CO552" s="74">
        <v>6.7000000000000004E-2</v>
      </c>
      <c r="CP552" s="74">
        <v>0.60299999999999998</v>
      </c>
      <c r="CQ552" s="74">
        <v>2.3E-2</v>
      </c>
      <c r="CR552" s="74">
        <v>9.83</v>
      </c>
      <c r="CS552" s="74">
        <v>1.0999999999999999E-2</v>
      </c>
      <c r="CT552" s="74">
        <v>0.46100000000000002</v>
      </c>
      <c r="CU552" s="74">
        <v>47.83</v>
      </c>
      <c r="CV552" s="74">
        <v>0.22</v>
      </c>
      <c r="CW552" s="74">
        <v>0.23</v>
      </c>
      <c r="CX552" s="74">
        <v>6.9669999999999996</v>
      </c>
      <c r="CY552" s="74">
        <v>1.6E-2</v>
      </c>
      <c r="CZ552" s="74">
        <v>0.33800000000000002</v>
      </c>
      <c r="DA552" s="74">
        <v>3.0000000000000001E-3</v>
      </c>
      <c r="DB552" s="74" t="s">
        <v>50</v>
      </c>
      <c r="DC552" s="74">
        <v>6.0000000000000001E-3</v>
      </c>
      <c r="DD552" s="74"/>
    </row>
    <row r="553" spans="1:108" ht="16.5" customHeight="1" x14ac:dyDescent="0.25">
      <c r="A553" s="70">
        <v>521</v>
      </c>
      <c r="B553" s="71">
        <v>45553</v>
      </c>
      <c r="C553" s="72">
        <v>2</v>
      </c>
      <c r="D553" s="72"/>
      <c r="E553" s="72">
        <v>2046.1644782308224</v>
      </c>
      <c r="F553" s="74"/>
      <c r="G553" s="72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2">
        <v>2.004</v>
      </c>
      <c r="AB553" s="72">
        <v>493.34</v>
      </c>
      <c r="AC553" s="72">
        <v>1.41</v>
      </c>
      <c r="AD553" s="72">
        <v>2.68</v>
      </c>
      <c r="AE553" s="72">
        <v>7.2569999999999997</v>
      </c>
      <c r="AF553" s="72">
        <v>4.7E-2</v>
      </c>
      <c r="AG553" s="72">
        <v>0.36599999999999999</v>
      </c>
      <c r="AH553" s="72">
        <v>2.8000000000000001E-2</v>
      </c>
      <c r="AI553" s="72" t="s">
        <v>50</v>
      </c>
      <c r="AJ553" s="72">
        <v>8.0000000000000002E-3</v>
      </c>
      <c r="AK553" s="72"/>
      <c r="AL553" s="72"/>
      <c r="AM553" s="72"/>
      <c r="AN553" s="72"/>
      <c r="AO553" s="74">
        <v>31.353999999999999</v>
      </c>
      <c r="AP553" s="72">
        <v>11979.25</v>
      </c>
      <c r="AQ553" s="74">
        <v>46.59</v>
      </c>
      <c r="AR553" s="74">
        <v>13.35</v>
      </c>
      <c r="AS553" s="74">
        <v>7.9770000000000003</v>
      </c>
      <c r="AT553" s="74">
        <v>0.85199999999999998</v>
      </c>
      <c r="AU553" s="74">
        <v>0.38200000000000001</v>
      </c>
      <c r="AV553" s="74">
        <v>0.13700000000000001</v>
      </c>
      <c r="AW553" s="74">
        <v>6.34</v>
      </c>
      <c r="AX553" s="74">
        <v>0.23200000000000001</v>
      </c>
      <c r="AY553" s="74"/>
      <c r="AZ553" s="74"/>
      <c r="BA553" s="74"/>
      <c r="BB553" s="74">
        <v>0.55700000000000005</v>
      </c>
      <c r="BC553" s="72">
        <v>105.15</v>
      </c>
      <c r="BD553" s="74">
        <v>0.25</v>
      </c>
      <c r="BE553" s="74">
        <v>2.5299999999999998</v>
      </c>
      <c r="BF553" s="74">
        <v>7.8250000000000002</v>
      </c>
      <c r="BG553" s="74">
        <v>2.5000000000000001E-2</v>
      </c>
      <c r="BH553" s="74">
        <v>0.42099999999999999</v>
      </c>
      <c r="BI553" s="74">
        <v>2.5999999999999999E-2</v>
      </c>
      <c r="BJ553" s="74" t="s">
        <v>50</v>
      </c>
      <c r="BK553" s="74">
        <v>5.0000000000000001E-3</v>
      </c>
      <c r="BL553" s="74">
        <v>1.8480000000000001</v>
      </c>
      <c r="BM553" s="72">
        <v>939.9</v>
      </c>
      <c r="BN553" s="74">
        <v>1.17</v>
      </c>
      <c r="BO553" s="74">
        <v>50.89</v>
      </c>
      <c r="BP553" s="74">
        <v>11.028</v>
      </c>
      <c r="BQ553" s="74">
        <v>0.497</v>
      </c>
      <c r="BR553" s="74">
        <v>0.214</v>
      </c>
      <c r="BS553" s="74">
        <v>0.53300000000000003</v>
      </c>
      <c r="BT553" s="74">
        <v>2.31</v>
      </c>
      <c r="BU553" s="74">
        <v>1.0999999999999999E-2</v>
      </c>
      <c r="BV553" s="74"/>
      <c r="BW553" s="74"/>
      <c r="BX553" s="73"/>
      <c r="BY553" s="73"/>
      <c r="BZ553" s="74">
        <v>0.46600000000000003</v>
      </c>
      <c r="CA553" s="72">
        <v>59.74</v>
      </c>
      <c r="CB553" s="74">
        <v>0.23</v>
      </c>
      <c r="CC553" s="74">
        <v>0.34</v>
      </c>
      <c r="CD553" s="74">
        <v>7.4320000000000004</v>
      </c>
      <c r="CE553" s="74">
        <v>1.4E-2</v>
      </c>
      <c r="CF553" s="74">
        <v>0.36499999999999999</v>
      </c>
      <c r="CG553" s="74">
        <v>4.0000000000000001E-3</v>
      </c>
      <c r="CH553" s="74" t="s">
        <v>50</v>
      </c>
      <c r="CI553" s="74">
        <v>5.0000000000000001E-3</v>
      </c>
      <c r="CJ553" s="74">
        <v>2.5779999999999998</v>
      </c>
      <c r="CK553" s="74">
        <v>463.78</v>
      </c>
      <c r="CL553" s="74">
        <v>0.55000000000000004</v>
      </c>
      <c r="CM553" s="74">
        <v>2.4300000000000002</v>
      </c>
      <c r="CN553" s="74">
        <v>36.406999999999996</v>
      </c>
      <c r="CO553" s="74">
        <v>6.5000000000000002E-2</v>
      </c>
      <c r="CP553" s="74">
        <v>0.71699999999999997</v>
      </c>
      <c r="CQ553" s="74">
        <v>2.5999999999999999E-2</v>
      </c>
      <c r="CR553" s="74">
        <v>9.86</v>
      </c>
      <c r="CS553" s="74">
        <v>1.2E-2</v>
      </c>
      <c r="CT553" s="74">
        <v>0.42799999999999999</v>
      </c>
      <c r="CU553" s="74">
        <v>49.73</v>
      </c>
      <c r="CV553" s="74">
        <v>0.26</v>
      </c>
      <c r="CW553" s="74">
        <v>0.28999999999999998</v>
      </c>
      <c r="CX553" s="74">
        <v>6.9089999999999998</v>
      </c>
      <c r="CY553" s="74">
        <v>1.4999999999999999E-2</v>
      </c>
      <c r="CZ553" s="74">
        <v>0.40400000000000003</v>
      </c>
      <c r="DA553" s="74">
        <v>4.0000000000000001E-3</v>
      </c>
      <c r="DB553" s="74" t="s">
        <v>50</v>
      </c>
      <c r="DC553" s="74">
        <v>5.0000000000000001E-3</v>
      </c>
      <c r="DD553" s="74"/>
    </row>
    <row r="554" spans="1:108" ht="16.5" customHeight="1" x14ac:dyDescent="0.25">
      <c r="A554" s="70">
        <v>522</v>
      </c>
      <c r="B554" s="71">
        <v>45554</v>
      </c>
      <c r="C554" s="72">
        <v>1</v>
      </c>
      <c r="D554" s="72"/>
      <c r="E554" s="72">
        <v>1971.1585845158279</v>
      </c>
      <c r="F554" s="74"/>
      <c r="G554" s="72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2">
        <v>1.25</v>
      </c>
      <c r="AB554" s="72">
        <v>348.28</v>
      </c>
      <c r="AC554" s="72">
        <v>1.05</v>
      </c>
      <c r="AD554" s="72">
        <v>2.64</v>
      </c>
      <c r="AE554" s="72">
        <v>7.532</v>
      </c>
      <c r="AF554" s="72">
        <v>4.3999999999999997E-2</v>
      </c>
      <c r="AG554" s="72">
        <v>0.40600000000000003</v>
      </c>
      <c r="AH554" s="72">
        <v>2.5999999999999999E-2</v>
      </c>
      <c r="AI554" s="72" t="s">
        <v>50</v>
      </c>
      <c r="AJ554" s="72">
        <v>7.0000000000000001E-3</v>
      </c>
      <c r="AK554" s="72"/>
      <c r="AL554" s="72"/>
      <c r="AM554" s="72"/>
      <c r="AN554" s="72"/>
      <c r="AO554" s="74">
        <v>26.347999999999999</v>
      </c>
      <c r="AP554" s="72">
        <v>11644.98</v>
      </c>
      <c r="AQ554" s="74">
        <v>50.42</v>
      </c>
      <c r="AR554" s="74">
        <v>11.96</v>
      </c>
      <c r="AS554" s="74">
        <v>7.1369999999999996</v>
      </c>
      <c r="AT554" s="74">
        <v>0.88300000000000001</v>
      </c>
      <c r="AU554" s="74">
        <v>0.36799999999999999</v>
      </c>
      <c r="AV554" s="74">
        <v>0.11700000000000001</v>
      </c>
      <c r="AW554" s="74">
        <v>4.58</v>
      </c>
      <c r="AX554" s="74">
        <v>0.23200000000000001</v>
      </c>
      <c r="AY554" s="74"/>
      <c r="AZ554" s="74"/>
      <c r="BA554" s="74"/>
      <c r="BB554" s="74">
        <v>1.0329999999999999</v>
      </c>
      <c r="BC554" s="72">
        <v>248.86</v>
      </c>
      <c r="BD554" s="74">
        <v>0.62</v>
      </c>
      <c r="BE554" s="74">
        <v>2.44</v>
      </c>
      <c r="BF554" s="74">
        <v>7.4370000000000003</v>
      </c>
      <c r="BG554" s="74">
        <v>3.5000000000000003E-2</v>
      </c>
      <c r="BH554" s="74">
        <v>0.41399999999999998</v>
      </c>
      <c r="BI554" s="74">
        <v>2.4E-2</v>
      </c>
      <c r="BJ554" s="74" t="s">
        <v>50</v>
      </c>
      <c r="BK554" s="74">
        <v>6.0000000000000001E-3</v>
      </c>
      <c r="BL554" s="74">
        <v>2.7989999999999999</v>
      </c>
      <c r="BM554" s="72">
        <v>1198.46</v>
      </c>
      <c r="BN554" s="74">
        <v>1.5</v>
      </c>
      <c r="BO554" s="74">
        <v>49.37</v>
      </c>
      <c r="BP554" s="74">
        <v>10.664999999999999</v>
      </c>
      <c r="BQ554" s="74">
        <v>0.53800000000000003</v>
      </c>
      <c r="BR554" s="74">
        <v>0.251</v>
      </c>
      <c r="BS554" s="74">
        <v>0.46600000000000003</v>
      </c>
      <c r="BT554" s="74">
        <v>3.12</v>
      </c>
      <c r="BU554" s="74">
        <v>1.2E-2</v>
      </c>
      <c r="BV554" s="74"/>
      <c r="BW554" s="74"/>
      <c r="BX554" s="73"/>
      <c r="BY554" s="73"/>
      <c r="BZ554" s="74">
        <v>0.53300000000000003</v>
      </c>
      <c r="CA554" s="72">
        <v>65.36</v>
      </c>
      <c r="CB554" s="74">
        <v>0.21</v>
      </c>
      <c r="CC554" s="74">
        <v>0.25</v>
      </c>
      <c r="CD554" s="74">
        <v>7.665</v>
      </c>
      <c r="CE554" s="74">
        <v>1.4999999999999999E-2</v>
      </c>
      <c r="CF554" s="74">
        <v>0.438</v>
      </c>
      <c r="CG554" s="74">
        <v>3.0000000000000001E-3</v>
      </c>
      <c r="CH554" s="74" t="s">
        <v>50</v>
      </c>
      <c r="CI554" s="74">
        <v>6.0000000000000001E-3</v>
      </c>
      <c r="CJ554" s="74">
        <v>2.5960000000000001</v>
      </c>
      <c r="CK554" s="74">
        <v>426.18</v>
      </c>
      <c r="CL554" s="74">
        <v>0.46</v>
      </c>
      <c r="CM554" s="74">
        <v>1.59</v>
      </c>
      <c r="CN554" s="74">
        <v>38.476999999999997</v>
      </c>
      <c r="CO554" s="74">
        <v>6.0999999999999999E-2</v>
      </c>
      <c r="CP554" s="74">
        <v>0.625</v>
      </c>
      <c r="CQ554" s="74">
        <v>1.6E-2</v>
      </c>
      <c r="CR554" s="74">
        <v>13.78</v>
      </c>
      <c r="CS554" s="74">
        <v>0.01</v>
      </c>
      <c r="CT554" s="74">
        <v>0.4</v>
      </c>
      <c r="CU554" s="74">
        <v>38.49</v>
      </c>
      <c r="CV554" s="74">
        <v>0.2</v>
      </c>
      <c r="CW554" s="74">
        <v>0.17</v>
      </c>
      <c r="CX554" s="74">
        <v>5.5869999999999997</v>
      </c>
      <c r="CY554" s="74">
        <v>1.2E-2</v>
      </c>
      <c r="CZ554" s="74">
        <v>0.39</v>
      </c>
      <c r="DA554" s="74">
        <v>2E-3</v>
      </c>
      <c r="DB554" s="74" t="s">
        <v>50</v>
      </c>
      <c r="DC554" s="74">
        <v>5.0000000000000001E-3</v>
      </c>
      <c r="DD554" s="74"/>
    </row>
    <row r="555" spans="1:108" ht="16.5" customHeight="1" x14ac:dyDescent="0.25">
      <c r="A555" s="70">
        <v>523</v>
      </c>
      <c r="B555" s="71">
        <v>45554</v>
      </c>
      <c r="C555" s="72">
        <v>2</v>
      </c>
      <c r="D555" s="72"/>
      <c r="E555" s="72">
        <v>2038.4664386212467</v>
      </c>
      <c r="F555" s="74"/>
      <c r="G555" s="72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2">
        <v>1.35</v>
      </c>
      <c r="AB555" s="72">
        <v>415.3</v>
      </c>
      <c r="AC555" s="72">
        <v>1.25</v>
      </c>
      <c r="AD555" s="72">
        <v>2.66</v>
      </c>
      <c r="AE555" s="72">
        <v>7.2930000000000001</v>
      </c>
      <c r="AF555" s="72">
        <v>4.5999999999999999E-2</v>
      </c>
      <c r="AG555" s="72">
        <v>0.34200000000000003</v>
      </c>
      <c r="AH555" s="72">
        <v>2.5999999999999999E-2</v>
      </c>
      <c r="AI555" s="72" t="s">
        <v>50</v>
      </c>
      <c r="AJ555" s="72">
        <v>7.0000000000000001E-3</v>
      </c>
      <c r="AK555" s="72"/>
      <c r="AL555" s="72"/>
      <c r="AM555" s="72"/>
      <c r="AN555" s="72"/>
      <c r="AO555" s="74">
        <v>22.556999999999999</v>
      </c>
      <c r="AP555" s="72">
        <v>10311.799999999999</v>
      </c>
      <c r="AQ555" s="74">
        <v>36.770000000000003</v>
      </c>
      <c r="AR555" s="74">
        <v>15.35</v>
      </c>
      <c r="AS555" s="74">
        <v>10.093</v>
      </c>
      <c r="AT555" s="74">
        <v>0.80300000000000005</v>
      </c>
      <c r="AU555" s="74">
        <v>0.35399999999999998</v>
      </c>
      <c r="AV555" s="74">
        <v>0.14499999999999999</v>
      </c>
      <c r="AW555" s="74">
        <v>8.7100000000000009</v>
      </c>
      <c r="AX555" s="74">
        <v>0.16800000000000001</v>
      </c>
      <c r="AY555" s="74"/>
      <c r="AZ555" s="74"/>
      <c r="BA555" s="74"/>
      <c r="BB555" s="74">
        <v>0.53300000000000003</v>
      </c>
      <c r="BC555" s="72">
        <v>103.47</v>
      </c>
      <c r="BD555" s="74">
        <v>0.28999999999999998</v>
      </c>
      <c r="BE555" s="74">
        <v>2.46</v>
      </c>
      <c r="BF555" s="74">
        <v>7.7960000000000003</v>
      </c>
      <c r="BG555" s="74">
        <v>2.5999999999999999E-2</v>
      </c>
      <c r="BH555" s="74">
        <v>0.376</v>
      </c>
      <c r="BI555" s="74">
        <v>2.3E-2</v>
      </c>
      <c r="BJ555" s="74" t="s">
        <v>50</v>
      </c>
      <c r="BK555" s="74">
        <v>5.0000000000000001E-3</v>
      </c>
      <c r="BL555" s="74">
        <v>2.1989999999999998</v>
      </c>
      <c r="BM555" s="72">
        <v>1069.17</v>
      </c>
      <c r="BN555" s="74">
        <v>1.56</v>
      </c>
      <c r="BO555" s="74">
        <v>49.23</v>
      </c>
      <c r="BP555" s="74">
        <v>11.487</v>
      </c>
      <c r="BQ555" s="74">
        <v>0.51700000000000002</v>
      </c>
      <c r="BR555" s="74">
        <v>0.24</v>
      </c>
      <c r="BS555" s="74">
        <v>0.501</v>
      </c>
      <c r="BT555" s="74">
        <v>3.2</v>
      </c>
      <c r="BU555" s="74">
        <v>8.9999999999999993E-3</v>
      </c>
      <c r="BV555" s="74"/>
      <c r="BW555" s="74"/>
      <c r="BX555" s="73"/>
      <c r="BY555" s="73"/>
      <c r="BZ555" s="74">
        <v>0.5</v>
      </c>
      <c r="CA555" s="72">
        <v>63.65</v>
      </c>
      <c r="CB555" s="74">
        <v>0.23</v>
      </c>
      <c r="CC555" s="74">
        <v>0.3</v>
      </c>
      <c r="CD555" s="74">
        <v>7.83</v>
      </c>
      <c r="CE555" s="74">
        <v>1.7999999999999999E-2</v>
      </c>
      <c r="CF555" s="74">
        <v>0.40799999999999997</v>
      </c>
      <c r="CG555" s="74">
        <v>3.0000000000000001E-3</v>
      </c>
      <c r="CH555" s="74" t="s">
        <v>50</v>
      </c>
      <c r="CI555" s="74">
        <v>5.0000000000000001E-3</v>
      </c>
      <c r="CJ555" s="74">
        <v>2.5950000000000002</v>
      </c>
      <c r="CK555" s="74">
        <v>442.79</v>
      </c>
      <c r="CL555" s="74">
        <v>0.55000000000000004</v>
      </c>
      <c r="CM555" s="74">
        <v>1.97</v>
      </c>
      <c r="CN555" s="74">
        <v>34.893000000000001</v>
      </c>
      <c r="CO555" s="74">
        <v>7.2999999999999995E-2</v>
      </c>
      <c r="CP555" s="74">
        <v>0.64500000000000002</v>
      </c>
      <c r="CQ555" s="74">
        <v>1.9E-2</v>
      </c>
      <c r="CR555" s="74">
        <v>14.43</v>
      </c>
      <c r="CS555" s="74">
        <v>0.01</v>
      </c>
      <c r="CT555" s="74">
        <v>0.36699999999999999</v>
      </c>
      <c r="CU555" s="74">
        <v>39.130000000000003</v>
      </c>
      <c r="CV555" s="74">
        <v>0.21</v>
      </c>
      <c r="CW555" s="74">
        <v>0.19</v>
      </c>
      <c r="CX555" s="74">
        <v>5.8330000000000002</v>
      </c>
      <c r="CY555" s="74">
        <v>1.4E-2</v>
      </c>
      <c r="CZ555" s="74">
        <v>0.371</v>
      </c>
      <c r="DA555" s="74">
        <v>2E-3</v>
      </c>
      <c r="DB555" s="74" t="s">
        <v>50</v>
      </c>
      <c r="DC555" s="74">
        <v>4.0000000000000001E-3</v>
      </c>
      <c r="DD555" s="74"/>
    </row>
    <row r="556" spans="1:108" ht="16.5" customHeight="1" x14ac:dyDescent="0.25">
      <c r="A556" s="70">
        <v>524</v>
      </c>
      <c r="B556" s="71">
        <v>45555</v>
      </c>
      <c r="C556" s="72">
        <v>1</v>
      </c>
      <c r="D556" s="72"/>
      <c r="E556" s="72">
        <v>1890.5528504080307</v>
      </c>
      <c r="F556" s="74"/>
      <c r="G556" s="72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2">
        <v>2.3330000000000002</v>
      </c>
      <c r="AB556" s="72">
        <v>573.04999999999995</v>
      </c>
      <c r="AC556" s="72">
        <v>2.65</v>
      </c>
      <c r="AD556" s="72">
        <v>3.64</v>
      </c>
      <c r="AE556" s="72">
        <v>8.1769999999999996</v>
      </c>
      <c r="AF556" s="72">
        <v>6.5000000000000002E-2</v>
      </c>
      <c r="AG556" s="72">
        <v>0.42899999999999999</v>
      </c>
      <c r="AH556" s="72">
        <v>0.04</v>
      </c>
      <c r="AI556" s="72" t="s">
        <v>50</v>
      </c>
      <c r="AJ556" s="72">
        <v>1.2E-2</v>
      </c>
      <c r="AK556" s="72"/>
      <c r="AL556" s="72"/>
      <c r="AM556" s="72"/>
      <c r="AN556" s="72"/>
      <c r="AO556" s="74">
        <v>23.452000000000002</v>
      </c>
      <c r="AP556" s="72">
        <v>8437.36</v>
      </c>
      <c r="AQ556" s="74">
        <v>49.09</v>
      </c>
      <c r="AR556" s="74">
        <v>10.9</v>
      </c>
      <c r="AS556" s="74">
        <v>7.34</v>
      </c>
      <c r="AT556" s="74">
        <v>0.80700000000000005</v>
      </c>
      <c r="AU556" s="74">
        <v>0.26600000000000001</v>
      </c>
      <c r="AV556" s="74">
        <v>0.113</v>
      </c>
      <c r="AW556" s="74">
        <v>5.0599999999999996</v>
      </c>
      <c r="AX556" s="74">
        <v>0.185</v>
      </c>
      <c r="AY556" s="74"/>
      <c r="AZ556" s="74"/>
      <c r="BA556" s="74"/>
      <c r="BB556" s="74">
        <v>0.49399999999999999</v>
      </c>
      <c r="BC556" s="72">
        <v>90.37</v>
      </c>
      <c r="BD556" s="74">
        <v>0.34</v>
      </c>
      <c r="BE556" s="74">
        <v>3.79</v>
      </c>
      <c r="BF556" s="74">
        <v>8.4740000000000002</v>
      </c>
      <c r="BG556" s="74">
        <v>3.5999999999999997E-2</v>
      </c>
      <c r="BH556" s="74">
        <v>0.43</v>
      </c>
      <c r="BI556" s="74">
        <v>4.2000000000000003E-2</v>
      </c>
      <c r="BJ556" s="74" t="s">
        <v>50</v>
      </c>
      <c r="BK556" s="74">
        <v>8.9999999999999993E-3</v>
      </c>
      <c r="BL556" s="74">
        <v>0.98899999999999999</v>
      </c>
      <c r="BM556" s="72">
        <v>594.80999999999995</v>
      </c>
      <c r="BN556" s="74">
        <v>1.47</v>
      </c>
      <c r="BO556" s="74">
        <v>50.82</v>
      </c>
      <c r="BP556" s="74">
        <v>10.247999999999999</v>
      </c>
      <c r="BQ556" s="74">
        <v>0.47099999999999997</v>
      </c>
      <c r="BR556" s="74">
        <v>0.114</v>
      </c>
      <c r="BS556" s="74">
        <v>0.54</v>
      </c>
      <c r="BT556" s="74">
        <v>2.08</v>
      </c>
      <c r="BU556" s="74">
        <v>0.01</v>
      </c>
      <c r="BV556" s="74"/>
      <c r="BW556" s="74"/>
      <c r="BX556" s="73"/>
      <c r="BY556" s="73"/>
      <c r="BZ556" s="74">
        <v>0.36</v>
      </c>
      <c r="CA556" s="72">
        <v>55.68</v>
      </c>
      <c r="CB556" s="74">
        <v>0.28999999999999998</v>
      </c>
      <c r="CC556" s="74">
        <v>0.5</v>
      </c>
      <c r="CD556" s="74">
        <v>8.3640000000000008</v>
      </c>
      <c r="CE556" s="74">
        <v>1.9E-2</v>
      </c>
      <c r="CF556" s="74">
        <v>0.45100000000000001</v>
      </c>
      <c r="CG556" s="74">
        <v>6.0000000000000001E-3</v>
      </c>
      <c r="CH556" s="74" t="s">
        <v>50</v>
      </c>
      <c r="CI556" s="74">
        <v>8.0000000000000002E-3</v>
      </c>
      <c r="CJ556" s="74">
        <v>1.641</v>
      </c>
      <c r="CK556" s="74">
        <v>398.77</v>
      </c>
      <c r="CL556" s="74">
        <v>0.74</v>
      </c>
      <c r="CM556" s="74">
        <v>4.1100000000000003</v>
      </c>
      <c r="CN556" s="74">
        <v>33.573999999999998</v>
      </c>
      <c r="CO556" s="74">
        <v>0.09</v>
      </c>
      <c r="CP556" s="74">
        <v>0.68100000000000005</v>
      </c>
      <c r="CQ556" s="74">
        <v>4.5999999999999999E-2</v>
      </c>
      <c r="CR556" s="74">
        <v>12.01</v>
      </c>
      <c r="CS556" s="74">
        <v>1.2E-2</v>
      </c>
      <c r="CT556" s="74">
        <v>0.29199999999999998</v>
      </c>
      <c r="CU556" s="74">
        <v>37.74</v>
      </c>
      <c r="CV556" s="74">
        <v>0.23</v>
      </c>
      <c r="CW556" s="74">
        <v>0.24</v>
      </c>
      <c r="CX556" s="74">
        <v>6.109</v>
      </c>
      <c r="CY556" s="74">
        <v>1.4E-2</v>
      </c>
      <c r="CZ556" s="74">
        <v>0.38900000000000001</v>
      </c>
      <c r="DA556" s="74">
        <v>3.0000000000000001E-3</v>
      </c>
      <c r="DB556" s="74" t="s">
        <v>50</v>
      </c>
      <c r="DC556" s="74">
        <v>7.0000000000000001E-3</v>
      </c>
      <c r="DD556" s="74"/>
    </row>
    <row r="557" spans="1:108" ht="16.5" customHeight="1" x14ac:dyDescent="0.25">
      <c r="A557" s="70">
        <v>525</v>
      </c>
      <c r="B557" s="71">
        <v>45555</v>
      </c>
      <c r="C557" s="72">
        <v>2</v>
      </c>
      <c r="D557" s="72"/>
      <c r="E557" s="72">
        <v>2170.9528822103543</v>
      </c>
      <c r="F557" s="74"/>
      <c r="G557" s="72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2">
        <v>1.3340000000000001</v>
      </c>
      <c r="AB557" s="72">
        <v>394.04</v>
      </c>
      <c r="AC557" s="72">
        <v>1.05</v>
      </c>
      <c r="AD557" s="72">
        <v>2.2400000000000002</v>
      </c>
      <c r="AE557" s="72">
        <v>6.7590000000000003</v>
      </c>
      <c r="AF557" s="72">
        <v>4.3999999999999997E-2</v>
      </c>
      <c r="AG557" s="72">
        <v>0.32300000000000001</v>
      </c>
      <c r="AH557" s="72">
        <v>2.4E-2</v>
      </c>
      <c r="AI557" s="72" t="s">
        <v>50</v>
      </c>
      <c r="AJ557" s="72">
        <v>8.9999999999999993E-3</v>
      </c>
      <c r="AK557" s="72"/>
      <c r="AL557" s="72"/>
      <c r="AM557" s="72"/>
      <c r="AN557" s="72"/>
      <c r="AO557" s="74">
        <v>26.434999999999999</v>
      </c>
      <c r="AP557" s="72">
        <v>11383.31</v>
      </c>
      <c r="AQ557" s="74">
        <v>44.71</v>
      </c>
      <c r="AR557" s="74">
        <v>12.91</v>
      </c>
      <c r="AS557" s="74">
        <v>7.5750000000000002</v>
      </c>
      <c r="AT557" s="74">
        <v>1.1220000000000001</v>
      </c>
      <c r="AU557" s="74">
        <v>0.26100000000000001</v>
      </c>
      <c r="AV557" s="74">
        <v>0.13</v>
      </c>
      <c r="AW557" s="74">
        <v>8.48</v>
      </c>
      <c r="AX557" s="74">
        <v>0.185</v>
      </c>
      <c r="AY557" s="74"/>
      <c r="AZ557" s="74"/>
      <c r="BA557" s="74"/>
      <c r="BB557" s="74">
        <v>0.46500000000000002</v>
      </c>
      <c r="BC557" s="72">
        <v>110.34</v>
      </c>
      <c r="BD557" s="74">
        <v>0.22</v>
      </c>
      <c r="BE557" s="74">
        <v>2.29</v>
      </c>
      <c r="BF557" s="74">
        <v>7.11</v>
      </c>
      <c r="BG557" s="74">
        <v>2.5000000000000001E-2</v>
      </c>
      <c r="BH557" s="74">
        <v>0.314</v>
      </c>
      <c r="BI557" s="74">
        <v>2.4E-2</v>
      </c>
      <c r="BJ557" s="74" t="s">
        <v>50</v>
      </c>
      <c r="BK557" s="74">
        <v>7.0000000000000001E-3</v>
      </c>
      <c r="BL557" s="74">
        <v>1.948</v>
      </c>
      <c r="BM557" s="72">
        <v>1194.03</v>
      </c>
      <c r="BN557" s="74">
        <v>1.33</v>
      </c>
      <c r="BO557" s="74">
        <v>50.86</v>
      </c>
      <c r="BP557" s="74">
        <v>10.215</v>
      </c>
      <c r="BQ557" s="74">
        <v>0.56499999999999995</v>
      </c>
      <c r="BR557" s="74">
        <v>0.161</v>
      </c>
      <c r="BS557" s="74">
        <v>0.51100000000000001</v>
      </c>
      <c r="BT557" s="74">
        <v>2.25</v>
      </c>
      <c r="BU557" s="74">
        <v>1.2999999999999999E-2</v>
      </c>
      <c r="BV557" s="74"/>
      <c r="BW557" s="74"/>
      <c r="BX557" s="73"/>
      <c r="BY557" s="73"/>
      <c r="BZ557" s="74">
        <v>0.35899999999999999</v>
      </c>
      <c r="CA557" s="72">
        <v>52.91</v>
      </c>
      <c r="CB557" s="74">
        <v>0.2</v>
      </c>
      <c r="CC557" s="74">
        <v>0.26</v>
      </c>
      <c r="CD557" s="74">
        <v>6.73</v>
      </c>
      <c r="CE557" s="74">
        <v>1.4999999999999999E-2</v>
      </c>
      <c r="CF557" s="74">
        <v>0.29799999999999999</v>
      </c>
      <c r="CG557" s="74">
        <v>3.0000000000000001E-3</v>
      </c>
      <c r="CH557" s="74" t="s">
        <v>50</v>
      </c>
      <c r="CI557" s="74">
        <v>6.0000000000000001E-3</v>
      </c>
      <c r="CJ557" s="74">
        <v>2.0950000000000002</v>
      </c>
      <c r="CK557" s="74">
        <v>433.19</v>
      </c>
      <c r="CL557" s="74">
        <v>0.34</v>
      </c>
      <c r="CM557" s="74">
        <v>3.14</v>
      </c>
      <c r="CN557" s="74">
        <v>37.356000000000002</v>
      </c>
      <c r="CO557" s="74">
        <v>4.9000000000000002E-2</v>
      </c>
      <c r="CP557" s="74">
        <v>0.53500000000000003</v>
      </c>
      <c r="CQ557" s="74">
        <v>1.2999999999999999E-2</v>
      </c>
      <c r="CR557" s="74">
        <v>9.61</v>
      </c>
      <c r="CS557" s="74">
        <v>1.0999999999999999E-2</v>
      </c>
      <c r="CT557" s="74">
        <v>0.22600000000000001</v>
      </c>
      <c r="CU557" s="74">
        <v>32.51</v>
      </c>
      <c r="CV557" s="74">
        <v>0.21</v>
      </c>
      <c r="CW557" s="74">
        <v>0.2</v>
      </c>
      <c r="CX557" s="74">
        <v>5.55</v>
      </c>
      <c r="CY557" s="74">
        <v>1.4E-2</v>
      </c>
      <c r="CZ557" s="74">
        <v>0.36599999999999999</v>
      </c>
      <c r="DA557" s="74">
        <v>3.0000000000000001E-3</v>
      </c>
      <c r="DB557" s="74" t="s">
        <v>50</v>
      </c>
      <c r="DC557" s="74">
        <v>7.0000000000000001E-3</v>
      </c>
      <c r="DD557" s="74"/>
    </row>
    <row r="558" spans="1:108" ht="16.5" customHeight="1" x14ac:dyDescent="0.25">
      <c r="A558" s="70">
        <v>526</v>
      </c>
      <c r="B558" s="71">
        <v>45556</v>
      </c>
      <c r="C558" s="72">
        <v>1</v>
      </c>
      <c r="D558" s="72"/>
      <c r="E558" s="72">
        <v>2031.9303338171262</v>
      </c>
      <c r="F558" s="74"/>
      <c r="G558" s="72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2">
        <v>1.1830000000000001</v>
      </c>
      <c r="AB558" s="72">
        <v>365.7</v>
      </c>
      <c r="AC558" s="72">
        <v>1.23</v>
      </c>
      <c r="AD558" s="72">
        <v>2.69</v>
      </c>
      <c r="AE558" s="72">
        <v>7.3529999999999998</v>
      </c>
      <c r="AF558" s="72">
        <v>0.05</v>
      </c>
      <c r="AG558" s="72">
        <v>0.33700000000000002</v>
      </c>
      <c r="AH558" s="72">
        <v>2.8000000000000001E-2</v>
      </c>
      <c r="AI558" s="72" t="s">
        <v>50</v>
      </c>
      <c r="AJ558" s="72">
        <v>8.9999999999999993E-3</v>
      </c>
      <c r="AK558" s="72"/>
      <c r="AL558" s="72"/>
      <c r="AM558" s="72"/>
      <c r="AN558" s="72"/>
      <c r="AO558" s="74">
        <v>22.672999999999998</v>
      </c>
      <c r="AP558" s="72">
        <v>10399.879999999999</v>
      </c>
      <c r="AQ558" s="74">
        <v>44.45</v>
      </c>
      <c r="AR558" s="74">
        <v>12.47</v>
      </c>
      <c r="AS558" s="74">
        <v>8.1289999999999996</v>
      </c>
      <c r="AT558" s="74">
        <v>0.94399999999999995</v>
      </c>
      <c r="AU558" s="74">
        <v>0.29599999999999999</v>
      </c>
      <c r="AV558" s="74">
        <v>0.128</v>
      </c>
      <c r="AW558" s="74">
        <v>5.85</v>
      </c>
      <c r="AX558" s="74">
        <v>0.16900000000000001</v>
      </c>
      <c r="AY558" s="74"/>
      <c r="AZ558" s="74"/>
      <c r="BA558" s="74"/>
      <c r="BB558" s="74">
        <v>0.46</v>
      </c>
      <c r="BC558" s="72">
        <v>96.66</v>
      </c>
      <c r="BD558" s="74">
        <v>0.19</v>
      </c>
      <c r="BE558" s="74">
        <v>2.4500000000000002</v>
      </c>
      <c r="BF558" s="74">
        <v>7.8029999999999999</v>
      </c>
      <c r="BG558" s="74">
        <v>2.5000000000000001E-2</v>
      </c>
      <c r="BH558" s="74">
        <v>0.35</v>
      </c>
      <c r="BI558" s="74">
        <v>2.5999999999999999E-2</v>
      </c>
      <c r="BJ558" s="74" t="s">
        <v>50</v>
      </c>
      <c r="BK558" s="74">
        <v>7.0000000000000001E-3</v>
      </c>
      <c r="BL558" s="74">
        <v>1.381</v>
      </c>
      <c r="BM558" s="72">
        <v>897.45</v>
      </c>
      <c r="BN558" s="74">
        <v>0.91</v>
      </c>
      <c r="BO558" s="74">
        <v>51.47</v>
      </c>
      <c r="BP558" s="74">
        <v>10.852</v>
      </c>
      <c r="BQ558" s="74">
        <v>0.54700000000000004</v>
      </c>
      <c r="BR558" s="74">
        <v>0.154</v>
      </c>
      <c r="BS558" s="74">
        <v>0.55600000000000005</v>
      </c>
      <c r="BT558" s="74">
        <v>2.0099999999999998</v>
      </c>
      <c r="BU558" s="74">
        <v>0.01</v>
      </c>
      <c r="BV558" s="74"/>
      <c r="BW558" s="74"/>
      <c r="BX558" s="73"/>
      <c r="BY558" s="73"/>
      <c r="BZ558" s="74">
        <v>0.39200000000000002</v>
      </c>
      <c r="CA558" s="72">
        <v>56.51</v>
      </c>
      <c r="CB558" s="74">
        <v>0.16</v>
      </c>
      <c r="CC558" s="74">
        <v>0.19</v>
      </c>
      <c r="CD558" s="74">
        <v>7.4950000000000001</v>
      </c>
      <c r="CE558" s="74">
        <v>1.4E-2</v>
      </c>
      <c r="CF558" s="74">
        <v>0.36</v>
      </c>
      <c r="CG558" s="74">
        <v>3.0000000000000001E-3</v>
      </c>
      <c r="CH558" s="74" t="s">
        <v>50</v>
      </c>
      <c r="CI558" s="74">
        <v>6.0000000000000001E-3</v>
      </c>
      <c r="CJ558" s="74">
        <v>2.319</v>
      </c>
      <c r="CK558" s="74">
        <v>439.97</v>
      </c>
      <c r="CL558" s="74">
        <v>0.34</v>
      </c>
      <c r="CM558" s="74">
        <v>1.25</v>
      </c>
      <c r="CN558" s="74">
        <v>37.777000000000001</v>
      </c>
      <c r="CO558" s="74">
        <v>5.5E-2</v>
      </c>
      <c r="CP558" s="74">
        <v>0.628</v>
      </c>
      <c r="CQ558" s="74">
        <v>1.4E-2</v>
      </c>
      <c r="CR558" s="74">
        <v>9.43</v>
      </c>
      <c r="CS558" s="74">
        <v>1.0999999999999999E-2</v>
      </c>
      <c r="CT558" s="74">
        <v>0.16400000000000001</v>
      </c>
      <c r="CU558" s="74">
        <v>27.3</v>
      </c>
      <c r="CV558" s="74">
        <v>0.15</v>
      </c>
      <c r="CW558" s="74">
        <v>0.11</v>
      </c>
      <c r="CX558" s="74">
        <v>4.7539999999999996</v>
      </c>
      <c r="CY558" s="74">
        <v>1.0999999999999999E-2</v>
      </c>
      <c r="CZ558" s="74">
        <v>0.33400000000000002</v>
      </c>
      <c r="DA558" s="74">
        <v>2E-3</v>
      </c>
      <c r="DB558" s="74" t="s">
        <v>50</v>
      </c>
      <c r="DC558" s="74">
        <v>6.0000000000000001E-3</v>
      </c>
      <c r="DD558" s="74"/>
    </row>
    <row r="559" spans="1:108" ht="16.5" customHeight="1" x14ac:dyDescent="0.25">
      <c r="A559" s="70">
        <v>527</v>
      </c>
      <c r="B559" s="71">
        <v>45556</v>
      </c>
      <c r="C559" s="72">
        <v>2</v>
      </c>
      <c r="D559" s="72"/>
      <c r="E559" s="72">
        <v>1990.3381642512077</v>
      </c>
      <c r="F559" s="74"/>
      <c r="G559" s="72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2">
        <v>1.409</v>
      </c>
      <c r="AB559" s="72">
        <v>387.26</v>
      </c>
      <c r="AC559" s="72">
        <v>1.04</v>
      </c>
      <c r="AD559" s="72">
        <v>2.37</v>
      </c>
      <c r="AE559" s="72">
        <v>7.2039999999999997</v>
      </c>
      <c r="AF559" s="72">
        <v>4.4999999999999998E-2</v>
      </c>
      <c r="AG559" s="72">
        <v>0.33</v>
      </c>
      <c r="AH559" s="72">
        <v>2.5000000000000001E-2</v>
      </c>
      <c r="AI559" s="72" t="s">
        <v>50</v>
      </c>
      <c r="AJ559" s="72">
        <v>8.0000000000000002E-3</v>
      </c>
      <c r="AK559" s="72"/>
      <c r="AL559" s="72"/>
      <c r="AM559" s="72"/>
      <c r="AN559" s="72"/>
      <c r="AO559" s="74">
        <v>30.074000000000002</v>
      </c>
      <c r="AP559" s="72">
        <v>11265.19</v>
      </c>
      <c r="AQ559" s="74">
        <v>41.06</v>
      </c>
      <c r="AR559" s="74">
        <v>11.38</v>
      </c>
      <c r="AS559" s="74">
        <v>9.8620000000000001</v>
      </c>
      <c r="AT559" s="74">
        <v>0.93700000000000006</v>
      </c>
      <c r="AU559" s="74">
        <v>0.33800000000000002</v>
      </c>
      <c r="AV559" s="74">
        <v>0.11799999999999999</v>
      </c>
      <c r="AW559" s="74">
        <v>7.57</v>
      </c>
      <c r="AX559" s="74">
        <v>0.13</v>
      </c>
      <c r="AY559" s="74"/>
      <c r="AZ559" s="74"/>
      <c r="BA559" s="74"/>
      <c r="BB559" s="74">
        <v>0.52</v>
      </c>
      <c r="BC559" s="72">
        <v>84.93</v>
      </c>
      <c r="BD559" s="74">
        <v>0.15</v>
      </c>
      <c r="BE559" s="74">
        <v>2.0499999999999998</v>
      </c>
      <c r="BF559" s="74">
        <v>7.415</v>
      </c>
      <c r="BG559" s="74">
        <v>0.02</v>
      </c>
      <c r="BH559" s="74">
        <v>0.33800000000000002</v>
      </c>
      <c r="BI559" s="74">
        <v>2.1999999999999999E-2</v>
      </c>
      <c r="BJ559" s="74" t="s">
        <v>50</v>
      </c>
      <c r="BK559" s="74">
        <v>5.0000000000000001E-3</v>
      </c>
      <c r="BL559" s="74">
        <v>1.4670000000000001</v>
      </c>
      <c r="BM559" s="72">
        <v>965.49</v>
      </c>
      <c r="BN559" s="74">
        <v>1</v>
      </c>
      <c r="BO559" s="74">
        <v>51.69</v>
      </c>
      <c r="BP559" s="74">
        <v>10.365</v>
      </c>
      <c r="BQ559" s="74">
        <v>0.54500000000000004</v>
      </c>
      <c r="BR559" s="74">
        <v>0.14000000000000001</v>
      </c>
      <c r="BS559" s="74">
        <v>0.54600000000000004</v>
      </c>
      <c r="BT559" s="74">
        <v>2.04</v>
      </c>
      <c r="BU559" s="74">
        <v>8.9999999999999993E-3</v>
      </c>
      <c r="BV559" s="74"/>
      <c r="BW559" s="74"/>
      <c r="BX559" s="73"/>
      <c r="BY559" s="73"/>
      <c r="BZ559" s="74">
        <v>0.39500000000000002</v>
      </c>
      <c r="CA559" s="72">
        <v>59.23</v>
      </c>
      <c r="CB559" s="74">
        <v>0.16</v>
      </c>
      <c r="CC559" s="74">
        <v>0.21</v>
      </c>
      <c r="CD559" s="74">
        <v>7.3609999999999998</v>
      </c>
      <c r="CE559" s="74">
        <v>1.2999999999999999E-2</v>
      </c>
      <c r="CF559" s="74">
        <v>0.35699999999999998</v>
      </c>
      <c r="CG559" s="74">
        <v>3.0000000000000001E-3</v>
      </c>
      <c r="CH559" s="74" t="s">
        <v>50</v>
      </c>
      <c r="CI559" s="74">
        <v>6.0000000000000001E-3</v>
      </c>
      <c r="CJ559" s="74">
        <v>2.5129999999999999</v>
      </c>
      <c r="CK559" s="74">
        <v>468.99</v>
      </c>
      <c r="CL559" s="74">
        <v>0.34</v>
      </c>
      <c r="CM559" s="74">
        <v>1.46</v>
      </c>
      <c r="CN559" s="74">
        <v>35.545999999999999</v>
      </c>
      <c r="CO559" s="74">
        <v>5.8000000000000003E-2</v>
      </c>
      <c r="CP559" s="74">
        <v>0.56599999999999995</v>
      </c>
      <c r="CQ559" s="74">
        <v>1.6E-2</v>
      </c>
      <c r="CR559" s="74">
        <v>13.08</v>
      </c>
      <c r="CS559" s="74">
        <v>8.9999999999999993E-3</v>
      </c>
      <c r="CT559" s="74">
        <v>0.16600000000000001</v>
      </c>
      <c r="CU559" s="74">
        <v>36.799999999999997</v>
      </c>
      <c r="CV559" s="74">
        <v>0.16</v>
      </c>
      <c r="CW559" s="74">
        <v>0.14000000000000001</v>
      </c>
      <c r="CX559" s="74">
        <v>5.1269999999999998</v>
      </c>
      <c r="CY559" s="74">
        <v>1.0999999999999999E-2</v>
      </c>
      <c r="CZ559" s="74">
        <v>0.35399999999999998</v>
      </c>
      <c r="DA559" s="74">
        <v>2E-3</v>
      </c>
      <c r="DB559" s="74" t="s">
        <v>50</v>
      </c>
      <c r="DC559" s="74">
        <v>5.0000000000000001E-3</v>
      </c>
      <c r="DD559" s="74"/>
    </row>
    <row r="560" spans="1:108" ht="16.5" customHeight="1" x14ac:dyDescent="0.25">
      <c r="A560" s="70">
        <v>528</v>
      </c>
      <c r="B560" s="71">
        <v>45557</v>
      </c>
      <c r="C560" s="72">
        <v>1</v>
      </c>
      <c r="D560" s="72"/>
      <c r="E560" s="72">
        <v>1255.510440835267</v>
      </c>
      <c r="F560" s="74"/>
      <c r="G560" s="72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2">
        <v>2.1930000000000001</v>
      </c>
      <c r="AB560" s="72">
        <v>302.8</v>
      </c>
      <c r="AC560" s="72">
        <v>0.75</v>
      </c>
      <c r="AD560" s="72">
        <v>2.0499999999999998</v>
      </c>
      <c r="AE560" s="72">
        <v>6.3710000000000004</v>
      </c>
      <c r="AF560" s="72">
        <v>3.5000000000000003E-2</v>
      </c>
      <c r="AG560" s="72">
        <v>0.32800000000000001</v>
      </c>
      <c r="AH560" s="72">
        <v>2.1999999999999999E-2</v>
      </c>
      <c r="AI560" s="72" t="s">
        <v>50</v>
      </c>
      <c r="AJ560" s="72">
        <v>8.0000000000000002E-3</v>
      </c>
      <c r="AK560" s="72"/>
      <c r="AL560" s="72"/>
      <c r="AM560" s="72"/>
      <c r="AN560" s="72"/>
      <c r="AO560" s="74">
        <v>20.295999999999999</v>
      </c>
      <c r="AP560" s="72">
        <v>8728.67</v>
      </c>
      <c r="AQ560" s="74">
        <v>31.87</v>
      </c>
      <c r="AR560" s="74">
        <v>13.8</v>
      </c>
      <c r="AS560" s="74">
        <v>11.122999999999999</v>
      </c>
      <c r="AT560" s="74">
        <v>0.78700000000000003</v>
      </c>
      <c r="AU560" s="74">
        <v>0.36599999999999999</v>
      </c>
      <c r="AV560" s="74">
        <v>0.14299999999999999</v>
      </c>
      <c r="AW560" s="74">
        <v>11.17</v>
      </c>
      <c r="AX560" s="74">
        <v>0.122</v>
      </c>
      <c r="AY560" s="74"/>
      <c r="AZ560" s="74"/>
      <c r="BA560" s="74"/>
      <c r="BB560" s="74">
        <v>1.032</v>
      </c>
      <c r="BC560" s="72">
        <v>300.25</v>
      </c>
      <c r="BD560" s="74">
        <v>0.78</v>
      </c>
      <c r="BE560" s="74">
        <v>2.13</v>
      </c>
      <c r="BF560" s="74">
        <v>6.57</v>
      </c>
      <c r="BG560" s="74">
        <v>3.6999999999999998E-2</v>
      </c>
      <c r="BH560" s="74">
        <v>0.33700000000000002</v>
      </c>
      <c r="BI560" s="74">
        <v>2.3E-2</v>
      </c>
      <c r="BJ560" s="74" t="s">
        <v>50</v>
      </c>
      <c r="BK560" s="74">
        <v>8.0000000000000002E-3</v>
      </c>
      <c r="BL560" s="74">
        <v>1.292</v>
      </c>
      <c r="BM560" s="72">
        <v>705.07</v>
      </c>
      <c r="BN560" s="74">
        <v>0.72</v>
      </c>
      <c r="BO560" s="74">
        <v>46.7</v>
      </c>
      <c r="BP560" s="74">
        <v>12.679</v>
      </c>
      <c r="BQ560" s="74">
        <v>0.40699999999999997</v>
      </c>
      <c r="BR560" s="74">
        <v>0.23200000000000001</v>
      </c>
      <c r="BS560" s="74">
        <v>0.47899999999999998</v>
      </c>
      <c r="BT560" s="74">
        <v>3.3</v>
      </c>
      <c r="BU560" s="74">
        <v>8.9999999999999993E-3</v>
      </c>
      <c r="BV560" s="74"/>
      <c r="BW560" s="74"/>
      <c r="BX560" s="73"/>
      <c r="BY560" s="73"/>
      <c r="BZ560" s="74">
        <v>0.39900000000000002</v>
      </c>
      <c r="CA560" s="72">
        <v>49.02</v>
      </c>
      <c r="CB560" s="74">
        <v>0.18</v>
      </c>
      <c r="CC560" s="74">
        <v>0.35</v>
      </c>
      <c r="CD560" s="74">
        <v>5.7619999999999996</v>
      </c>
      <c r="CE560" s="74">
        <v>2.1000000000000001E-2</v>
      </c>
      <c r="CF560" s="74">
        <v>0.35799999999999998</v>
      </c>
      <c r="CG560" s="74">
        <v>4.0000000000000001E-3</v>
      </c>
      <c r="CH560" s="74" t="s">
        <v>50</v>
      </c>
      <c r="CI560" s="74">
        <v>6.0000000000000001E-3</v>
      </c>
      <c r="CJ560" s="74">
        <v>0.79100000000000004</v>
      </c>
      <c r="CK560" s="74">
        <v>512.29999999999995</v>
      </c>
      <c r="CL560" s="74">
        <v>0.59</v>
      </c>
      <c r="CM560" s="74">
        <v>25.85</v>
      </c>
      <c r="CN560" s="74">
        <v>37.777000000000001</v>
      </c>
      <c r="CO560" s="74">
        <v>0.26500000000000001</v>
      </c>
      <c r="CP560" s="74">
        <v>0.39300000000000002</v>
      </c>
      <c r="CQ560" s="74">
        <v>0.26400000000000001</v>
      </c>
      <c r="CR560" s="74">
        <v>17.190000000000001</v>
      </c>
      <c r="CS560" s="74">
        <v>0.01</v>
      </c>
      <c r="CT560" s="74">
        <v>0.3</v>
      </c>
      <c r="CU560" s="74">
        <v>38.450000000000003</v>
      </c>
      <c r="CV560" s="74">
        <v>0.14000000000000001</v>
      </c>
      <c r="CW560" s="74">
        <v>0.15</v>
      </c>
      <c r="CX560" s="74">
        <v>4.9950000000000001</v>
      </c>
      <c r="CY560" s="74">
        <v>1.2E-2</v>
      </c>
      <c r="CZ560" s="74">
        <v>0.32400000000000001</v>
      </c>
      <c r="DA560" s="74">
        <v>2E-3</v>
      </c>
      <c r="DB560" s="74" t="s">
        <v>50</v>
      </c>
      <c r="DC560" s="74">
        <v>6.0000000000000001E-3</v>
      </c>
      <c r="DD560" s="74"/>
    </row>
    <row r="561" spans="1:108" ht="16.5" customHeight="1" x14ac:dyDescent="0.25">
      <c r="A561" s="70">
        <v>529</v>
      </c>
      <c r="B561" s="71">
        <v>45557</v>
      </c>
      <c r="C561" s="72">
        <v>2</v>
      </c>
      <c r="D561" s="72"/>
      <c r="E561" s="72">
        <v>1808.7855297157623</v>
      </c>
      <c r="F561" s="74"/>
      <c r="G561" s="72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2">
        <v>1.248</v>
      </c>
      <c r="AB561" s="72">
        <v>329.02</v>
      </c>
      <c r="AC561" s="72">
        <v>1.42</v>
      </c>
      <c r="AD561" s="72">
        <v>2.56</v>
      </c>
      <c r="AE561" s="72">
        <v>6.8179999999999996</v>
      </c>
      <c r="AF561" s="72">
        <v>4.9000000000000002E-2</v>
      </c>
      <c r="AG561" s="72">
        <v>0.42199999999999999</v>
      </c>
      <c r="AH561" s="72">
        <v>2.9000000000000001E-2</v>
      </c>
      <c r="AI561" s="72" t="s">
        <v>50</v>
      </c>
      <c r="AJ561" s="72">
        <v>8.0000000000000002E-3</v>
      </c>
      <c r="AK561" s="72"/>
      <c r="AL561" s="72"/>
      <c r="AM561" s="72"/>
      <c r="AN561" s="72"/>
      <c r="AO561" s="74">
        <v>18.826000000000001</v>
      </c>
      <c r="AP561" s="72">
        <v>7838.61</v>
      </c>
      <c r="AQ561" s="74">
        <v>46.65</v>
      </c>
      <c r="AR561" s="74">
        <v>11.98</v>
      </c>
      <c r="AS561" s="74">
        <v>7.9450000000000003</v>
      </c>
      <c r="AT561" s="74">
        <v>0.92400000000000004</v>
      </c>
      <c r="AU561" s="74">
        <v>0.39900000000000002</v>
      </c>
      <c r="AV561" s="74">
        <v>0.13400000000000001</v>
      </c>
      <c r="AW561" s="74">
        <v>7.21</v>
      </c>
      <c r="AX561" s="74">
        <v>0.16200000000000001</v>
      </c>
      <c r="AY561" s="74"/>
      <c r="AZ561" s="74"/>
      <c r="BA561" s="74"/>
      <c r="BB561" s="74">
        <v>0.63200000000000001</v>
      </c>
      <c r="BC561" s="72">
        <v>74.099999999999994</v>
      </c>
      <c r="BD561" s="74">
        <v>0.22</v>
      </c>
      <c r="BE561" s="74">
        <v>2.3199999999999998</v>
      </c>
      <c r="BF561" s="74">
        <v>7.3049999999999997</v>
      </c>
      <c r="BG561" s="74">
        <v>2.4E-2</v>
      </c>
      <c r="BH561" s="74">
        <v>0.46700000000000003</v>
      </c>
      <c r="BI561" s="74">
        <v>2.5999999999999999E-2</v>
      </c>
      <c r="BJ561" s="74" t="s">
        <v>50</v>
      </c>
      <c r="BK561" s="74">
        <v>5.0000000000000001E-3</v>
      </c>
      <c r="BL561" s="74">
        <v>2.19</v>
      </c>
      <c r="BM561" s="72">
        <v>366.99</v>
      </c>
      <c r="BN561" s="74">
        <v>0.78</v>
      </c>
      <c r="BO561" s="74">
        <v>50.05</v>
      </c>
      <c r="BP561" s="74">
        <v>10.09</v>
      </c>
      <c r="BQ561" s="74">
        <v>0.47799999999999998</v>
      </c>
      <c r="BR561" s="74">
        <v>0.16600000000000001</v>
      </c>
      <c r="BS561" s="74">
        <v>0.53800000000000003</v>
      </c>
      <c r="BT561" s="74">
        <v>2.57</v>
      </c>
      <c r="BU561" s="74">
        <v>5.0000000000000001E-3</v>
      </c>
      <c r="BV561" s="74"/>
      <c r="BW561" s="74"/>
      <c r="BX561" s="73"/>
      <c r="BY561" s="73"/>
      <c r="BZ561" s="74">
        <v>0.433</v>
      </c>
      <c r="CA561" s="72">
        <v>45.86</v>
      </c>
      <c r="CB561" s="74">
        <v>0.18</v>
      </c>
      <c r="CC561" s="74">
        <v>0.23</v>
      </c>
      <c r="CD561" s="74">
        <v>7.2469999999999999</v>
      </c>
      <c r="CE561" s="74">
        <v>1.4999999999999999E-2</v>
      </c>
      <c r="CF561" s="74">
        <v>0.50600000000000001</v>
      </c>
      <c r="CG561" s="74">
        <v>3.0000000000000001E-3</v>
      </c>
      <c r="CH561" s="74" t="s">
        <v>50</v>
      </c>
      <c r="CI561" s="74">
        <v>4.0000000000000001E-3</v>
      </c>
      <c r="CJ561" s="74">
        <v>1.198</v>
      </c>
      <c r="CK561" s="74">
        <v>228.06</v>
      </c>
      <c r="CL561" s="74">
        <v>0.33</v>
      </c>
      <c r="CM561" s="74">
        <v>1.21</v>
      </c>
      <c r="CN561" s="74">
        <v>35.545999999999999</v>
      </c>
      <c r="CO561" s="74">
        <v>5.3999999999999999E-2</v>
      </c>
      <c r="CP561" s="74">
        <v>0.64</v>
      </c>
      <c r="CQ561" s="74">
        <v>1.4E-2</v>
      </c>
      <c r="CR561" s="74">
        <v>21.21</v>
      </c>
      <c r="CS561" s="74">
        <v>0.01</v>
      </c>
      <c r="CT561" s="74">
        <v>0.26600000000000001</v>
      </c>
      <c r="CU561" s="74">
        <v>23.55</v>
      </c>
      <c r="CV561" s="74">
        <v>0.19</v>
      </c>
      <c r="CW561" s="74">
        <v>0.19</v>
      </c>
      <c r="CX561" s="74">
        <v>5.15</v>
      </c>
      <c r="CY561" s="74">
        <v>1.2E-2</v>
      </c>
      <c r="CZ561" s="74">
        <v>0.501</v>
      </c>
      <c r="DA561" s="74">
        <v>3.0000000000000001E-3</v>
      </c>
      <c r="DB561" s="74" t="s">
        <v>50</v>
      </c>
      <c r="DC561" s="74">
        <v>8.0000000000000002E-3</v>
      </c>
      <c r="DD561" s="74"/>
    </row>
    <row r="562" spans="1:108" ht="16.5" customHeight="1" x14ac:dyDescent="0.25">
      <c r="A562" s="70">
        <v>530</v>
      </c>
      <c r="B562" s="71">
        <v>45558</v>
      </c>
      <c r="C562" s="72">
        <v>1</v>
      </c>
      <c r="D562" s="72"/>
      <c r="E562" s="72">
        <v>1196.0803151119223</v>
      </c>
      <c r="F562" s="74"/>
      <c r="G562" s="72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2">
        <v>1.944</v>
      </c>
      <c r="AB562" s="72">
        <v>591.11</v>
      </c>
      <c r="AC562" s="72">
        <v>1.96</v>
      </c>
      <c r="AD562" s="72">
        <v>2.63</v>
      </c>
      <c r="AE562" s="72">
        <v>8.0890000000000004</v>
      </c>
      <c r="AF562" s="72">
        <v>5.5E-2</v>
      </c>
      <c r="AG562" s="72">
        <v>0.435</v>
      </c>
      <c r="AH562" s="72">
        <v>2.8000000000000001E-2</v>
      </c>
      <c r="AI562" s="72" t="s">
        <v>50</v>
      </c>
      <c r="AJ562" s="72">
        <v>1.0999999999999999E-2</v>
      </c>
      <c r="AK562" s="72"/>
      <c r="AL562" s="72"/>
      <c r="AM562" s="72"/>
      <c r="AN562" s="72"/>
      <c r="AO562" s="74">
        <v>26.425000000000001</v>
      </c>
      <c r="AP562" s="72">
        <v>9740.8700000000008</v>
      </c>
      <c r="AQ562" s="74">
        <v>46.9</v>
      </c>
      <c r="AR562" s="74">
        <v>12.89</v>
      </c>
      <c r="AS562" s="74">
        <v>8.1110000000000007</v>
      </c>
      <c r="AT562" s="74">
        <v>0.99399999999999999</v>
      </c>
      <c r="AU562" s="74">
        <v>0.29499999999999998</v>
      </c>
      <c r="AV562" s="74">
        <v>0.13500000000000001</v>
      </c>
      <c r="AW562" s="74">
        <v>6.38</v>
      </c>
      <c r="AX562" s="74">
        <v>0.17</v>
      </c>
      <c r="AY562" s="74"/>
      <c r="AZ562" s="74"/>
      <c r="BA562" s="74"/>
      <c r="BB562" s="74">
        <v>0.73199999999999998</v>
      </c>
      <c r="BC562" s="72">
        <v>130.43</v>
      </c>
      <c r="BD562" s="74">
        <v>0.34</v>
      </c>
      <c r="BE562" s="74">
        <v>2.73</v>
      </c>
      <c r="BF562" s="74">
        <v>8.1379999999999999</v>
      </c>
      <c r="BG562" s="74">
        <v>3.2000000000000001E-2</v>
      </c>
      <c r="BH562" s="74">
        <v>0.40400000000000003</v>
      </c>
      <c r="BI562" s="74">
        <v>2.9000000000000001E-2</v>
      </c>
      <c r="BJ562" s="74" t="s">
        <v>50</v>
      </c>
      <c r="BK562" s="74">
        <v>7.0000000000000001E-3</v>
      </c>
      <c r="BL562" s="74">
        <v>2.5880000000000001</v>
      </c>
      <c r="BM562" s="72">
        <v>1198.49</v>
      </c>
      <c r="BN562" s="74">
        <v>2.52</v>
      </c>
      <c r="BO562" s="74">
        <v>49.81</v>
      </c>
      <c r="BP562" s="74">
        <v>11.33</v>
      </c>
      <c r="BQ562" s="74">
        <v>0.59199999999999997</v>
      </c>
      <c r="BR562" s="74">
        <v>0.17</v>
      </c>
      <c r="BS562" s="74">
        <v>0.54300000000000004</v>
      </c>
      <c r="BT562" s="74">
        <v>2.76</v>
      </c>
      <c r="BU562" s="74">
        <v>1.4E-2</v>
      </c>
      <c r="BV562" s="74"/>
      <c r="BW562" s="74"/>
      <c r="BX562" s="73"/>
      <c r="BY562" s="73"/>
      <c r="BZ562" s="74">
        <v>0.59899999999999998</v>
      </c>
      <c r="CA562" s="72">
        <v>73.2</v>
      </c>
      <c r="CB562" s="74">
        <v>0.21</v>
      </c>
      <c r="CC562" s="74">
        <v>0.5</v>
      </c>
      <c r="CD562" s="74">
        <v>7.492</v>
      </c>
      <c r="CE562" s="74">
        <v>0.02</v>
      </c>
      <c r="CF562" s="74">
        <v>0.40200000000000002</v>
      </c>
      <c r="CG562" s="74">
        <v>6.0000000000000001E-3</v>
      </c>
      <c r="CH562" s="74" t="s">
        <v>50</v>
      </c>
      <c r="CI562" s="74">
        <v>6.0000000000000001E-3</v>
      </c>
      <c r="CJ562" s="74">
        <v>2.36</v>
      </c>
      <c r="CK562" s="74">
        <v>504.01</v>
      </c>
      <c r="CL562" s="74">
        <v>0.57999999999999996</v>
      </c>
      <c r="CM562" s="74">
        <v>6.19</v>
      </c>
      <c r="CN562" s="74">
        <v>31.654</v>
      </c>
      <c r="CO562" s="74">
        <v>0.127</v>
      </c>
      <c r="CP562" s="74">
        <v>0.63500000000000001</v>
      </c>
      <c r="CQ562" s="74">
        <v>6.6000000000000003E-2</v>
      </c>
      <c r="CR562" s="74">
        <v>14.76</v>
      </c>
      <c r="CS562" s="74">
        <v>0.01</v>
      </c>
      <c r="CT562" s="74">
        <v>0.432</v>
      </c>
      <c r="CU562" s="74">
        <v>41.16</v>
      </c>
      <c r="CV562" s="74">
        <v>0.19</v>
      </c>
      <c r="CW562" s="74">
        <v>0.32</v>
      </c>
      <c r="CX562" s="74">
        <v>6.15</v>
      </c>
      <c r="CY562" s="74">
        <v>1.7000000000000001E-2</v>
      </c>
      <c r="CZ562" s="74">
        <v>0.41699999999999998</v>
      </c>
      <c r="DA562" s="74">
        <v>4.0000000000000001E-3</v>
      </c>
      <c r="DB562" s="74" t="s">
        <v>50</v>
      </c>
      <c r="DC562" s="74">
        <v>0.01</v>
      </c>
      <c r="DD562" s="74"/>
    </row>
    <row r="563" spans="1:108" ht="16.5" customHeight="1" x14ac:dyDescent="0.25">
      <c r="A563" s="70">
        <v>531</v>
      </c>
      <c r="B563" s="71">
        <v>45558</v>
      </c>
      <c r="C563" s="72">
        <v>2</v>
      </c>
      <c r="D563" s="72"/>
      <c r="E563" s="72">
        <v>1822.6176808266364</v>
      </c>
      <c r="F563" s="74"/>
      <c r="G563" s="72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2">
        <v>1.3480000000000001</v>
      </c>
      <c r="AB563" s="72">
        <v>366.23</v>
      </c>
      <c r="AC563" s="72">
        <v>1.04</v>
      </c>
      <c r="AD563" s="72">
        <v>1.93</v>
      </c>
      <c r="AE563" s="72">
        <v>7.8529999999999998</v>
      </c>
      <c r="AF563" s="72">
        <v>0.06</v>
      </c>
      <c r="AG563" s="72">
        <v>0.26</v>
      </c>
      <c r="AH563" s="72">
        <v>1.9E-2</v>
      </c>
      <c r="AI563" s="72" t="s">
        <v>50</v>
      </c>
      <c r="AJ563" s="72">
        <v>0.01</v>
      </c>
      <c r="AK563" s="72"/>
      <c r="AL563" s="72"/>
      <c r="AM563" s="72"/>
      <c r="AN563" s="72"/>
      <c r="AO563" s="74">
        <v>32.698999999999998</v>
      </c>
      <c r="AP563" s="72">
        <v>10481.620000000001</v>
      </c>
      <c r="AQ563" s="74">
        <v>38.69</v>
      </c>
      <c r="AR563" s="74">
        <v>11.59</v>
      </c>
      <c r="AS563" s="74">
        <v>8.8930000000000007</v>
      </c>
      <c r="AT563" s="74">
        <v>1.3180000000000001</v>
      </c>
      <c r="AU563" s="74">
        <v>0.28100000000000003</v>
      </c>
      <c r="AV563" s="74">
        <v>0.11799999999999999</v>
      </c>
      <c r="AW563" s="74">
        <v>9.8699999999999992</v>
      </c>
      <c r="AX563" s="74">
        <v>0.114</v>
      </c>
      <c r="AY563" s="74"/>
      <c r="AZ563" s="74"/>
      <c r="BA563" s="74"/>
      <c r="BB563" s="74">
        <v>0.46600000000000003</v>
      </c>
      <c r="BC563" s="72">
        <v>57.13</v>
      </c>
      <c r="BD563" s="74">
        <v>0.13</v>
      </c>
      <c r="BE563" s="74">
        <v>1.21</v>
      </c>
      <c r="BF563" s="74">
        <v>6.843</v>
      </c>
      <c r="BG563" s="74">
        <v>1.4E-2</v>
      </c>
      <c r="BH563" s="74">
        <v>0.22600000000000001</v>
      </c>
      <c r="BI563" s="74">
        <v>1.2E-2</v>
      </c>
      <c r="BJ563" s="74" t="s">
        <v>50</v>
      </c>
      <c r="BK563" s="74">
        <v>5.0000000000000001E-3</v>
      </c>
      <c r="BL563" s="74">
        <v>1.4950000000000001</v>
      </c>
      <c r="BM563" s="72">
        <v>877.55</v>
      </c>
      <c r="BN563" s="74">
        <v>0.98</v>
      </c>
      <c r="BO563" s="74">
        <v>48.16</v>
      </c>
      <c r="BP563" s="74">
        <v>10.836</v>
      </c>
      <c r="BQ563" s="74">
        <v>0.45300000000000001</v>
      </c>
      <c r="BR563" s="74">
        <v>0.16500000000000001</v>
      </c>
      <c r="BS563" s="74">
        <v>0.435</v>
      </c>
      <c r="BT563" s="74">
        <v>2.98</v>
      </c>
      <c r="BU563" s="74">
        <v>8.0000000000000002E-3</v>
      </c>
      <c r="BV563" s="74"/>
      <c r="BW563" s="74"/>
      <c r="BX563" s="73"/>
      <c r="BY563" s="73"/>
      <c r="BZ563" s="74">
        <v>0.46600000000000003</v>
      </c>
      <c r="CA563" s="72">
        <v>52.53</v>
      </c>
      <c r="CB563" s="74">
        <v>0.24</v>
      </c>
      <c r="CC563" s="74">
        <v>0.68</v>
      </c>
      <c r="CD563" s="74">
        <v>7.2160000000000002</v>
      </c>
      <c r="CE563" s="74">
        <v>3.7999999999999999E-2</v>
      </c>
      <c r="CF563" s="74">
        <v>0.55300000000000005</v>
      </c>
      <c r="CG563" s="74">
        <v>7.0000000000000001E-3</v>
      </c>
      <c r="CH563" s="74" t="s">
        <v>50</v>
      </c>
      <c r="CI563" s="74">
        <v>8.0000000000000002E-3</v>
      </c>
      <c r="CJ563" s="74">
        <v>2.3919999999999999</v>
      </c>
      <c r="CK563" s="74">
        <v>295.83999999999997</v>
      </c>
      <c r="CL563" s="74">
        <v>0.21</v>
      </c>
      <c r="CM563" s="74">
        <v>1.3</v>
      </c>
      <c r="CN563" s="74">
        <v>35.472000000000001</v>
      </c>
      <c r="CO563" s="74">
        <v>4.2999999999999997E-2</v>
      </c>
      <c r="CP563" s="74">
        <v>0.47399999999999998</v>
      </c>
      <c r="CQ563" s="74">
        <v>1.2999999999999999E-2</v>
      </c>
      <c r="CR563" s="74">
        <v>13.64</v>
      </c>
      <c r="CS563" s="74">
        <v>8.9999999999999993E-3</v>
      </c>
      <c r="CT563" s="74">
        <v>0.36599999999999999</v>
      </c>
      <c r="CU563" s="74">
        <v>48.08</v>
      </c>
      <c r="CV563" s="74">
        <v>0.17</v>
      </c>
      <c r="CW563" s="74">
        <v>0.26</v>
      </c>
      <c r="CX563" s="74">
        <v>5.5030000000000001</v>
      </c>
      <c r="CY563" s="74">
        <v>1.9E-2</v>
      </c>
      <c r="CZ563" s="74">
        <v>0.25900000000000001</v>
      </c>
      <c r="DA563" s="74">
        <v>3.0000000000000001E-3</v>
      </c>
      <c r="DB563" s="74" t="s">
        <v>50</v>
      </c>
      <c r="DC563" s="74">
        <v>5.0000000000000001E-3</v>
      </c>
      <c r="DD563" s="74"/>
    </row>
    <row r="564" spans="1:108" ht="16.5" customHeight="1" x14ac:dyDescent="0.25">
      <c r="A564" s="70">
        <v>532</v>
      </c>
      <c r="B564" s="71">
        <v>45559</v>
      </c>
      <c r="C564" s="72">
        <v>1</v>
      </c>
      <c r="D564" s="72"/>
      <c r="E564" s="72">
        <v>1745.1283040710014</v>
      </c>
      <c r="F564" s="74"/>
      <c r="G564" s="72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2">
        <v>1.597</v>
      </c>
      <c r="AB564" s="72">
        <v>592.51</v>
      </c>
      <c r="AC564" s="72">
        <v>1.7</v>
      </c>
      <c r="AD564" s="72">
        <v>2.97</v>
      </c>
      <c r="AE564" s="72">
        <v>7.3129999999999997</v>
      </c>
      <c r="AF564" s="72">
        <v>0.06</v>
      </c>
      <c r="AG564" s="72">
        <v>0.26700000000000002</v>
      </c>
      <c r="AH564" s="72">
        <v>3.2000000000000001E-2</v>
      </c>
      <c r="AI564" s="72" t="s">
        <v>50</v>
      </c>
      <c r="AJ564" s="72">
        <v>1.2999999999999999E-2</v>
      </c>
      <c r="AK564" s="72"/>
      <c r="AL564" s="72"/>
      <c r="AM564" s="72"/>
      <c r="AN564" s="72"/>
      <c r="AO564" s="74">
        <v>23.367999999999999</v>
      </c>
      <c r="AP564" s="72">
        <v>11586.07</v>
      </c>
      <c r="AQ564" s="74">
        <v>47.15</v>
      </c>
      <c r="AR564" s="74">
        <v>11.43</v>
      </c>
      <c r="AS564" s="74">
        <v>7.8259999999999996</v>
      </c>
      <c r="AT564" s="74">
        <v>1.03</v>
      </c>
      <c r="AU564" s="74">
        <v>0.28000000000000003</v>
      </c>
      <c r="AV564" s="74">
        <v>0.11799999999999999</v>
      </c>
      <c r="AW564" s="74">
        <v>7.62</v>
      </c>
      <c r="AX564" s="74">
        <v>0.20699999999999999</v>
      </c>
      <c r="AY564" s="74"/>
      <c r="AZ564" s="74"/>
      <c r="BA564" s="74"/>
      <c r="BB564" s="74">
        <v>0.499</v>
      </c>
      <c r="BC564" s="72">
        <v>93.37</v>
      </c>
      <c r="BD564" s="74">
        <v>0.21</v>
      </c>
      <c r="BE564" s="74">
        <v>2.61</v>
      </c>
      <c r="BF564" s="74">
        <v>7.8540000000000001</v>
      </c>
      <c r="BG564" s="74">
        <v>2.8000000000000001E-2</v>
      </c>
      <c r="BH564" s="74">
        <v>0.27200000000000002</v>
      </c>
      <c r="BI564" s="74">
        <v>2.7E-2</v>
      </c>
      <c r="BJ564" s="74" t="s">
        <v>50</v>
      </c>
      <c r="BK564" s="74">
        <v>8.0000000000000002E-3</v>
      </c>
      <c r="BL564" s="74">
        <v>1.1910000000000001</v>
      </c>
      <c r="BM564" s="72">
        <v>776.72</v>
      </c>
      <c r="BN564" s="74">
        <v>0.85</v>
      </c>
      <c r="BO564" s="74">
        <v>52.83</v>
      </c>
      <c r="BP564" s="74">
        <v>10.084</v>
      </c>
      <c r="BQ564" s="74">
        <v>0.52800000000000002</v>
      </c>
      <c r="BR564" s="74">
        <v>0.122</v>
      </c>
      <c r="BS564" s="74">
        <v>0.54</v>
      </c>
      <c r="BT564" s="74">
        <v>1.59</v>
      </c>
      <c r="BU564" s="74">
        <v>0.01</v>
      </c>
      <c r="BV564" s="74"/>
      <c r="BW564" s="74"/>
      <c r="BX564" s="73"/>
      <c r="BY564" s="73"/>
      <c r="BZ564" s="74">
        <v>0.46600000000000003</v>
      </c>
      <c r="CA564" s="72">
        <v>77.62</v>
      </c>
      <c r="CB564" s="74">
        <v>0.16</v>
      </c>
      <c r="CC564" s="74">
        <v>0.38</v>
      </c>
      <c r="CD564" s="74">
        <v>7.7839999999999998</v>
      </c>
      <c r="CE564" s="74">
        <v>1.7000000000000001E-2</v>
      </c>
      <c r="CF564" s="74">
        <v>0.28599999999999998</v>
      </c>
      <c r="CG564" s="74">
        <v>4.0000000000000001E-3</v>
      </c>
      <c r="CH564" s="74" t="s">
        <v>50</v>
      </c>
      <c r="CI564" s="74">
        <v>8.0000000000000002E-3</v>
      </c>
      <c r="CJ564" s="74">
        <v>2.161</v>
      </c>
      <c r="CK564" s="74">
        <v>403.36</v>
      </c>
      <c r="CL564" s="74">
        <v>0.33</v>
      </c>
      <c r="CM564" s="74">
        <v>3.09</v>
      </c>
      <c r="CN564" s="74">
        <v>34.052</v>
      </c>
      <c r="CO564" s="74">
        <v>8.1000000000000003E-2</v>
      </c>
      <c r="CP564" s="74">
        <v>0.53600000000000003</v>
      </c>
      <c r="CQ564" s="74">
        <v>3.3000000000000002E-2</v>
      </c>
      <c r="CR564" s="74">
        <v>14.73</v>
      </c>
      <c r="CS564" s="74">
        <v>1.2E-2</v>
      </c>
      <c r="CT564" s="74">
        <v>0.33300000000000002</v>
      </c>
      <c r="CU564" s="74">
        <v>37.409999999999997</v>
      </c>
      <c r="CV564" s="74">
        <v>0.15</v>
      </c>
      <c r="CW564" s="74">
        <v>0.26</v>
      </c>
      <c r="CX564" s="74">
        <v>5.9509999999999996</v>
      </c>
      <c r="CY564" s="74">
        <v>1.7000000000000001E-2</v>
      </c>
      <c r="CZ564" s="74">
        <v>0.26600000000000001</v>
      </c>
      <c r="DA564" s="74">
        <v>3.0000000000000001E-3</v>
      </c>
      <c r="DB564" s="74" t="s">
        <v>50</v>
      </c>
      <c r="DC564" s="74">
        <v>8.0000000000000002E-3</v>
      </c>
      <c r="DD564" s="74"/>
    </row>
    <row r="565" spans="1:108" ht="16.5" customHeight="1" x14ac:dyDescent="0.25">
      <c r="A565" s="70">
        <v>533</v>
      </c>
      <c r="B565" s="71">
        <v>45559</v>
      </c>
      <c r="C565" s="72">
        <v>2</v>
      </c>
      <c r="D565" s="72"/>
      <c r="E565" s="72">
        <v>1875.0723519197375</v>
      </c>
      <c r="F565" s="74"/>
      <c r="G565" s="72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2">
        <v>1.5449999999999999</v>
      </c>
      <c r="AB565" s="72">
        <v>551.79999999999995</v>
      </c>
      <c r="AC565" s="72">
        <v>1.93</v>
      </c>
      <c r="AD565" s="72">
        <v>3.66</v>
      </c>
      <c r="AE565" s="72">
        <v>8.0250000000000004</v>
      </c>
      <c r="AF565" s="72">
        <v>6.8000000000000005E-2</v>
      </c>
      <c r="AG565" s="72">
        <v>0.36299999999999999</v>
      </c>
      <c r="AH565" s="72">
        <v>0.04</v>
      </c>
      <c r="AI565" s="72" t="s">
        <v>50</v>
      </c>
      <c r="AJ565" s="72">
        <v>1.2999999999999999E-2</v>
      </c>
      <c r="AK565" s="72"/>
      <c r="AL565" s="72"/>
      <c r="AM565" s="72"/>
      <c r="AN565" s="72"/>
      <c r="AO565" s="74">
        <v>20.795999999999999</v>
      </c>
      <c r="AP565" s="72">
        <v>9993.4599999999991</v>
      </c>
      <c r="AQ565" s="74">
        <v>48.65</v>
      </c>
      <c r="AR565" s="74">
        <v>13.13</v>
      </c>
      <c r="AS565" s="74">
        <v>7.5869999999999997</v>
      </c>
      <c r="AT565" s="74">
        <v>1.081</v>
      </c>
      <c r="AU565" s="74">
        <v>0.28699999999999998</v>
      </c>
      <c r="AV565" s="74">
        <v>0.13900000000000001</v>
      </c>
      <c r="AW565" s="74">
        <v>4.3600000000000003</v>
      </c>
      <c r="AX565" s="74">
        <v>0.17199999999999999</v>
      </c>
      <c r="AY565" s="74"/>
      <c r="AZ565" s="74"/>
      <c r="BA565" s="74"/>
      <c r="BB565" s="74">
        <v>0.59899999999999998</v>
      </c>
      <c r="BC565" s="72">
        <v>108.68</v>
      </c>
      <c r="BD565" s="74">
        <v>0.26</v>
      </c>
      <c r="BE565" s="74">
        <v>2.97</v>
      </c>
      <c r="BF565" s="74">
        <v>8.016</v>
      </c>
      <c r="BG565" s="74">
        <v>3.2000000000000001E-2</v>
      </c>
      <c r="BH565" s="74">
        <v>0.36099999999999999</v>
      </c>
      <c r="BI565" s="74">
        <v>3.2000000000000001E-2</v>
      </c>
      <c r="BJ565" s="74" t="s">
        <v>50</v>
      </c>
      <c r="BK565" s="74">
        <v>8.0000000000000002E-3</v>
      </c>
      <c r="BL565" s="74">
        <v>1.1970000000000001</v>
      </c>
      <c r="BM565" s="72">
        <v>746.52</v>
      </c>
      <c r="BN565" s="74">
        <v>0.96</v>
      </c>
      <c r="BO565" s="74">
        <v>50.7</v>
      </c>
      <c r="BP565" s="74">
        <v>10.555</v>
      </c>
      <c r="BQ565" s="74">
        <v>0.50600000000000001</v>
      </c>
      <c r="BR565" s="74">
        <v>0.14399999999999999</v>
      </c>
      <c r="BS565" s="74">
        <v>0.53400000000000003</v>
      </c>
      <c r="BT565" s="74">
        <v>2.1</v>
      </c>
      <c r="BU565" s="74">
        <v>8.9999999999999993E-3</v>
      </c>
      <c r="BV565" s="74"/>
      <c r="BW565" s="74"/>
      <c r="BX565" s="73"/>
      <c r="BY565" s="73"/>
      <c r="BZ565" s="74">
        <v>0.46600000000000003</v>
      </c>
      <c r="CA565" s="72">
        <v>67.59</v>
      </c>
      <c r="CB565" s="74">
        <v>0.15</v>
      </c>
      <c r="CC565" s="74">
        <v>0.26</v>
      </c>
      <c r="CD565" s="74">
        <v>6.7190000000000003</v>
      </c>
      <c r="CE565" s="74">
        <v>1.4E-2</v>
      </c>
      <c r="CF565" s="74">
        <v>0.28699999999999998</v>
      </c>
      <c r="CG565" s="74">
        <v>3.0000000000000001E-3</v>
      </c>
      <c r="CH565" s="74" t="s">
        <v>50</v>
      </c>
      <c r="CI565" s="74">
        <v>8.0000000000000002E-3</v>
      </c>
      <c r="CJ565" s="74">
        <v>2.17</v>
      </c>
      <c r="CK565" s="74">
        <v>461.2</v>
      </c>
      <c r="CL565" s="74">
        <v>0.4</v>
      </c>
      <c r="CM565" s="74">
        <v>2.63</v>
      </c>
      <c r="CN565" s="74">
        <v>33.581000000000003</v>
      </c>
      <c r="CO565" s="74">
        <v>7.3999999999999996E-2</v>
      </c>
      <c r="CP565" s="74">
        <v>0.53400000000000003</v>
      </c>
      <c r="CQ565" s="74">
        <v>2.9000000000000001E-2</v>
      </c>
      <c r="CR565" s="74">
        <v>15.14</v>
      </c>
      <c r="CS565" s="74">
        <v>0.01</v>
      </c>
      <c r="CT565" s="74">
        <v>0.36599999999999999</v>
      </c>
      <c r="CU565" s="74">
        <v>41.65</v>
      </c>
      <c r="CV565" s="74">
        <v>0.24</v>
      </c>
      <c r="CW565" s="74">
        <v>0.28999999999999998</v>
      </c>
      <c r="CX565" s="74">
        <v>6.165</v>
      </c>
      <c r="CY565" s="74">
        <v>1.4999999999999999E-2</v>
      </c>
      <c r="CZ565" s="74">
        <v>0.32700000000000001</v>
      </c>
      <c r="DA565" s="74">
        <v>3.0000000000000001E-3</v>
      </c>
      <c r="DB565" s="74" t="s">
        <v>50</v>
      </c>
      <c r="DC565" s="74">
        <v>8.0000000000000002E-3</v>
      </c>
      <c r="DD565" s="74"/>
    </row>
    <row r="566" spans="1:108" ht="16.5" customHeight="1" x14ac:dyDescent="0.25">
      <c r="A566" s="70">
        <v>534</v>
      </c>
      <c r="B566" s="71">
        <v>45560</v>
      </c>
      <c r="C566" s="72">
        <v>1</v>
      </c>
      <c r="D566" s="72"/>
      <c r="E566" s="72">
        <v>1580.1917059999998</v>
      </c>
      <c r="F566" s="74"/>
      <c r="G566" s="72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2">
        <v>1.3959999999999999</v>
      </c>
      <c r="AB566" s="72">
        <v>599.74</v>
      </c>
      <c r="AC566" s="72">
        <v>1.95</v>
      </c>
      <c r="AD566" s="72">
        <v>3.25</v>
      </c>
      <c r="AE566" s="72">
        <v>7.5970000000000004</v>
      </c>
      <c r="AF566" s="72">
        <v>3.7999999999999999E-2</v>
      </c>
      <c r="AG566" s="72">
        <v>0.34200000000000003</v>
      </c>
      <c r="AH566" s="72">
        <v>3.4000000000000002E-2</v>
      </c>
      <c r="AI566" s="72" t="s">
        <v>50</v>
      </c>
      <c r="AJ566" s="72">
        <v>1.7000000000000001E-2</v>
      </c>
      <c r="AK566" s="72"/>
      <c r="AL566" s="72"/>
      <c r="AM566" s="72"/>
      <c r="AN566" s="72"/>
      <c r="AO566" s="74">
        <v>15.731999999999999</v>
      </c>
      <c r="AP566" s="72">
        <v>11040.67</v>
      </c>
      <c r="AQ566" s="74">
        <v>53.9</v>
      </c>
      <c r="AR566" s="74">
        <v>11.33</v>
      </c>
      <c r="AS566" s="74">
        <v>6.8659999999999997</v>
      </c>
      <c r="AT566" s="74">
        <v>0.66100000000000003</v>
      </c>
      <c r="AU566" s="74">
        <v>0.25</v>
      </c>
      <c r="AV566" s="74">
        <v>0.11799999999999999</v>
      </c>
      <c r="AW566" s="74">
        <v>3.04</v>
      </c>
      <c r="AX566" s="74">
        <v>0.22900000000000001</v>
      </c>
      <c r="AY566" s="74"/>
      <c r="AZ566" s="74"/>
      <c r="BA566" s="74"/>
      <c r="BB566" s="74">
        <v>0.59899999999999998</v>
      </c>
      <c r="BC566" s="72">
        <v>173.59</v>
      </c>
      <c r="BD566" s="74">
        <v>0.41</v>
      </c>
      <c r="BE566" s="74">
        <v>3.14</v>
      </c>
      <c r="BF566" s="74">
        <v>8.9570000000000007</v>
      </c>
      <c r="BG566" s="74">
        <v>2.5000000000000001E-2</v>
      </c>
      <c r="BH566" s="74">
        <v>0.39600000000000002</v>
      </c>
      <c r="BI566" s="74">
        <v>4.2999999999999997E-2</v>
      </c>
      <c r="BJ566" s="74" t="s">
        <v>50</v>
      </c>
      <c r="BK566" s="74">
        <v>1.2999999999999999E-2</v>
      </c>
      <c r="BL566" s="74">
        <v>1.597</v>
      </c>
      <c r="BM566" s="72">
        <v>974.08</v>
      </c>
      <c r="BN566" s="74">
        <v>1.7</v>
      </c>
      <c r="BO566" s="74">
        <v>46.36</v>
      </c>
      <c r="BP566" s="74">
        <v>11.064</v>
      </c>
      <c r="BQ566" s="74">
        <v>0.432</v>
      </c>
      <c r="BR566" s="74">
        <v>0.11700000000000001</v>
      </c>
      <c r="BS566" s="74">
        <v>0.54200000000000004</v>
      </c>
      <c r="BT566" s="74">
        <v>3.73</v>
      </c>
      <c r="BU566" s="74">
        <v>1.4E-2</v>
      </c>
      <c r="BV566" s="74"/>
      <c r="BW566" s="74"/>
      <c r="BX566" s="73"/>
      <c r="BY566" s="73"/>
      <c r="BZ566" s="74">
        <v>0.53300000000000003</v>
      </c>
      <c r="CA566" s="72">
        <v>107.06</v>
      </c>
      <c r="CB566" s="74">
        <v>0.25</v>
      </c>
      <c r="CC566" s="74">
        <v>0.61</v>
      </c>
      <c r="CD566" s="74">
        <v>7.5579999999999998</v>
      </c>
      <c r="CE566" s="74">
        <v>4.0000000000000001E-3</v>
      </c>
      <c r="CF566" s="74">
        <v>0.34799999999999998</v>
      </c>
      <c r="CG566" s="74">
        <v>7.0000000000000001E-3</v>
      </c>
      <c r="CH566" s="74" t="s">
        <v>50</v>
      </c>
      <c r="CI566" s="74">
        <v>1.0999999999999999E-2</v>
      </c>
      <c r="CJ566" s="74">
        <v>1.966</v>
      </c>
      <c r="CK566" s="74">
        <v>588.77</v>
      </c>
      <c r="CL566" s="74">
        <v>0.73</v>
      </c>
      <c r="CM566" s="74">
        <v>6.57</v>
      </c>
      <c r="CN566" s="74">
        <v>27.283999999999999</v>
      </c>
      <c r="CO566" s="74">
        <v>0.112</v>
      </c>
      <c r="CP566" s="74">
        <v>0.53900000000000003</v>
      </c>
      <c r="CQ566" s="74">
        <v>7.4999999999999997E-2</v>
      </c>
      <c r="CR566" s="74">
        <v>23.01</v>
      </c>
      <c r="CS566" s="74">
        <v>1.4E-2</v>
      </c>
      <c r="CT566" s="74">
        <v>0.46600000000000003</v>
      </c>
      <c r="CU566" s="74">
        <v>61.63</v>
      </c>
      <c r="CV566" s="74">
        <v>0.23</v>
      </c>
      <c r="CW566" s="74">
        <v>0.32</v>
      </c>
      <c r="CX566" s="74">
        <v>7.0590000000000002</v>
      </c>
      <c r="CY566" s="74">
        <v>1E-3</v>
      </c>
      <c r="CZ566" s="74">
        <v>0.39600000000000002</v>
      </c>
      <c r="DA566" s="74">
        <v>4.0000000000000001E-3</v>
      </c>
      <c r="DB566" s="74" t="s">
        <v>50</v>
      </c>
      <c r="DC566" s="74">
        <v>1.0999999999999999E-2</v>
      </c>
      <c r="DD566" s="74"/>
    </row>
    <row r="567" spans="1:108" ht="16.5" customHeight="1" x14ac:dyDescent="0.25">
      <c r="A567" s="70">
        <v>535</v>
      </c>
      <c r="B567" s="71">
        <v>45560</v>
      </c>
      <c r="C567" s="72">
        <v>2</v>
      </c>
      <c r="D567" s="72"/>
      <c r="E567" s="72">
        <v>1855.6086359999999</v>
      </c>
      <c r="F567" s="74"/>
      <c r="G567" s="72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2">
        <v>1.4450000000000001</v>
      </c>
      <c r="AB567" s="72">
        <v>493.24</v>
      </c>
      <c r="AC567" s="72">
        <v>1.75</v>
      </c>
      <c r="AD567" s="72">
        <v>2.75</v>
      </c>
      <c r="AE567" s="72">
        <v>7.4660000000000002</v>
      </c>
      <c r="AF567" s="72">
        <v>3.5999999999999997E-2</v>
      </c>
      <c r="AG567" s="72">
        <v>0.36899999999999999</v>
      </c>
      <c r="AH567" s="72">
        <v>2.9000000000000001E-2</v>
      </c>
      <c r="AI567" s="72" t="s">
        <v>50</v>
      </c>
      <c r="AJ567" s="72">
        <v>1.4999999999999999E-2</v>
      </c>
      <c r="AK567" s="72"/>
      <c r="AL567" s="72"/>
      <c r="AM567" s="72"/>
      <c r="AN567" s="72"/>
      <c r="AO567" s="74">
        <v>22.413</v>
      </c>
      <c r="AP567" s="72">
        <v>12045.3</v>
      </c>
      <c r="AQ567" s="74">
        <v>55.67</v>
      </c>
      <c r="AR567" s="74">
        <v>11.54</v>
      </c>
      <c r="AS567" s="74">
        <v>6.2329999999999997</v>
      </c>
      <c r="AT567" s="74">
        <v>0.80300000000000005</v>
      </c>
      <c r="AU567" s="74">
        <v>0.23499999999999999</v>
      </c>
      <c r="AV567" s="74">
        <v>0.12</v>
      </c>
      <c r="AW567" s="74">
        <v>3.17</v>
      </c>
      <c r="AX567" s="74">
        <v>0.217</v>
      </c>
      <c r="AY567" s="74"/>
      <c r="AZ567" s="74"/>
      <c r="BA567" s="74"/>
      <c r="BB567" s="74">
        <v>0.7</v>
      </c>
      <c r="BC567" s="72">
        <v>135.56</v>
      </c>
      <c r="BD567" s="74">
        <v>0.37</v>
      </c>
      <c r="BE567" s="74">
        <v>2.69</v>
      </c>
      <c r="BF567" s="74">
        <v>8.1980000000000004</v>
      </c>
      <c r="BG567" s="74">
        <v>1.6E-2</v>
      </c>
      <c r="BH567" s="74">
        <v>0.38</v>
      </c>
      <c r="BI567" s="74">
        <v>2.8000000000000001E-2</v>
      </c>
      <c r="BJ567" s="74" t="s">
        <v>50</v>
      </c>
      <c r="BK567" s="74">
        <v>1.0999999999999999E-2</v>
      </c>
      <c r="BL567" s="74">
        <v>2.097</v>
      </c>
      <c r="BM567" s="72">
        <v>1318.35</v>
      </c>
      <c r="BN567" s="74">
        <v>1.84</v>
      </c>
      <c r="BO567" s="74">
        <v>38.11</v>
      </c>
      <c r="BP567" s="74">
        <v>13.605</v>
      </c>
      <c r="BQ567" s="74">
        <v>0.42099999999999999</v>
      </c>
      <c r="BR567" s="74">
        <v>0.27600000000000002</v>
      </c>
      <c r="BS567" s="74">
        <v>0.40699999999999997</v>
      </c>
      <c r="BT567" s="74">
        <v>9.2100000000000009</v>
      </c>
      <c r="BU567" s="74">
        <v>1.7999999999999999E-2</v>
      </c>
      <c r="BV567" s="74"/>
      <c r="BW567" s="74"/>
      <c r="BX567" s="73"/>
      <c r="BY567" s="73"/>
      <c r="BZ567" s="74">
        <v>0.5</v>
      </c>
      <c r="CA567" s="72">
        <v>104.45</v>
      </c>
      <c r="CB567" s="74">
        <v>0.27</v>
      </c>
      <c r="CC567" s="74">
        <v>0.62</v>
      </c>
      <c r="CD567" s="74">
        <v>7.9690000000000003</v>
      </c>
      <c r="CE567" s="74">
        <v>6.0000000000000001E-3</v>
      </c>
      <c r="CF567" s="74">
        <v>0.371</v>
      </c>
      <c r="CG567" s="74">
        <v>7.0000000000000001E-3</v>
      </c>
      <c r="CH567" s="74" t="s">
        <v>50</v>
      </c>
      <c r="CI567" s="74">
        <v>0.01</v>
      </c>
      <c r="CJ567" s="74">
        <v>2.1930000000000001</v>
      </c>
      <c r="CK567" s="74">
        <v>1282.07</v>
      </c>
      <c r="CL567" s="74">
        <v>2.41</v>
      </c>
      <c r="CM567" s="74">
        <v>30.78</v>
      </c>
      <c r="CN567" s="74">
        <v>17.795000000000002</v>
      </c>
      <c r="CO567" s="74">
        <v>0.35</v>
      </c>
      <c r="CP567" s="74">
        <v>0.34100000000000003</v>
      </c>
      <c r="CQ567" s="74">
        <v>0.32400000000000001</v>
      </c>
      <c r="CR567" s="74">
        <v>10.87</v>
      </c>
      <c r="CS567" s="74">
        <v>1.6E-2</v>
      </c>
      <c r="CT567" s="74">
        <v>0.46600000000000003</v>
      </c>
      <c r="CU567" s="74">
        <v>78.19</v>
      </c>
      <c r="CV567" s="74">
        <v>0.28999999999999998</v>
      </c>
      <c r="CW567" s="74">
        <v>0.41</v>
      </c>
      <c r="CX567" s="74">
        <v>7.9059999999999997</v>
      </c>
      <c r="CY567" s="74">
        <v>8.0000000000000002E-3</v>
      </c>
      <c r="CZ567" s="74">
        <v>0.40200000000000002</v>
      </c>
      <c r="DA567" s="74">
        <v>5.0000000000000001E-3</v>
      </c>
      <c r="DB567" s="74" t="s">
        <v>50</v>
      </c>
      <c r="DC567" s="74">
        <v>1.0999999999999999E-2</v>
      </c>
      <c r="DD567" s="74"/>
    </row>
    <row r="568" spans="1:108" ht="16.5" customHeight="1" x14ac:dyDescent="0.25">
      <c r="A568" s="70">
        <v>536</v>
      </c>
      <c r="B568" s="71">
        <v>45561</v>
      </c>
      <c r="C568" s="72">
        <v>1</v>
      </c>
      <c r="D568" s="72"/>
      <c r="E568" s="72">
        <v>2040.1227389999999</v>
      </c>
      <c r="F568" s="74"/>
      <c r="G568" s="72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2">
        <v>1.2969999999999999</v>
      </c>
      <c r="AB568" s="72">
        <v>472.72</v>
      </c>
      <c r="AC568" s="72">
        <v>2.04</v>
      </c>
      <c r="AD568" s="72">
        <v>3.07</v>
      </c>
      <c r="AE568" s="72">
        <v>7.7140000000000004</v>
      </c>
      <c r="AF568" s="72">
        <v>5.8999999999999997E-2</v>
      </c>
      <c r="AG568" s="72">
        <v>0.34300000000000003</v>
      </c>
      <c r="AH568" s="72">
        <v>3.4000000000000002E-2</v>
      </c>
      <c r="AI568" s="72" t="s">
        <v>50</v>
      </c>
      <c r="AJ568" s="72">
        <v>1.2E-2</v>
      </c>
      <c r="AK568" s="72"/>
      <c r="AL568" s="72"/>
      <c r="AM568" s="72"/>
      <c r="AN568" s="72"/>
      <c r="AO568" s="74">
        <v>20.526</v>
      </c>
      <c r="AP568" s="72">
        <v>10173.879999999999</v>
      </c>
      <c r="AQ568" s="74">
        <v>54.6</v>
      </c>
      <c r="AR568" s="74">
        <v>8.81</v>
      </c>
      <c r="AS568" s="74">
        <v>6.6840000000000002</v>
      </c>
      <c r="AT568" s="74">
        <v>0.84599999999999997</v>
      </c>
      <c r="AU568" s="74">
        <v>0.26400000000000001</v>
      </c>
      <c r="AV568" s="74">
        <v>9.5000000000000001E-2</v>
      </c>
      <c r="AW568" s="74">
        <v>4.38</v>
      </c>
      <c r="AX568" s="74">
        <v>0.20200000000000001</v>
      </c>
      <c r="AY568" s="74"/>
      <c r="AZ568" s="74"/>
      <c r="BA568" s="74"/>
      <c r="BB568" s="74">
        <v>1.458</v>
      </c>
      <c r="BC568" s="72">
        <v>350.57</v>
      </c>
      <c r="BD568" s="74">
        <v>0.27</v>
      </c>
      <c r="BE568" s="74">
        <v>2.9</v>
      </c>
      <c r="BF568" s="74">
        <v>7.3470000000000004</v>
      </c>
      <c r="BG568" s="74">
        <v>3.1E-2</v>
      </c>
      <c r="BH568" s="74">
        <v>0.309</v>
      </c>
      <c r="BI568" s="74">
        <v>3.2000000000000001E-2</v>
      </c>
      <c r="BJ568" s="74" t="s">
        <v>50</v>
      </c>
      <c r="BK568" s="74">
        <v>8.0000000000000002E-3</v>
      </c>
      <c r="BL568" s="74">
        <v>1.49</v>
      </c>
      <c r="BM568" s="72">
        <v>962.13</v>
      </c>
      <c r="BN568" s="74">
        <v>1.3</v>
      </c>
      <c r="BO568" s="74">
        <v>50.93</v>
      </c>
      <c r="BP568" s="74">
        <v>9.5060000000000002</v>
      </c>
      <c r="BQ568" s="74">
        <v>0.42499999999999999</v>
      </c>
      <c r="BR568" s="74">
        <v>0.107</v>
      </c>
      <c r="BS568" s="74">
        <v>0.46500000000000002</v>
      </c>
      <c r="BT568" s="74">
        <v>2.2000000000000002</v>
      </c>
      <c r="BU568" s="74">
        <v>1.0999999999999999E-2</v>
      </c>
      <c r="BV568" s="74"/>
      <c r="BW568" s="74"/>
      <c r="BX568" s="73"/>
      <c r="BY568" s="73"/>
      <c r="BZ568" s="74">
        <v>0.56599999999999995</v>
      </c>
      <c r="CA568" s="72">
        <v>129.26</v>
      </c>
      <c r="CB568" s="74">
        <v>0.15</v>
      </c>
      <c r="CC568" s="74">
        <v>0.27</v>
      </c>
      <c r="CD568" s="74">
        <v>6.46</v>
      </c>
      <c r="CE568" s="74">
        <v>1.2999999999999999E-2</v>
      </c>
      <c r="CF568" s="74">
        <v>0.28899999999999998</v>
      </c>
      <c r="CG568" s="74">
        <v>3.0000000000000001E-3</v>
      </c>
      <c r="CH568" s="74" t="s">
        <v>50</v>
      </c>
      <c r="CI568" s="74">
        <v>8.0000000000000002E-3</v>
      </c>
      <c r="CJ568" s="74">
        <v>2.1619999999999999</v>
      </c>
      <c r="CK568" s="74">
        <v>725.71</v>
      </c>
      <c r="CL568" s="74">
        <v>0.72</v>
      </c>
      <c r="CM568" s="74">
        <v>8.6300000000000008</v>
      </c>
      <c r="CN568" s="74">
        <v>28.1</v>
      </c>
      <c r="CO568" s="74">
        <v>0.17100000000000001</v>
      </c>
      <c r="CP568" s="74">
        <v>0.44</v>
      </c>
      <c r="CQ568" s="74">
        <v>0.09</v>
      </c>
      <c r="CR568" s="74">
        <v>18.420000000000002</v>
      </c>
      <c r="CS568" s="74">
        <v>0.01</v>
      </c>
      <c r="CT568" s="74">
        <v>0.499</v>
      </c>
      <c r="CU568" s="74">
        <v>79.41</v>
      </c>
      <c r="CV568" s="74">
        <v>0.17</v>
      </c>
      <c r="CW568" s="74">
        <v>0.22</v>
      </c>
      <c r="CX568" s="74">
        <v>6.3179999999999996</v>
      </c>
      <c r="CY568" s="74">
        <v>1.2999999999999999E-2</v>
      </c>
      <c r="CZ568" s="74">
        <v>0.309</v>
      </c>
      <c r="DA568" s="74">
        <v>3.0000000000000001E-3</v>
      </c>
      <c r="DB568" s="74" t="s">
        <v>50</v>
      </c>
      <c r="DC568" s="74">
        <v>8.0000000000000002E-3</v>
      </c>
      <c r="DD568" s="74"/>
    </row>
    <row r="569" spans="1:108" ht="16.5" customHeight="1" x14ac:dyDescent="0.25">
      <c r="A569" s="70">
        <v>537</v>
      </c>
      <c r="B569" s="71">
        <v>45561</v>
      </c>
      <c r="C569" s="72">
        <v>2</v>
      </c>
      <c r="D569" s="72"/>
      <c r="E569" s="72">
        <v>2071.6799999999998</v>
      </c>
      <c r="F569" s="74"/>
      <c r="G569" s="72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2">
        <v>1.4970000000000001</v>
      </c>
      <c r="AB569" s="72">
        <v>460.14</v>
      </c>
      <c r="AC569" s="72">
        <v>1.58</v>
      </c>
      <c r="AD569" s="72">
        <v>2.59</v>
      </c>
      <c r="AE569" s="72">
        <v>6.9089999999999998</v>
      </c>
      <c r="AF569" s="72">
        <v>5.1999999999999998E-2</v>
      </c>
      <c r="AG569" s="72">
        <v>0.29399999999999998</v>
      </c>
      <c r="AH569" s="72">
        <v>2.7E-2</v>
      </c>
      <c r="AI569" s="72" t="s">
        <v>50</v>
      </c>
      <c r="AJ569" s="72">
        <v>8.9999999999999993E-3</v>
      </c>
      <c r="AK569" s="72"/>
      <c r="AL569" s="72"/>
      <c r="AM569" s="72"/>
      <c r="AN569" s="72"/>
      <c r="AO569" s="74">
        <v>21.716000000000001</v>
      </c>
      <c r="AP569" s="72">
        <v>10426.02</v>
      </c>
      <c r="AQ569" s="74">
        <v>53.13</v>
      </c>
      <c r="AR569" s="74">
        <v>10.02</v>
      </c>
      <c r="AS569" s="74">
        <v>6.3840000000000003</v>
      </c>
      <c r="AT569" s="74">
        <v>0.81799999999999995</v>
      </c>
      <c r="AU569" s="74">
        <v>0.23799999999999999</v>
      </c>
      <c r="AV569" s="74">
        <v>0.105</v>
      </c>
      <c r="AW569" s="74">
        <v>5.28</v>
      </c>
      <c r="AX569" s="74">
        <v>0.186</v>
      </c>
      <c r="AY569" s="74"/>
      <c r="AZ569" s="74"/>
      <c r="BA569" s="74"/>
      <c r="BB569" s="74">
        <v>0.63300000000000001</v>
      </c>
      <c r="BC569" s="72">
        <v>132.19999999999999</v>
      </c>
      <c r="BD569" s="74">
        <v>0.31</v>
      </c>
      <c r="BE569" s="74">
        <v>2.5</v>
      </c>
      <c r="BF569" s="74">
        <v>7.33</v>
      </c>
      <c r="BG569" s="74">
        <v>3.1E-2</v>
      </c>
      <c r="BH569" s="74">
        <v>0.317</v>
      </c>
      <c r="BI569" s="74">
        <v>2.5999999999999999E-2</v>
      </c>
      <c r="BJ569" s="74" t="s">
        <v>50</v>
      </c>
      <c r="BK569" s="74">
        <v>6.0000000000000001E-3</v>
      </c>
      <c r="BL569" s="74">
        <v>1.883</v>
      </c>
      <c r="BM569" s="72">
        <v>1136.53</v>
      </c>
      <c r="BN569" s="74">
        <v>2.0099999999999998</v>
      </c>
      <c r="BO569" s="74">
        <v>49.07</v>
      </c>
      <c r="BP569" s="74">
        <v>10.050000000000001</v>
      </c>
      <c r="BQ569" s="74">
        <v>0.49399999999999999</v>
      </c>
      <c r="BR569" s="74">
        <v>0.161</v>
      </c>
      <c r="BS569" s="74">
        <v>0.48099999999999998</v>
      </c>
      <c r="BT569" s="74">
        <v>2.97</v>
      </c>
      <c r="BU569" s="74">
        <v>1.2E-2</v>
      </c>
      <c r="BV569" s="74"/>
      <c r="BW569" s="74"/>
      <c r="BX569" s="73"/>
      <c r="BY569" s="73"/>
      <c r="BZ569" s="74">
        <v>0.5</v>
      </c>
      <c r="CA569" s="72">
        <v>72.63</v>
      </c>
      <c r="CB569" s="74">
        <v>0.16</v>
      </c>
      <c r="CC569" s="74">
        <v>0.2</v>
      </c>
      <c r="CD569" s="74">
        <v>6.2709999999999999</v>
      </c>
      <c r="CE569" s="74">
        <v>1.2999999999999999E-2</v>
      </c>
      <c r="CF569" s="74">
        <v>0.28199999999999997</v>
      </c>
      <c r="CG569" s="74">
        <v>3.0000000000000001E-3</v>
      </c>
      <c r="CH569" s="74" t="s">
        <v>50</v>
      </c>
      <c r="CI569" s="74">
        <v>6.0000000000000001E-3</v>
      </c>
      <c r="CJ569" s="74">
        <v>2.7839999999999998</v>
      </c>
      <c r="CK569" s="74">
        <v>725.92</v>
      </c>
      <c r="CL569" s="74">
        <v>0.75</v>
      </c>
      <c r="CM569" s="74">
        <v>4.59</v>
      </c>
      <c r="CN569" s="74">
        <v>29.356999999999999</v>
      </c>
      <c r="CO569" s="74">
        <v>0.14699999999999999</v>
      </c>
      <c r="CP569" s="74">
        <v>0.496</v>
      </c>
      <c r="CQ569" s="74">
        <v>4.8000000000000001E-2</v>
      </c>
      <c r="CR569" s="74">
        <v>16.66</v>
      </c>
      <c r="CS569" s="74">
        <v>8.9999999999999993E-3</v>
      </c>
      <c r="CT569" s="74">
        <v>0.46700000000000003</v>
      </c>
      <c r="CU569" s="74">
        <v>68.62</v>
      </c>
      <c r="CV569" s="74">
        <v>0.21</v>
      </c>
      <c r="CW569" s="74">
        <v>0.19</v>
      </c>
      <c r="CX569" s="74">
        <v>6.84</v>
      </c>
      <c r="CY569" s="74">
        <v>1.4999999999999999E-2</v>
      </c>
      <c r="CZ569" s="74">
        <v>0.33900000000000002</v>
      </c>
      <c r="DA569" s="74">
        <v>3.0000000000000001E-3</v>
      </c>
      <c r="DB569" s="74" t="s">
        <v>50</v>
      </c>
      <c r="DC569" s="74">
        <v>6.0000000000000001E-3</v>
      </c>
      <c r="DD569" s="74"/>
    </row>
    <row r="570" spans="1:108" ht="16.5" customHeight="1" x14ac:dyDescent="0.25">
      <c r="A570" s="70">
        <v>538</v>
      </c>
      <c r="B570" s="71">
        <v>45562</v>
      </c>
      <c r="C570" s="72">
        <v>1</v>
      </c>
      <c r="D570" s="72"/>
      <c r="E570" s="72">
        <v>1763.4825519999997</v>
      </c>
      <c r="F570" s="74"/>
      <c r="G570" s="72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2">
        <v>1.7450000000000001</v>
      </c>
      <c r="AB570" s="72">
        <v>452.08</v>
      </c>
      <c r="AC570" s="72">
        <v>1.56</v>
      </c>
      <c r="AD570" s="72">
        <v>2.2999999999999998</v>
      </c>
      <c r="AE570" s="72">
        <v>7.0759999999999996</v>
      </c>
      <c r="AF570" s="72">
        <v>5.3999999999999999E-2</v>
      </c>
      <c r="AG570" s="72">
        <v>0.29599999999999999</v>
      </c>
      <c r="AH570" s="72">
        <v>2.4E-2</v>
      </c>
      <c r="AI570" s="72" t="s">
        <v>50</v>
      </c>
      <c r="AJ570" s="72">
        <v>1.2E-2</v>
      </c>
      <c r="AK570" s="72"/>
      <c r="AL570" s="72"/>
      <c r="AM570" s="72"/>
      <c r="AN570" s="72"/>
      <c r="AO570" s="74">
        <v>34.396999999999998</v>
      </c>
      <c r="AP570" s="72">
        <v>11405.72</v>
      </c>
      <c r="AQ570" s="74">
        <v>47.71</v>
      </c>
      <c r="AR570" s="74">
        <v>10</v>
      </c>
      <c r="AS570" s="74">
        <v>7.585</v>
      </c>
      <c r="AT570" s="74">
        <v>0.997</v>
      </c>
      <c r="AU570" s="74">
        <v>0.30299999999999999</v>
      </c>
      <c r="AV570" s="74">
        <v>0.10299999999999999</v>
      </c>
      <c r="AW570" s="74">
        <v>6.73</v>
      </c>
      <c r="AX570" s="74">
        <v>0.185</v>
      </c>
      <c r="AY570" s="74"/>
      <c r="AZ570" s="74"/>
      <c r="BA570" s="74"/>
      <c r="BB570" s="74">
        <v>0.66600000000000004</v>
      </c>
      <c r="BC570" s="72">
        <v>94</v>
      </c>
      <c r="BD570" s="74">
        <v>0.25</v>
      </c>
      <c r="BE570" s="74">
        <v>1.81</v>
      </c>
      <c r="BF570" s="74">
        <v>7.2069999999999999</v>
      </c>
      <c r="BG570" s="74">
        <v>2.5999999999999999E-2</v>
      </c>
      <c r="BH570" s="74">
        <v>0.29299999999999998</v>
      </c>
      <c r="BI570" s="74">
        <v>1.9E-2</v>
      </c>
      <c r="BJ570" s="74" t="s">
        <v>50</v>
      </c>
      <c r="BK570" s="74">
        <v>0.01</v>
      </c>
      <c r="BL570" s="74">
        <v>2.1880000000000002</v>
      </c>
      <c r="BM570" s="72">
        <v>1229.76</v>
      </c>
      <c r="BN570" s="74">
        <v>2.0099999999999998</v>
      </c>
      <c r="BO570" s="74">
        <v>47.81</v>
      </c>
      <c r="BP570" s="74">
        <v>10.648</v>
      </c>
      <c r="BQ570" s="74">
        <v>0.59199999999999997</v>
      </c>
      <c r="BR570" s="74">
        <v>0.217</v>
      </c>
      <c r="BS570" s="74">
        <v>0.46100000000000002</v>
      </c>
      <c r="BT570" s="74">
        <v>4.16</v>
      </c>
      <c r="BU570" s="74">
        <v>1.4999999999999999E-2</v>
      </c>
      <c r="BV570" s="74"/>
      <c r="BW570" s="74"/>
      <c r="BX570" s="73"/>
      <c r="BY570" s="73"/>
      <c r="BZ570" s="74">
        <v>0.53200000000000003</v>
      </c>
      <c r="CA570" s="72">
        <v>63.04</v>
      </c>
      <c r="CB570" s="74">
        <v>0.18</v>
      </c>
      <c r="CC570" s="74">
        <v>0.3</v>
      </c>
      <c r="CD570" s="74">
        <v>6.4930000000000003</v>
      </c>
      <c r="CE570" s="74">
        <v>1.9E-2</v>
      </c>
      <c r="CF570" s="74">
        <v>0.28799999999999998</v>
      </c>
      <c r="CG570" s="74">
        <v>4.0000000000000001E-3</v>
      </c>
      <c r="CH570" s="74" t="s">
        <v>50</v>
      </c>
      <c r="CI570" s="74">
        <v>8.9999999999999993E-3</v>
      </c>
      <c r="CJ570" s="74">
        <v>2.79</v>
      </c>
      <c r="CK570" s="74">
        <v>537.74</v>
      </c>
      <c r="CL570" s="74">
        <v>0.61</v>
      </c>
      <c r="CM570" s="74">
        <v>2.84</v>
      </c>
      <c r="CN570" s="74">
        <v>34.677</v>
      </c>
      <c r="CO570" s="74">
        <v>0.109</v>
      </c>
      <c r="CP570" s="74">
        <v>0.505</v>
      </c>
      <c r="CQ570" s="74">
        <v>0.03</v>
      </c>
      <c r="CR570" s="74">
        <v>15.82</v>
      </c>
      <c r="CS570" s="74">
        <v>1.2999999999999999E-2</v>
      </c>
      <c r="CT570" s="74">
        <v>0.432</v>
      </c>
      <c r="CU570" s="74">
        <v>45.15</v>
      </c>
      <c r="CV570" s="74">
        <v>0.17</v>
      </c>
      <c r="CW570" s="74">
        <v>0.18</v>
      </c>
      <c r="CX570" s="74">
        <v>5.7670000000000003</v>
      </c>
      <c r="CY570" s="74">
        <v>1.6E-2</v>
      </c>
      <c r="CZ570" s="74">
        <v>0.28399999999999997</v>
      </c>
      <c r="DA570" s="74">
        <v>2E-3</v>
      </c>
      <c r="DB570" s="74" t="s">
        <v>50</v>
      </c>
      <c r="DC570" s="74">
        <v>8.9999999999999993E-3</v>
      </c>
      <c r="DD570" s="74"/>
    </row>
    <row r="571" spans="1:108" ht="16.5" customHeight="1" x14ac:dyDescent="0.25">
      <c r="A571" s="70">
        <v>539</v>
      </c>
      <c r="B571" s="71">
        <v>45562</v>
      </c>
      <c r="C571" s="72">
        <v>2</v>
      </c>
      <c r="D571" s="72"/>
      <c r="E571" s="72">
        <v>2113.890245</v>
      </c>
      <c r="F571" s="74"/>
      <c r="G571" s="72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2">
        <v>1.694</v>
      </c>
      <c r="AB571" s="72">
        <v>507.71</v>
      </c>
      <c r="AC571" s="72">
        <v>1.64</v>
      </c>
      <c r="AD571" s="72">
        <v>2.62</v>
      </c>
      <c r="AE571" s="72">
        <v>7.5979999999999999</v>
      </c>
      <c r="AF571" s="72">
        <v>5.5E-2</v>
      </c>
      <c r="AG571" s="72">
        <v>0.35299999999999998</v>
      </c>
      <c r="AH571" s="72">
        <v>2.7E-2</v>
      </c>
      <c r="AI571" s="72" t="s">
        <v>50</v>
      </c>
      <c r="AJ571" s="72">
        <v>1.4999999999999999E-2</v>
      </c>
      <c r="AK571" s="72"/>
      <c r="AL571" s="72"/>
      <c r="AM571" s="72"/>
      <c r="AN571" s="72"/>
      <c r="AO571" s="74">
        <v>29.058</v>
      </c>
      <c r="AP571" s="72">
        <v>12351.28</v>
      </c>
      <c r="AQ571" s="74">
        <v>46.65</v>
      </c>
      <c r="AR571" s="74">
        <v>12.84</v>
      </c>
      <c r="AS571" s="74">
        <v>7.39</v>
      </c>
      <c r="AT571" s="74">
        <v>0.89700000000000002</v>
      </c>
      <c r="AU571" s="74">
        <v>0.26400000000000001</v>
      </c>
      <c r="AV571" s="74">
        <v>0.13</v>
      </c>
      <c r="AW571" s="74">
        <v>5.36</v>
      </c>
      <c r="AX571" s="74">
        <v>0.22700000000000001</v>
      </c>
      <c r="AY571" s="74"/>
      <c r="AZ571" s="74"/>
      <c r="BA571" s="74"/>
      <c r="BB571" s="74">
        <v>0.59799999999999998</v>
      </c>
      <c r="BC571" s="72">
        <v>109.44</v>
      </c>
      <c r="BD571" s="74">
        <v>0.26</v>
      </c>
      <c r="BE571" s="74">
        <v>1.89</v>
      </c>
      <c r="BF571" s="74">
        <v>6.9059999999999997</v>
      </c>
      <c r="BG571" s="74">
        <v>2.3E-2</v>
      </c>
      <c r="BH571" s="74">
        <v>0.315</v>
      </c>
      <c r="BI571" s="74">
        <v>1.9E-2</v>
      </c>
      <c r="BJ571" s="74" t="s">
        <v>50</v>
      </c>
      <c r="BK571" s="74">
        <v>0.01</v>
      </c>
      <c r="BL571" s="74">
        <v>1.9970000000000001</v>
      </c>
      <c r="BM571" s="72">
        <v>1048.46</v>
      </c>
      <c r="BN571" s="74">
        <v>1.6</v>
      </c>
      <c r="BO571" s="74">
        <v>47.07</v>
      </c>
      <c r="BP571" s="74">
        <v>10.629</v>
      </c>
      <c r="BQ571" s="74">
        <v>0.49199999999999999</v>
      </c>
      <c r="BR571" s="74">
        <v>0.21299999999999999</v>
      </c>
      <c r="BS571" s="74">
        <v>0.437</v>
      </c>
      <c r="BT571" s="74">
        <v>4.8099999999999996</v>
      </c>
      <c r="BU571" s="74">
        <v>1.4E-2</v>
      </c>
      <c r="BV571" s="74"/>
      <c r="BW571" s="74"/>
      <c r="BX571" s="73"/>
      <c r="BY571" s="73"/>
      <c r="BZ571" s="74">
        <v>0.53200000000000003</v>
      </c>
      <c r="CA571" s="72">
        <v>67.63</v>
      </c>
      <c r="CB571" s="74">
        <v>0.21</v>
      </c>
      <c r="CC571" s="74">
        <v>0.25</v>
      </c>
      <c r="CD571" s="74">
        <v>7.1040000000000001</v>
      </c>
      <c r="CE571" s="74">
        <v>1.6E-2</v>
      </c>
      <c r="CF571" s="74">
        <v>0.32600000000000001</v>
      </c>
      <c r="CG571" s="74">
        <v>3.0000000000000001E-3</v>
      </c>
      <c r="CH571" s="74" t="s">
        <v>50</v>
      </c>
      <c r="CI571" s="74">
        <v>0.01</v>
      </c>
      <c r="CJ571" s="74">
        <v>3.1259999999999999</v>
      </c>
      <c r="CK571" s="74">
        <v>528.87</v>
      </c>
      <c r="CL571" s="74">
        <v>0.59</v>
      </c>
      <c r="CM571" s="74">
        <v>1.97</v>
      </c>
      <c r="CN571" s="74">
        <v>39.130000000000003</v>
      </c>
      <c r="CO571" s="74">
        <v>7.3999999999999996E-2</v>
      </c>
      <c r="CP571" s="74">
        <v>0.55600000000000005</v>
      </c>
      <c r="CQ571" s="74">
        <v>2.1000000000000001E-2</v>
      </c>
      <c r="CR571" s="74">
        <v>7.81</v>
      </c>
      <c r="CS571" s="74">
        <v>1.4999999999999999E-2</v>
      </c>
      <c r="CT571" s="74">
        <v>0.46600000000000003</v>
      </c>
      <c r="CU571" s="74">
        <v>55.4</v>
      </c>
      <c r="CV571" s="74">
        <v>0.2</v>
      </c>
      <c r="CW571" s="74">
        <v>0.23</v>
      </c>
      <c r="CX571" s="74">
        <v>6.31</v>
      </c>
      <c r="CY571" s="74">
        <v>1.7000000000000001E-2</v>
      </c>
      <c r="CZ571" s="74">
        <v>0.33800000000000002</v>
      </c>
      <c r="DA571" s="74">
        <v>3.0000000000000001E-3</v>
      </c>
      <c r="DB571" s="74" t="s">
        <v>50</v>
      </c>
      <c r="DC571" s="74">
        <v>1.0999999999999999E-2</v>
      </c>
      <c r="DD571" s="74"/>
    </row>
    <row r="572" spans="1:108" ht="16.5" customHeight="1" x14ac:dyDescent="0.25">
      <c r="A572" s="70">
        <v>540</v>
      </c>
      <c r="B572" s="71">
        <v>45563</v>
      </c>
      <c r="C572" s="72">
        <v>1</v>
      </c>
      <c r="D572" s="72"/>
      <c r="E572" s="72">
        <v>1979.6039539999999</v>
      </c>
      <c r="F572" s="74"/>
      <c r="G572" s="72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2">
        <v>1.7070000000000001</v>
      </c>
      <c r="AB572" s="72">
        <v>477.2</v>
      </c>
      <c r="AC572" s="72">
        <v>1.58</v>
      </c>
      <c r="AD572" s="72">
        <v>2.62</v>
      </c>
      <c r="AE572" s="72">
        <v>6.9189999999999996</v>
      </c>
      <c r="AF572" s="72">
        <v>5.5E-2</v>
      </c>
      <c r="AG572" s="72">
        <v>0.33</v>
      </c>
      <c r="AH572" s="72">
        <v>2.5999999999999999E-2</v>
      </c>
      <c r="AI572" s="72" t="s">
        <v>50</v>
      </c>
      <c r="AJ572" s="72">
        <v>8.0000000000000002E-3</v>
      </c>
      <c r="AK572" s="72"/>
      <c r="AL572" s="72"/>
      <c r="AM572" s="72"/>
      <c r="AN572" s="72"/>
      <c r="AO572" s="74">
        <v>30.36</v>
      </c>
      <c r="AP572" s="72">
        <v>12109.3</v>
      </c>
      <c r="AQ572" s="74">
        <v>58.75</v>
      </c>
      <c r="AR572" s="74">
        <v>8.4600000000000009</v>
      </c>
      <c r="AS572" s="74">
        <v>5.4710000000000001</v>
      </c>
      <c r="AT572" s="74">
        <v>1.135</v>
      </c>
      <c r="AU572" s="74">
        <v>0.21099999999999999</v>
      </c>
      <c r="AV572" s="74">
        <v>8.5000000000000006E-2</v>
      </c>
      <c r="AW572" s="74">
        <v>1.02</v>
      </c>
      <c r="AX572" s="74">
        <v>0.246</v>
      </c>
      <c r="AY572" s="74"/>
      <c r="AZ572" s="74"/>
      <c r="BA572" s="74"/>
      <c r="BB572" s="74">
        <v>0.69699999999999995</v>
      </c>
      <c r="BC572" s="72">
        <v>140.99</v>
      </c>
      <c r="BD572" s="74">
        <v>0.4</v>
      </c>
      <c r="BE572" s="74">
        <v>2.52</v>
      </c>
      <c r="BF572" s="74">
        <v>7.335</v>
      </c>
      <c r="BG572" s="74">
        <v>3.6999999999999998E-2</v>
      </c>
      <c r="BH572" s="74">
        <v>0.34899999999999998</v>
      </c>
      <c r="BI572" s="74">
        <v>3.1E-2</v>
      </c>
      <c r="BJ572" s="74" t="s">
        <v>50</v>
      </c>
      <c r="BK572" s="74">
        <v>8.0000000000000002E-3</v>
      </c>
      <c r="BL572" s="74">
        <v>2.4889999999999999</v>
      </c>
      <c r="BM572" s="72">
        <v>1193.5999999999999</v>
      </c>
      <c r="BN572" s="74">
        <v>2.67</v>
      </c>
      <c r="BO572" s="74">
        <v>48</v>
      </c>
      <c r="BP572" s="74">
        <v>9.8040000000000003</v>
      </c>
      <c r="BQ572" s="74">
        <v>0.53600000000000003</v>
      </c>
      <c r="BR572" s="74">
        <v>0.17199999999999999</v>
      </c>
      <c r="BS572" s="74">
        <v>0.46400000000000002</v>
      </c>
      <c r="BT572" s="74">
        <v>4.42</v>
      </c>
      <c r="BU572" s="74">
        <v>1.2999999999999999E-2</v>
      </c>
      <c r="BV572" s="74"/>
      <c r="BW572" s="74"/>
      <c r="BX572" s="73"/>
      <c r="BY572" s="73"/>
      <c r="BZ572" s="74">
        <v>0.52900000000000003</v>
      </c>
      <c r="CA572" s="72">
        <v>70.290000000000006</v>
      </c>
      <c r="CB572" s="74">
        <v>0.21</v>
      </c>
      <c r="CC572" s="74">
        <v>0.28999999999999998</v>
      </c>
      <c r="CD572" s="74">
        <v>7.0209999999999999</v>
      </c>
      <c r="CE572" s="74">
        <v>1.4E-2</v>
      </c>
      <c r="CF572" s="74">
        <v>0.34899999999999998</v>
      </c>
      <c r="CG572" s="74">
        <v>3.0000000000000001E-3</v>
      </c>
      <c r="CH572" s="74" t="s">
        <v>50</v>
      </c>
      <c r="CI572" s="74">
        <v>7.0000000000000001E-3</v>
      </c>
      <c r="CJ572" s="74">
        <v>2.786</v>
      </c>
      <c r="CK572" s="74">
        <v>794.41</v>
      </c>
      <c r="CL572" s="74">
        <v>1.4</v>
      </c>
      <c r="CM572" s="74">
        <v>8.19</v>
      </c>
      <c r="CN572" s="74">
        <v>27.378</v>
      </c>
      <c r="CO572" s="74">
        <v>0.215</v>
      </c>
      <c r="CP572" s="74">
        <v>0.59</v>
      </c>
      <c r="CQ572" s="74">
        <v>7.9000000000000001E-2</v>
      </c>
      <c r="CR572" s="74">
        <v>9.32</v>
      </c>
      <c r="CS572" s="74">
        <v>8.9999999999999993E-3</v>
      </c>
      <c r="CT572" s="74">
        <v>0.48699999999999999</v>
      </c>
      <c r="CU572" s="74">
        <v>67.2</v>
      </c>
      <c r="CV572" s="74">
        <v>0.2</v>
      </c>
      <c r="CW572" s="74">
        <v>0.23</v>
      </c>
      <c r="CX572" s="74">
        <v>6.6769999999999996</v>
      </c>
      <c r="CY572" s="74">
        <v>1.2E-2</v>
      </c>
      <c r="CZ572" s="74">
        <v>0.34200000000000003</v>
      </c>
      <c r="DA572" s="74">
        <v>3.0000000000000001E-3</v>
      </c>
      <c r="DB572" s="74" t="s">
        <v>50</v>
      </c>
      <c r="DC572" s="74">
        <v>6.0000000000000001E-3</v>
      </c>
      <c r="DD572" s="74"/>
    </row>
    <row r="573" spans="1:108" ht="16.5" customHeight="1" x14ac:dyDescent="0.25">
      <c r="A573" s="70">
        <v>541</v>
      </c>
      <c r="B573" s="71">
        <v>45563</v>
      </c>
      <c r="C573" s="72">
        <v>2</v>
      </c>
      <c r="D573" s="72"/>
      <c r="E573" s="72">
        <v>1985.0506170000003</v>
      </c>
      <c r="F573" s="74"/>
      <c r="G573" s="72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2">
        <v>1.56</v>
      </c>
      <c r="AB573" s="72">
        <v>362.32</v>
      </c>
      <c r="AC573" s="72">
        <v>1.55</v>
      </c>
      <c r="AD573" s="72">
        <v>2.3199999999999998</v>
      </c>
      <c r="AE573" s="72">
        <v>6.4050000000000002</v>
      </c>
      <c r="AF573" s="72">
        <v>5.6000000000000001E-2</v>
      </c>
      <c r="AG573" s="72">
        <v>0.26500000000000001</v>
      </c>
      <c r="AH573" s="72">
        <v>2.3E-2</v>
      </c>
      <c r="AI573" s="72" t="s">
        <v>50</v>
      </c>
      <c r="AJ573" s="72">
        <v>8.0000000000000002E-3</v>
      </c>
      <c r="AK573" s="72"/>
      <c r="AL573" s="72"/>
      <c r="AM573" s="72"/>
      <c r="AN573" s="72"/>
      <c r="AO573" s="74">
        <v>35.042000000000002</v>
      </c>
      <c r="AP573" s="72">
        <v>11573.05</v>
      </c>
      <c r="AQ573" s="74">
        <v>57.44</v>
      </c>
      <c r="AR573" s="74">
        <v>8.5500000000000007</v>
      </c>
      <c r="AS573" s="74">
        <v>4.7919999999999998</v>
      </c>
      <c r="AT573" s="74">
        <v>0.94</v>
      </c>
      <c r="AU573" s="74">
        <v>0.16200000000000001</v>
      </c>
      <c r="AV573" s="74">
        <v>8.4000000000000005E-2</v>
      </c>
      <c r="AW573" s="74">
        <v>1.1200000000000001</v>
      </c>
      <c r="AX573" s="74">
        <v>0.19800000000000001</v>
      </c>
      <c r="AY573" s="74"/>
      <c r="AZ573" s="74"/>
      <c r="BA573" s="74"/>
      <c r="BB573" s="74">
        <v>0.751</v>
      </c>
      <c r="BC573" s="72">
        <v>132.52000000000001</v>
      </c>
      <c r="BD573" s="74">
        <v>0.33</v>
      </c>
      <c r="BE573" s="74">
        <v>2.36</v>
      </c>
      <c r="BF573" s="74">
        <v>6.5419999999999998</v>
      </c>
      <c r="BG573" s="74">
        <v>3.6999999999999998E-2</v>
      </c>
      <c r="BH573" s="74">
        <v>0.26700000000000002</v>
      </c>
      <c r="BI573" s="74">
        <v>2.4E-2</v>
      </c>
      <c r="BJ573" s="74" t="s">
        <v>50</v>
      </c>
      <c r="BK573" s="74">
        <v>5.0000000000000001E-3</v>
      </c>
      <c r="BL573" s="74">
        <v>3.0270000000000001</v>
      </c>
      <c r="BM573" s="72">
        <v>2029.92</v>
      </c>
      <c r="BN573" s="74">
        <v>3.83</v>
      </c>
      <c r="BO573" s="74">
        <v>45.37</v>
      </c>
      <c r="BP573" s="74">
        <v>9.952</v>
      </c>
      <c r="BQ573" s="74">
        <v>0.54700000000000004</v>
      </c>
      <c r="BR573" s="74">
        <v>0.20499999999999999</v>
      </c>
      <c r="BS573" s="74">
        <v>0.42399999999999999</v>
      </c>
      <c r="BT573" s="74">
        <v>6.75</v>
      </c>
      <c r="BU573" s="74">
        <v>1.9E-2</v>
      </c>
      <c r="BV573" s="74"/>
      <c r="BW573" s="74"/>
      <c r="BX573" s="73"/>
      <c r="BY573" s="73"/>
      <c r="BZ573" s="74">
        <v>0.52900000000000003</v>
      </c>
      <c r="CA573" s="72">
        <v>69.67</v>
      </c>
      <c r="CB573" s="74">
        <v>0.19</v>
      </c>
      <c r="CC573" s="74">
        <v>0.83</v>
      </c>
      <c r="CD573" s="74">
        <v>5.9160000000000004</v>
      </c>
      <c r="CE573" s="74">
        <v>1.4999999999999999E-2</v>
      </c>
      <c r="CF573" s="74">
        <v>0.254</v>
      </c>
      <c r="CG573" s="74">
        <v>8.0000000000000002E-3</v>
      </c>
      <c r="CH573" s="74" t="s">
        <v>50</v>
      </c>
      <c r="CI573" s="74">
        <v>5.0000000000000001E-3</v>
      </c>
      <c r="CJ573" s="74">
        <v>2.8919999999999999</v>
      </c>
      <c r="CK573" s="74">
        <v>1046.1099999999999</v>
      </c>
      <c r="CL573" s="74">
        <v>1.47</v>
      </c>
      <c r="CM573" s="74">
        <v>24.54</v>
      </c>
      <c r="CN573" s="74">
        <v>13.968999999999999</v>
      </c>
      <c r="CO573" s="74">
        <v>0.35699999999999998</v>
      </c>
      <c r="CP573" s="74">
        <v>0.47599999999999998</v>
      </c>
      <c r="CQ573" s="74">
        <v>0.224</v>
      </c>
      <c r="CR573" s="74">
        <v>24.58</v>
      </c>
      <c r="CS573" s="74">
        <v>8.9999999999999993E-3</v>
      </c>
      <c r="CT573" s="74">
        <v>0.52600000000000002</v>
      </c>
      <c r="CU573" s="74">
        <v>70.25</v>
      </c>
      <c r="CV573" s="74">
        <v>0.22</v>
      </c>
      <c r="CW573" s="74">
        <v>0.21</v>
      </c>
      <c r="CX573" s="74">
        <v>6.7439999999999998</v>
      </c>
      <c r="CY573" s="74">
        <v>1.0999999999999999E-2</v>
      </c>
      <c r="CZ573" s="74">
        <v>0.33400000000000002</v>
      </c>
      <c r="DA573" s="74">
        <v>3.0000000000000001E-3</v>
      </c>
      <c r="DB573" s="74" t="s">
        <v>50</v>
      </c>
      <c r="DC573" s="74">
        <v>6.0000000000000001E-3</v>
      </c>
      <c r="DD573" s="74"/>
    </row>
    <row r="574" spans="1:108" ht="16.5" customHeight="1" x14ac:dyDescent="0.25">
      <c r="A574" s="70">
        <v>542</v>
      </c>
      <c r="B574" s="71">
        <v>45564</v>
      </c>
      <c r="C574" s="72">
        <v>1</v>
      </c>
      <c r="D574" s="72"/>
      <c r="E574" s="72">
        <v>2080.1215739999998</v>
      </c>
      <c r="F574" s="74"/>
      <c r="G574" s="72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2">
        <v>1.395</v>
      </c>
      <c r="AB574" s="72">
        <v>330.72</v>
      </c>
      <c r="AC574" s="72">
        <v>1.54</v>
      </c>
      <c r="AD574" s="72">
        <v>2.36</v>
      </c>
      <c r="AE574" s="72">
        <v>6.7670000000000003</v>
      </c>
      <c r="AF574" s="72">
        <v>5.8000000000000003E-2</v>
      </c>
      <c r="AG574" s="72">
        <v>0.22800000000000001</v>
      </c>
      <c r="AH574" s="72">
        <v>2.5999999999999999E-2</v>
      </c>
      <c r="AI574" s="72" t="s">
        <v>50</v>
      </c>
      <c r="AJ574" s="72">
        <v>7.0000000000000001E-3</v>
      </c>
      <c r="AK574" s="72"/>
      <c r="AL574" s="72"/>
      <c r="AM574" s="72"/>
      <c r="AN574" s="72"/>
      <c r="AO574" s="74">
        <v>30.64</v>
      </c>
      <c r="AP574" s="72">
        <v>9283.25</v>
      </c>
      <c r="AQ574" s="74">
        <v>52.59</v>
      </c>
      <c r="AR574" s="74">
        <v>12.15</v>
      </c>
      <c r="AS574" s="74">
        <v>6.351</v>
      </c>
      <c r="AT574" s="74">
        <v>1.0620000000000001</v>
      </c>
      <c r="AU574" s="74">
        <v>0.188</v>
      </c>
      <c r="AV574" s="74">
        <v>0.125</v>
      </c>
      <c r="AW574" s="74">
        <v>4.25</v>
      </c>
      <c r="AX574" s="74">
        <v>0.186</v>
      </c>
      <c r="AY574" s="74"/>
      <c r="AZ574" s="74"/>
      <c r="BA574" s="74"/>
      <c r="BB574" s="74">
        <v>0.58799999999999997</v>
      </c>
      <c r="BC574" s="72">
        <v>102.1</v>
      </c>
      <c r="BD574" s="74">
        <v>0.27</v>
      </c>
      <c r="BE574" s="74">
        <v>2.1</v>
      </c>
      <c r="BF574" s="74">
        <v>7.4470000000000001</v>
      </c>
      <c r="BG574" s="74">
        <v>3.2000000000000001E-2</v>
      </c>
      <c r="BH574" s="74">
        <v>0.249</v>
      </c>
      <c r="BI574" s="74">
        <v>2.3E-2</v>
      </c>
      <c r="BJ574" s="74" t="s">
        <v>50</v>
      </c>
      <c r="BK574" s="74">
        <v>6.0000000000000001E-3</v>
      </c>
      <c r="BL574" s="74">
        <v>4.7949999999999999</v>
      </c>
      <c r="BM574" s="72">
        <v>1956.47</v>
      </c>
      <c r="BN574" s="74">
        <v>3.53</v>
      </c>
      <c r="BO574" s="74">
        <v>40.83</v>
      </c>
      <c r="BP574" s="74">
        <v>10.835000000000001</v>
      </c>
      <c r="BQ574" s="74">
        <v>0.56499999999999995</v>
      </c>
      <c r="BR574" s="74">
        <v>0.22</v>
      </c>
      <c r="BS574" s="74">
        <v>0.42</v>
      </c>
      <c r="BT574" s="74">
        <v>9.65</v>
      </c>
      <c r="BU574" s="74">
        <v>1.2E-2</v>
      </c>
      <c r="BV574" s="74"/>
      <c r="BW574" s="74"/>
      <c r="BX574" s="73"/>
      <c r="BY574" s="73"/>
      <c r="BZ574" s="74">
        <v>0.46500000000000002</v>
      </c>
      <c r="CA574" s="72">
        <v>64.88</v>
      </c>
      <c r="CB574" s="74">
        <v>0.19</v>
      </c>
      <c r="CC574" s="74">
        <v>1.1399999999999999</v>
      </c>
      <c r="CD574" s="74">
        <v>7.3040000000000003</v>
      </c>
      <c r="CE574" s="74">
        <v>1.9E-2</v>
      </c>
      <c r="CF574" s="74">
        <v>0.248</v>
      </c>
      <c r="CG574" s="74">
        <v>1.2E-2</v>
      </c>
      <c r="CH574" s="74" t="s">
        <v>50</v>
      </c>
      <c r="CI574" s="74">
        <v>6.0000000000000001E-3</v>
      </c>
      <c r="CJ574" s="74">
        <v>1.788</v>
      </c>
      <c r="CK574" s="74">
        <v>816.97</v>
      </c>
      <c r="CL574" s="74">
        <v>0.72</v>
      </c>
      <c r="CM574" s="74">
        <v>48.31</v>
      </c>
      <c r="CN574" s="74">
        <v>10.956</v>
      </c>
      <c r="CO574" s="74">
        <v>0.44900000000000001</v>
      </c>
      <c r="CP574" s="74">
        <v>0.21</v>
      </c>
      <c r="CQ574" s="74">
        <v>0.41</v>
      </c>
      <c r="CR574" s="74">
        <v>15.54</v>
      </c>
      <c r="CS574" s="74">
        <v>6.0000000000000001E-3</v>
      </c>
      <c r="CT574" s="74">
        <v>0.432</v>
      </c>
      <c r="CU574" s="74">
        <v>56.41</v>
      </c>
      <c r="CV574" s="74">
        <v>0.2</v>
      </c>
      <c r="CW574" s="74">
        <v>0.61</v>
      </c>
      <c r="CX574" s="74">
        <v>7.423</v>
      </c>
      <c r="CY574" s="74">
        <v>1.2999999999999999E-2</v>
      </c>
      <c r="CZ574" s="74">
        <v>0.27300000000000002</v>
      </c>
      <c r="DA574" s="74">
        <v>7.0000000000000001E-3</v>
      </c>
      <c r="DB574" s="74" t="s">
        <v>50</v>
      </c>
      <c r="DC574" s="74">
        <v>5.0000000000000001E-3</v>
      </c>
      <c r="DD574" s="74"/>
    </row>
    <row r="575" spans="1:108" ht="16.5" customHeight="1" x14ac:dyDescent="0.25">
      <c r="A575" s="70">
        <v>543</v>
      </c>
      <c r="B575" s="71">
        <v>45564</v>
      </c>
      <c r="C575" s="72">
        <v>2</v>
      </c>
      <c r="D575" s="72"/>
      <c r="E575" s="72">
        <v>2012.2372999999998</v>
      </c>
      <c r="F575" s="74"/>
      <c r="G575" s="72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2">
        <v>1.4450000000000001</v>
      </c>
      <c r="AB575" s="72">
        <v>414.25</v>
      </c>
      <c r="AC575" s="72">
        <v>1.28</v>
      </c>
      <c r="AD575" s="72">
        <v>1.91</v>
      </c>
      <c r="AE575" s="72">
        <v>5.0839999999999996</v>
      </c>
      <c r="AF575" s="72">
        <v>4.1000000000000002E-2</v>
      </c>
      <c r="AG575" s="72">
        <v>0.191</v>
      </c>
      <c r="AH575" s="72">
        <v>0.02</v>
      </c>
      <c r="AI575" s="72" t="s">
        <v>50</v>
      </c>
      <c r="AJ575" s="72">
        <v>5.0000000000000001E-3</v>
      </c>
      <c r="AK575" s="72"/>
      <c r="AL575" s="72"/>
      <c r="AM575" s="72"/>
      <c r="AN575" s="72"/>
      <c r="AO575" s="74">
        <v>26.731000000000002</v>
      </c>
      <c r="AP575" s="72">
        <v>9337.06</v>
      </c>
      <c r="AQ575" s="74">
        <v>58.32</v>
      </c>
      <c r="AR575" s="74">
        <v>8.9</v>
      </c>
      <c r="AS575" s="74">
        <v>5.3159999999999998</v>
      </c>
      <c r="AT575" s="74">
        <v>1.0640000000000001</v>
      </c>
      <c r="AU575" s="74">
        <v>0.16</v>
      </c>
      <c r="AV575" s="74">
        <v>9.5000000000000001E-2</v>
      </c>
      <c r="AW575" s="74">
        <v>3.16</v>
      </c>
      <c r="AX575" s="74">
        <v>0.20200000000000001</v>
      </c>
      <c r="AY575" s="74"/>
      <c r="AZ575" s="74"/>
      <c r="BA575" s="74"/>
      <c r="BB575" s="74">
        <v>0.628</v>
      </c>
      <c r="BC575" s="72">
        <v>130.38999999999999</v>
      </c>
      <c r="BD575" s="74">
        <v>0.41</v>
      </c>
      <c r="BE575" s="74">
        <v>3.1</v>
      </c>
      <c r="BF575" s="74">
        <v>8.5269999999999992</v>
      </c>
      <c r="BG575" s="74">
        <v>4.2999999999999997E-2</v>
      </c>
      <c r="BH575" s="74">
        <v>0.317</v>
      </c>
      <c r="BI575" s="74">
        <v>3.4000000000000002E-2</v>
      </c>
      <c r="BJ575" s="74" t="s">
        <v>50</v>
      </c>
      <c r="BK575" s="74">
        <v>6.0000000000000001E-3</v>
      </c>
      <c r="BL575" s="74">
        <v>2.9369999999999998</v>
      </c>
      <c r="BM575" s="72">
        <v>1229.23</v>
      </c>
      <c r="BN575" s="74">
        <v>2.62</v>
      </c>
      <c r="BO575" s="74">
        <v>47.48</v>
      </c>
      <c r="BP575" s="74">
        <v>11.032999999999999</v>
      </c>
      <c r="BQ575" s="74">
        <v>0.626</v>
      </c>
      <c r="BR575" s="74">
        <v>0.151</v>
      </c>
      <c r="BS575" s="74">
        <v>0.52900000000000003</v>
      </c>
      <c r="BT575" s="74">
        <v>6.11</v>
      </c>
      <c r="BU575" s="74">
        <v>1.2E-2</v>
      </c>
      <c r="BV575" s="74"/>
      <c r="BW575" s="74"/>
      <c r="BX575" s="73"/>
      <c r="BY575" s="73"/>
      <c r="BZ575" s="74">
        <v>0.48899999999999999</v>
      </c>
      <c r="CA575" s="72">
        <v>72.3</v>
      </c>
      <c r="CB575" s="74">
        <v>0.24</v>
      </c>
      <c r="CC575" s="74">
        <v>0.41</v>
      </c>
      <c r="CD575" s="74">
        <v>8.1720000000000006</v>
      </c>
      <c r="CE575" s="74">
        <v>1.7000000000000001E-2</v>
      </c>
      <c r="CF575" s="74">
        <v>0.316</v>
      </c>
      <c r="CG575" s="74">
        <v>5.0000000000000001E-3</v>
      </c>
      <c r="CH575" s="74" t="s">
        <v>50</v>
      </c>
      <c r="CI575" s="74">
        <v>6.0000000000000001E-3</v>
      </c>
      <c r="CJ575" s="74">
        <v>2.1379999999999999</v>
      </c>
      <c r="CK575" s="74">
        <v>766.74</v>
      </c>
      <c r="CL575" s="74">
        <v>1.1499999999999999</v>
      </c>
      <c r="CM575" s="74">
        <v>14.44</v>
      </c>
      <c r="CN575" s="74">
        <v>13.606999999999999</v>
      </c>
      <c r="CO575" s="74">
        <v>0.26300000000000001</v>
      </c>
      <c r="CP575" s="74">
        <v>0.35599999999999998</v>
      </c>
      <c r="CQ575" s="74">
        <v>0.14199999999999999</v>
      </c>
      <c r="CR575" s="74">
        <v>36.01</v>
      </c>
      <c r="CS575" s="74">
        <v>7.0000000000000001E-3</v>
      </c>
      <c r="CT575" s="74">
        <v>0.45900000000000002</v>
      </c>
      <c r="CU575" s="74">
        <v>59.54</v>
      </c>
      <c r="CV575" s="74">
        <v>0.21</v>
      </c>
      <c r="CW575" s="74">
        <v>0.27</v>
      </c>
      <c r="CX575" s="74">
        <v>7.5010000000000003</v>
      </c>
      <c r="CY575" s="74">
        <v>1.4E-2</v>
      </c>
      <c r="CZ575" s="74">
        <v>0.27800000000000002</v>
      </c>
      <c r="DA575" s="74">
        <v>3.0000000000000001E-3</v>
      </c>
      <c r="DB575" s="74" t="s">
        <v>50</v>
      </c>
      <c r="DC575" s="74">
        <v>5.0000000000000001E-3</v>
      </c>
      <c r="DD575" s="74"/>
    </row>
    <row r="576" spans="1:108" ht="16.5" customHeight="1" x14ac:dyDescent="0.25">
      <c r="A576" s="70">
        <v>544</v>
      </c>
      <c r="B576" s="71">
        <v>45565</v>
      </c>
      <c r="C576" s="72">
        <v>1</v>
      </c>
      <c r="D576" s="72"/>
      <c r="E576" s="72">
        <v>2040.4137689999998</v>
      </c>
      <c r="F576" s="74"/>
      <c r="G576" s="72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2">
        <v>1.82</v>
      </c>
      <c r="AB576" s="72">
        <v>510.69</v>
      </c>
      <c r="AC576" s="72">
        <v>1.67</v>
      </c>
      <c r="AD576" s="72">
        <v>2.74</v>
      </c>
      <c r="AE576" s="72">
        <v>7.7789999999999999</v>
      </c>
      <c r="AF576" s="72">
        <v>5.6000000000000001E-2</v>
      </c>
      <c r="AG576" s="72">
        <v>0.34699999999999998</v>
      </c>
      <c r="AH576" s="72">
        <v>0.03</v>
      </c>
      <c r="AI576" s="72" t="s">
        <v>50</v>
      </c>
      <c r="AJ576" s="72">
        <v>1.2999999999999999E-2</v>
      </c>
      <c r="AK576" s="72"/>
      <c r="AL576" s="72"/>
      <c r="AM576" s="72"/>
      <c r="AN576" s="72"/>
      <c r="AO576" s="74">
        <v>28.68</v>
      </c>
      <c r="AP576" s="72">
        <v>12354.3</v>
      </c>
      <c r="AQ576" s="74">
        <v>61.56</v>
      </c>
      <c r="AR576" s="74">
        <v>7.78</v>
      </c>
      <c r="AS576" s="74">
        <v>5.0949999999999998</v>
      </c>
      <c r="AT576" s="74">
        <v>0.94699999999999995</v>
      </c>
      <c r="AU576" s="74">
        <v>0.19</v>
      </c>
      <c r="AV576" s="74">
        <v>8.4000000000000005E-2</v>
      </c>
      <c r="AW576" s="74">
        <v>1.05</v>
      </c>
      <c r="AX576" s="74">
        <v>0.28799999999999998</v>
      </c>
      <c r="AY576" s="74"/>
      <c r="AZ576" s="74"/>
      <c r="BA576" s="74"/>
      <c r="BB576" s="74">
        <v>0.97099999999999997</v>
      </c>
      <c r="BC576" s="72">
        <v>224.08</v>
      </c>
      <c r="BD576" s="74">
        <v>0.61</v>
      </c>
      <c r="BE576" s="74">
        <v>2.66</v>
      </c>
      <c r="BF576" s="74">
        <v>7.758</v>
      </c>
      <c r="BG576" s="74">
        <v>4.1000000000000002E-2</v>
      </c>
      <c r="BH576" s="74">
        <v>0.33400000000000002</v>
      </c>
      <c r="BI576" s="74">
        <v>2.9000000000000001E-2</v>
      </c>
      <c r="BJ576" s="74" t="s">
        <v>50</v>
      </c>
      <c r="BK576" s="74">
        <v>1.0999999999999999E-2</v>
      </c>
      <c r="BL576" s="74">
        <v>5.4580000000000002</v>
      </c>
      <c r="BM576" s="72">
        <v>2306.94</v>
      </c>
      <c r="BN576" s="74">
        <v>6.29</v>
      </c>
      <c r="BO576" s="74">
        <v>44.07</v>
      </c>
      <c r="BP576" s="74">
        <v>10.89</v>
      </c>
      <c r="BQ576" s="74">
        <v>0.63100000000000001</v>
      </c>
      <c r="BR576" s="74">
        <v>0.20399999999999999</v>
      </c>
      <c r="BS576" s="74">
        <v>0.46200000000000002</v>
      </c>
      <c r="BT576" s="74">
        <v>6.36</v>
      </c>
      <c r="BU576" s="74">
        <v>3.4000000000000002E-2</v>
      </c>
      <c r="BV576" s="74"/>
      <c r="BW576" s="74"/>
      <c r="BX576" s="73"/>
      <c r="BY576" s="73"/>
      <c r="BZ576" s="74">
        <v>0.625</v>
      </c>
      <c r="CA576" s="72">
        <v>79.12</v>
      </c>
      <c r="CB576" s="74">
        <v>0.24</v>
      </c>
      <c r="CC576" s="74">
        <v>0.31</v>
      </c>
      <c r="CD576" s="74">
        <v>7.9180000000000001</v>
      </c>
      <c r="CE576" s="74">
        <v>1.7000000000000001E-2</v>
      </c>
      <c r="CF576" s="74">
        <v>0.36</v>
      </c>
      <c r="CG576" s="74">
        <v>4.0000000000000001E-3</v>
      </c>
      <c r="CH576" s="74" t="s">
        <v>50</v>
      </c>
      <c r="CI576" s="74">
        <v>8.9999999999999993E-3</v>
      </c>
      <c r="CJ576" s="74">
        <v>3.036</v>
      </c>
      <c r="CK576" s="74">
        <v>903.12</v>
      </c>
      <c r="CL576" s="74">
        <v>1.61</v>
      </c>
      <c r="CM576" s="74">
        <v>9.25</v>
      </c>
      <c r="CN576" s="74">
        <v>14.621</v>
      </c>
      <c r="CO576" s="74">
        <v>0.27500000000000002</v>
      </c>
      <c r="CP576" s="74">
        <v>0.54700000000000004</v>
      </c>
      <c r="CQ576" s="74">
        <v>0.107</v>
      </c>
      <c r="CR576" s="74">
        <v>41.55</v>
      </c>
      <c r="CS576" s="74">
        <v>1.4999999999999999E-2</v>
      </c>
      <c r="CT576" s="74">
        <v>0.55900000000000005</v>
      </c>
      <c r="CU576" s="74">
        <v>71.03</v>
      </c>
      <c r="CV576" s="74">
        <v>0.23</v>
      </c>
      <c r="CW576" s="74">
        <v>0.23</v>
      </c>
      <c r="CX576" s="74">
        <v>7.8369999999999997</v>
      </c>
      <c r="CY576" s="74">
        <v>1.4E-2</v>
      </c>
      <c r="CZ576" s="74">
        <v>0.35</v>
      </c>
      <c r="DA576" s="74">
        <v>3.0000000000000001E-3</v>
      </c>
      <c r="DB576" s="74" t="s">
        <v>50</v>
      </c>
      <c r="DC576" s="74">
        <v>8.9999999999999993E-3</v>
      </c>
      <c r="DD576" s="74"/>
    </row>
    <row r="577" spans="1:108" ht="16.5" customHeight="1" x14ac:dyDescent="0.25">
      <c r="A577" s="70">
        <v>545</v>
      </c>
      <c r="B577" s="71">
        <v>45565</v>
      </c>
      <c r="C577" s="72">
        <v>2</v>
      </c>
      <c r="D577" s="72"/>
      <c r="E577" s="72">
        <v>2099.210337</v>
      </c>
      <c r="F577" s="74"/>
      <c r="G577" s="72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2">
        <v>2.085</v>
      </c>
      <c r="AB577" s="72">
        <v>449.72</v>
      </c>
      <c r="AC577" s="72">
        <v>1.25</v>
      </c>
      <c r="AD577" s="72">
        <v>2.14</v>
      </c>
      <c r="AE577" s="72">
        <v>6.9189999999999996</v>
      </c>
      <c r="AF577" s="72">
        <v>4.9000000000000002E-2</v>
      </c>
      <c r="AG577" s="72">
        <v>0.26500000000000001</v>
      </c>
      <c r="AH577" s="72">
        <v>2.3E-2</v>
      </c>
      <c r="AI577" s="72" t="s">
        <v>50</v>
      </c>
      <c r="AJ577" s="72">
        <v>1.0999999999999999E-2</v>
      </c>
      <c r="AK577" s="72"/>
      <c r="AL577" s="72"/>
      <c r="AM577" s="72"/>
      <c r="AN577" s="72"/>
      <c r="AO577" s="74">
        <v>29.062000000000001</v>
      </c>
      <c r="AP577" s="72">
        <v>10661.24</v>
      </c>
      <c r="AQ577" s="74">
        <v>43.87</v>
      </c>
      <c r="AR577" s="74">
        <v>12.43</v>
      </c>
      <c r="AS577" s="74">
        <v>7.4530000000000003</v>
      </c>
      <c r="AT577" s="74">
        <v>0.90600000000000003</v>
      </c>
      <c r="AU577" s="74">
        <v>0.252</v>
      </c>
      <c r="AV577" s="74">
        <v>0.129</v>
      </c>
      <c r="AW577" s="74">
        <v>7.1</v>
      </c>
      <c r="AX577" s="74">
        <v>0.19800000000000001</v>
      </c>
      <c r="AY577" s="74"/>
      <c r="AZ577" s="74"/>
      <c r="BA577" s="74"/>
      <c r="BB577" s="74">
        <v>0.59699999999999998</v>
      </c>
      <c r="BC577" s="72">
        <v>82.7</v>
      </c>
      <c r="BD577" s="74">
        <v>0.19</v>
      </c>
      <c r="BE577" s="74">
        <v>2.27</v>
      </c>
      <c r="BF577" s="74">
        <v>7.4569999999999999</v>
      </c>
      <c r="BG577" s="74">
        <v>2.1000000000000001E-2</v>
      </c>
      <c r="BH577" s="74">
        <v>0.29099999999999998</v>
      </c>
      <c r="BI577" s="74">
        <v>1.7000000000000001E-2</v>
      </c>
      <c r="BJ577" s="74" t="s">
        <v>50</v>
      </c>
      <c r="BK577" s="74">
        <v>8.0000000000000002E-3</v>
      </c>
      <c r="BL577" s="74">
        <v>2.2000000000000002</v>
      </c>
      <c r="BM577" s="72">
        <v>1127.5899999999999</v>
      </c>
      <c r="BN577" s="74">
        <v>1.45</v>
      </c>
      <c r="BO577" s="74">
        <v>48.86</v>
      </c>
      <c r="BP577" s="74">
        <v>11.138</v>
      </c>
      <c r="BQ577" s="74">
        <v>0.6</v>
      </c>
      <c r="BR577" s="74">
        <v>0.26700000000000002</v>
      </c>
      <c r="BS577" s="74">
        <v>0.48899999999999999</v>
      </c>
      <c r="BT577" s="74">
        <v>4.18</v>
      </c>
      <c r="BU577" s="74">
        <v>1.4E-2</v>
      </c>
      <c r="BV577" s="74"/>
      <c r="BW577" s="74"/>
      <c r="BX577" s="73"/>
      <c r="BY577" s="73"/>
      <c r="BZ577" s="74">
        <v>0.45900000000000002</v>
      </c>
      <c r="CA577" s="72">
        <v>54.64</v>
      </c>
      <c r="CB577" s="74">
        <v>0.15</v>
      </c>
      <c r="CC577" s="74">
        <v>0.13</v>
      </c>
      <c r="CD577" s="74">
        <v>6.7270000000000003</v>
      </c>
      <c r="CE577" s="74">
        <v>1.2999999999999999E-2</v>
      </c>
      <c r="CF577" s="74">
        <v>0.26400000000000001</v>
      </c>
      <c r="CG577" s="74">
        <v>2E-3</v>
      </c>
      <c r="CH577" s="74" t="s">
        <v>50</v>
      </c>
      <c r="CI577" s="74">
        <v>8.0000000000000002E-3</v>
      </c>
      <c r="CJ577" s="74">
        <v>2.6110000000000002</v>
      </c>
      <c r="CK577" s="74">
        <v>424.07</v>
      </c>
      <c r="CL577" s="74">
        <v>0.5</v>
      </c>
      <c r="CM577" s="74">
        <v>2.16</v>
      </c>
      <c r="CN577" s="74">
        <v>33.817999999999998</v>
      </c>
      <c r="CO577" s="74">
        <v>6.4000000000000001E-2</v>
      </c>
      <c r="CP577" s="74">
        <v>0.57799999999999996</v>
      </c>
      <c r="CQ577" s="74">
        <v>1.2999999999999999E-2</v>
      </c>
      <c r="CR577" s="74">
        <v>14.62</v>
      </c>
      <c r="CS577" s="74">
        <v>1.4E-2</v>
      </c>
      <c r="CT577" s="74">
        <v>0.33200000000000002</v>
      </c>
      <c r="CU577" s="74">
        <v>41.29</v>
      </c>
      <c r="CV577" s="74">
        <v>0.17</v>
      </c>
      <c r="CW577" s="74">
        <v>0.12</v>
      </c>
      <c r="CX577" s="74">
        <v>5.8239999999999998</v>
      </c>
      <c r="CY577" s="74">
        <v>1.2999999999999999E-2</v>
      </c>
      <c r="CZ577" s="74">
        <v>0.28699999999999998</v>
      </c>
      <c r="DA577" s="74">
        <v>2E-3</v>
      </c>
      <c r="DB577" s="74" t="s">
        <v>50</v>
      </c>
      <c r="DC577" s="74">
        <v>8.0000000000000002E-3</v>
      </c>
      <c r="DD577" s="74"/>
    </row>
    <row r="578" spans="1:108" ht="16.5" customHeight="1" x14ac:dyDescent="0.25">
      <c r="B578" s="76" t="s">
        <v>67</v>
      </c>
      <c r="C578" s="76"/>
      <c r="D578" s="76"/>
      <c r="E578" s="81">
        <f>AVERAGE(E518:E577)</f>
        <v>1721.7422546883849</v>
      </c>
      <c r="F578" s="81" t="e">
        <f t="shared" ref="F578:BQ578" si="207">AVERAGE(F518:F577)</f>
        <v>#DIV/0!</v>
      </c>
      <c r="G578" s="81" t="e">
        <f t="shared" si="207"/>
        <v>#DIV/0!</v>
      </c>
      <c r="H578" s="81" t="e">
        <f t="shared" si="207"/>
        <v>#DIV/0!</v>
      </c>
      <c r="I578" s="81" t="e">
        <f t="shared" si="207"/>
        <v>#DIV/0!</v>
      </c>
      <c r="J578" s="81" t="e">
        <f t="shared" si="207"/>
        <v>#DIV/0!</v>
      </c>
      <c r="K578" s="81" t="e">
        <f t="shared" si="207"/>
        <v>#DIV/0!</v>
      </c>
      <c r="L578" s="81" t="e">
        <f t="shared" si="207"/>
        <v>#DIV/0!</v>
      </c>
      <c r="M578" s="81" t="e">
        <f t="shared" si="207"/>
        <v>#DIV/0!</v>
      </c>
      <c r="N578" s="81" t="e">
        <f t="shared" si="207"/>
        <v>#DIV/0!</v>
      </c>
      <c r="O578" s="81" t="e">
        <f t="shared" si="207"/>
        <v>#DIV/0!</v>
      </c>
      <c r="P578" s="81" t="e">
        <f t="shared" si="207"/>
        <v>#DIV/0!</v>
      </c>
      <c r="Q578" s="81" t="e">
        <f t="shared" si="207"/>
        <v>#DIV/0!</v>
      </c>
      <c r="R578" s="81" t="e">
        <f t="shared" si="207"/>
        <v>#DIV/0!</v>
      </c>
      <c r="S578" s="81" t="e">
        <f t="shared" si="207"/>
        <v>#DIV/0!</v>
      </c>
      <c r="T578" s="81" t="e">
        <f t="shared" si="207"/>
        <v>#DIV/0!</v>
      </c>
      <c r="U578" s="81" t="e">
        <f t="shared" si="207"/>
        <v>#DIV/0!</v>
      </c>
      <c r="V578" s="81" t="e">
        <f t="shared" si="207"/>
        <v>#DIV/0!</v>
      </c>
      <c r="W578" s="81" t="e">
        <f t="shared" si="207"/>
        <v>#DIV/0!</v>
      </c>
      <c r="X578" s="81" t="e">
        <f t="shared" si="207"/>
        <v>#DIV/0!</v>
      </c>
      <c r="Y578" s="81" t="e">
        <f t="shared" si="207"/>
        <v>#DIV/0!</v>
      </c>
      <c r="Z578" s="81" t="e">
        <f t="shared" si="207"/>
        <v>#DIV/0!</v>
      </c>
      <c r="AA578" s="81">
        <f t="shared" si="207"/>
        <v>1.304783333333333</v>
      </c>
      <c r="AB578" s="81">
        <f t="shared" si="207"/>
        <v>451.67666666666679</v>
      </c>
      <c r="AC578" s="81">
        <f t="shared" si="207"/>
        <v>1.3838333333333332</v>
      </c>
      <c r="AD578" s="81">
        <f t="shared" si="207"/>
        <v>2.527833333333334</v>
      </c>
      <c r="AE578" s="81">
        <f t="shared" si="207"/>
        <v>6.5289499999999983</v>
      </c>
      <c r="AF578" s="81">
        <f t="shared" si="207"/>
        <v>4.3883333333333337E-2</v>
      </c>
      <c r="AG578" s="81">
        <f t="shared" si="207"/>
        <v>0.30053333333333343</v>
      </c>
      <c r="AH578" s="81">
        <f t="shared" si="207"/>
        <v>2.6566666666666669E-2</v>
      </c>
      <c r="AI578" s="81">
        <f t="shared" si="207"/>
        <v>0</v>
      </c>
      <c r="AJ578" s="81">
        <f t="shared" si="207"/>
        <v>8.9666666666666731E-3</v>
      </c>
      <c r="AK578" s="81">
        <f t="shared" si="207"/>
        <v>0</v>
      </c>
      <c r="AL578" s="81">
        <f t="shared" si="207"/>
        <v>0</v>
      </c>
      <c r="AM578" s="81">
        <f t="shared" si="207"/>
        <v>0</v>
      </c>
      <c r="AN578" s="81">
        <f t="shared" si="207"/>
        <v>0</v>
      </c>
      <c r="AO578" s="81">
        <f t="shared" si="207"/>
        <v>22.662283333333331</v>
      </c>
      <c r="AP578" s="81">
        <f t="shared" si="207"/>
        <v>10650.739333333337</v>
      </c>
      <c r="AQ578" s="81">
        <f t="shared" si="207"/>
        <v>42.682166666666689</v>
      </c>
      <c r="AR578" s="81">
        <f t="shared" si="207"/>
        <v>9.9088333333333303</v>
      </c>
      <c r="AS578" s="81">
        <f t="shared" si="207"/>
        <v>6.7360333333333333</v>
      </c>
      <c r="AT578" s="81">
        <f t="shared" si="207"/>
        <v>0.74401666666666655</v>
      </c>
      <c r="AU578" s="81">
        <f t="shared" si="207"/>
        <v>0.29744999999999988</v>
      </c>
      <c r="AV578" s="81">
        <f t="shared" si="207"/>
        <v>0.10186666666666667</v>
      </c>
      <c r="AW578" s="81">
        <f t="shared" si="207"/>
        <v>6.3335000000000026</v>
      </c>
      <c r="AX578" s="81">
        <f t="shared" si="207"/>
        <v>0.21016666666666672</v>
      </c>
      <c r="AY578" s="81">
        <f t="shared" si="207"/>
        <v>0</v>
      </c>
      <c r="AZ578" s="81">
        <f t="shared" si="207"/>
        <v>0</v>
      </c>
      <c r="BA578" s="81">
        <f t="shared" si="207"/>
        <v>0</v>
      </c>
      <c r="BB578" s="81">
        <f t="shared" si="207"/>
        <v>0.55794999999999995</v>
      </c>
      <c r="BC578" s="81">
        <f t="shared" si="207"/>
        <v>123.23033333333336</v>
      </c>
      <c r="BD578" s="81">
        <f t="shared" si="207"/>
        <v>0.28549999999999998</v>
      </c>
      <c r="BE578" s="81">
        <f t="shared" si="207"/>
        <v>2.3911666666666664</v>
      </c>
      <c r="BF578" s="81">
        <f t="shared" si="207"/>
        <v>6.7604333333333324</v>
      </c>
      <c r="BG578" s="81">
        <f t="shared" si="207"/>
        <v>2.583333333333333E-2</v>
      </c>
      <c r="BH578" s="81">
        <f t="shared" si="207"/>
        <v>0.30628333333333324</v>
      </c>
      <c r="BI578" s="81">
        <f t="shared" si="207"/>
        <v>2.5283333333333331E-2</v>
      </c>
      <c r="BJ578" s="81">
        <f t="shared" si="207"/>
        <v>0</v>
      </c>
      <c r="BK578" s="81">
        <f t="shared" si="207"/>
        <v>5.7666666666666708E-3</v>
      </c>
      <c r="BL578" s="81">
        <f t="shared" si="207"/>
        <v>1.6131333333333331</v>
      </c>
      <c r="BM578" s="81">
        <f t="shared" si="207"/>
        <v>932.34933333333333</v>
      </c>
      <c r="BN578" s="81">
        <f t="shared" si="207"/>
        <v>1.4858333333333336</v>
      </c>
      <c r="BO578" s="81">
        <f t="shared" si="207"/>
        <v>44.835000000000001</v>
      </c>
      <c r="BP578" s="81">
        <f t="shared" si="207"/>
        <v>9.2850500000000036</v>
      </c>
      <c r="BQ578" s="81">
        <f t="shared" si="207"/>
        <v>0.44573333333333343</v>
      </c>
      <c r="BR578" s="81">
        <f t="shared" ref="BR578:DD578" si="208">AVERAGE(BR518:BR577)</f>
        <v>0.15375000000000005</v>
      </c>
      <c r="BS578" s="81">
        <f t="shared" si="208"/>
        <v>0.45089999999999991</v>
      </c>
      <c r="BT578" s="81">
        <f t="shared" si="208"/>
        <v>2.8420000000000005</v>
      </c>
      <c r="BU578" s="81">
        <f t="shared" si="208"/>
        <v>1.1116666666666672E-2</v>
      </c>
      <c r="BV578" s="81">
        <f t="shared" si="208"/>
        <v>0</v>
      </c>
      <c r="BW578" s="81">
        <f t="shared" si="208"/>
        <v>0</v>
      </c>
      <c r="BX578" s="81">
        <f t="shared" si="208"/>
        <v>0</v>
      </c>
      <c r="BY578" s="81">
        <f t="shared" si="208"/>
        <v>0</v>
      </c>
      <c r="BZ578" s="81">
        <f t="shared" si="208"/>
        <v>0.42226666666666673</v>
      </c>
      <c r="CA578" s="81">
        <f t="shared" si="208"/>
        <v>72.164833333333348</v>
      </c>
      <c r="CB578" s="81">
        <f t="shared" si="208"/>
        <v>0.19083333333333341</v>
      </c>
      <c r="CC578" s="81">
        <f t="shared" si="208"/>
        <v>0.3705</v>
      </c>
      <c r="CD578" s="81">
        <f t="shared" si="208"/>
        <v>6.4027500000000002</v>
      </c>
      <c r="CE578" s="81">
        <f t="shared" si="208"/>
        <v>1.525000000000001E-2</v>
      </c>
      <c r="CF578" s="81">
        <f t="shared" si="208"/>
        <v>0.30761666666666676</v>
      </c>
      <c r="CG578" s="81">
        <f t="shared" si="208"/>
        <v>4.5000000000000023E-3</v>
      </c>
      <c r="CH578" s="81">
        <f t="shared" si="208"/>
        <v>0</v>
      </c>
      <c r="CI578" s="81">
        <f t="shared" si="208"/>
        <v>5.3166666666666692E-3</v>
      </c>
      <c r="CJ578" s="81">
        <f t="shared" si="208"/>
        <v>1.8173166666666667</v>
      </c>
      <c r="CK578" s="81">
        <f t="shared" si="208"/>
        <v>477.72133333333335</v>
      </c>
      <c r="CL578" s="81">
        <f t="shared" si="208"/>
        <v>0.64499999999999968</v>
      </c>
      <c r="CM578" s="81">
        <f t="shared" si="208"/>
        <v>4.6970000000000001</v>
      </c>
      <c r="CN578" s="81">
        <f t="shared" si="208"/>
        <v>24.024466666666665</v>
      </c>
      <c r="CO578" s="81">
        <f t="shared" si="208"/>
        <v>8.5966666666666663E-2</v>
      </c>
      <c r="CP578" s="81">
        <f t="shared" si="208"/>
        <v>0.42293333333333355</v>
      </c>
      <c r="CQ578" s="81">
        <f t="shared" si="208"/>
        <v>4.6900000000000011E-2</v>
      </c>
      <c r="CR578" s="81">
        <f t="shared" si="208"/>
        <v>9.9674999999999994</v>
      </c>
      <c r="CS578" s="81">
        <f t="shared" si="208"/>
        <v>9.3500000000000059E-3</v>
      </c>
      <c r="CT578" s="81">
        <f t="shared" si="208"/>
        <v>0.27976666666666666</v>
      </c>
      <c r="CU578" s="81">
        <f t="shared" si="208"/>
        <v>38.070500000000017</v>
      </c>
      <c r="CV578" s="81">
        <f t="shared" si="208"/>
        <v>0.1438333333333334</v>
      </c>
      <c r="CW578" s="81">
        <f t="shared" si="208"/>
        <v>0.17650000000000002</v>
      </c>
      <c r="CX578" s="81">
        <f t="shared" si="208"/>
        <v>4.3572333333333342</v>
      </c>
      <c r="CY578" s="81">
        <f t="shared" si="208"/>
        <v>9.9833333333333406E-3</v>
      </c>
      <c r="CZ578" s="81">
        <f t="shared" si="208"/>
        <v>0.24821666666666667</v>
      </c>
      <c r="DA578" s="81">
        <f t="shared" si="208"/>
        <v>2.2666666666666681E-3</v>
      </c>
      <c r="DB578" s="81">
        <f t="shared" si="208"/>
        <v>0</v>
      </c>
      <c r="DC578" s="81">
        <f t="shared" si="208"/>
        <v>3.7799999999999966E-2</v>
      </c>
      <c r="DD578" s="81">
        <f t="shared" si="208"/>
        <v>0</v>
      </c>
    </row>
    <row r="579" spans="1:108" ht="16.5" customHeight="1" x14ac:dyDescent="0.25">
      <c r="B579" s="76" t="s">
        <v>58</v>
      </c>
      <c r="C579" s="76"/>
      <c r="D579" s="76"/>
      <c r="E579" s="76">
        <f>STDEV(E518:E577)</f>
        <v>639.00183803311211</v>
      </c>
      <c r="F579" s="76" t="e">
        <f t="shared" ref="F579:BQ579" si="209">STDEV(F518:F577)</f>
        <v>#DIV/0!</v>
      </c>
      <c r="G579" s="76" t="e">
        <f t="shared" si="209"/>
        <v>#DIV/0!</v>
      </c>
      <c r="H579" s="76" t="e">
        <f t="shared" si="209"/>
        <v>#DIV/0!</v>
      </c>
      <c r="I579" s="76" t="e">
        <f t="shared" si="209"/>
        <v>#DIV/0!</v>
      </c>
      <c r="J579" s="76" t="e">
        <f t="shared" si="209"/>
        <v>#DIV/0!</v>
      </c>
      <c r="K579" s="76" t="e">
        <f t="shared" si="209"/>
        <v>#DIV/0!</v>
      </c>
      <c r="L579" s="76" t="e">
        <f t="shared" si="209"/>
        <v>#DIV/0!</v>
      </c>
      <c r="M579" s="76" t="e">
        <f t="shared" si="209"/>
        <v>#DIV/0!</v>
      </c>
      <c r="N579" s="76" t="e">
        <f t="shared" si="209"/>
        <v>#DIV/0!</v>
      </c>
      <c r="O579" s="76" t="e">
        <f t="shared" si="209"/>
        <v>#DIV/0!</v>
      </c>
      <c r="P579" s="76" t="e">
        <f t="shared" si="209"/>
        <v>#DIV/0!</v>
      </c>
      <c r="Q579" s="76" t="e">
        <f t="shared" si="209"/>
        <v>#DIV/0!</v>
      </c>
      <c r="R579" s="76" t="e">
        <f t="shared" si="209"/>
        <v>#DIV/0!</v>
      </c>
      <c r="S579" s="76" t="e">
        <f t="shared" si="209"/>
        <v>#DIV/0!</v>
      </c>
      <c r="T579" s="76" t="e">
        <f t="shared" si="209"/>
        <v>#DIV/0!</v>
      </c>
      <c r="U579" s="76" t="e">
        <f t="shared" si="209"/>
        <v>#DIV/0!</v>
      </c>
      <c r="V579" s="76" t="e">
        <f t="shared" si="209"/>
        <v>#DIV/0!</v>
      </c>
      <c r="W579" s="76" t="e">
        <f t="shared" si="209"/>
        <v>#DIV/0!</v>
      </c>
      <c r="X579" s="76" t="e">
        <f t="shared" si="209"/>
        <v>#DIV/0!</v>
      </c>
      <c r="Y579" s="76" t="e">
        <f t="shared" si="209"/>
        <v>#DIV/0!</v>
      </c>
      <c r="Z579" s="76" t="e">
        <f t="shared" si="209"/>
        <v>#DIV/0!</v>
      </c>
      <c r="AA579" s="76">
        <f t="shared" si="209"/>
        <v>0.52688975760273349</v>
      </c>
      <c r="AB579" s="76">
        <f t="shared" si="209"/>
        <v>184.79150316759103</v>
      </c>
      <c r="AC579" s="76">
        <f t="shared" si="209"/>
        <v>0.59006202393510698</v>
      </c>
      <c r="AD579" s="76">
        <f t="shared" si="209"/>
        <v>0.98282555595910492</v>
      </c>
      <c r="AE579" s="76">
        <f t="shared" si="209"/>
        <v>2.2931115004268472</v>
      </c>
      <c r="AF579" s="76">
        <f t="shared" si="209"/>
        <v>1.6606198216600931E-2</v>
      </c>
      <c r="AG579" s="76">
        <f t="shared" si="209"/>
        <v>0.11454885223354516</v>
      </c>
      <c r="AH579" s="76">
        <f t="shared" si="209"/>
        <v>1.0538656310752242E-2</v>
      </c>
      <c r="AI579" s="76">
        <f t="shared" si="209"/>
        <v>0</v>
      </c>
      <c r="AJ579" s="76">
        <f t="shared" si="209"/>
        <v>4.029411643415237E-3</v>
      </c>
      <c r="AK579" s="76">
        <f t="shared" si="209"/>
        <v>0</v>
      </c>
      <c r="AL579" s="76">
        <f t="shared" si="209"/>
        <v>0</v>
      </c>
      <c r="AM579" s="76">
        <f t="shared" si="209"/>
        <v>0</v>
      </c>
      <c r="AN579" s="76">
        <f t="shared" si="209"/>
        <v>0</v>
      </c>
      <c r="AO579" s="76">
        <f t="shared" si="209"/>
        <v>9.1851513593752383</v>
      </c>
      <c r="AP579" s="76">
        <f t="shared" si="209"/>
        <v>4182.1088584587842</v>
      </c>
      <c r="AQ579" s="76">
        <f t="shared" si="209"/>
        <v>15.885836148633826</v>
      </c>
      <c r="AR579" s="76">
        <f t="shared" si="209"/>
        <v>3.8432053587309873</v>
      </c>
      <c r="AS579" s="76">
        <f t="shared" si="209"/>
        <v>2.5570071685247591</v>
      </c>
      <c r="AT579" s="76">
        <f t="shared" si="209"/>
        <v>0.29820164328269105</v>
      </c>
      <c r="AU579" s="76">
        <f t="shared" si="209"/>
        <v>0.12780552294371048</v>
      </c>
      <c r="AV579" s="76">
        <f t="shared" si="209"/>
        <v>3.9017799791440995E-2</v>
      </c>
      <c r="AW579" s="76">
        <f t="shared" si="209"/>
        <v>4.869749871765416</v>
      </c>
      <c r="AX579" s="76">
        <f t="shared" si="209"/>
        <v>9.5427524485226511E-2</v>
      </c>
      <c r="AY579" s="76">
        <f t="shared" si="209"/>
        <v>0</v>
      </c>
      <c r="AZ579" s="76">
        <f t="shared" si="209"/>
        <v>0</v>
      </c>
      <c r="BA579" s="76">
        <f t="shared" si="209"/>
        <v>0</v>
      </c>
      <c r="BB579" s="76">
        <f t="shared" si="209"/>
        <v>0.26234486456971418</v>
      </c>
      <c r="BC579" s="76">
        <f t="shared" si="209"/>
        <v>71.57412109175003</v>
      </c>
      <c r="BD579" s="76">
        <f t="shared" si="209"/>
        <v>0.17373684561837685</v>
      </c>
      <c r="BE579" s="76">
        <f t="shared" si="209"/>
        <v>0.95366392770495878</v>
      </c>
      <c r="BF579" s="76">
        <f t="shared" si="209"/>
        <v>2.3612709330377717</v>
      </c>
      <c r="BG579" s="76">
        <f t="shared" si="209"/>
        <v>1.0734336900832064E-2</v>
      </c>
      <c r="BH579" s="76">
        <f t="shared" si="209"/>
        <v>0.11723380834558388</v>
      </c>
      <c r="BI579" s="76">
        <f t="shared" si="209"/>
        <v>1.0637464440246758E-2</v>
      </c>
      <c r="BJ579" s="76">
        <f t="shared" si="209"/>
        <v>0</v>
      </c>
      <c r="BK579" s="76">
        <f t="shared" si="209"/>
        <v>2.7639732311653831E-3</v>
      </c>
      <c r="BL579" s="76">
        <f t="shared" si="209"/>
        <v>0.98639036290030713</v>
      </c>
      <c r="BM579" s="76">
        <f t="shared" si="209"/>
        <v>454.91772372843383</v>
      </c>
      <c r="BN579" s="76">
        <f t="shared" si="209"/>
        <v>1.2293063934754211</v>
      </c>
      <c r="BO579" s="76">
        <f t="shared" si="209"/>
        <v>15.402379796311694</v>
      </c>
      <c r="BP579" s="76">
        <f t="shared" si="209"/>
        <v>3.260709070359594</v>
      </c>
      <c r="BQ579" s="76">
        <f t="shared" si="209"/>
        <v>0.16001015504496582</v>
      </c>
      <c r="BR579" s="76">
        <f t="shared" ref="BR579:DD579" si="210">STDEV(BR518:BR577)</f>
        <v>7.0307466392328904E-2</v>
      </c>
      <c r="BS579" s="76">
        <f t="shared" si="210"/>
        <v>0.15739313835107338</v>
      </c>
      <c r="BT579" s="76">
        <f t="shared" si="210"/>
        <v>2.4014217540194727</v>
      </c>
      <c r="BU579" s="76">
        <f t="shared" si="210"/>
        <v>6.420548755961872E-3</v>
      </c>
      <c r="BV579" s="76">
        <f t="shared" si="210"/>
        <v>0</v>
      </c>
      <c r="BW579" s="76">
        <f t="shared" si="210"/>
        <v>0</v>
      </c>
      <c r="BX579" s="76">
        <f t="shared" si="210"/>
        <v>0</v>
      </c>
      <c r="BY579" s="76">
        <f t="shared" si="210"/>
        <v>0</v>
      </c>
      <c r="BZ579" s="76">
        <f t="shared" si="210"/>
        <v>0.16194347901499481</v>
      </c>
      <c r="CA579" s="76">
        <f t="shared" si="210"/>
        <v>40.452647584329007</v>
      </c>
      <c r="CB579" s="76">
        <f t="shared" si="210"/>
        <v>9.8001931261957248E-2</v>
      </c>
      <c r="CC579" s="76">
        <f t="shared" si="210"/>
        <v>0.27006857258538075</v>
      </c>
      <c r="CD579" s="76">
        <f t="shared" si="210"/>
        <v>2.2537150694812258</v>
      </c>
      <c r="CE579" s="76">
        <f t="shared" si="210"/>
        <v>8.148255506340598E-3</v>
      </c>
      <c r="CF579" s="76">
        <f t="shared" si="210"/>
        <v>0.12094179741339173</v>
      </c>
      <c r="CG579" s="76">
        <f t="shared" si="210"/>
        <v>3.5961372874002535E-3</v>
      </c>
      <c r="CH579" s="76">
        <f t="shared" si="210"/>
        <v>0</v>
      </c>
      <c r="CI579" s="76">
        <f t="shared" si="210"/>
        <v>2.4735322075770247E-3</v>
      </c>
      <c r="CJ579" s="76">
        <f t="shared" si="210"/>
        <v>1.2648372775580903</v>
      </c>
      <c r="CK579" s="76">
        <f t="shared" si="210"/>
        <v>456.31692852578806</v>
      </c>
      <c r="CL579" s="76">
        <f t="shared" si="210"/>
        <v>1.0857372719626117</v>
      </c>
      <c r="CM579" s="76">
        <f t="shared" si="210"/>
        <v>8.570197533470969</v>
      </c>
      <c r="CN579" s="76">
        <f t="shared" si="210"/>
        <v>15.999950333044376</v>
      </c>
      <c r="CO579" s="76">
        <f t="shared" si="210"/>
        <v>0.10236044102584577</v>
      </c>
      <c r="CP579" s="76">
        <f t="shared" si="210"/>
        <v>0.27351254838543271</v>
      </c>
      <c r="CQ579" s="76">
        <f t="shared" si="210"/>
        <v>8.0686608638356597E-2</v>
      </c>
      <c r="CR579" s="76">
        <f t="shared" si="210"/>
        <v>8.5862392124584659</v>
      </c>
      <c r="CS579" s="76">
        <f t="shared" si="210"/>
        <v>8.2355677564565216E-3</v>
      </c>
      <c r="CT579" s="76">
        <f t="shared" si="210"/>
        <v>0.1969882012010602</v>
      </c>
      <c r="CU579" s="76">
        <f t="shared" si="210"/>
        <v>29.83051556825318</v>
      </c>
      <c r="CV579" s="76">
        <f t="shared" si="210"/>
        <v>9.7060031514079492E-2</v>
      </c>
      <c r="CW579" s="76">
        <f t="shared" si="210"/>
        <v>0.15215764572489404</v>
      </c>
      <c r="CX579" s="76">
        <f t="shared" si="210"/>
        <v>2.8071283859384208</v>
      </c>
      <c r="CY579" s="76">
        <f t="shared" si="210"/>
        <v>6.8010260109971476E-3</v>
      </c>
      <c r="CZ579" s="76">
        <f t="shared" si="210"/>
        <v>0.16365901836985736</v>
      </c>
      <c r="DA579" s="76">
        <f t="shared" si="210"/>
        <v>1.8306863274134438E-3</v>
      </c>
      <c r="DB579" s="76">
        <f t="shared" si="210"/>
        <v>0</v>
      </c>
      <c r="DC579" s="76">
        <f t="shared" si="210"/>
        <v>0.18105629801486467</v>
      </c>
      <c r="DD579" s="76">
        <f t="shared" si="210"/>
        <v>0</v>
      </c>
    </row>
    <row r="580" spans="1:108" ht="16.5" customHeight="1" x14ac:dyDescent="0.25">
      <c r="B580" s="76" t="s">
        <v>59</v>
      </c>
      <c r="C580" s="76"/>
      <c r="D580" s="76"/>
      <c r="E580" s="76">
        <f>E579/E578*100</f>
        <v>37.113675771915347</v>
      </c>
      <c r="F580" s="76" t="e">
        <f t="shared" ref="F580:BQ580" si="211">F579/F578*100</f>
        <v>#DIV/0!</v>
      </c>
      <c r="G580" s="76" t="e">
        <f t="shared" si="211"/>
        <v>#DIV/0!</v>
      </c>
      <c r="H580" s="76" t="e">
        <f t="shared" si="211"/>
        <v>#DIV/0!</v>
      </c>
      <c r="I580" s="76" t="e">
        <f t="shared" si="211"/>
        <v>#DIV/0!</v>
      </c>
      <c r="J580" s="76" t="e">
        <f t="shared" si="211"/>
        <v>#DIV/0!</v>
      </c>
      <c r="K580" s="76" t="e">
        <f t="shared" si="211"/>
        <v>#DIV/0!</v>
      </c>
      <c r="L580" s="76" t="e">
        <f t="shared" si="211"/>
        <v>#DIV/0!</v>
      </c>
      <c r="M580" s="76" t="e">
        <f t="shared" si="211"/>
        <v>#DIV/0!</v>
      </c>
      <c r="N580" s="76" t="e">
        <f t="shared" si="211"/>
        <v>#DIV/0!</v>
      </c>
      <c r="O580" s="76" t="e">
        <f t="shared" si="211"/>
        <v>#DIV/0!</v>
      </c>
      <c r="P580" s="76" t="e">
        <f t="shared" si="211"/>
        <v>#DIV/0!</v>
      </c>
      <c r="Q580" s="76" t="e">
        <f t="shared" si="211"/>
        <v>#DIV/0!</v>
      </c>
      <c r="R580" s="76" t="e">
        <f t="shared" si="211"/>
        <v>#DIV/0!</v>
      </c>
      <c r="S580" s="76" t="e">
        <f t="shared" si="211"/>
        <v>#DIV/0!</v>
      </c>
      <c r="T580" s="76" t="e">
        <f t="shared" si="211"/>
        <v>#DIV/0!</v>
      </c>
      <c r="U580" s="76" t="e">
        <f t="shared" si="211"/>
        <v>#DIV/0!</v>
      </c>
      <c r="V580" s="76" t="e">
        <f t="shared" si="211"/>
        <v>#DIV/0!</v>
      </c>
      <c r="W580" s="76" t="e">
        <f t="shared" si="211"/>
        <v>#DIV/0!</v>
      </c>
      <c r="X580" s="76" t="e">
        <f t="shared" si="211"/>
        <v>#DIV/0!</v>
      </c>
      <c r="Y580" s="76" t="e">
        <f t="shared" si="211"/>
        <v>#DIV/0!</v>
      </c>
      <c r="Z580" s="76" t="e">
        <f t="shared" si="211"/>
        <v>#DIV/0!</v>
      </c>
      <c r="AA580" s="76">
        <f t="shared" si="211"/>
        <v>40.381398515927316</v>
      </c>
      <c r="AB580" s="76">
        <f t="shared" si="211"/>
        <v>40.912342125471241</v>
      </c>
      <c r="AC580" s="76">
        <f t="shared" si="211"/>
        <v>42.639674137187065</v>
      </c>
      <c r="AD580" s="76">
        <f t="shared" si="211"/>
        <v>38.880156496041593</v>
      </c>
      <c r="AE580" s="76">
        <f t="shared" si="211"/>
        <v>35.12220955018568</v>
      </c>
      <c r="AF580" s="76">
        <f t="shared" si="211"/>
        <v>37.841697417244809</v>
      </c>
      <c r="AG580" s="76">
        <f t="shared" si="211"/>
        <v>38.115190406015458</v>
      </c>
      <c r="AH580" s="76">
        <f t="shared" si="211"/>
        <v>39.66871886104984</v>
      </c>
      <c r="AI580" s="76" t="e">
        <f t="shared" si="211"/>
        <v>#DIV/0!</v>
      </c>
      <c r="AJ580" s="76">
        <f t="shared" si="211"/>
        <v>44.937676320615992</v>
      </c>
      <c r="AK580" s="76" t="e">
        <f t="shared" si="211"/>
        <v>#DIV/0!</v>
      </c>
      <c r="AL580" s="76" t="e">
        <f t="shared" si="211"/>
        <v>#DIV/0!</v>
      </c>
      <c r="AM580" s="76" t="e">
        <f t="shared" si="211"/>
        <v>#DIV/0!</v>
      </c>
      <c r="AN580" s="76" t="e">
        <f t="shared" si="211"/>
        <v>#DIV/0!</v>
      </c>
      <c r="AO580" s="76">
        <f t="shared" si="211"/>
        <v>40.530564481404447</v>
      </c>
      <c r="AP580" s="76">
        <f t="shared" si="211"/>
        <v>39.265901901947302</v>
      </c>
      <c r="AQ580" s="76">
        <f t="shared" si="211"/>
        <v>37.218907542104979</v>
      </c>
      <c r="AR580" s="76">
        <f t="shared" si="211"/>
        <v>38.785649424563822</v>
      </c>
      <c r="AS580" s="76">
        <f t="shared" si="211"/>
        <v>37.960132350761711</v>
      </c>
      <c r="AT580" s="76">
        <f t="shared" si="211"/>
        <v>40.079968183870136</v>
      </c>
      <c r="AU580" s="76">
        <f t="shared" si="211"/>
        <v>42.967060999734585</v>
      </c>
      <c r="AV580" s="76">
        <f t="shared" si="211"/>
        <v>38.302813931388407</v>
      </c>
      <c r="AW580" s="76">
        <f t="shared" si="211"/>
        <v>76.88876406039968</v>
      </c>
      <c r="AX580" s="76">
        <f t="shared" si="211"/>
        <v>45.405642102407526</v>
      </c>
      <c r="AY580" s="76" t="e">
        <f t="shared" si="211"/>
        <v>#DIV/0!</v>
      </c>
      <c r="AZ580" s="76" t="e">
        <f t="shared" si="211"/>
        <v>#DIV/0!</v>
      </c>
      <c r="BA580" s="76" t="e">
        <f t="shared" si="211"/>
        <v>#DIV/0!</v>
      </c>
      <c r="BB580" s="76">
        <f t="shared" si="211"/>
        <v>47.019421914098793</v>
      </c>
      <c r="BC580" s="76">
        <f t="shared" si="211"/>
        <v>58.081577121230985</v>
      </c>
      <c r="BD580" s="76">
        <f t="shared" si="211"/>
        <v>60.853536118520793</v>
      </c>
      <c r="BE580" s="76">
        <f t="shared" si="211"/>
        <v>39.882787803929418</v>
      </c>
      <c r="BF580" s="76">
        <f t="shared" si="211"/>
        <v>34.927804426310523</v>
      </c>
      <c r="BG580" s="76">
        <f t="shared" si="211"/>
        <v>41.552271874188641</v>
      </c>
      <c r="BH580" s="76">
        <f t="shared" si="211"/>
        <v>38.276261091228356</v>
      </c>
      <c r="BI580" s="76">
        <f t="shared" si="211"/>
        <v>42.073030086671423</v>
      </c>
      <c r="BJ580" s="76" t="e">
        <f t="shared" si="211"/>
        <v>#DIV/0!</v>
      </c>
      <c r="BK580" s="76">
        <f t="shared" si="211"/>
        <v>47.930171638706028</v>
      </c>
      <c r="BL580" s="76">
        <f t="shared" si="211"/>
        <v>61.147478792844602</v>
      </c>
      <c r="BM580" s="76">
        <f t="shared" si="211"/>
        <v>48.792626053800348</v>
      </c>
      <c r="BN580" s="76">
        <f t="shared" si="211"/>
        <v>82.735147065087219</v>
      </c>
      <c r="BO580" s="76">
        <f t="shared" si="211"/>
        <v>34.353473394249349</v>
      </c>
      <c r="BP580" s="76">
        <f t="shared" si="211"/>
        <v>35.117840726324495</v>
      </c>
      <c r="BQ580" s="76">
        <f t="shared" si="211"/>
        <v>35.89818016264563</v>
      </c>
      <c r="BR580" s="76">
        <f t="shared" ref="BR580:DD580" si="212">BR579/BR578*100</f>
        <v>45.72843342590496</v>
      </c>
      <c r="BS580" s="76">
        <f t="shared" si="212"/>
        <v>34.906440086731735</v>
      </c>
      <c r="BT580" s="76">
        <f t="shared" si="212"/>
        <v>84.497598663598609</v>
      </c>
      <c r="BU580" s="76">
        <f t="shared" si="212"/>
        <v>57.756060773270178</v>
      </c>
      <c r="BV580" s="76" t="e">
        <f t="shared" si="212"/>
        <v>#DIV/0!</v>
      </c>
      <c r="BW580" s="76" t="e">
        <f t="shared" si="212"/>
        <v>#DIV/0!</v>
      </c>
      <c r="BX580" s="76" t="e">
        <f t="shared" si="212"/>
        <v>#DIV/0!</v>
      </c>
      <c r="BY580" s="76" t="e">
        <f t="shared" si="212"/>
        <v>#DIV/0!</v>
      </c>
      <c r="BZ580" s="76">
        <f t="shared" si="212"/>
        <v>38.350997556440191</v>
      </c>
      <c r="CA580" s="76">
        <f t="shared" si="212"/>
        <v>56.055901075079042</v>
      </c>
      <c r="CB580" s="76">
        <f t="shared" si="212"/>
        <v>51.354723805392425</v>
      </c>
      <c r="CC580" s="76">
        <f t="shared" si="212"/>
        <v>72.893002047336225</v>
      </c>
      <c r="CD580" s="76">
        <f t="shared" si="212"/>
        <v>35.199173315859994</v>
      </c>
      <c r="CE580" s="76">
        <f t="shared" si="212"/>
        <v>53.43118364813504</v>
      </c>
      <c r="CF580" s="76">
        <f t="shared" si="212"/>
        <v>39.315749281050557</v>
      </c>
      <c r="CG580" s="76">
        <f t="shared" si="212"/>
        <v>79.914161942227807</v>
      </c>
      <c r="CH580" s="76" t="e">
        <f t="shared" si="212"/>
        <v>#DIV/0!</v>
      </c>
      <c r="CI580" s="76">
        <f t="shared" si="212"/>
        <v>46.52411675693461</v>
      </c>
      <c r="CJ580" s="76">
        <f t="shared" si="212"/>
        <v>69.599167869739659</v>
      </c>
      <c r="CK580" s="76">
        <f t="shared" si="212"/>
        <v>95.519478969424583</v>
      </c>
      <c r="CL580" s="76">
        <f t="shared" si="212"/>
        <v>168.33135999420347</v>
      </c>
      <c r="CM580" s="76">
        <f t="shared" si="212"/>
        <v>182.46109289910515</v>
      </c>
      <c r="CN580" s="76">
        <f t="shared" si="212"/>
        <v>66.598566182715302</v>
      </c>
      <c r="CO580" s="76">
        <f t="shared" si="212"/>
        <v>119.06991976639678</v>
      </c>
      <c r="CP580" s="76">
        <f t="shared" si="212"/>
        <v>64.670369258850698</v>
      </c>
      <c r="CQ580" s="76">
        <f t="shared" si="212"/>
        <v>172.03967726728482</v>
      </c>
      <c r="CR580" s="76">
        <f t="shared" si="212"/>
        <v>86.142354777611914</v>
      </c>
      <c r="CS580" s="76">
        <f t="shared" si="212"/>
        <v>88.080938571727458</v>
      </c>
      <c r="CT580" s="76">
        <f t="shared" si="212"/>
        <v>70.411605338160442</v>
      </c>
      <c r="CU580" s="76">
        <f t="shared" si="212"/>
        <v>78.355985784933651</v>
      </c>
      <c r="CV580" s="76">
        <f t="shared" si="212"/>
        <v>67.480902559035542</v>
      </c>
      <c r="CW580" s="76">
        <f t="shared" si="212"/>
        <v>86.208297861129751</v>
      </c>
      <c r="CX580" s="76">
        <f t="shared" si="212"/>
        <v>64.424559604452838</v>
      </c>
      <c r="CY580" s="76">
        <f t="shared" si="212"/>
        <v>68.123799776265201</v>
      </c>
      <c r="CZ580" s="76">
        <f t="shared" si="212"/>
        <v>65.933936092066347</v>
      </c>
      <c r="DA580" s="76">
        <f t="shared" si="212"/>
        <v>80.765573268240104</v>
      </c>
      <c r="DB580" s="76" t="e">
        <f t="shared" si="212"/>
        <v>#DIV/0!</v>
      </c>
      <c r="DC580" s="76">
        <f t="shared" si="212"/>
        <v>478.98491538324032</v>
      </c>
      <c r="DD580" s="76" t="e">
        <f t="shared" si="212"/>
        <v>#DIV/0!</v>
      </c>
    </row>
    <row r="581" spans="1:108" ht="16.5" customHeight="1" x14ac:dyDescent="0.25">
      <c r="A581" s="70">
        <v>546</v>
      </c>
      <c r="B581" s="85">
        <v>45566</v>
      </c>
      <c r="C581" s="72">
        <v>1</v>
      </c>
      <c r="D581" s="72">
        <v>12</v>
      </c>
      <c r="E581" s="72">
        <v>2047.58</v>
      </c>
      <c r="F581" s="74"/>
      <c r="G581" s="72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2">
        <v>1.6890000000000001</v>
      </c>
      <c r="AB581" s="72">
        <v>385.34</v>
      </c>
      <c r="AC581" s="72">
        <v>1.18</v>
      </c>
      <c r="AD581" s="72">
        <v>1.94</v>
      </c>
      <c r="AE581" s="72">
        <v>6.9420000000000002</v>
      </c>
      <c r="AF581" s="72">
        <v>4.7E-2</v>
      </c>
      <c r="AG581" s="72">
        <v>0.255</v>
      </c>
      <c r="AH581" s="72">
        <v>2.1000000000000001E-2</v>
      </c>
      <c r="AI581" s="72" t="s">
        <v>50</v>
      </c>
      <c r="AJ581" s="72">
        <v>5.0000000000000001E-3</v>
      </c>
      <c r="AK581" s="72">
        <f>100-(AB581/10000*1.6734)-(AC581*1.1547)-(AD581*(100/(67.1-$AQ$1)))-(AF581*2.8879)-(AG581*2.1733)-((AE581-(AD581*($AQ$1/(67.1-$AQ$1)))-(AF581*0.8788)-(AG581*0.7453))*2.1483)</f>
        <v>80.793681302553736</v>
      </c>
      <c r="AL581" s="72">
        <f>100/((AB581/10000*1.6734/5.8)+(AC581*1.1547/7.58)+(AD581*(100/(67.1-$AQ$1))/4)+(AF581*2.8879/4.2)+(AG581*2.1733/6)+((AE581-(AD581*($AQ$1/(67.1-$AQ$1)))-(AF581*0.8788)-(AG581*0.7453))*2.1483/4.9)+(AK581/2.65))</f>
        <v>2.9030248961603946</v>
      </c>
      <c r="AM581" s="72">
        <f>IF(AB581=0,0,(AB581/AC581))</f>
        <v>326.5593220338983</v>
      </c>
      <c r="AN581" s="72">
        <v>74.150000000000006</v>
      </c>
      <c r="AO581" s="74">
        <v>31.606000000000002</v>
      </c>
      <c r="AP581" s="72">
        <v>9450.92</v>
      </c>
      <c r="AQ581" s="74">
        <v>37.44</v>
      </c>
      <c r="AR581" s="74">
        <v>12.58</v>
      </c>
      <c r="AS581" s="74">
        <v>9.2449999999999992</v>
      </c>
      <c r="AT581" s="74">
        <v>0.94699999999999995</v>
      </c>
      <c r="AU581" s="74">
        <v>0.32</v>
      </c>
      <c r="AV581" s="74">
        <v>0.13300000000000001</v>
      </c>
      <c r="AW581" s="74">
        <v>11.82</v>
      </c>
      <c r="AX581" s="74">
        <v>0.158</v>
      </c>
      <c r="AY581" s="74">
        <f>+AR581+AW581+AS581</f>
        <v>33.644999999999996</v>
      </c>
      <c r="AZ581" s="74"/>
      <c r="BA581" s="74"/>
      <c r="BB581" s="74">
        <v>0.52600000000000002</v>
      </c>
      <c r="BC581" s="72">
        <v>77.099999999999994</v>
      </c>
      <c r="BD581" s="74">
        <v>0.18</v>
      </c>
      <c r="BE581" s="74">
        <v>1.88</v>
      </c>
      <c r="BF581" s="74">
        <v>7.3689999999999998</v>
      </c>
      <c r="BG581" s="74">
        <v>2.3E-2</v>
      </c>
      <c r="BH581" s="74">
        <v>0.27200000000000002</v>
      </c>
      <c r="BI581" s="74">
        <v>0.02</v>
      </c>
      <c r="BJ581" s="74" t="s">
        <v>50</v>
      </c>
      <c r="BK581" s="74">
        <v>3.0000000000000001E-3</v>
      </c>
      <c r="BL581" s="74">
        <v>1.3759999999999999</v>
      </c>
      <c r="BM581" s="72">
        <v>859.99</v>
      </c>
      <c r="BN581" s="74">
        <v>0.84</v>
      </c>
      <c r="BO581" s="74">
        <v>50.75</v>
      </c>
      <c r="BP581" s="74">
        <v>10.208</v>
      </c>
      <c r="BQ581" s="74">
        <v>0.55900000000000005</v>
      </c>
      <c r="BR581" s="74">
        <v>0.188</v>
      </c>
      <c r="BS581" s="74">
        <v>0.52200000000000002</v>
      </c>
      <c r="BT581" s="74">
        <v>2.1800000000000002</v>
      </c>
      <c r="BU581" s="74">
        <v>6.0000000000000001E-3</v>
      </c>
      <c r="BV581" s="74">
        <f>BT581+BP581</f>
        <v>12.388</v>
      </c>
      <c r="BW581" s="74">
        <f>BT581+BN581+BQ581</f>
        <v>3.5790000000000002</v>
      </c>
      <c r="BX581" s="73">
        <f>BX577+BT581-$BX$2</f>
        <v>-0.81999999999999984</v>
      </c>
      <c r="BY581" s="73">
        <f>BY577+BW581-BY$2</f>
        <v>-1.4209999999999998</v>
      </c>
      <c r="BZ581" s="74">
        <v>0.42899999999999999</v>
      </c>
      <c r="CA581" s="72">
        <v>52.15</v>
      </c>
      <c r="CB581" s="74">
        <v>0.15</v>
      </c>
      <c r="CC581" s="74">
        <v>0.19</v>
      </c>
      <c r="CD581" s="74">
        <v>7.0890000000000004</v>
      </c>
      <c r="CE581" s="74">
        <v>1.2999999999999999E-2</v>
      </c>
      <c r="CF581" s="74">
        <v>0.27100000000000002</v>
      </c>
      <c r="CG581" s="74">
        <v>2E-3</v>
      </c>
      <c r="CH581" s="74" t="s">
        <v>50</v>
      </c>
      <c r="CI581" s="74">
        <v>2E-3</v>
      </c>
      <c r="CJ581" s="74">
        <v>2.2799999999999998</v>
      </c>
      <c r="CK581" s="74">
        <v>417.39</v>
      </c>
      <c r="CL581" s="74">
        <v>0.37</v>
      </c>
      <c r="CM581" s="74">
        <v>1.56</v>
      </c>
      <c r="CN581" s="74">
        <v>31.303999999999998</v>
      </c>
      <c r="CO581" s="74">
        <v>7.9000000000000001E-2</v>
      </c>
      <c r="CP581" s="74">
        <v>0.55500000000000005</v>
      </c>
      <c r="CQ581" s="74">
        <v>1.7000000000000001E-2</v>
      </c>
      <c r="CR581" s="74">
        <v>15.98</v>
      </c>
      <c r="CS581" s="74">
        <v>8.9999999999999993E-3</v>
      </c>
      <c r="CT581" s="74">
        <v>0.29899999999999999</v>
      </c>
      <c r="CU581" s="74">
        <v>38.880000000000003</v>
      </c>
      <c r="CV581" s="74">
        <v>0.14000000000000001</v>
      </c>
      <c r="CW581" s="74">
        <v>0.12</v>
      </c>
      <c r="CX581" s="74">
        <v>5.891</v>
      </c>
      <c r="CY581" s="74">
        <v>1.2999999999999999E-2</v>
      </c>
      <c r="CZ581" s="74">
        <v>0.26</v>
      </c>
      <c r="DA581" s="74">
        <v>2E-3</v>
      </c>
      <c r="DB581" s="74" t="s">
        <v>50</v>
      </c>
      <c r="DC581" s="74">
        <v>2E-3</v>
      </c>
      <c r="DD581" s="74">
        <v>51.94</v>
      </c>
    </row>
    <row r="582" spans="1:108" ht="16.5" customHeight="1" x14ac:dyDescent="0.25">
      <c r="A582" s="70">
        <v>547</v>
      </c>
      <c r="B582" s="85">
        <v>45566</v>
      </c>
      <c r="C582" s="72">
        <v>2</v>
      </c>
      <c r="D582" s="72">
        <v>12</v>
      </c>
      <c r="E582" s="72">
        <v>2034.87</v>
      </c>
      <c r="F582" s="74"/>
      <c r="G582" s="72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2">
        <v>1.7190000000000001</v>
      </c>
      <c r="AB582" s="72">
        <v>442.7</v>
      </c>
      <c r="AC582" s="72">
        <v>1.17</v>
      </c>
      <c r="AD582" s="72">
        <v>2.12</v>
      </c>
      <c r="AE582" s="72">
        <v>7.55</v>
      </c>
      <c r="AF582" s="72">
        <v>4.2999999999999997E-2</v>
      </c>
      <c r="AG582" s="72">
        <v>0.25900000000000001</v>
      </c>
      <c r="AH582" s="72">
        <v>2.3E-2</v>
      </c>
      <c r="AI582" s="72" t="s">
        <v>50</v>
      </c>
      <c r="AJ582" s="72">
        <v>5.0000000000000001E-3</v>
      </c>
      <c r="AK582" s="72">
        <f t="shared" ref="AK582:AK583" si="213">100-(AB582/10000*1.6734)-(AC582*1.1547)-(AD582*(100/(67.1-$AQ$1)))-(AF582*2.8879)-(AG582*2.1733)-((AE582-(AD582*($AQ$1/(67.1-$AQ$1)))-(AF582*0.8788)-(AG582*0.7453))*2.1483)</f>
        <v>79.243174508896132</v>
      </c>
      <c r="AL582" s="72">
        <f t="shared" ref="AL582:AL627" si="214">100/((AB582/10000*1.6734/5.8)+(AC582*1.1547/7.58)+(AD582*(100/(67.1-$AQ$1))/4)+(AF582*2.8879/4.2)+(AG582*2.1733/6)+((AE582-(AD582*($AQ$1/(67.1-$AQ$1)))-(AF582*0.8788)-(AG582*0.7453))*2.1483/4.9)+(AK582/2.65))</f>
        <v>2.9246267846925629</v>
      </c>
      <c r="AM582" s="72">
        <f t="shared" ref="AM582:AM583" si="215">IF(AB582=0,0,(AB582/AC582))</f>
        <v>378.37606837606842</v>
      </c>
      <c r="AN582" s="72">
        <v>47.84</v>
      </c>
      <c r="AO582" s="74">
        <v>32.292999999999999</v>
      </c>
      <c r="AP582" s="72">
        <v>11118.81</v>
      </c>
      <c r="AQ582" s="74">
        <v>40.29</v>
      </c>
      <c r="AR582" s="74">
        <v>10.91</v>
      </c>
      <c r="AS582" s="74">
        <v>9.8659999999999997</v>
      </c>
      <c r="AT582" s="74">
        <v>0.94</v>
      </c>
      <c r="AU582" s="74">
        <v>0.38700000000000001</v>
      </c>
      <c r="AV582" s="74">
        <v>0.115</v>
      </c>
      <c r="AW582" s="74">
        <v>11.8</v>
      </c>
      <c r="AX582" s="74">
        <v>0.20599999999999999</v>
      </c>
      <c r="AY582" s="74">
        <f t="shared" ref="AY582:AY584" si="216">+AR582+AW582+AS582</f>
        <v>32.576000000000001</v>
      </c>
      <c r="AZ582" s="74"/>
      <c r="BA582" s="74"/>
      <c r="BB582" s="74">
        <v>0.46300000000000002</v>
      </c>
      <c r="BC582" s="72">
        <v>63.46</v>
      </c>
      <c r="BD582" s="74">
        <v>0.15</v>
      </c>
      <c r="BE582" s="74">
        <v>1.01</v>
      </c>
      <c r="BF582" s="74">
        <v>7.343</v>
      </c>
      <c r="BG582" s="74">
        <v>1.4999999999999999E-2</v>
      </c>
      <c r="BH582" s="74">
        <v>0.25700000000000001</v>
      </c>
      <c r="BI582" s="74">
        <v>1.0999999999999999E-2</v>
      </c>
      <c r="BJ582" s="74" t="s">
        <v>50</v>
      </c>
      <c r="BK582" s="74">
        <v>2E-3</v>
      </c>
      <c r="BL582" s="74">
        <v>1.627</v>
      </c>
      <c r="BM582" s="72">
        <v>862.18</v>
      </c>
      <c r="BN582" s="74">
        <v>0.99</v>
      </c>
      <c r="BO582" s="74">
        <v>48.42</v>
      </c>
      <c r="BP582" s="74">
        <v>10.195</v>
      </c>
      <c r="BQ582" s="74">
        <v>0.54</v>
      </c>
      <c r="BR582" s="74">
        <v>0.19700000000000001</v>
      </c>
      <c r="BS582" s="74">
        <v>0.48199999999999998</v>
      </c>
      <c r="BT582" s="74">
        <v>5.09</v>
      </c>
      <c r="BU582" s="74">
        <v>5.0000000000000001E-3</v>
      </c>
      <c r="BV582" s="74">
        <f t="shared" ref="BV582:BV641" si="217">BT582+BP582</f>
        <v>15.285</v>
      </c>
      <c r="BW582" s="74">
        <f t="shared" ref="BW582:BW641" si="218">BT582+BN582+BQ582</f>
        <v>6.62</v>
      </c>
      <c r="BX582" s="73">
        <f>BX581+BT582-$BX$2</f>
        <v>1.2699999999999996</v>
      </c>
      <c r="BY582" s="73">
        <f>BY581+BW582-BY$2</f>
        <v>0.19899999999999984</v>
      </c>
      <c r="BZ582" s="74">
        <v>0.35499999999999998</v>
      </c>
      <c r="CA582" s="72">
        <v>55.97</v>
      </c>
      <c r="CB582" s="74">
        <v>0.16</v>
      </c>
      <c r="CC582" s="74">
        <v>1.1100000000000001</v>
      </c>
      <c r="CD582" s="74">
        <v>7.0149999999999997</v>
      </c>
      <c r="CE582" s="74">
        <v>1.7999999999999999E-2</v>
      </c>
      <c r="CF582" s="74">
        <v>0.255</v>
      </c>
      <c r="CG582" s="74">
        <v>1.2E-2</v>
      </c>
      <c r="CH582" s="74" t="s">
        <v>50</v>
      </c>
      <c r="CI582" s="74">
        <v>2E-3</v>
      </c>
      <c r="CJ582" s="74">
        <v>2.5680000000000001</v>
      </c>
      <c r="CK582" s="74">
        <v>415.76</v>
      </c>
      <c r="CL582" s="74">
        <v>0.41</v>
      </c>
      <c r="CM582" s="74">
        <v>1.61</v>
      </c>
      <c r="CN582" s="74">
        <v>31.382000000000001</v>
      </c>
      <c r="CO582" s="74">
        <v>7.1999999999999995E-2</v>
      </c>
      <c r="CP582" s="74">
        <v>0.57199999999999995</v>
      </c>
      <c r="CQ582" s="74">
        <v>1.7000000000000001E-2</v>
      </c>
      <c r="CR582" s="74">
        <v>15.6</v>
      </c>
      <c r="CS582" s="74">
        <v>7.0000000000000001E-3</v>
      </c>
      <c r="CT582" s="74">
        <v>0.32700000000000001</v>
      </c>
      <c r="CU582" s="74">
        <v>37.659999999999997</v>
      </c>
      <c r="CV582" s="74">
        <v>0.15</v>
      </c>
      <c r="CW582" s="74">
        <v>0.21</v>
      </c>
      <c r="CX582" s="74">
        <v>6.2619999999999996</v>
      </c>
      <c r="CY582" s="74">
        <v>1.2E-2</v>
      </c>
      <c r="CZ582" s="74">
        <v>0.253</v>
      </c>
      <c r="DA582" s="74">
        <v>2E-3</v>
      </c>
      <c r="DB582" s="74" t="s">
        <v>50</v>
      </c>
      <c r="DC582" s="74">
        <v>2E-3</v>
      </c>
      <c r="DD582" s="74">
        <v>49.71</v>
      </c>
    </row>
    <row r="583" spans="1:108" ht="16.5" customHeight="1" x14ac:dyDescent="0.25">
      <c r="A583" s="70">
        <v>548</v>
      </c>
      <c r="B583" s="85">
        <v>45567</v>
      </c>
      <c r="C583" s="72">
        <v>1</v>
      </c>
      <c r="D583" s="72">
        <v>12</v>
      </c>
      <c r="E583" s="72">
        <v>1979.92</v>
      </c>
      <c r="F583" s="74"/>
      <c r="G583" s="72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2">
        <v>1.5369999999999999</v>
      </c>
      <c r="AB583" s="72">
        <v>486.31</v>
      </c>
      <c r="AC583" s="72">
        <v>1.36</v>
      </c>
      <c r="AD583" s="72">
        <v>2.5499999999999998</v>
      </c>
      <c r="AE583" s="72">
        <v>7.43</v>
      </c>
      <c r="AF583" s="72">
        <v>4.2999999999999997E-2</v>
      </c>
      <c r="AG583" s="72">
        <v>0.27200000000000002</v>
      </c>
      <c r="AH583" s="72">
        <v>2.5000000000000001E-2</v>
      </c>
      <c r="AI583" s="72" t="s">
        <v>50</v>
      </c>
      <c r="AJ583" s="72">
        <v>8.9999999999999993E-3</v>
      </c>
      <c r="AK583" s="72">
        <f t="shared" si="213"/>
        <v>78.674397180950791</v>
      </c>
      <c r="AL583" s="72">
        <f t="shared" si="214"/>
        <v>2.9315900650288267</v>
      </c>
      <c r="AM583" s="72">
        <f t="shared" si="215"/>
        <v>357.58088235294116</v>
      </c>
      <c r="AN583" s="72">
        <v>76.400000000000006</v>
      </c>
      <c r="AO583" s="74">
        <v>25.879000000000001</v>
      </c>
      <c r="AP583" s="72">
        <v>11017.83</v>
      </c>
      <c r="AQ583" s="74">
        <v>39.49</v>
      </c>
      <c r="AR583" s="74">
        <v>11.98</v>
      </c>
      <c r="AS583" s="74">
        <v>8.907</v>
      </c>
      <c r="AT583" s="74">
        <v>0.82899999999999996</v>
      </c>
      <c r="AU583" s="74">
        <v>0.35799999999999998</v>
      </c>
      <c r="AV583" s="74">
        <v>0.11799999999999999</v>
      </c>
      <c r="AW583" s="74">
        <v>10.220000000000001</v>
      </c>
      <c r="AX583" s="74">
        <v>0.20699999999999999</v>
      </c>
      <c r="AY583" s="74">
        <f t="shared" si="216"/>
        <v>31.107000000000003</v>
      </c>
      <c r="AZ583" s="74"/>
      <c r="BA583" s="74"/>
      <c r="BB583" s="74">
        <v>0.496</v>
      </c>
      <c r="BC583" s="72">
        <v>81.22</v>
      </c>
      <c r="BD583" s="74">
        <v>0.19</v>
      </c>
      <c r="BE583" s="74">
        <v>2.04</v>
      </c>
      <c r="BF583" s="74">
        <v>7.9569999999999999</v>
      </c>
      <c r="BG583" s="74">
        <v>1.7999999999999999E-2</v>
      </c>
      <c r="BH583" s="74">
        <v>0.29099999999999998</v>
      </c>
      <c r="BI583" s="74">
        <v>0.02</v>
      </c>
      <c r="BJ583" s="74" t="s">
        <v>50</v>
      </c>
      <c r="BK583" s="74">
        <v>5.0000000000000001E-3</v>
      </c>
      <c r="BL583" s="74">
        <v>1.8540000000000001</v>
      </c>
      <c r="BM583" s="72">
        <v>838.54</v>
      </c>
      <c r="BN583" s="74">
        <v>1.39</v>
      </c>
      <c r="BO583" s="74">
        <v>42.79</v>
      </c>
      <c r="BP583" s="74">
        <v>11.065</v>
      </c>
      <c r="BQ583" s="74">
        <v>0.36199999999999999</v>
      </c>
      <c r="BR583" s="74">
        <v>0.186</v>
      </c>
      <c r="BS583" s="74">
        <v>0.38800000000000001</v>
      </c>
      <c r="BT583" s="74">
        <v>7.77</v>
      </c>
      <c r="BU583" s="74">
        <v>8.9999999999999993E-3</v>
      </c>
      <c r="BV583" s="74">
        <f t="shared" si="217"/>
        <v>18.835000000000001</v>
      </c>
      <c r="BW583" s="74">
        <f t="shared" si="218"/>
        <v>9.5220000000000002</v>
      </c>
      <c r="BX583" s="73">
        <f>BX582+BT583-$BX$2</f>
        <v>6.0399999999999991</v>
      </c>
      <c r="BY583" s="73">
        <f>BY582+BW583-BY$2</f>
        <v>4.7210000000000001</v>
      </c>
      <c r="BZ583" s="74">
        <v>0.46300000000000002</v>
      </c>
      <c r="CA583" s="72">
        <v>58.75</v>
      </c>
      <c r="CB583" s="74">
        <v>0.16</v>
      </c>
      <c r="CC583" s="74">
        <v>0.32</v>
      </c>
      <c r="CD583" s="74">
        <v>7.1980000000000004</v>
      </c>
      <c r="CE583" s="74">
        <v>1.2E-2</v>
      </c>
      <c r="CF583" s="74">
        <v>0.27</v>
      </c>
      <c r="CG583" s="74">
        <v>3.0000000000000001E-3</v>
      </c>
      <c r="CH583" s="74" t="s">
        <v>50</v>
      </c>
      <c r="CI583" s="74">
        <v>4.0000000000000001E-3</v>
      </c>
      <c r="CJ583" s="74">
        <v>1.9159999999999999</v>
      </c>
      <c r="CK583" s="74">
        <v>343.43</v>
      </c>
      <c r="CL583" s="74">
        <v>0.44</v>
      </c>
      <c r="CM583" s="74">
        <v>1.94</v>
      </c>
      <c r="CN583" s="74">
        <v>33.780999999999999</v>
      </c>
      <c r="CO583" s="74">
        <v>5.5E-2</v>
      </c>
      <c r="CP583" s="74">
        <v>0.67400000000000004</v>
      </c>
      <c r="CQ583" s="74">
        <v>1.9E-2</v>
      </c>
      <c r="CR583" s="74">
        <v>14.81</v>
      </c>
      <c r="CS583" s="74">
        <v>1.2E-2</v>
      </c>
      <c r="CT583" s="74">
        <v>0.39</v>
      </c>
      <c r="CU583" s="74">
        <v>44.7</v>
      </c>
      <c r="CV583" s="74">
        <v>0.15</v>
      </c>
      <c r="CW583" s="74">
        <v>0.19</v>
      </c>
      <c r="CX583" s="74">
        <v>6.3449999999999998</v>
      </c>
      <c r="CY583" s="74">
        <v>1.0999999999999999E-2</v>
      </c>
      <c r="CZ583" s="74">
        <v>0.25700000000000001</v>
      </c>
      <c r="DA583" s="74">
        <v>2E-3</v>
      </c>
      <c r="DB583" s="74" t="s">
        <v>50</v>
      </c>
      <c r="DC583" s="74">
        <v>5.0000000000000001E-3</v>
      </c>
      <c r="DD583" s="74">
        <v>49.45</v>
      </c>
    </row>
    <row r="584" spans="1:108" ht="16.5" customHeight="1" x14ac:dyDescent="0.25">
      <c r="A584" s="70">
        <v>549</v>
      </c>
      <c r="B584" s="85">
        <v>45567</v>
      </c>
      <c r="C584" s="72">
        <v>2</v>
      </c>
      <c r="D584" s="72">
        <v>10.51</v>
      </c>
      <c r="E584" s="72">
        <v>1749.75</v>
      </c>
      <c r="F584" s="74"/>
      <c r="G584" s="72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2">
        <v>1.601</v>
      </c>
      <c r="AB584" s="72">
        <v>577.15</v>
      </c>
      <c r="AC584" s="72">
        <v>1.52</v>
      </c>
      <c r="AD584" s="72">
        <v>2.88</v>
      </c>
      <c r="AE584" s="72">
        <v>7.024</v>
      </c>
      <c r="AF584" s="72">
        <v>4.7E-2</v>
      </c>
      <c r="AG584" s="72">
        <v>0.28100000000000003</v>
      </c>
      <c r="AH584" s="72">
        <v>2.8000000000000001E-2</v>
      </c>
      <c r="AI584" s="72" t="s">
        <v>50</v>
      </c>
      <c r="AJ584" s="72">
        <v>8.9999999999999993E-3</v>
      </c>
      <c r="AK584" s="72">
        <f>100-(AB584/10000*1.6734)-(AC584*1.1547)-(AD584*(100/(67.1-$AQ$1)))-(AF584*2.8879)-(AG584*2.1733)-((AE584-(AD584*($AQ$1/(67.1-$AQ$1)))-(AF584*0.8788)-(AG584*0.7453))*2.1483)</f>
        <v>78.882837743148542</v>
      </c>
      <c r="AL584" s="72">
        <f t="shared" si="214"/>
        <v>2.9274353378088129</v>
      </c>
      <c r="AM584" s="72">
        <f>IF(AB584=0,0,(AB584/AC584))</f>
        <v>379.70394736842104</v>
      </c>
      <c r="AN584" s="72">
        <v>51.87</v>
      </c>
      <c r="AO584" s="74">
        <v>22.215</v>
      </c>
      <c r="AP584" s="72">
        <v>12199.47</v>
      </c>
      <c r="AQ584" s="74">
        <v>42.74</v>
      </c>
      <c r="AR584" s="74">
        <v>12.28</v>
      </c>
      <c r="AS584" s="74">
        <v>7.2430000000000003</v>
      </c>
      <c r="AT584" s="74">
        <v>0.78800000000000003</v>
      </c>
      <c r="AU584" s="74">
        <v>0.28899999999999998</v>
      </c>
      <c r="AV584" s="74">
        <v>0.123</v>
      </c>
      <c r="AW584" s="74">
        <v>8.09</v>
      </c>
      <c r="AX584" s="74">
        <v>0.22900000000000001</v>
      </c>
      <c r="AY584" s="74">
        <f t="shared" si="216"/>
        <v>27.613</v>
      </c>
      <c r="AZ584" s="74"/>
      <c r="BA584" s="74"/>
      <c r="BB584" s="74">
        <v>0.498</v>
      </c>
      <c r="BC584" s="72">
        <v>92.46</v>
      </c>
      <c r="BD584" s="74">
        <v>0.25</v>
      </c>
      <c r="BE584" s="74">
        <v>2.95</v>
      </c>
      <c r="BF584" s="74">
        <v>8.1769999999999996</v>
      </c>
      <c r="BG584" s="74">
        <v>0.03</v>
      </c>
      <c r="BH584" s="74">
        <v>0.32200000000000001</v>
      </c>
      <c r="BI584" s="74">
        <v>0.03</v>
      </c>
      <c r="BJ584" s="74" t="s">
        <v>50</v>
      </c>
      <c r="BK584" s="74">
        <v>5.0000000000000001E-3</v>
      </c>
      <c r="BL584" s="74">
        <v>1.292</v>
      </c>
      <c r="BM584" s="72">
        <v>915.51</v>
      </c>
      <c r="BN584" s="74">
        <v>1.35</v>
      </c>
      <c r="BO584" s="74">
        <v>51.27</v>
      </c>
      <c r="BP584" s="74">
        <v>9.0649999999999995</v>
      </c>
      <c r="BQ584" s="74">
        <v>0.47399999999999998</v>
      </c>
      <c r="BR584" s="74">
        <v>0.122</v>
      </c>
      <c r="BS584" s="74">
        <v>0.51</v>
      </c>
      <c r="BT584" s="74">
        <v>1.72</v>
      </c>
      <c r="BU584" s="74">
        <v>0.01</v>
      </c>
      <c r="BV584" s="74">
        <f t="shared" si="217"/>
        <v>10.785</v>
      </c>
      <c r="BW584" s="74">
        <f t="shared" si="218"/>
        <v>3.5440000000000005</v>
      </c>
      <c r="BX584" s="73">
        <f>BX583+BT584-$BX$2</f>
        <v>4.7599999999999989</v>
      </c>
      <c r="BY584" s="73">
        <f>BY583+BW584-BY$2</f>
        <v>3.2650000000000006</v>
      </c>
      <c r="BZ584" s="74">
        <v>0.46100000000000002</v>
      </c>
      <c r="CA584" s="72">
        <v>74.680000000000007</v>
      </c>
      <c r="CB584" s="74">
        <v>0.17</v>
      </c>
      <c r="CC584" s="74">
        <v>0.49</v>
      </c>
      <c r="CD584" s="74">
        <v>7.2050000000000001</v>
      </c>
      <c r="CE584" s="74">
        <v>1.2999999999999999E-2</v>
      </c>
      <c r="CF584" s="74">
        <v>0.29199999999999998</v>
      </c>
      <c r="CG584" s="74">
        <v>5.0000000000000001E-3</v>
      </c>
      <c r="CH584" s="74" t="s">
        <v>50</v>
      </c>
      <c r="CI584" s="74">
        <v>5.0000000000000001E-3</v>
      </c>
      <c r="CJ584" s="74">
        <v>1.637</v>
      </c>
      <c r="CK584" s="74">
        <v>652.95000000000005</v>
      </c>
      <c r="CL584" s="74">
        <v>0.95</v>
      </c>
      <c r="CM584" s="74">
        <v>22.08</v>
      </c>
      <c r="CN584" s="74">
        <v>15.779</v>
      </c>
      <c r="CO584" s="74">
        <v>0.26</v>
      </c>
      <c r="CP584" s="74">
        <v>0.5</v>
      </c>
      <c r="CQ584" s="74">
        <v>0.21099999999999999</v>
      </c>
      <c r="CR584" s="74">
        <v>28.08</v>
      </c>
      <c r="CS584" s="74">
        <v>8.9999999999999993E-3</v>
      </c>
      <c r="CT584" s="74">
        <v>0.42399999999999999</v>
      </c>
      <c r="CU584" s="74">
        <v>66.72</v>
      </c>
      <c r="CV584" s="74">
        <v>0.17</v>
      </c>
      <c r="CW584" s="74">
        <v>0.31</v>
      </c>
      <c r="CX584" s="74">
        <v>7.681</v>
      </c>
      <c r="CY584" s="74">
        <v>1.2E-2</v>
      </c>
      <c r="CZ584" s="74">
        <v>0.31</v>
      </c>
      <c r="DA584" s="74">
        <v>3.0000000000000001E-3</v>
      </c>
      <c r="DB584" s="74" t="s">
        <v>50</v>
      </c>
      <c r="DC584" s="74">
        <v>5.0000000000000001E-3</v>
      </c>
      <c r="DD584" s="74">
        <v>42.76</v>
      </c>
    </row>
    <row r="585" spans="1:108" ht="16.5" customHeight="1" x14ac:dyDescent="0.25">
      <c r="A585" s="70">
        <v>550</v>
      </c>
      <c r="B585" s="85">
        <v>45568</v>
      </c>
      <c r="C585" s="72">
        <v>1</v>
      </c>
      <c r="D585" s="72">
        <v>0</v>
      </c>
      <c r="E585" s="72">
        <v>0</v>
      </c>
      <c r="F585" s="74"/>
      <c r="G585" s="72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2">
        <v>0</v>
      </c>
      <c r="AB585" s="72">
        <v>0</v>
      </c>
      <c r="AC585" s="72">
        <v>0</v>
      </c>
      <c r="AD585" s="72">
        <v>0</v>
      </c>
      <c r="AE585" s="72">
        <v>0</v>
      </c>
      <c r="AF585" s="72">
        <v>0</v>
      </c>
      <c r="AG585" s="72">
        <v>0</v>
      </c>
      <c r="AH585" s="72">
        <v>0</v>
      </c>
      <c r="AI585" s="72"/>
      <c r="AJ585" s="72">
        <v>0</v>
      </c>
      <c r="AK585" s="72">
        <v>0</v>
      </c>
      <c r="AL585" s="72">
        <v>0</v>
      </c>
      <c r="AM585" s="72">
        <v>0</v>
      </c>
      <c r="AN585" s="72"/>
      <c r="AO585" s="74">
        <v>0</v>
      </c>
      <c r="AP585" s="74">
        <v>0</v>
      </c>
      <c r="AQ585" s="74">
        <v>0</v>
      </c>
      <c r="AR585" s="74">
        <v>0</v>
      </c>
      <c r="AS585" s="74">
        <v>0</v>
      </c>
      <c r="AT585" s="74">
        <v>0</v>
      </c>
      <c r="AU585" s="74">
        <v>0</v>
      </c>
      <c r="AV585" s="74">
        <v>0</v>
      </c>
      <c r="AW585" s="74">
        <v>0</v>
      </c>
      <c r="AX585" s="74">
        <v>0</v>
      </c>
      <c r="AY585" s="74">
        <v>0</v>
      </c>
      <c r="AZ585" s="74"/>
      <c r="BA585" s="74"/>
      <c r="BB585" s="74">
        <v>0</v>
      </c>
      <c r="BC585" s="74">
        <v>0</v>
      </c>
      <c r="BD585" s="74">
        <v>0</v>
      </c>
      <c r="BE585" s="74">
        <v>0</v>
      </c>
      <c r="BF585" s="74">
        <v>0</v>
      </c>
      <c r="BG585" s="74">
        <v>0</v>
      </c>
      <c r="BH585" s="74">
        <v>0</v>
      </c>
      <c r="BI585" s="74">
        <v>0</v>
      </c>
      <c r="BJ585" s="74">
        <v>0</v>
      </c>
      <c r="BK585" s="74">
        <v>0</v>
      </c>
      <c r="BL585" s="74">
        <v>0</v>
      </c>
      <c r="BM585" s="74">
        <v>0</v>
      </c>
      <c r="BN585" s="74">
        <v>0</v>
      </c>
      <c r="BO585" s="74">
        <v>0</v>
      </c>
      <c r="BP585" s="74">
        <v>0</v>
      </c>
      <c r="BQ585" s="74">
        <v>0</v>
      </c>
      <c r="BR585" s="74">
        <v>0</v>
      </c>
      <c r="BS585" s="74">
        <v>0</v>
      </c>
      <c r="BT585" s="74">
        <v>0</v>
      </c>
      <c r="BU585" s="74">
        <v>0</v>
      </c>
      <c r="BV585" s="74">
        <f t="shared" si="217"/>
        <v>0</v>
      </c>
      <c r="BW585" s="74">
        <f t="shared" si="218"/>
        <v>0</v>
      </c>
      <c r="BX585" s="73">
        <v>0</v>
      </c>
      <c r="BY585" s="73">
        <v>0</v>
      </c>
      <c r="BZ585" s="74">
        <v>0</v>
      </c>
      <c r="CA585" s="74">
        <v>0</v>
      </c>
      <c r="CB585" s="74">
        <v>0</v>
      </c>
      <c r="CC585" s="74">
        <v>0</v>
      </c>
      <c r="CD585" s="74">
        <v>0</v>
      </c>
      <c r="CE585" s="74">
        <v>0</v>
      </c>
      <c r="CF585" s="74">
        <v>0</v>
      </c>
      <c r="CG585" s="74">
        <v>0</v>
      </c>
      <c r="CH585" s="74">
        <v>0</v>
      </c>
      <c r="CI585" s="74">
        <v>0</v>
      </c>
      <c r="CJ585" s="74">
        <v>0</v>
      </c>
      <c r="CK585" s="74">
        <v>0</v>
      </c>
      <c r="CL585" s="74">
        <v>0</v>
      </c>
      <c r="CM585" s="74">
        <v>0</v>
      </c>
      <c r="CN585" s="74">
        <v>0</v>
      </c>
      <c r="CO585" s="74">
        <v>0</v>
      </c>
      <c r="CP585" s="74">
        <v>0</v>
      </c>
      <c r="CQ585" s="74">
        <v>0</v>
      </c>
      <c r="CR585" s="74">
        <v>0</v>
      </c>
      <c r="CS585" s="74">
        <v>0</v>
      </c>
      <c r="CT585" s="74">
        <v>0</v>
      </c>
      <c r="CU585" s="74">
        <v>0</v>
      </c>
      <c r="CV585" s="74">
        <v>0</v>
      </c>
      <c r="CW585" s="74">
        <v>0</v>
      </c>
      <c r="CX585" s="74">
        <v>0</v>
      </c>
      <c r="CY585" s="74">
        <v>0</v>
      </c>
      <c r="CZ585" s="74">
        <v>0</v>
      </c>
      <c r="DA585" s="74">
        <v>0</v>
      </c>
      <c r="DB585" s="74">
        <v>0</v>
      </c>
      <c r="DC585" s="74">
        <v>0</v>
      </c>
      <c r="DD585" s="74"/>
    </row>
    <row r="586" spans="1:108" ht="16.5" customHeight="1" x14ac:dyDescent="0.25">
      <c r="A586" s="70">
        <v>551</v>
      </c>
      <c r="B586" s="85">
        <v>45568</v>
      </c>
      <c r="C586" s="72">
        <v>2</v>
      </c>
      <c r="D586" s="72">
        <v>0</v>
      </c>
      <c r="E586" s="72">
        <v>0</v>
      </c>
      <c r="F586" s="74"/>
      <c r="G586" s="72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2">
        <v>0</v>
      </c>
      <c r="AB586" s="72">
        <v>0</v>
      </c>
      <c r="AC586" s="72">
        <v>0</v>
      </c>
      <c r="AD586" s="72">
        <v>0</v>
      </c>
      <c r="AE586" s="72">
        <v>0</v>
      </c>
      <c r="AF586" s="72">
        <v>0</v>
      </c>
      <c r="AG586" s="72">
        <v>0</v>
      </c>
      <c r="AH586" s="72">
        <v>0</v>
      </c>
      <c r="AI586" s="72"/>
      <c r="AJ586" s="72">
        <v>0</v>
      </c>
      <c r="AK586" s="72">
        <v>0</v>
      </c>
      <c r="AL586" s="72">
        <v>0</v>
      </c>
      <c r="AM586" s="72">
        <v>0</v>
      </c>
      <c r="AN586" s="72"/>
      <c r="AO586" s="74">
        <v>0</v>
      </c>
      <c r="AP586" s="74">
        <v>0</v>
      </c>
      <c r="AQ586" s="74">
        <v>0</v>
      </c>
      <c r="AR586" s="74">
        <v>0</v>
      </c>
      <c r="AS586" s="74">
        <v>0</v>
      </c>
      <c r="AT586" s="74">
        <v>0</v>
      </c>
      <c r="AU586" s="74">
        <v>0</v>
      </c>
      <c r="AV586" s="74">
        <v>0</v>
      </c>
      <c r="AW586" s="74">
        <v>0</v>
      </c>
      <c r="AX586" s="74">
        <v>0</v>
      </c>
      <c r="AY586" s="74">
        <v>0</v>
      </c>
      <c r="AZ586" s="74"/>
      <c r="BA586" s="74"/>
      <c r="BB586" s="74">
        <v>0</v>
      </c>
      <c r="BC586" s="74">
        <v>0</v>
      </c>
      <c r="BD586" s="74">
        <v>0</v>
      </c>
      <c r="BE586" s="74">
        <v>0</v>
      </c>
      <c r="BF586" s="74">
        <v>0</v>
      </c>
      <c r="BG586" s="74">
        <v>0</v>
      </c>
      <c r="BH586" s="74">
        <v>0</v>
      </c>
      <c r="BI586" s="74">
        <v>0</v>
      </c>
      <c r="BJ586" s="74">
        <v>0</v>
      </c>
      <c r="BK586" s="74">
        <v>0</v>
      </c>
      <c r="BL586" s="74">
        <v>0</v>
      </c>
      <c r="BM586" s="74">
        <v>0</v>
      </c>
      <c r="BN586" s="74">
        <v>0</v>
      </c>
      <c r="BO586" s="74">
        <v>0</v>
      </c>
      <c r="BP586" s="74">
        <v>0</v>
      </c>
      <c r="BQ586" s="74">
        <v>0</v>
      </c>
      <c r="BR586" s="74">
        <v>0</v>
      </c>
      <c r="BS586" s="74">
        <v>0</v>
      </c>
      <c r="BT586" s="74">
        <v>0</v>
      </c>
      <c r="BU586" s="74">
        <v>0</v>
      </c>
      <c r="BV586" s="74">
        <f t="shared" si="217"/>
        <v>0</v>
      </c>
      <c r="BW586" s="74">
        <f t="shared" si="218"/>
        <v>0</v>
      </c>
      <c r="BX586" s="73">
        <v>0</v>
      </c>
      <c r="BY586" s="73">
        <v>0</v>
      </c>
      <c r="BZ586" s="74">
        <v>0</v>
      </c>
      <c r="CA586" s="74">
        <v>0</v>
      </c>
      <c r="CB586" s="74">
        <v>0</v>
      </c>
      <c r="CC586" s="74">
        <v>0</v>
      </c>
      <c r="CD586" s="74">
        <v>0</v>
      </c>
      <c r="CE586" s="74">
        <v>0</v>
      </c>
      <c r="CF586" s="74">
        <v>0</v>
      </c>
      <c r="CG586" s="74">
        <v>0</v>
      </c>
      <c r="CH586" s="74">
        <v>0</v>
      </c>
      <c r="CI586" s="74">
        <v>0</v>
      </c>
      <c r="CJ586" s="74">
        <v>0</v>
      </c>
      <c r="CK586" s="74">
        <v>0</v>
      </c>
      <c r="CL586" s="74">
        <v>0</v>
      </c>
      <c r="CM586" s="74">
        <v>0</v>
      </c>
      <c r="CN586" s="74">
        <v>0</v>
      </c>
      <c r="CO586" s="74">
        <v>0</v>
      </c>
      <c r="CP586" s="74">
        <v>0</v>
      </c>
      <c r="CQ586" s="74">
        <v>0</v>
      </c>
      <c r="CR586" s="74">
        <v>0</v>
      </c>
      <c r="CS586" s="74">
        <v>0</v>
      </c>
      <c r="CT586" s="74">
        <v>0</v>
      </c>
      <c r="CU586" s="74">
        <v>0</v>
      </c>
      <c r="CV586" s="74">
        <v>0</v>
      </c>
      <c r="CW586" s="74">
        <v>0</v>
      </c>
      <c r="CX586" s="74">
        <v>0</v>
      </c>
      <c r="CY586" s="74">
        <v>0</v>
      </c>
      <c r="CZ586" s="74">
        <v>0</v>
      </c>
      <c r="DA586" s="74">
        <v>0</v>
      </c>
      <c r="DB586" s="74">
        <v>0</v>
      </c>
      <c r="DC586" s="74">
        <v>0</v>
      </c>
      <c r="DD586" s="74"/>
    </row>
    <row r="587" spans="1:108" ht="16.5" customHeight="1" x14ac:dyDescent="0.25">
      <c r="A587" s="70">
        <v>552</v>
      </c>
      <c r="B587" s="85">
        <v>45569</v>
      </c>
      <c r="C587" s="72">
        <v>1</v>
      </c>
      <c r="D587" s="72">
        <v>0</v>
      </c>
      <c r="E587" s="72">
        <v>0</v>
      </c>
      <c r="F587" s="74"/>
      <c r="G587" s="72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2">
        <v>0</v>
      </c>
      <c r="AB587" s="72">
        <v>0</v>
      </c>
      <c r="AC587" s="72">
        <v>0</v>
      </c>
      <c r="AD587" s="72">
        <v>0</v>
      </c>
      <c r="AE587" s="72">
        <v>0</v>
      </c>
      <c r="AF587" s="72">
        <v>0</v>
      </c>
      <c r="AG587" s="72">
        <v>0</v>
      </c>
      <c r="AH587" s="72">
        <v>0</v>
      </c>
      <c r="AI587" s="72"/>
      <c r="AJ587" s="72">
        <v>0</v>
      </c>
      <c r="AK587" s="72">
        <v>0</v>
      </c>
      <c r="AL587" s="72">
        <v>0</v>
      </c>
      <c r="AM587" s="72">
        <v>0</v>
      </c>
      <c r="AN587" s="72"/>
      <c r="AO587" s="74">
        <v>0</v>
      </c>
      <c r="AP587" s="74">
        <v>0</v>
      </c>
      <c r="AQ587" s="74">
        <v>0</v>
      </c>
      <c r="AR587" s="74">
        <v>0</v>
      </c>
      <c r="AS587" s="74">
        <v>0</v>
      </c>
      <c r="AT587" s="74">
        <v>0</v>
      </c>
      <c r="AU587" s="74">
        <v>0</v>
      </c>
      <c r="AV587" s="74">
        <v>0</v>
      </c>
      <c r="AW587" s="74">
        <v>0</v>
      </c>
      <c r="AX587" s="74">
        <v>0</v>
      </c>
      <c r="AY587" s="74">
        <v>0</v>
      </c>
      <c r="AZ587" s="74"/>
      <c r="BA587" s="74"/>
      <c r="BB587" s="74">
        <v>0</v>
      </c>
      <c r="BC587" s="74">
        <v>0</v>
      </c>
      <c r="BD587" s="74">
        <v>0</v>
      </c>
      <c r="BE587" s="74">
        <v>0</v>
      </c>
      <c r="BF587" s="74">
        <v>0</v>
      </c>
      <c r="BG587" s="74">
        <v>0</v>
      </c>
      <c r="BH587" s="74">
        <v>0</v>
      </c>
      <c r="BI587" s="74">
        <v>0</v>
      </c>
      <c r="BJ587" s="74">
        <v>0</v>
      </c>
      <c r="BK587" s="74">
        <v>0</v>
      </c>
      <c r="BL587" s="74">
        <v>0</v>
      </c>
      <c r="BM587" s="74">
        <v>0</v>
      </c>
      <c r="BN587" s="74">
        <v>0</v>
      </c>
      <c r="BO587" s="74">
        <v>0</v>
      </c>
      <c r="BP587" s="74">
        <v>0</v>
      </c>
      <c r="BQ587" s="74">
        <v>0</v>
      </c>
      <c r="BR587" s="74">
        <v>0</v>
      </c>
      <c r="BS587" s="74">
        <v>0</v>
      </c>
      <c r="BT587" s="74">
        <v>0</v>
      </c>
      <c r="BU587" s="74">
        <v>0</v>
      </c>
      <c r="BV587" s="74">
        <f t="shared" si="217"/>
        <v>0</v>
      </c>
      <c r="BW587" s="74">
        <f t="shared" si="218"/>
        <v>0</v>
      </c>
      <c r="BX587" s="73">
        <v>0</v>
      </c>
      <c r="BY587" s="73">
        <v>0</v>
      </c>
      <c r="BZ587" s="74">
        <v>0</v>
      </c>
      <c r="CA587" s="74">
        <v>0</v>
      </c>
      <c r="CB587" s="74">
        <v>0</v>
      </c>
      <c r="CC587" s="74">
        <v>0</v>
      </c>
      <c r="CD587" s="74">
        <v>0</v>
      </c>
      <c r="CE587" s="74">
        <v>0</v>
      </c>
      <c r="CF587" s="74">
        <v>0</v>
      </c>
      <c r="CG587" s="74">
        <v>0</v>
      </c>
      <c r="CH587" s="74">
        <v>0</v>
      </c>
      <c r="CI587" s="74">
        <v>0</v>
      </c>
      <c r="CJ587" s="74">
        <v>0</v>
      </c>
      <c r="CK587" s="74">
        <v>0</v>
      </c>
      <c r="CL587" s="74">
        <v>0</v>
      </c>
      <c r="CM587" s="74">
        <v>0</v>
      </c>
      <c r="CN587" s="74">
        <v>0</v>
      </c>
      <c r="CO587" s="74">
        <v>0</v>
      </c>
      <c r="CP587" s="74">
        <v>0</v>
      </c>
      <c r="CQ587" s="74">
        <v>0</v>
      </c>
      <c r="CR587" s="74">
        <v>0</v>
      </c>
      <c r="CS587" s="74">
        <v>0</v>
      </c>
      <c r="CT587" s="74">
        <v>0</v>
      </c>
      <c r="CU587" s="74">
        <v>0</v>
      </c>
      <c r="CV587" s="74">
        <v>0</v>
      </c>
      <c r="CW587" s="74">
        <v>0</v>
      </c>
      <c r="CX587" s="74">
        <v>0</v>
      </c>
      <c r="CY587" s="74">
        <v>0</v>
      </c>
      <c r="CZ587" s="74">
        <v>0</v>
      </c>
      <c r="DA587" s="74">
        <v>0</v>
      </c>
      <c r="DB587" s="74">
        <v>0</v>
      </c>
      <c r="DC587" s="74">
        <v>0</v>
      </c>
      <c r="DD587" s="74"/>
    </row>
    <row r="588" spans="1:108" ht="16.5" customHeight="1" x14ac:dyDescent="0.25">
      <c r="A588" s="70">
        <v>553</v>
      </c>
      <c r="B588" s="85">
        <v>45569</v>
      </c>
      <c r="C588" s="72">
        <v>2</v>
      </c>
      <c r="D588" s="72">
        <v>0</v>
      </c>
      <c r="E588" s="72">
        <v>0</v>
      </c>
      <c r="F588" s="74"/>
      <c r="G588" s="72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2">
        <v>0</v>
      </c>
      <c r="AB588" s="72">
        <v>0</v>
      </c>
      <c r="AC588" s="72">
        <v>0</v>
      </c>
      <c r="AD588" s="72">
        <v>0</v>
      </c>
      <c r="AE588" s="72">
        <v>0</v>
      </c>
      <c r="AF588" s="72">
        <v>0</v>
      </c>
      <c r="AG588" s="72">
        <v>0</v>
      </c>
      <c r="AH588" s="72">
        <v>0</v>
      </c>
      <c r="AI588" s="72"/>
      <c r="AJ588" s="72">
        <v>0</v>
      </c>
      <c r="AK588" s="72">
        <v>0</v>
      </c>
      <c r="AL588" s="72">
        <v>0</v>
      </c>
      <c r="AM588" s="72">
        <v>0</v>
      </c>
      <c r="AN588" s="72"/>
      <c r="AO588" s="74">
        <v>0</v>
      </c>
      <c r="AP588" s="74">
        <v>0</v>
      </c>
      <c r="AQ588" s="74">
        <v>0</v>
      </c>
      <c r="AR588" s="74">
        <v>0</v>
      </c>
      <c r="AS588" s="74">
        <v>0</v>
      </c>
      <c r="AT588" s="74">
        <v>0</v>
      </c>
      <c r="AU588" s="74">
        <v>0</v>
      </c>
      <c r="AV588" s="74">
        <v>0</v>
      </c>
      <c r="AW588" s="74">
        <v>0</v>
      </c>
      <c r="AX588" s="74">
        <v>0</v>
      </c>
      <c r="AY588" s="74">
        <v>0</v>
      </c>
      <c r="AZ588" s="74"/>
      <c r="BA588" s="74"/>
      <c r="BB588" s="74">
        <v>0</v>
      </c>
      <c r="BC588" s="74">
        <v>0</v>
      </c>
      <c r="BD588" s="74">
        <v>0</v>
      </c>
      <c r="BE588" s="74">
        <v>0</v>
      </c>
      <c r="BF588" s="74">
        <v>0</v>
      </c>
      <c r="BG588" s="74">
        <v>0</v>
      </c>
      <c r="BH588" s="74">
        <v>0</v>
      </c>
      <c r="BI588" s="74">
        <v>0</v>
      </c>
      <c r="BJ588" s="74">
        <v>0</v>
      </c>
      <c r="BK588" s="74">
        <v>0</v>
      </c>
      <c r="BL588" s="74">
        <v>0</v>
      </c>
      <c r="BM588" s="74">
        <v>0</v>
      </c>
      <c r="BN588" s="74">
        <v>0</v>
      </c>
      <c r="BO588" s="74">
        <v>0</v>
      </c>
      <c r="BP588" s="74">
        <v>0</v>
      </c>
      <c r="BQ588" s="74">
        <v>0</v>
      </c>
      <c r="BR588" s="74">
        <v>0</v>
      </c>
      <c r="BS588" s="74">
        <v>0</v>
      </c>
      <c r="BT588" s="74">
        <v>0</v>
      </c>
      <c r="BU588" s="74">
        <v>0</v>
      </c>
      <c r="BV588" s="74">
        <f t="shared" si="217"/>
        <v>0</v>
      </c>
      <c r="BW588" s="74">
        <f t="shared" si="218"/>
        <v>0</v>
      </c>
      <c r="BX588" s="73">
        <v>0</v>
      </c>
      <c r="BY588" s="73">
        <v>0</v>
      </c>
      <c r="BZ588" s="74">
        <v>0</v>
      </c>
      <c r="CA588" s="74">
        <v>0</v>
      </c>
      <c r="CB588" s="74">
        <v>0</v>
      </c>
      <c r="CC588" s="74">
        <v>0</v>
      </c>
      <c r="CD588" s="74">
        <v>0</v>
      </c>
      <c r="CE588" s="74">
        <v>0</v>
      </c>
      <c r="CF588" s="74">
        <v>0</v>
      </c>
      <c r="CG588" s="74">
        <v>0</v>
      </c>
      <c r="CH588" s="74">
        <v>0</v>
      </c>
      <c r="CI588" s="74">
        <v>0</v>
      </c>
      <c r="CJ588" s="74">
        <v>0</v>
      </c>
      <c r="CK588" s="74">
        <v>0</v>
      </c>
      <c r="CL588" s="74">
        <v>0</v>
      </c>
      <c r="CM588" s="74">
        <v>0</v>
      </c>
      <c r="CN588" s="74">
        <v>0</v>
      </c>
      <c r="CO588" s="74">
        <v>0</v>
      </c>
      <c r="CP588" s="74">
        <v>0</v>
      </c>
      <c r="CQ588" s="74">
        <v>0</v>
      </c>
      <c r="CR588" s="74">
        <v>0</v>
      </c>
      <c r="CS588" s="74">
        <v>0</v>
      </c>
      <c r="CT588" s="74">
        <v>0</v>
      </c>
      <c r="CU588" s="74">
        <v>0</v>
      </c>
      <c r="CV588" s="74">
        <v>0</v>
      </c>
      <c r="CW588" s="74">
        <v>0</v>
      </c>
      <c r="CX588" s="74">
        <v>0</v>
      </c>
      <c r="CY588" s="74">
        <v>0</v>
      </c>
      <c r="CZ588" s="74">
        <v>0</v>
      </c>
      <c r="DA588" s="74">
        <v>0</v>
      </c>
      <c r="DB588" s="74">
        <v>0</v>
      </c>
      <c r="DC588" s="74">
        <v>0</v>
      </c>
      <c r="DD588" s="74"/>
    </row>
    <row r="589" spans="1:108" ht="16.5" customHeight="1" x14ac:dyDescent="0.25">
      <c r="A589" s="70">
        <v>554</v>
      </c>
      <c r="B589" s="85">
        <v>45570</v>
      </c>
      <c r="C589" s="72">
        <v>1</v>
      </c>
      <c r="D589" s="72">
        <v>7.34</v>
      </c>
      <c r="E589" s="72">
        <v>1403.83</v>
      </c>
      <c r="F589" s="74"/>
      <c r="G589" s="72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2">
        <v>0</v>
      </c>
      <c r="AB589" s="72">
        <v>0</v>
      </c>
      <c r="AC589" s="72">
        <v>0</v>
      </c>
      <c r="AD589" s="72">
        <v>0</v>
      </c>
      <c r="AE589" s="72">
        <v>0</v>
      </c>
      <c r="AF589" s="72">
        <v>0</v>
      </c>
      <c r="AG589" s="72">
        <v>0</v>
      </c>
      <c r="AH589" s="72">
        <v>0</v>
      </c>
      <c r="AI589" s="72"/>
      <c r="AJ589" s="72">
        <v>0</v>
      </c>
      <c r="AK589" s="72">
        <v>0</v>
      </c>
      <c r="AL589" s="72">
        <v>0</v>
      </c>
      <c r="AM589" s="72">
        <v>0</v>
      </c>
      <c r="AN589" s="72"/>
      <c r="AO589" s="74">
        <v>0</v>
      </c>
      <c r="AP589" s="74">
        <v>0</v>
      </c>
      <c r="AQ589" s="74">
        <v>0</v>
      </c>
      <c r="AR589" s="74">
        <v>0</v>
      </c>
      <c r="AS589" s="74">
        <v>0</v>
      </c>
      <c r="AT589" s="74">
        <v>0</v>
      </c>
      <c r="AU589" s="74">
        <v>0</v>
      </c>
      <c r="AV589" s="74">
        <v>0</v>
      </c>
      <c r="AW589" s="74">
        <v>0</v>
      </c>
      <c r="AX589" s="74">
        <v>0</v>
      </c>
      <c r="AY589" s="74">
        <v>0</v>
      </c>
      <c r="AZ589" s="74"/>
      <c r="BA589" s="74"/>
      <c r="BB589" s="74">
        <v>0</v>
      </c>
      <c r="BC589" s="74">
        <v>0</v>
      </c>
      <c r="BD589" s="74">
        <v>0</v>
      </c>
      <c r="BE589" s="74">
        <v>0</v>
      </c>
      <c r="BF589" s="74">
        <v>0</v>
      </c>
      <c r="BG589" s="74">
        <v>0</v>
      </c>
      <c r="BH589" s="74">
        <v>0</v>
      </c>
      <c r="BI589" s="74">
        <v>0</v>
      </c>
      <c r="BJ589" s="74">
        <v>0</v>
      </c>
      <c r="BK589" s="74">
        <v>0</v>
      </c>
      <c r="BL589" s="74">
        <v>0</v>
      </c>
      <c r="BM589" s="74">
        <v>0</v>
      </c>
      <c r="BN589" s="74">
        <v>0</v>
      </c>
      <c r="BO589" s="74">
        <v>0</v>
      </c>
      <c r="BP589" s="74">
        <v>0</v>
      </c>
      <c r="BQ589" s="74">
        <v>0</v>
      </c>
      <c r="BR589" s="74">
        <v>0</v>
      </c>
      <c r="BS589" s="74">
        <v>0</v>
      </c>
      <c r="BT589" s="74">
        <v>0</v>
      </c>
      <c r="BU589" s="74">
        <v>0</v>
      </c>
      <c r="BV589" s="74">
        <f t="shared" si="217"/>
        <v>0</v>
      </c>
      <c r="BW589" s="74">
        <f t="shared" si="218"/>
        <v>0</v>
      </c>
      <c r="BX589" s="73">
        <v>0</v>
      </c>
      <c r="BY589" s="73">
        <v>0</v>
      </c>
      <c r="BZ589" s="74">
        <v>0</v>
      </c>
      <c r="CA589" s="74">
        <v>0</v>
      </c>
      <c r="CB589" s="74">
        <v>0</v>
      </c>
      <c r="CC589" s="74">
        <v>0</v>
      </c>
      <c r="CD589" s="74">
        <v>0</v>
      </c>
      <c r="CE589" s="74">
        <v>0</v>
      </c>
      <c r="CF589" s="74">
        <v>0</v>
      </c>
      <c r="CG589" s="74">
        <v>0</v>
      </c>
      <c r="CH589" s="74">
        <v>0</v>
      </c>
      <c r="CI589" s="74">
        <v>0</v>
      </c>
      <c r="CJ589" s="74">
        <v>0</v>
      </c>
      <c r="CK589" s="74">
        <v>0</v>
      </c>
      <c r="CL589" s="74">
        <v>0</v>
      </c>
      <c r="CM589" s="74">
        <v>0</v>
      </c>
      <c r="CN589" s="74">
        <v>0</v>
      </c>
      <c r="CO589" s="74">
        <v>0</v>
      </c>
      <c r="CP589" s="74">
        <v>0</v>
      </c>
      <c r="CQ589" s="74">
        <v>0</v>
      </c>
      <c r="CR589" s="74">
        <v>0</v>
      </c>
      <c r="CS589" s="74">
        <v>0</v>
      </c>
      <c r="CT589" s="74">
        <v>0</v>
      </c>
      <c r="CU589" s="74">
        <v>0</v>
      </c>
      <c r="CV589" s="74">
        <v>0</v>
      </c>
      <c r="CW589" s="74">
        <v>0</v>
      </c>
      <c r="CX589" s="74">
        <v>0</v>
      </c>
      <c r="CY589" s="74">
        <v>0</v>
      </c>
      <c r="CZ589" s="74">
        <v>0</v>
      </c>
      <c r="DA589" s="74">
        <v>0</v>
      </c>
      <c r="DB589" s="74">
        <v>0</v>
      </c>
      <c r="DC589" s="74">
        <v>0</v>
      </c>
      <c r="DD589" s="74"/>
    </row>
    <row r="590" spans="1:108" ht="16.5" customHeight="1" x14ac:dyDescent="0.25">
      <c r="A590" s="70">
        <v>555</v>
      </c>
      <c r="B590" s="85">
        <v>45570</v>
      </c>
      <c r="C590" s="72">
        <v>2</v>
      </c>
      <c r="D590" s="72">
        <v>12</v>
      </c>
      <c r="E590" s="72">
        <v>2418.9899999999998</v>
      </c>
      <c r="F590" s="74"/>
      <c r="G590" s="72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2">
        <v>1.59</v>
      </c>
      <c r="AB590" s="72">
        <v>386.3</v>
      </c>
      <c r="AC590" s="72">
        <v>1.32</v>
      </c>
      <c r="AD590" s="72">
        <v>2.6</v>
      </c>
      <c r="AE590" s="72">
        <v>6.4779999999999998</v>
      </c>
      <c r="AF590" s="72">
        <v>4.8000000000000001E-2</v>
      </c>
      <c r="AG590" s="72">
        <v>0.25</v>
      </c>
      <c r="AH590" s="72">
        <v>2.5999999999999999E-2</v>
      </c>
      <c r="AI590" s="72" t="s">
        <v>50</v>
      </c>
      <c r="AJ590" s="72">
        <v>8.9999999999999993E-3</v>
      </c>
      <c r="AK590" s="72">
        <f t="shared" ref="AK590:AK621" si="219">100-(AB590/10000*1.6734)-(AC590*1.1547)-(AD590*(100/(67.1-$AQ$1)))-(AF590*2.8879)-(AG590*2.1733)-((AE590-(AD590*($AQ$1/(67.1-$AQ$1)))-(AF590*0.8788)-(AG590*0.7453))*2.1483)</f>
        <v>80.72120148569924</v>
      </c>
      <c r="AL590" s="72">
        <f t="shared" si="214"/>
        <v>2.900568962837919</v>
      </c>
      <c r="AM590" s="72">
        <f>IF(AB590=0,0,(AB590/AC590))</f>
        <v>292.65151515151513</v>
      </c>
      <c r="AN590" s="72">
        <v>50.02</v>
      </c>
      <c r="AO590" s="74">
        <v>22.2</v>
      </c>
      <c r="AP590" s="72">
        <v>9464.34</v>
      </c>
      <c r="AQ590" s="74">
        <v>42.53</v>
      </c>
      <c r="AR590" s="74">
        <v>12.43</v>
      </c>
      <c r="AS590" s="74">
        <v>6.75</v>
      </c>
      <c r="AT590" s="74">
        <v>0.70399999999999996</v>
      </c>
      <c r="AU590" s="74">
        <v>0.25</v>
      </c>
      <c r="AV590" s="74">
        <v>0.12</v>
      </c>
      <c r="AW590" s="74">
        <v>7.54</v>
      </c>
      <c r="AX590" s="74">
        <v>0.187</v>
      </c>
      <c r="AY590" s="74">
        <f t="shared" ref="AY590:AY642" si="220">+AR590+AW590+AS590</f>
        <v>26.72</v>
      </c>
      <c r="AZ590" s="74"/>
      <c r="BA590" s="74"/>
      <c r="BB590" s="74">
        <v>0.5</v>
      </c>
      <c r="BC590" s="72">
        <v>94.05</v>
      </c>
      <c r="BD590" s="74">
        <v>0.21</v>
      </c>
      <c r="BE590" s="74">
        <v>2.19</v>
      </c>
      <c r="BF590" s="74">
        <v>6.3209999999999997</v>
      </c>
      <c r="BG590" s="74">
        <v>2.5000000000000001E-2</v>
      </c>
      <c r="BH590" s="74">
        <v>0.23599999999999999</v>
      </c>
      <c r="BI590" s="74">
        <v>2.1999999999999999E-2</v>
      </c>
      <c r="BJ590" s="74" t="s">
        <v>50</v>
      </c>
      <c r="BK590" s="74">
        <v>8.0000000000000002E-3</v>
      </c>
      <c r="BL590" s="74">
        <v>5.19</v>
      </c>
      <c r="BM590" s="72">
        <v>2086.85</v>
      </c>
      <c r="BN590" s="74">
        <v>5.84</v>
      </c>
      <c r="BO590" s="74">
        <v>48.31</v>
      </c>
      <c r="BP590" s="74">
        <v>9.5109999999999992</v>
      </c>
      <c r="BQ590" s="74">
        <v>0.53200000000000003</v>
      </c>
      <c r="BR590" s="74">
        <v>0.14199999999999999</v>
      </c>
      <c r="BS590" s="74">
        <v>0.47599999999999998</v>
      </c>
      <c r="BT590" s="74">
        <v>1.34</v>
      </c>
      <c r="BU590" s="74">
        <v>3.1E-2</v>
      </c>
      <c r="BV590" s="74">
        <f t="shared" si="217"/>
        <v>10.850999999999999</v>
      </c>
      <c r="BW590" s="74">
        <f t="shared" si="218"/>
        <v>7.7119999999999997</v>
      </c>
      <c r="BX590" s="73">
        <f>BX584+BT590-$BX$2</f>
        <v>3.0999999999999988</v>
      </c>
      <c r="BY590" s="73">
        <f>BY584+BW590-BY$2</f>
        <v>5.9770000000000003</v>
      </c>
      <c r="BZ590" s="74">
        <v>0.47</v>
      </c>
      <c r="CA590" s="72">
        <v>72.75</v>
      </c>
      <c r="CB590" s="74">
        <v>0.19</v>
      </c>
      <c r="CC590" s="74">
        <v>0.43</v>
      </c>
      <c r="CD590" s="74">
        <v>6.4889999999999999</v>
      </c>
      <c r="CE590" s="74">
        <v>1.4E-2</v>
      </c>
      <c r="CF590" s="74">
        <v>0.248</v>
      </c>
      <c r="CG590" s="74">
        <v>5.0000000000000001E-3</v>
      </c>
      <c r="CH590" s="74" t="s">
        <v>50</v>
      </c>
      <c r="CI590" s="74">
        <v>6.0000000000000001E-3</v>
      </c>
      <c r="CJ590" s="74">
        <v>0</v>
      </c>
      <c r="CK590" s="74">
        <v>0</v>
      </c>
      <c r="CL590" s="74">
        <v>0</v>
      </c>
      <c r="CM590" s="74">
        <v>0</v>
      </c>
      <c r="CN590" s="74">
        <v>0</v>
      </c>
      <c r="CO590" s="74">
        <v>0</v>
      </c>
      <c r="CP590" s="74">
        <v>0</v>
      </c>
      <c r="CQ590" s="74">
        <v>0</v>
      </c>
      <c r="CR590" s="74">
        <v>0</v>
      </c>
      <c r="CS590" s="74">
        <v>0</v>
      </c>
      <c r="CT590" s="74">
        <v>0</v>
      </c>
      <c r="CU590" s="74">
        <v>0</v>
      </c>
      <c r="CV590" s="74">
        <v>0</v>
      </c>
      <c r="CW590" s="74">
        <v>0</v>
      </c>
      <c r="CX590" s="74">
        <v>0</v>
      </c>
      <c r="CY590" s="74">
        <v>0</v>
      </c>
      <c r="CZ590" s="74">
        <v>0</v>
      </c>
      <c r="DA590" s="74">
        <v>0</v>
      </c>
      <c r="DB590" s="74">
        <v>0</v>
      </c>
      <c r="DC590" s="74">
        <v>0</v>
      </c>
      <c r="DD590" s="74">
        <v>50.24</v>
      </c>
    </row>
    <row r="591" spans="1:108" ht="16.5" customHeight="1" x14ac:dyDescent="0.25">
      <c r="A591" s="70">
        <v>556</v>
      </c>
      <c r="B591" s="85">
        <v>45571</v>
      </c>
      <c r="C591" s="72">
        <v>1</v>
      </c>
      <c r="D591" s="72">
        <v>12</v>
      </c>
      <c r="E591" s="72">
        <v>2290.11</v>
      </c>
      <c r="F591" s="74"/>
      <c r="G591" s="72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2">
        <v>1.38</v>
      </c>
      <c r="AB591" s="72">
        <v>548.74</v>
      </c>
      <c r="AC591" s="72">
        <v>1.76</v>
      </c>
      <c r="AD591" s="72">
        <v>3.47</v>
      </c>
      <c r="AE591" s="72">
        <v>8.7010000000000005</v>
      </c>
      <c r="AF591" s="72">
        <v>5.8000000000000003E-2</v>
      </c>
      <c r="AG591" s="72">
        <v>0.41399999999999998</v>
      </c>
      <c r="AH591" s="72">
        <v>3.5999999999999997E-2</v>
      </c>
      <c r="AI591" s="72" t="s">
        <v>50</v>
      </c>
      <c r="AJ591" s="72">
        <v>1.2999999999999999E-2</v>
      </c>
      <c r="AK591" s="72">
        <f t="shared" si="219"/>
        <v>74.107777361414207</v>
      </c>
      <c r="AL591" s="72">
        <f t="shared" si="214"/>
        <v>2.9985109690914515</v>
      </c>
      <c r="AM591" s="72">
        <f t="shared" ref="AM591:AM627" si="221">IF(AB591=0,0,(AB591/AC591))</f>
        <v>311.78409090909093</v>
      </c>
      <c r="AN591" s="72">
        <v>53.89</v>
      </c>
      <c r="AO591" s="74">
        <v>16.87</v>
      </c>
      <c r="AP591" s="72">
        <v>9604.2000000000007</v>
      </c>
      <c r="AQ591" s="74">
        <v>39.97</v>
      </c>
      <c r="AR591" s="74">
        <v>12.7</v>
      </c>
      <c r="AS591" s="74">
        <v>9.1210000000000004</v>
      </c>
      <c r="AT591" s="74">
        <v>0.752</v>
      </c>
      <c r="AU591" s="74">
        <v>0.45100000000000001</v>
      </c>
      <c r="AV591" s="74">
        <v>0.128</v>
      </c>
      <c r="AW591" s="74">
        <v>10.57</v>
      </c>
      <c r="AX591" s="74">
        <v>0.17699999999999999</v>
      </c>
      <c r="AY591" s="74">
        <f t="shared" si="220"/>
        <v>32.390999999999998</v>
      </c>
      <c r="AZ591" s="74"/>
      <c r="BA591" s="74"/>
      <c r="BB591" s="74">
        <v>0.49</v>
      </c>
      <c r="BC591" s="72">
        <v>120.69</v>
      </c>
      <c r="BD591" s="74">
        <v>0.26</v>
      </c>
      <c r="BE591" s="74">
        <v>3.68</v>
      </c>
      <c r="BF591" s="74">
        <v>8.8350000000000009</v>
      </c>
      <c r="BG591" s="74">
        <v>3.2000000000000001E-2</v>
      </c>
      <c r="BH591" s="74">
        <v>0.41799999999999998</v>
      </c>
      <c r="BI591" s="74">
        <v>3.7999999999999999E-2</v>
      </c>
      <c r="BJ591" s="74" t="s">
        <v>50</v>
      </c>
      <c r="BK591" s="74">
        <v>8.9999999999999993E-3</v>
      </c>
      <c r="BL591" s="74">
        <v>1.65</v>
      </c>
      <c r="BM591" s="72">
        <v>898.22</v>
      </c>
      <c r="BN591" s="74">
        <v>2.27</v>
      </c>
      <c r="BO591" s="74">
        <v>53.13</v>
      </c>
      <c r="BP591" s="74">
        <v>10.098000000000001</v>
      </c>
      <c r="BQ591" s="74">
        <v>0.40200000000000002</v>
      </c>
      <c r="BR591" s="74">
        <v>0.104</v>
      </c>
      <c r="BS591" s="74">
        <v>0.53400000000000003</v>
      </c>
      <c r="BT591" s="74">
        <v>1.26</v>
      </c>
      <c r="BU591" s="74">
        <v>1.4E-2</v>
      </c>
      <c r="BV591" s="74">
        <f t="shared" si="217"/>
        <v>11.358000000000001</v>
      </c>
      <c r="BW591" s="74">
        <f t="shared" si="218"/>
        <v>3.9320000000000004</v>
      </c>
      <c r="BX591" s="73">
        <f>BX590+BT591-$BX$2</f>
        <v>1.3599999999999985</v>
      </c>
      <c r="BY591" s="73">
        <f>BY590+BW591-BY$2</f>
        <v>4.9090000000000007</v>
      </c>
      <c r="BZ591" s="74">
        <v>0.46</v>
      </c>
      <c r="CA591" s="72">
        <v>90.91</v>
      </c>
      <c r="CB591" s="74">
        <v>0.23</v>
      </c>
      <c r="CC591" s="74">
        <v>0.73</v>
      </c>
      <c r="CD591" s="74">
        <v>9.1379999999999999</v>
      </c>
      <c r="CE591" s="74">
        <v>1.6E-2</v>
      </c>
      <c r="CF591" s="74">
        <v>0.443</v>
      </c>
      <c r="CG591" s="74">
        <v>8.0000000000000002E-3</v>
      </c>
      <c r="CH591" s="74" t="s">
        <v>50</v>
      </c>
      <c r="CI591" s="74">
        <v>8.9999999999999993E-3</v>
      </c>
      <c r="CJ591" s="74">
        <v>0</v>
      </c>
      <c r="CK591" s="74">
        <v>0</v>
      </c>
      <c r="CL591" s="74">
        <v>0</v>
      </c>
      <c r="CM591" s="74">
        <v>0</v>
      </c>
      <c r="CN591" s="74">
        <v>0</v>
      </c>
      <c r="CO591" s="74">
        <v>0</v>
      </c>
      <c r="CP591" s="74">
        <v>0</v>
      </c>
      <c r="CQ591" s="74">
        <v>0</v>
      </c>
      <c r="CR591" s="74">
        <v>0</v>
      </c>
      <c r="CS591" s="74">
        <v>0</v>
      </c>
      <c r="CT591" s="74">
        <v>0</v>
      </c>
      <c r="CU591" s="74">
        <v>0</v>
      </c>
      <c r="CV591" s="74">
        <v>0</v>
      </c>
      <c r="CW591" s="74">
        <v>0</v>
      </c>
      <c r="CX591" s="74">
        <v>0</v>
      </c>
      <c r="CY591" s="74">
        <v>0</v>
      </c>
      <c r="CZ591" s="74">
        <v>0</v>
      </c>
      <c r="DA591" s="74">
        <v>0</v>
      </c>
      <c r="DB591" s="74">
        <v>0</v>
      </c>
      <c r="DC591" s="74">
        <v>0</v>
      </c>
      <c r="DD591" s="74">
        <v>42.07</v>
      </c>
    </row>
    <row r="592" spans="1:108" ht="16.5" customHeight="1" x14ac:dyDescent="0.25">
      <c r="A592" s="70">
        <v>557</v>
      </c>
      <c r="B592" s="85">
        <v>45571</v>
      </c>
      <c r="C592" s="72">
        <v>2</v>
      </c>
      <c r="D592" s="72">
        <v>11.38</v>
      </c>
      <c r="E592" s="72">
        <v>2213.27</v>
      </c>
      <c r="F592" s="74"/>
      <c r="G592" s="72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2">
        <v>1.05</v>
      </c>
      <c r="AB592" s="72">
        <v>313.02</v>
      </c>
      <c r="AC592" s="72">
        <v>0.61</v>
      </c>
      <c r="AD592" s="72">
        <v>2.61</v>
      </c>
      <c r="AE592" s="72">
        <v>7.2009999999999996</v>
      </c>
      <c r="AF592" s="72">
        <v>3.7999999999999999E-2</v>
      </c>
      <c r="AG592" s="72">
        <v>0.309</v>
      </c>
      <c r="AH592" s="72">
        <v>2.5999999999999999E-2</v>
      </c>
      <c r="AI592" s="72" t="s">
        <v>50</v>
      </c>
      <c r="AJ592" s="72">
        <v>1.2999999999999999E-2</v>
      </c>
      <c r="AK592" s="72">
        <f t="shared" si="219"/>
        <v>79.962544075294915</v>
      </c>
      <c r="AL592" s="72">
        <f t="shared" si="214"/>
        <v>2.9070525879574531</v>
      </c>
      <c r="AM592" s="72">
        <f t="shared" si="221"/>
        <v>513.14754098360652</v>
      </c>
      <c r="AN592" s="72">
        <v>49.43</v>
      </c>
      <c r="AO592" s="74">
        <v>20</v>
      </c>
      <c r="AP592" s="72">
        <v>9733.69</v>
      </c>
      <c r="AQ592" s="74">
        <v>33.03</v>
      </c>
      <c r="AR592" s="74">
        <v>13.06</v>
      </c>
      <c r="AS592" s="74">
        <v>8.8330000000000002</v>
      </c>
      <c r="AT592" s="74">
        <v>0.76700000000000002</v>
      </c>
      <c r="AU592" s="74">
        <v>0.34499999999999997</v>
      </c>
      <c r="AV592" s="74">
        <v>0.126</v>
      </c>
      <c r="AW592" s="74">
        <v>12.64</v>
      </c>
      <c r="AX592" s="74">
        <v>0.16200000000000001</v>
      </c>
      <c r="AY592" s="74">
        <f t="shared" si="220"/>
        <v>34.533000000000001</v>
      </c>
      <c r="AZ592" s="74"/>
      <c r="BA592" s="74"/>
      <c r="BB592" s="74">
        <v>0.86</v>
      </c>
      <c r="BC592" s="72">
        <v>281.62</v>
      </c>
      <c r="BD592" s="74">
        <v>0.64</v>
      </c>
      <c r="BE592" s="74">
        <v>2.4300000000000002</v>
      </c>
      <c r="BF592" s="74">
        <v>7.05</v>
      </c>
      <c r="BG592" s="74">
        <v>3.2000000000000001E-2</v>
      </c>
      <c r="BH592" s="74">
        <v>0.28199999999999997</v>
      </c>
      <c r="BI592" s="74">
        <v>2.4E-2</v>
      </c>
      <c r="BJ592" s="74" t="s">
        <v>50</v>
      </c>
      <c r="BK592" s="74">
        <v>7.0000000000000001E-3</v>
      </c>
      <c r="BL592" s="74">
        <v>1.32</v>
      </c>
      <c r="BM592" s="72">
        <v>859.3</v>
      </c>
      <c r="BN592" s="74">
        <v>1.02</v>
      </c>
      <c r="BO592" s="74">
        <v>53.76</v>
      </c>
      <c r="BP592" s="74">
        <v>8.9149999999999991</v>
      </c>
      <c r="BQ592" s="74">
        <v>0.46600000000000003</v>
      </c>
      <c r="BR592" s="74">
        <v>8.8999999999999996E-2</v>
      </c>
      <c r="BS592" s="74">
        <v>0.49299999999999999</v>
      </c>
      <c r="BT592" s="74">
        <v>1.25</v>
      </c>
      <c r="BU592" s="74">
        <v>1.0999999999999999E-2</v>
      </c>
      <c r="BV592" s="74">
        <f t="shared" si="217"/>
        <v>10.164999999999999</v>
      </c>
      <c r="BW592" s="74">
        <f t="shared" si="218"/>
        <v>2.7360000000000002</v>
      </c>
      <c r="BX592" s="73">
        <f t="shared" ref="BX592:BX641" si="222">BX591+BT592-$BX$2</f>
        <v>-0.39000000000000146</v>
      </c>
      <c r="BY592" s="73">
        <f t="shared" ref="BY592:BY641" si="223">BY591+BW592-BY$2</f>
        <v>2.6450000000000014</v>
      </c>
      <c r="BZ592" s="74">
        <v>0.42</v>
      </c>
      <c r="CA592" s="72">
        <v>87.29</v>
      </c>
      <c r="CB592" s="74">
        <v>0.16</v>
      </c>
      <c r="CC592" s="74">
        <v>0.45</v>
      </c>
      <c r="CD592" s="74">
        <v>7.4320000000000004</v>
      </c>
      <c r="CE592" s="74">
        <v>1.2E-2</v>
      </c>
      <c r="CF592" s="74">
        <v>0.34</v>
      </c>
      <c r="CG592" s="74">
        <v>5.0000000000000001E-3</v>
      </c>
      <c r="CH592" s="74" t="s">
        <v>50</v>
      </c>
      <c r="CI592" s="74">
        <v>6.0000000000000001E-3</v>
      </c>
      <c r="CJ592" s="74">
        <v>0</v>
      </c>
      <c r="CK592" s="74">
        <v>0</v>
      </c>
      <c r="CL592" s="74">
        <v>0</v>
      </c>
      <c r="CM592" s="74">
        <v>0</v>
      </c>
      <c r="CN592" s="74">
        <v>0</v>
      </c>
      <c r="CO592" s="74">
        <v>0</v>
      </c>
      <c r="CP592" s="74">
        <v>0</v>
      </c>
      <c r="CQ592" s="74">
        <v>0</v>
      </c>
      <c r="CR592" s="74">
        <v>0</v>
      </c>
      <c r="CS592" s="74">
        <v>0</v>
      </c>
      <c r="CT592" s="74">
        <v>0</v>
      </c>
      <c r="CU592" s="74">
        <v>0</v>
      </c>
      <c r="CV592" s="74">
        <v>0</v>
      </c>
      <c r="CW592" s="74">
        <v>0</v>
      </c>
      <c r="CX592" s="74">
        <v>0</v>
      </c>
      <c r="CY592" s="74">
        <v>0</v>
      </c>
      <c r="CZ592" s="74">
        <v>0</v>
      </c>
      <c r="DA592" s="74">
        <v>0</v>
      </c>
      <c r="DB592" s="74">
        <v>0</v>
      </c>
      <c r="DC592" s="74">
        <v>0</v>
      </c>
      <c r="DD592" s="74">
        <v>50.29</v>
      </c>
    </row>
    <row r="593" spans="1:108" ht="16.5" customHeight="1" x14ac:dyDescent="0.25">
      <c r="A593" s="70">
        <v>558</v>
      </c>
      <c r="B593" s="85">
        <v>45572</v>
      </c>
      <c r="C593" s="72">
        <v>1</v>
      </c>
      <c r="D593" s="72">
        <v>12</v>
      </c>
      <c r="E593" s="72">
        <v>2208.4499999999998</v>
      </c>
      <c r="F593" s="74"/>
      <c r="G593" s="72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2">
        <v>1.59</v>
      </c>
      <c r="AB593" s="72">
        <v>405.05</v>
      </c>
      <c r="AC593" s="72">
        <v>1.24</v>
      </c>
      <c r="AD593" s="72">
        <v>2.42</v>
      </c>
      <c r="AE593" s="72">
        <v>6.9669999999999996</v>
      </c>
      <c r="AF593" s="72">
        <v>4.8000000000000001E-2</v>
      </c>
      <c r="AG593" s="72">
        <v>0.26</v>
      </c>
      <c r="AH593" s="72">
        <v>2.5000000000000001E-2</v>
      </c>
      <c r="AI593" s="72" t="s">
        <v>50</v>
      </c>
      <c r="AJ593" s="72">
        <v>8.9999999999999993E-3</v>
      </c>
      <c r="AK593" s="72">
        <f t="shared" si="219"/>
        <v>80.002199419656847</v>
      </c>
      <c r="AL593" s="72">
        <f t="shared" si="214"/>
        <v>2.9118238699788033</v>
      </c>
      <c r="AM593" s="72">
        <f t="shared" si="221"/>
        <v>326.65322580645164</v>
      </c>
      <c r="AN593" s="72">
        <v>61.76</v>
      </c>
      <c r="AO593" s="74">
        <v>25.68</v>
      </c>
      <c r="AP593" s="72">
        <v>10114.4</v>
      </c>
      <c r="AQ593" s="74">
        <v>40.11</v>
      </c>
      <c r="AR593" s="74">
        <v>10.86</v>
      </c>
      <c r="AS593" s="74">
        <v>8.8119999999999994</v>
      </c>
      <c r="AT593" s="74">
        <v>1.018</v>
      </c>
      <c r="AU593" s="74">
        <v>0.318</v>
      </c>
      <c r="AV593" s="74">
        <v>0.107</v>
      </c>
      <c r="AW593" s="74">
        <v>10.73</v>
      </c>
      <c r="AX593" s="74">
        <v>0.21</v>
      </c>
      <c r="AY593" s="74">
        <f t="shared" si="220"/>
        <v>30.402000000000001</v>
      </c>
      <c r="AZ593" s="74"/>
      <c r="BA593" s="74"/>
      <c r="BB593" s="74">
        <v>0.46</v>
      </c>
      <c r="BC593" s="72">
        <v>83.7</v>
      </c>
      <c r="BD593" s="74">
        <v>0.19</v>
      </c>
      <c r="BE593" s="74">
        <v>2.4900000000000002</v>
      </c>
      <c r="BF593" s="74">
        <v>7.2359999999999998</v>
      </c>
      <c r="BG593" s="74">
        <v>2.5999999999999999E-2</v>
      </c>
      <c r="BH593" s="74">
        <v>0.27</v>
      </c>
      <c r="BI593" s="74">
        <v>2.5000000000000001E-2</v>
      </c>
      <c r="BJ593" s="74" t="s">
        <v>50</v>
      </c>
      <c r="BK593" s="74">
        <v>4.0000000000000001E-3</v>
      </c>
      <c r="BL593" s="74">
        <v>1.75</v>
      </c>
      <c r="BM593" s="72">
        <v>833.44</v>
      </c>
      <c r="BN593" s="74">
        <v>1.1399999999999999</v>
      </c>
      <c r="BO593" s="74">
        <v>52.79</v>
      </c>
      <c r="BP593" s="74">
        <v>9.9469999999999992</v>
      </c>
      <c r="BQ593" s="74">
        <v>0.57199999999999995</v>
      </c>
      <c r="BR593" s="74">
        <v>0.113</v>
      </c>
      <c r="BS593" s="74">
        <v>0.55100000000000005</v>
      </c>
      <c r="BT593" s="74">
        <v>1.77</v>
      </c>
      <c r="BU593" s="74">
        <v>0.01</v>
      </c>
      <c r="BV593" s="74">
        <f t="shared" si="217"/>
        <v>11.716999999999999</v>
      </c>
      <c r="BW593" s="74">
        <f t="shared" si="218"/>
        <v>3.4820000000000002</v>
      </c>
      <c r="BX593" s="73">
        <f t="shared" si="222"/>
        <v>-1.6200000000000014</v>
      </c>
      <c r="BY593" s="73">
        <f t="shared" si="223"/>
        <v>1.1270000000000016</v>
      </c>
      <c r="BZ593" s="74">
        <v>0.4</v>
      </c>
      <c r="CA593" s="72">
        <v>56.54</v>
      </c>
      <c r="CB593" s="74">
        <v>0.16</v>
      </c>
      <c r="CC593" s="74">
        <v>0.23</v>
      </c>
      <c r="CD593" s="74">
        <v>6.6710000000000003</v>
      </c>
      <c r="CE593" s="74">
        <v>1.2E-2</v>
      </c>
      <c r="CF593" s="74">
        <v>0.25600000000000001</v>
      </c>
      <c r="CG593" s="74">
        <v>3.0000000000000001E-3</v>
      </c>
      <c r="CH593" s="74" t="s">
        <v>50</v>
      </c>
      <c r="CI593" s="74">
        <v>4.0000000000000001E-3</v>
      </c>
      <c r="CJ593" s="74">
        <v>0</v>
      </c>
      <c r="CK593" s="74">
        <v>0</v>
      </c>
      <c r="CL593" s="74">
        <v>0</v>
      </c>
      <c r="CM593" s="74">
        <v>0</v>
      </c>
      <c r="CN593" s="74">
        <v>0</v>
      </c>
      <c r="CO593" s="74">
        <v>0</v>
      </c>
      <c r="CP593" s="74">
        <v>0</v>
      </c>
      <c r="CQ593" s="74">
        <v>0</v>
      </c>
      <c r="CR593" s="74">
        <v>0</v>
      </c>
      <c r="CS593" s="74">
        <v>0</v>
      </c>
      <c r="CT593" s="74">
        <v>0</v>
      </c>
      <c r="CU593" s="74">
        <v>0</v>
      </c>
      <c r="CV593" s="74">
        <v>0</v>
      </c>
      <c r="CW593" s="74">
        <v>0</v>
      </c>
      <c r="CX593" s="74">
        <v>0</v>
      </c>
      <c r="CY593" s="74">
        <v>0</v>
      </c>
      <c r="CZ593" s="74">
        <v>0</v>
      </c>
      <c r="DA593" s="74">
        <v>0</v>
      </c>
      <c r="DB593" s="74">
        <v>0</v>
      </c>
      <c r="DC593" s="74">
        <v>0</v>
      </c>
      <c r="DD593" s="74">
        <v>55.79</v>
      </c>
    </row>
    <row r="594" spans="1:108" ht="16.5" customHeight="1" x14ac:dyDescent="0.25">
      <c r="A594" s="70">
        <v>559</v>
      </c>
      <c r="B594" s="85">
        <v>45572</v>
      </c>
      <c r="C594" s="72">
        <v>2</v>
      </c>
      <c r="D594" s="72">
        <v>12</v>
      </c>
      <c r="E594" s="72">
        <v>2219.0300000000002</v>
      </c>
      <c r="F594" s="74"/>
      <c r="G594" s="72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2">
        <v>1.58</v>
      </c>
      <c r="AB594" s="72">
        <v>560.24</v>
      </c>
      <c r="AC594" s="72">
        <v>1.66</v>
      </c>
      <c r="AD594" s="72">
        <v>3.32</v>
      </c>
      <c r="AE594" s="72">
        <v>8.5410000000000004</v>
      </c>
      <c r="AF594" s="72">
        <v>5.1999999999999998E-2</v>
      </c>
      <c r="AG594" s="72">
        <v>0.35299999999999998</v>
      </c>
      <c r="AH594" s="72">
        <v>3.3000000000000002E-2</v>
      </c>
      <c r="AI594" s="72" t="s">
        <v>50</v>
      </c>
      <c r="AJ594" s="72">
        <v>1.0999999999999999E-2</v>
      </c>
      <c r="AK594" s="72">
        <f t="shared" si="219"/>
        <v>74.812619936998857</v>
      </c>
      <c r="AL594" s="72">
        <f t="shared" si="214"/>
        <v>2.9875145462881592</v>
      </c>
      <c r="AM594" s="72">
        <f t="shared" si="221"/>
        <v>337.49397590361446</v>
      </c>
      <c r="AN594" s="72">
        <v>50.9</v>
      </c>
      <c r="AO594" s="74">
        <v>19.72</v>
      </c>
      <c r="AP594" s="72">
        <v>11346.31</v>
      </c>
      <c r="AQ594" s="74">
        <v>40.49</v>
      </c>
      <c r="AR594" s="74">
        <v>12.53</v>
      </c>
      <c r="AS594" s="74">
        <v>9.3130000000000006</v>
      </c>
      <c r="AT594" s="74">
        <v>0.73</v>
      </c>
      <c r="AU594" s="74">
        <v>0.436</v>
      </c>
      <c r="AV594" s="74">
        <v>0.122</v>
      </c>
      <c r="AW594" s="74">
        <v>10.3</v>
      </c>
      <c r="AX594" s="74">
        <v>0.25</v>
      </c>
      <c r="AY594" s="74">
        <f t="shared" si="220"/>
        <v>32.143000000000001</v>
      </c>
      <c r="AZ594" s="74"/>
      <c r="BA594" s="74"/>
      <c r="BB594" s="74">
        <v>0.5</v>
      </c>
      <c r="BC594" s="72">
        <v>120.25</v>
      </c>
      <c r="BD594" s="74">
        <v>0.24</v>
      </c>
      <c r="BE594" s="74">
        <v>3.48</v>
      </c>
      <c r="BF594" s="74">
        <v>8.6349999999999998</v>
      </c>
      <c r="BG594" s="74">
        <v>3.3000000000000002E-2</v>
      </c>
      <c r="BH594" s="74">
        <v>0.34100000000000003</v>
      </c>
      <c r="BI594" s="74">
        <v>3.4000000000000002E-2</v>
      </c>
      <c r="BJ594" s="74" t="s">
        <v>50</v>
      </c>
      <c r="BK594" s="74">
        <v>5.0000000000000001E-3</v>
      </c>
      <c r="BL594" s="74">
        <v>1</v>
      </c>
      <c r="BM594" s="72">
        <v>658.56</v>
      </c>
      <c r="BN594" s="74">
        <v>1.1499999999999999</v>
      </c>
      <c r="BO594" s="74">
        <v>54.57</v>
      </c>
      <c r="BP594" s="74">
        <v>9.5519999999999996</v>
      </c>
      <c r="BQ594" s="74">
        <v>0.41299999999999998</v>
      </c>
      <c r="BR594" s="74">
        <v>8.4000000000000005E-2</v>
      </c>
      <c r="BS594" s="74">
        <v>0.53800000000000003</v>
      </c>
      <c r="BT594" s="74">
        <v>1.28</v>
      </c>
      <c r="BU594" s="74">
        <v>0.01</v>
      </c>
      <c r="BV594" s="74">
        <f t="shared" si="217"/>
        <v>10.831999999999999</v>
      </c>
      <c r="BW594" s="74">
        <f t="shared" si="218"/>
        <v>2.8429999999999995</v>
      </c>
      <c r="BX594" s="73">
        <f t="shared" si="222"/>
        <v>-3.3400000000000016</v>
      </c>
      <c r="BY594" s="73">
        <f t="shared" si="223"/>
        <v>-1.0299999999999989</v>
      </c>
      <c r="BZ594" s="74">
        <v>0.42</v>
      </c>
      <c r="CA594" s="72">
        <v>82</v>
      </c>
      <c r="CB594" s="74">
        <v>0.23</v>
      </c>
      <c r="CC594" s="74">
        <v>0.66</v>
      </c>
      <c r="CD594" s="74">
        <v>8.9390000000000001</v>
      </c>
      <c r="CE594" s="74">
        <v>1.7000000000000001E-2</v>
      </c>
      <c r="CF594" s="74">
        <v>0.371</v>
      </c>
      <c r="CG594" s="74">
        <v>7.0000000000000001E-3</v>
      </c>
      <c r="CH594" s="74" t="s">
        <v>50</v>
      </c>
      <c r="CI594" s="74">
        <v>6.0000000000000001E-3</v>
      </c>
      <c r="CJ594" s="74">
        <v>0</v>
      </c>
      <c r="CK594" s="74">
        <v>0</v>
      </c>
      <c r="CL594" s="74">
        <v>0</v>
      </c>
      <c r="CM594" s="74">
        <v>0</v>
      </c>
      <c r="CN594" s="74">
        <v>0</v>
      </c>
      <c r="CO594" s="74">
        <v>0</v>
      </c>
      <c r="CP594" s="74">
        <v>0</v>
      </c>
      <c r="CQ594" s="74">
        <v>0</v>
      </c>
      <c r="CR594" s="74">
        <v>0</v>
      </c>
      <c r="CS594" s="74">
        <v>0</v>
      </c>
      <c r="CT594" s="74">
        <v>0</v>
      </c>
      <c r="CU594" s="74">
        <v>0</v>
      </c>
      <c r="CV594" s="74">
        <v>0</v>
      </c>
      <c r="CW594" s="74">
        <v>0</v>
      </c>
      <c r="CX594" s="74">
        <v>0</v>
      </c>
      <c r="CY594" s="74">
        <v>0</v>
      </c>
      <c r="CZ594" s="74">
        <v>0</v>
      </c>
      <c r="DA594" s="74">
        <v>0</v>
      </c>
      <c r="DB594" s="74">
        <v>0</v>
      </c>
      <c r="DC594" s="74">
        <v>0</v>
      </c>
      <c r="DD594" s="74">
        <v>49.98</v>
      </c>
    </row>
    <row r="595" spans="1:108" ht="16.5" customHeight="1" x14ac:dyDescent="0.25">
      <c r="A595" s="70">
        <v>560</v>
      </c>
      <c r="B595" s="85">
        <v>45573</v>
      </c>
      <c r="C595" s="72">
        <v>1</v>
      </c>
      <c r="D595" s="72">
        <v>12</v>
      </c>
      <c r="E595" s="72">
        <v>2118.36</v>
      </c>
      <c r="F595" s="74"/>
      <c r="G595" s="72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2">
        <v>1.69</v>
      </c>
      <c r="AB595" s="72">
        <v>558.58000000000004</v>
      </c>
      <c r="AC595" s="72">
        <v>1.77</v>
      </c>
      <c r="AD595" s="72">
        <v>3.25</v>
      </c>
      <c r="AE595" s="72">
        <v>8.2119999999999997</v>
      </c>
      <c r="AF595" s="72">
        <v>5.6000000000000001E-2</v>
      </c>
      <c r="AG595" s="72">
        <v>0.32500000000000001</v>
      </c>
      <c r="AH595" s="72">
        <v>3.3000000000000002E-2</v>
      </c>
      <c r="AI595" s="72" t="s">
        <v>50</v>
      </c>
      <c r="AJ595" s="72">
        <v>0.01</v>
      </c>
      <c r="AK595" s="72">
        <f t="shared" si="219"/>
        <v>75.501136778139042</v>
      </c>
      <c r="AL595" s="72">
        <f t="shared" si="214"/>
        <v>2.9779765219716303</v>
      </c>
      <c r="AM595" s="72">
        <f t="shared" si="221"/>
        <v>315.58192090395482</v>
      </c>
      <c r="AN595" s="72">
        <v>55.2</v>
      </c>
      <c r="AO595" s="74">
        <v>20.687000000000001</v>
      </c>
      <c r="AP595" s="72">
        <v>10693.12</v>
      </c>
      <c r="AQ595" s="74">
        <v>39.72</v>
      </c>
      <c r="AR595" s="74">
        <v>12.85</v>
      </c>
      <c r="AS595" s="74">
        <v>9.1189999999999998</v>
      </c>
      <c r="AT595" s="74">
        <v>0.8</v>
      </c>
      <c r="AU595" s="74">
        <v>0.39</v>
      </c>
      <c r="AV595" s="74">
        <v>0.127</v>
      </c>
      <c r="AW595" s="74">
        <v>9.58</v>
      </c>
      <c r="AX595" s="74">
        <v>0.246</v>
      </c>
      <c r="AY595" s="74">
        <f t="shared" si="220"/>
        <v>31.548999999999999</v>
      </c>
      <c r="AZ595" s="74"/>
      <c r="BA595" s="74"/>
      <c r="BB595" s="74">
        <v>0.46200000000000002</v>
      </c>
      <c r="BC595" s="72">
        <v>106.33</v>
      </c>
      <c r="BD595" s="74">
        <v>0.31</v>
      </c>
      <c r="BE595" s="74">
        <v>3.25</v>
      </c>
      <c r="BF595" s="74">
        <v>8.5779999999999994</v>
      </c>
      <c r="BG595" s="74">
        <v>3.5999999999999997E-2</v>
      </c>
      <c r="BH595" s="74">
        <v>0.32700000000000001</v>
      </c>
      <c r="BI595" s="74">
        <v>3.3000000000000002E-2</v>
      </c>
      <c r="BJ595" s="74" t="s">
        <v>50</v>
      </c>
      <c r="BK595" s="74">
        <v>7.0000000000000001E-3</v>
      </c>
      <c r="BL595" s="74">
        <v>1.0309999999999999</v>
      </c>
      <c r="BM595" s="72">
        <v>681.34</v>
      </c>
      <c r="BN595" s="74">
        <v>1.1100000000000001</v>
      </c>
      <c r="BO595" s="74">
        <v>52.21</v>
      </c>
      <c r="BP595" s="74">
        <v>11.238</v>
      </c>
      <c r="BQ595" s="74">
        <v>0.51500000000000001</v>
      </c>
      <c r="BR595" s="74">
        <v>0.14399999999999999</v>
      </c>
      <c r="BS595" s="74">
        <v>0.57999999999999996</v>
      </c>
      <c r="BT595" s="74">
        <v>1.87</v>
      </c>
      <c r="BU595" s="74">
        <v>1.0999999999999999E-2</v>
      </c>
      <c r="BV595" s="74">
        <f t="shared" si="217"/>
        <v>13.108000000000001</v>
      </c>
      <c r="BW595" s="74">
        <f t="shared" si="218"/>
        <v>3.4950000000000006</v>
      </c>
      <c r="BX595" s="73">
        <f t="shared" si="222"/>
        <v>-4.4700000000000015</v>
      </c>
      <c r="BY595" s="73">
        <f t="shared" si="223"/>
        <v>-2.5349999999999984</v>
      </c>
      <c r="BZ595" s="74">
        <v>0.36599999999999999</v>
      </c>
      <c r="CA595" s="72">
        <v>73.12</v>
      </c>
      <c r="CB595" s="74">
        <v>0.28999999999999998</v>
      </c>
      <c r="CC595" s="74">
        <v>0.67</v>
      </c>
      <c r="CD595" s="74">
        <v>8.4700000000000006</v>
      </c>
      <c r="CE595" s="74">
        <v>0.03</v>
      </c>
      <c r="CF595" s="74">
        <v>0.34</v>
      </c>
      <c r="CG595" s="74">
        <v>7.0000000000000001E-3</v>
      </c>
      <c r="CH595" s="74" t="s">
        <v>50</v>
      </c>
      <c r="CI595" s="74">
        <v>6.0000000000000001E-3</v>
      </c>
      <c r="CJ595" s="74">
        <v>0</v>
      </c>
      <c r="CK595" s="74">
        <v>0</v>
      </c>
      <c r="CL595" s="74">
        <v>0</v>
      </c>
      <c r="CM595" s="74">
        <v>0</v>
      </c>
      <c r="CN595" s="74">
        <v>0</v>
      </c>
      <c r="CO595" s="74">
        <v>0</v>
      </c>
      <c r="CP595" s="74">
        <v>0</v>
      </c>
      <c r="CQ595" s="74">
        <v>0</v>
      </c>
      <c r="CR595" s="74">
        <v>0</v>
      </c>
      <c r="CS595" s="74">
        <v>0</v>
      </c>
      <c r="CT595" s="74">
        <v>0</v>
      </c>
      <c r="CU595" s="74">
        <v>0</v>
      </c>
      <c r="CV595" s="74">
        <v>0</v>
      </c>
      <c r="CW595" s="74">
        <v>0</v>
      </c>
      <c r="CX595" s="74">
        <v>0</v>
      </c>
      <c r="CY595" s="74">
        <v>0</v>
      </c>
      <c r="CZ595" s="74">
        <v>0</v>
      </c>
      <c r="DA595" s="74">
        <v>0</v>
      </c>
      <c r="DB595" s="74">
        <v>0</v>
      </c>
      <c r="DC595" s="74">
        <v>0</v>
      </c>
      <c r="DD595" s="74">
        <v>58.5</v>
      </c>
    </row>
    <row r="596" spans="1:108" ht="16.5" customHeight="1" x14ac:dyDescent="0.25">
      <c r="A596" s="70">
        <v>561</v>
      </c>
      <c r="B596" s="85">
        <v>45573</v>
      </c>
      <c r="C596" s="72">
        <v>2</v>
      </c>
      <c r="D596" s="72">
        <v>12</v>
      </c>
      <c r="E596" s="72">
        <v>2163.4499999999998</v>
      </c>
      <c r="F596" s="74"/>
      <c r="G596" s="72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2">
        <v>1.4730000000000001</v>
      </c>
      <c r="AB596" s="72">
        <v>586.13</v>
      </c>
      <c r="AC596" s="72">
        <v>2.25</v>
      </c>
      <c r="AD596" s="72">
        <v>3.97</v>
      </c>
      <c r="AE596" s="72">
        <v>9.3889999999999993</v>
      </c>
      <c r="AF596" s="72">
        <v>6.3E-2</v>
      </c>
      <c r="AG596" s="72">
        <v>0.36099999999999999</v>
      </c>
      <c r="AH596" s="72">
        <v>4.1000000000000002E-2</v>
      </c>
      <c r="AI596" s="72" t="s">
        <v>50</v>
      </c>
      <c r="AJ596" s="72">
        <v>0.01</v>
      </c>
      <c r="AK596" s="72">
        <f t="shared" si="219"/>
        <v>71.394123534828694</v>
      </c>
      <c r="AL596" s="72">
        <f t="shared" si="214"/>
        <v>3.0410371408122061</v>
      </c>
      <c r="AM596" s="72">
        <f t="shared" si="221"/>
        <v>260.5022222222222</v>
      </c>
      <c r="AN596" s="72">
        <v>44.76</v>
      </c>
      <c r="AO596" s="74">
        <v>18.808</v>
      </c>
      <c r="AP596" s="72">
        <v>11032.15</v>
      </c>
      <c r="AQ596" s="74">
        <v>40.18</v>
      </c>
      <c r="AR596" s="74">
        <v>11.18</v>
      </c>
      <c r="AS596" s="74">
        <v>8.6259999999999994</v>
      </c>
      <c r="AT596" s="74">
        <v>0.68500000000000005</v>
      </c>
      <c r="AU596" s="74">
        <v>0.35299999999999998</v>
      </c>
      <c r="AV596" s="74">
        <v>0.112</v>
      </c>
      <c r="AW596" s="74">
        <v>9.3000000000000007</v>
      </c>
      <c r="AX596" s="74">
        <v>0.22700000000000001</v>
      </c>
      <c r="AY596" s="74">
        <f t="shared" si="220"/>
        <v>29.106000000000002</v>
      </c>
      <c r="AZ596" s="74"/>
      <c r="BA596" s="74"/>
      <c r="BB596" s="74">
        <v>0.38800000000000001</v>
      </c>
      <c r="BC596" s="72">
        <v>93.24</v>
      </c>
      <c r="BD596" s="74">
        <v>0.28000000000000003</v>
      </c>
      <c r="BE596" s="74">
        <v>2.0499999999999998</v>
      </c>
      <c r="BF596" s="74">
        <v>8.8179999999999996</v>
      </c>
      <c r="BG596" s="74">
        <v>2.9000000000000001E-2</v>
      </c>
      <c r="BH596" s="74">
        <v>0.33700000000000002</v>
      </c>
      <c r="BI596" s="74">
        <v>2.1000000000000001E-2</v>
      </c>
      <c r="BJ596" s="74" t="s">
        <v>50</v>
      </c>
      <c r="BK596" s="74">
        <v>6.0000000000000001E-3</v>
      </c>
      <c r="BL596" s="74">
        <v>1.054</v>
      </c>
      <c r="BM596" s="72">
        <v>676.98</v>
      </c>
      <c r="BN596" s="74">
        <v>1.24</v>
      </c>
      <c r="BO596" s="74">
        <v>53.19</v>
      </c>
      <c r="BP596" s="74">
        <v>10.81</v>
      </c>
      <c r="BQ596" s="74">
        <v>0.48499999999999999</v>
      </c>
      <c r="BR596" s="74">
        <v>0.11</v>
      </c>
      <c r="BS596" s="74">
        <v>0.58499999999999996</v>
      </c>
      <c r="BT596" s="74">
        <v>1.45</v>
      </c>
      <c r="BU596" s="74">
        <v>0.01</v>
      </c>
      <c r="BV596" s="74">
        <f t="shared" si="217"/>
        <v>12.26</v>
      </c>
      <c r="BW596" s="74">
        <f t="shared" si="218"/>
        <v>3.1749999999999998</v>
      </c>
      <c r="BX596" s="73">
        <f t="shared" si="222"/>
        <v>-6.0200000000000014</v>
      </c>
      <c r="BY596" s="73">
        <f t="shared" si="223"/>
        <v>-4.3599999999999985</v>
      </c>
      <c r="BZ596" s="74">
        <v>0.36399999999999999</v>
      </c>
      <c r="CA596" s="72">
        <v>92.85</v>
      </c>
      <c r="CB596" s="74">
        <v>0.26</v>
      </c>
      <c r="CC596" s="74">
        <v>1.61</v>
      </c>
      <c r="CD596" s="74">
        <v>8.5020000000000007</v>
      </c>
      <c r="CE596" s="74">
        <v>2.5999999999999999E-2</v>
      </c>
      <c r="CF596" s="74">
        <v>0.32900000000000001</v>
      </c>
      <c r="CG596" s="74">
        <v>1.7000000000000001E-2</v>
      </c>
      <c r="CH596" s="74" t="s">
        <v>50</v>
      </c>
      <c r="CI596" s="74">
        <v>5.0000000000000001E-3</v>
      </c>
      <c r="CJ596" s="74">
        <v>1.669</v>
      </c>
      <c r="CK596" s="74">
        <v>567.79999999999995</v>
      </c>
      <c r="CL596" s="74">
        <v>0.82</v>
      </c>
      <c r="CM596" s="74">
        <v>10.18</v>
      </c>
      <c r="CN596" s="74">
        <v>32.122999999999998</v>
      </c>
      <c r="CO596" s="74">
        <v>0.13900000000000001</v>
      </c>
      <c r="CP596" s="74">
        <v>0.621</v>
      </c>
      <c r="CQ596" s="74">
        <v>0.10100000000000001</v>
      </c>
      <c r="CR596" s="74">
        <v>7.31</v>
      </c>
      <c r="CS596" s="74">
        <v>1.2999999999999999E-2</v>
      </c>
      <c r="CT596" s="74">
        <v>0.32900000000000001</v>
      </c>
      <c r="CU596" s="74">
        <v>64.739999999999995</v>
      </c>
      <c r="CV596" s="74">
        <v>0.28000000000000003</v>
      </c>
      <c r="CW596" s="74">
        <v>0.5</v>
      </c>
      <c r="CX596" s="74">
        <v>7.3140000000000001</v>
      </c>
      <c r="CY596" s="74">
        <v>2.1000000000000001E-2</v>
      </c>
      <c r="CZ596" s="74">
        <v>0.312</v>
      </c>
      <c r="DA596" s="74">
        <v>5.0000000000000001E-3</v>
      </c>
      <c r="DB596" s="74" t="s">
        <v>50</v>
      </c>
      <c r="DC596" s="74">
        <v>4.0000000000000001E-3</v>
      </c>
      <c r="DD596" s="74">
        <v>48.63</v>
      </c>
    </row>
    <row r="597" spans="1:108" ht="16.5" customHeight="1" x14ac:dyDescent="0.25">
      <c r="A597" s="70">
        <v>562</v>
      </c>
      <c r="B597" s="85">
        <v>45574</v>
      </c>
      <c r="C597" s="72">
        <v>1</v>
      </c>
      <c r="D597" s="72">
        <v>11.68</v>
      </c>
      <c r="E597" s="72">
        <v>2062.4</v>
      </c>
      <c r="F597" s="74"/>
      <c r="G597" s="72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2">
        <v>1.1040000000000001</v>
      </c>
      <c r="AB597" s="72">
        <v>591.58000000000004</v>
      </c>
      <c r="AC597" s="72">
        <v>2.64</v>
      </c>
      <c r="AD597" s="72">
        <v>4.0999999999999996</v>
      </c>
      <c r="AE597" s="72">
        <v>9.0760000000000005</v>
      </c>
      <c r="AF597" s="72">
        <v>6.0999999999999999E-2</v>
      </c>
      <c r="AG597" s="72">
        <v>0.32200000000000001</v>
      </c>
      <c r="AH597" s="72">
        <v>4.2000000000000003E-2</v>
      </c>
      <c r="AI597" s="72" t="s">
        <v>50</v>
      </c>
      <c r="AJ597" s="72">
        <v>1.2E-2</v>
      </c>
      <c r="AK597" s="72">
        <f t="shared" si="219"/>
        <v>71.460499992152648</v>
      </c>
      <c r="AL597" s="72">
        <f t="shared" si="214"/>
        <v>3.0417428104440147</v>
      </c>
      <c r="AM597" s="72">
        <f t="shared" si="221"/>
        <v>224.08333333333334</v>
      </c>
      <c r="AN597" s="72">
        <v>59.99</v>
      </c>
      <c r="AO597" s="74">
        <v>12.455</v>
      </c>
      <c r="AP597" s="72">
        <v>8216.73</v>
      </c>
      <c r="AQ597" s="74">
        <v>42.64</v>
      </c>
      <c r="AR597" s="74">
        <v>12.68</v>
      </c>
      <c r="AS597" s="74">
        <v>8.5120000000000005</v>
      </c>
      <c r="AT597" s="74">
        <v>0.64600000000000002</v>
      </c>
      <c r="AU597" s="74">
        <v>0.29699999999999999</v>
      </c>
      <c r="AV597" s="74">
        <v>0.127</v>
      </c>
      <c r="AW597" s="74">
        <v>9.17</v>
      </c>
      <c r="AX597" s="74">
        <v>0.152</v>
      </c>
      <c r="AY597" s="74">
        <f t="shared" si="220"/>
        <v>30.362000000000002</v>
      </c>
      <c r="AZ597" s="74"/>
      <c r="BA597" s="74"/>
      <c r="BB597" s="74">
        <v>0.39900000000000002</v>
      </c>
      <c r="BC597" s="72">
        <v>125.7</v>
      </c>
      <c r="BD597" s="74">
        <v>0.35</v>
      </c>
      <c r="BE597" s="74">
        <v>4</v>
      </c>
      <c r="BF597" s="74">
        <v>9.4209999999999994</v>
      </c>
      <c r="BG597" s="74">
        <v>3.4000000000000002E-2</v>
      </c>
      <c r="BH597" s="74">
        <v>0.32600000000000001</v>
      </c>
      <c r="BI597" s="74">
        <v>0.04</v>
      </c>
      <c r="BJ597" s="74" t="s">
        <v>50</v>
      </c>
      <c r="BK597" s="74">
        <v>7.0000000000000001E-3</v>
      </c>
      <c r="BL597" s="74">
        <v>0.98099999999999998</v>
      </c>
      <c r="BM597" s="72">
        <v>611.59</v>
      </c>
      <c r="BN597" s="74">
        <v>1.2</v>
      </c>
      <c r="BO597" s="74">
        <v>52.41</v>
      </c>
      <c r="BP597" s="74">
        <v>10.286</v>
      </c>
      <c r="BQ597" s="74">
        <v>0.42399999999999999</v>
      </c>
      <c r="BR597" s="74">
        <v>0.114</v>
      </c>
      <c r="BS597" s="74">
        <v>0.55300000000000005</v>
      </c>
      <c r="BT597" s="74">
        <v>1.88</v>
      </c>
      <c r="BU597" s="74">
        <v>8.0000000000000002E-3</v>
      </c>
      <c r="BV597" s="74">
        <f t="shared" si="217"/>
        <v>12.166</v>
      </c>
      <c r="BW597" s="74">
        <f t="shared" si="218"/>
        <v>3.504</v>
      </c>
      <c r="BX597" s="73">
        <f t="shared" si="222"/>
        <v>-7.1400000000000015</v>
      </c>
      <c r="BY597" s="73">
        <f t="shared" si="223"/>
        <v>-5.8559999999999981</v>
      </c>
      <c r="BZ597" s="74">
        <v>0.29899999999999999</v>
      </c>
      <c r="CA597" s="72">
        <v>75.81</v>
      </c>
      <c r="CB597" s="74">
        <v>0.26</v>
      </c>
      <c r="CC597" s="74">
        <v>0.54</v>
      </c>
      <c r="CD597" s="74">
        <v>7.8789999999999996</v>
      </c>
      <c r="CE597" s="74">
        <v>1.4E-2</v>
      </c>
      <c r="CF597" s="74">
        <v>0.28000000000000003</v>
      </c>
      <c r="CG597" s="74">
        <v>6.0000000000000001E-3</v>
      </c>
      <c r="CH597" s="74" t="s">
        <v>50</v>
      </c>
      <c r="CI597" s="74">
        <v>6.0000000000000001E-3</v>
      </c>
      <c r="CJ597" s="74">
        <v>1.573</v>
      </c>
      <c r="CK597" s="74">
        <v>500.19</v>
      </c>
      <c r="CL597" s="74">
        <v>0.95</v>
      </c>
      <c r="CM597" s="74">
        <v>9.26</v>
      </c>
      <c r="CN597" s="74">
        <v>32.811999999999998</v>
      </c>
      <c r="CO597" s="74">
        <v>0.11799999999999999</v>
      </c>
      <c r="CP597" s="74">
        <v>0.52800000000000002</v>
      </c>
      <c r="CQ597" s="74">
        <v>9.2999999999999999E-2</v>
      </c>
      <c r="CR597" s="74">
        <v>10.050000000000001</v>
      </c>
      <c r="CS597" s="74">
        <v>1.2E-2</v>
      </c>
      <c r="CT597" s="74">
        <v>0.26600000000000001</v>
      </c>
      <c r="CU597" s="74">
        <v>67.849999999999994</v>
      </c>
      <c r="CV597" s="74">
        <v>0.28000000000000003</v>
      </c>
      <c r="CW597" s="74">
        <v>0.44</v>
      </c>
      <c r="CX597" s="74">
        <v>7.8789999999999996</v>
      </c>
      <c r="CY597" s="74">
        <v>1.4E-2</v>
      </c>
      <c r="CZ597" s="74">
        <v>0.31</v>
      </c>
      <c r="DA597" s="74">
        <v>5.0000000000000001E-3</v>
      </c>
      <c r="DB597" s="74" t="s">
        <v>50</v>
      </c>
      <c r="DC597" s="74">
        <v>6.0000000000000001E-3</v>
      </c>
      <c r="DD597" s="74">
        <v>50.94</v>
      </c>
    </row>
    <row r="598" spans="1:108" ht="16.5" customHeight="1" x14ac:dyDescent="0.25">
      <c r="A598" s="70">
        <v>563</v>
      </c>
      <c r="B598" s="85">
        <v>45574</v>
      </c>
      <c r="C598" s="72">
        <v>2</v>
      </c>
      <c r="D598" s="72">
        <v>11.84</v>
      </c>
      <c r="E598" s="72">
        <v>2096.29</v>
      </c>
      <c r="F598" s="74"/>
      <c r="G598" s="72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2">
        <v>1.179</v>
      </c>
      <c r="AB598" s="72">
        <v>448.52</v>
      </c>
      <c r="AC598" s="72">
        <v>2.04</v>
      </c>
      <c r="AD598" s="72">
        <v>3.79</v>
      </c>
      <c r="AE598" s="72">
        <v>8.7780000000000005</v>
      </c>
      <c r="AF598" s="72">
        <v>5.8999999999999997E-2</v>
      </c>
      <c r="AG598" s="72">
        <v>0.313</v>
      </c>
      <c r="AH598" s="72">
        <v>3.7999999999999999E-2</v>
      </c>
      <c r="AI598" s="72" t="s">
        <v>50</v>
      </c>
      <c r="AJ598" s="72">
        <v>8.0000000000000002E-3</v>
      </c>
      <c r="AK598" s="72">
        <f t="shared" si="219"/>
        <v>73.251713623606264</v>
      </c>
      <c r="AL598" s="72">
        <f t="shared" si="214"/>
        <v>3.0108957934040204</v>
      </c>
      <c r="AM598" s="72">
        <f t="shared" si="221"/>
        <v>219.8627450980392</v>
      </c>
      <c r="AN598" s="72">
        <v>48.47</v>
      </c>
      <c r="AO598" s="74">
        <v>15.179</v>
      </c>
      <c r="AP598" s="72">
        <v>8641.2999999999993</v>
      </c>
      <c r="AQ598" s="74">
        <v>44.82</v>
      </c>
      <c r="AR598" s="74">
        <v>14.6</v>
      </c>
      <c r="AS598" s="74">
        <v>8.8640000000000008</v>
      </c>
      <c r="AT598" s="74">
        <v>0.72499999999999998</v>
      </c>
      <c r="AU598" s="74">
        <v>0.30299999999999999</v>
      </c>
      <c r="AV598" s="74">
        <v>0.14399999999999999</v>
      </c>
      <c r="AW598" s="74">
        <v>6.3</v>
      </c>
      <c r="AX598" s="74">
        <v>0.17499999999999999</v>
      </c>
      <c r="AY598" s="74">
        <f t="shared" si="220"/>
        <v>29.763999999999999</v>
      </c>
      <c r="AZ598" s="74"/>
      <c r="BA598" s="74"/>
      <c r="BB598" s="74">
        <v>0.43099999999999999</v>
      </c>
      <c r="BC598" s="72">
        <v>119.57</v>
      </c>
      <c r="BD598" s="74">
        <v>0.32</v>
      </c>
      <c r="BE598" s="74">
        <v>3.45</v>
      </c>
      <c r="BF598" s="74">
        <v>8.8610000000000007</v>
      </c>
      <c r="BG598" s="74">
        <v>3.4000000000000002E-2</v>
      </c>
      <c r="BH598" s="74">
        <v>0.308</v>
      </c>
      <c r="BI598" s="74">
        <v>3.5000000000000003E-2</v>
      </c>
      <c r="BJ598" s="74" t="s">
        <v>50</v>
      </c>
      <c r="BK598" s="74">
        <v>4.0000000000000001E-3</v>
      </c>
      <c r="BL598" s="74">
        <v>1.1830000000000001</v>
      </c>
      <c r="BM598" s="72">
        <v>692.5</v>
      </c>
      <c r="BN598" s="74">
        <v>1.46</v>
      </c>
      <c r="BO598" s="74">
        <v>51.12</v>
      </c>
      <c r="BP598" s="74">
        <v>10.523</v>
      </c>
      <c r="BQ598" s="74">
        <v>0.497</v>
      </c>
      <c r="BR598" s="74">
        <v>0.125</v>
      </c>
      <c r="BS598" s="74">
        <v>0.55100000000000005</v>
      </c>
      <c r="BT598" s="74">
        <v>2.0699999999999998</v>
      </c>
      <c r="BU598" s="74">
        <v>8.9999999999999993E-3</v>
      </c>
      <c r="BV598" s="74">
        <f t="shared" si="217"/>
        <v>12.593</v>
      </c>
      <c r="BW598" s="74">
        <f t="shared" si="218"/>
        <v>4.0270000000000001</v>
      </c>
      <c r="BX598" s="73">
        <f t="shared" si="222"/>
        <v>-8.0700000000000021</v>
      </c>
      <c r="BY598" s="73">
        <f t="shared" si="223"/>
        <v>-6.828999999999998</v>
      </c>
      <c r="BZ598" s="74">
        <v>0.32500000000000001</v>
      </c>
      <c r="CA598" s="72">
        <v>85.1</v>
      </c>
      <c r="CB598" s="74">
        <v>0.39</v>
      </c>
      <c r="CC598" s="74">
        <v>0.52</v>
      </c>
      <c r="CD598" s="74">
        <v>8.1039999999999992</v>
      </c>
      <c r="CE598" s="74">
        <v>1.7000000000000001E-2</v>
      </c>
      <c r="CF598" s="74">
        <v>0.27700000000000002</v>
      </c>
      <c r="CG598" s="74">
        <v>6.0000000000000001E-3</v>
      </c>
      <c r="CH598" s="74" t="s">
        <v>50</v>
      </c>
      <c r="CI598" s="74">
        <v>4.0000000000000001E-3</v>
      </c>
      <c r="CJ598" s="74">
        <v>1.54</v>
      </c>
      <c r="CK598" s="74">
        <v>641.66999999999996</v>
      </c>
      <c r="CL598" s="74">
        <v>0.85</v>
      </c>
      <c r="CM598" s="74">
        <v>5.34</v>
      </c>
      <c r="CN598" s="74">
        <v>36.148000000000003</v>
      </c>
      <c r="CO598" s="74">
        <v>9.2999999999999999E-2</v>
      </c>
      <c r="CP598" s="74">
        <v>0.64100000000000001</v>
      </c>
      <c r="CQ598" s="74">
        <v>5.3999999999999999E-2</v>
      </c>
      <c r="CR598" s="74">
        <v>8.52</v>
      </c>
      <c r="CS598" s="74">
        <v>1.2999999999999999E-2</v>
      </c>
      <c r="CT598" s="74">
        <v>0.29899999999999999</v>
      </c>
      <c r="CU598" s="74">
        <v>68.97</v>
      </c>
      <c r="CV598" s="74">
        <v>0.25</v>
      </c>
      <c r="CW598" s="74">
        <v>0.41</v>
      </c>
      <c r="CX598" s="74">
        <v>7.6689999999999996</v>
      </c>
      <c r="CY598" s="74">
        <v>1.7000000000000001E-2</v>
      </c>
      <c r="CZ598" s="74">
        <v>0.30199999999999999</v>
      </c>
      <c r="DA598" s="74">
        <v>5.0000000000000001E-3</v>
      </c>
      <c r="DB598" s="74" t="s">
        <v>50</v>
      </c>
      <c r="DC598" s="74">
        <v>5.0000000000000001E-3</v>
      </c>
      <c r="DD598" s="74">
        <v>48.47</v>
      </c>
    </row>
    <row r="599" spans="1:108" ht="16.5" customHeight="1" x14ac:dyDescent="0.25">
      <c r="A599" s="70">
        <v>564</v>
      </c>
      <c r="B599" s="85">
        <v>45575</v>
      </c>
      <c r="C599" s="72">
        <v>1</v>
      </c>
      <c r="D599" s="72">
        <v>12</v>
      </c>
      <c r="E599" s="72">
        <v>2185.4699999999998</v>
      </c>
      <c r="F599" s="74"/>
      <c r="G599" s="72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2">
        <v>0.93500000000000005</v>
      </c>
      <c r="AB599" s="72">
        <v>386.12</v>
      </c>
      <c r="AC599" s="72">
        <v>1.29</v>
      </c>
      <c r="AD599" s="72">
        <v>3.42</v>
      </c>
      <c r="AE599" s="72">
        <v>8.3160000000000007</v>
      </c>
      <c r="AF599" s="72">
        <v>4.5999999999999999E-2</v>
      </c>
      <c r="AG599" s="72">
        <v>0.30099999999999999</v>
      </c>
      <c r="AH599" s="72">
        <v>3.4000000000000002E-2</v>
      </c>
      <c r="AI599" s="72" t="s">
        <v>50</v>
      </c>
      <c r="AJ599" s="72">
        <v>0.01</v>
      </c>
      <c r="AK599" s="72">
        <f t="shared" si="219"/>
        <v>75.650338699935759</v>
      </c>
      <c r="AL599" s="72">
        <f t="shared" si="214"/>
        <v>2.9707793573084662</v>
      </c>
      <c r="AM599" s="72">
        <f t="shared" si="221"/>
        <v>299.31782945736433</v>
      </c>
      <c r="AN599" s="72"/>
      <c r="AO599" s="74">
        <v>15.831</v>
      </c>
      <c r="AP599" s="72">
        <v>10031.09</v>
      </c>
      <c r="AQ599" s="74">
        <v>43.47</v>
      </c>
      <c r="AR599" s="74">
        <v>12.62</v>
      </c>
      <c r="AS599" s="74">
        <v>8.3670000000000009</v>
      </c>
      <c r="AT599" s="74">
        <v>0.70399999999999996</v>
      </c>
      <c r="AU599" s="74">
        <v>0.311</v>
      </c>
      <c r="AV599" s="74">
        <v>0.123</v>
      </c>
      <c r="AW599" s="74">
        <v>7.17</v>
      </c>
      <c r="AX599" s="74">
        <v>0.215</v>
      </c>
      <c r="AY599" s="74">
        <f t="shared" si="220"/>
        <v>28.157</v>
      </c>
      <c r="AZ599" s="74"/>
      <c r="BA599" s="74"/>
      <c r="BB599" s="74">
        <v>0.35899999999999999</v>
      </c>
      <c r="BC599" s="72">
        <v>257.64999999999998</v>
      </c>
      <c r="BD599" s="74">
        <v>0.71</v>
      </c>
      <c r="BE599" s="74">
        <v>3.12</v>
      </c>
      <c r="BF599" s="74">
        <v>7.8129999999999997</v>
      </c>
      <c r="BG599" s="74">
        <v>3.4000000000000002E-2</v>
      </c>
      <c r="BH599" s="74">
        <v>0.28299999999999997</v>
      </c>
      <c r="BI599" s="74">
        <v>0.03</v>
      </c>
      <c r="BJ599" s="74" t="s">
        <v>50</v>
      </c>
      <c r="BK599" s="74">
        <v>8.0000000000000002E-3</v>
      </c>
      <c r="BL599" s="74">
        <v>1.077</v>
      </c>
      <c r="BM599" s="72">
        <v>760.15</v>
      </c>
      <c r="BN599" s="74">
        <v>1.61</v>
      </c>
      <c r="BO599" s="74">
        <v>52.12</v>
      </c>
      <c r="BP599" s="74">
        <v>9.1549999999999994</v>
      </c>
      <c r="BQ599" s="74">
        <v>0.435</v>
      </c>
      <c r="BR599" s="74">
        <v>0.10299999999999999</v>
      </c>
      <c r="BS599" s="74">
        <v>0.47399999999999998</v>
      </c>
      <c r="BT599" s="74">
        <v>1.87</v>
      </c>
      <c r="BU599" s="74">
        <v>0.01</v>
      </c>
      <c r="BV599" s="74">
        <f t="shared" si="217"/>
        <v>11.024999999999999</v>
      </c>
      <c r="BW599" s="74">
        <f t="shared" si="218"/>
        <v>3.9150000000000005</v>
      </c>
      <c r="BX599" s="73">
        <f t="shared" si="222"/>
        <v>-9.2000000000000028</v>
      </c>
      <c r="BY599" s="73">
        <f t="shared" si="223"/>
        <v>-7.9139999999999979</v>
      </c>
      <c r="BZ599" s="74">
        <v>0.32900000000000001</v>
      </c>
      <c r="CA599" s="72">
        <v>87.64</v>
      </c>
      <c r="CB599" s="74">
        <v>0.23</v>
      </c>
      <c r="CC599" s="74">
        <v>0.61</v>
      </c>
      <c r="CD599" s="74">
        <v>7.7169999999999996</v>
      </c>
      <c r="CE599" s="74">
        <v>1.7999999999999999E-2</v>
      </c>
      <c r="CF599" s="74">
        <v>0.29499999999999998</v>
      </c>
      <c r="CG599" s="74">
        <v>6.0000000000000001E-3</v>
      </c>
      <c r="CH599" s="74" t="s">
        <v>50</v>
      </c>
      <c r="CI599" s="74">
        <v>7.0000000000000001E-3</v>
      </c>
      <c r="CJ599" s="74">
        <v>1.1319999999999999</v>
      </c>
      <c r="CK599" s="74">
        <v>686.55</v>
      </c>
      <c r="CL599" s="74">
        <v>0.88</v>
      </c>
      <c r="CM599" s="74">
        <v>7.8</v>
      </c>
      <c r="CN599" s="74">
        <v>34.779000000000003</v>
      </c>
      <c r="CO599" s="74">
        <v>0.121</v>
      </c>
      <c r="CP599" s="74">
        <v>0.51</v>
      </c>
      <c r="CQ599" s="74">
        <v>7.6999999999999999E-2</v>
      </c>
      <c r="CR599" s="74">
        <v>9.84</v>
      </c>
      <c r="CS599" s="74">
        <v>1.2999999999999999E-2</v>
      </c>
      <c r="CT599" s="74">
        <v>0.26600000000000001</v>
      </c>
      <c r="CU599" s="74">
        <v>68.180000000000007</v>
      </c>
      <c r="CV599" s="74">
        <v>0.24</v>
      </c>
      <c r="CW599" s="74">
        <v>0.46</v>
      </c>
      <c r="CX599" s="74">
        <v>7.444</v>
      </c>
      <c r="CY599" s="74">
        <v>1.7000000000000001E-2</v>
      </c>
      <c r="CZ599" s="74">
        <v>0.309</v>
      </c>
      <c r="DA599" s="74">
        <v>5.0000000000000001E-3</v>
      </c>
      <c r="DB599" s="74" t="s">
        <v>50</v>
      </c>
      <c r="DC599" s="74">
        <v>6.0000000000000001E-3</v>
      </c>
      <c r="DD599" s="74"/>
    </row>
    <row r="600" spans="1:108" ht="16.5" customHeight="1" x14ac:dyDescent="0.25">
      <c r="A600" s="70">
        <v>565</v>
      </c>
      <c r="B600" s="85">
        <v>45575</v>
      </c>
      <c r="C600" s="72">
        <v>2</v>
      </c>
      <c r="D600" s="72">
        <v>12</v>
      </c>
      <c r="E600" s="72">
        <v>2162.98</v>
      </c>
      <c r="F600" s="74"/>
      <c r="G600" s="72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2">
        <v>0.93500000000000005</v>
      </c>
      <c r="AB600" s="72">
        <v>487.67</v>
      </c>
      <c r="AC600" s="72">
        <v>1.81</v>
      </c>
      <c r="AD600" s="72">
        <v>3.46</v>
      </c>
      <c r="AE600" s="72">
        <v>7.7590000000000003</v>
      </c>
      <c r="AF600" s="72">
        <v>5.6000000000000001E-2</v>
      </c>
      <c r="AG600" s="72">
        <v>0.24299999999999999</v>
      </c>
      <c r="AH600" s="72">
        <v>3.5000000000000003E-2</v>
      </c>
      <c r="AI600" s="72" t="s">
        <v>50</v>
      </c>
      <c r="AJ600" s="72">
        <v>8.0000000000000002E-3</v>
      </c>
      <c r="AK600" s="72">
        <f t="shared" si="219"/>
        <v>76.19757955345851</v>
      </c>
      <c r="AL600" s="72">
        <f t="shared" si="214"/>
        <v>2.9655053644757068</v>
      </c>
      <c r="AM600" s="72">
        <f t="shared" si="221"/>
        <v>269.43093922651934</v>
      </c>
      <c r="AN600" s="72"/>
      <c r="AO600" s="74">
        <v>14.253</v>
      </c>
      <c r="AP600" s="72">
        <v>8554.19</v>
      </c>
      <c r="AQ600" s="74">
        <v>42.55</v>
      </c>
      <c r="AR600" s="74">
        <v>13.2</v>
      </c>
      <c r="AS600" s="74">
        <v>8.6029999999999998</v>
      </c>
      <c r="AT600" s="74">
        <v>0.749</v>
      </c>
      <c r="AU600" s="74">
        <v>0.27800000000000002</v>
      </c>
      <c r="AV600" s="74">
        <v>0.13300000000000001</v>
      </c>
      <c r="AW600" s="74">
        <v>6.67</v>
      </c>
      <c r="AX600" s="74">
        <v>0.14899999999999999</v>
      </c>
      <c r="AY600" s="74">
        <f t="shared" si="220"/>
        <v>28.472999999999999</v>
      </c>
      <c r="AZ600" s="74"/>
      <c r="BA600" s="74"/>
      <c r="BB600" s="74">
        <v>0.33200000000000002</v>
      </c>
      <c r="BC600" s="72">
        <v>114.26</v>
      </c>
      <c r="BD600" s="74">
        <v>0.32</v>
      </c>
      <c r="BE600" s="74">
        <v>3.59</v>
      </c>
      <c r="BF600" s="74">
        <v>8.7530000000000001</v>
      </c>
      <c r="BG600" s="74">
        <v>3.2000000000000001E-2</v>
      </c>
      <c r="BH600" s="74">
        <v>0.28100000000000003</v>
      </c>
      <c r="BI600" s="74">
        <v>3.6999999999999998E-2</v>
      </c>
      <c r="BJ600" s="74" t="s">
        <v>50</v>
      </c>
      <c r="BK600" s="74">
        <v>4.0000000000000001E-3</v>
      </c>
      <c r="BL600" s="74">
        <v>0.83</v>
      </c>
      <c r="BM600" s="72">
        <v>661.87</v>
      </c>
      <c r="BN600" s="74">
        <v>1.3</v>
      </c>
      <c r="BO600" s="74">
        <v>53.32</v>
      </c>
      <c r="BP600" s="74">
        <v>8.9440000000000008</v>
      </c>
      <c r="BQ600" s="74">
        <v>0.44800000000000001</v>
      </c>
      <c r="BR600" s="74">
        <v>7.4999999999999997E-2</v>
      </c>
      <c r="BS600" s="74">
        <v>0.52300000000000002</v>
      </c>
      <c r="BT600" s="74">
        <v>1.62</v>
      </c>
      <c r="BU600" s="74">
        <v>7.0000000000000001E-3</v>
      </c>
      <c r="BV600" s="74">
        <f t="shared" si="217"/>
        <v>10.564</v>
      </c>
      <c r="BW600" s="74">
        <f t="shared" si="218"/>
        <v>3.3679999999999999</v>
      </c>
      <c r="BX600" s="73">
        <f t="shared" si="222"/>
        <v>-10.580000000000002</v>
      </c>
      <c r="BY600" s="73">
        <f t="shared" si="223"/>
        <v>-9.5459999999999976</v>
      </c>
      <c r="BZ600" s="74">
        <v>0.26200000000000001</v>
      </c>
      <c r="CA600" s="72">
        <v>82</v>
      </c>
      <c r="CB600" s="74">
        <v>0.25</v>
      </c>
      <c r="CC600" s="74">
        <v>0.57999999999999996</v>
      </c>
      <c r="CD600" s="74">
        <v>8.44</v>
      </c>
      <c r="CE600" s="74">
        <v>1.6E-2</v>
      </c>
      <c r="CF600" s="74">
        <v>0.27300000000000002</v>
      </c>
      <c r="CG600" s="74">
        <v>6.0000000000000001E-3</v>
      </c>
      <c r="CH600" s="74" t="s">
        <v>50</v>
      </c>
      <c r="CI600" s="74">
        <v>4.0000000000000001E-3</v>
      </c>
      <c r="CJ600" s="74">
        <v>1.8540000000000001</v>
      </c>
      <c r="CK600" s="74">
        <v>661.62</v>
      </c>
      <c r="CL600" s="74">
        <v>0.94</v>
      </c>
      <c r="CM600" s="74">
        <v>9.01</v>
      </c>
      <c r="CN600" s="74">
        <v>34.447000000000003</v>
      </c>
      <c r="CO600" s="74">
        <v>0.13</v>
      </c>
      <c r="CP600" s="74">
        <v>0.51600000000000001</v>
      </c>
      <c r="CQ600" s="74">
        <v>9.0999999999999998E-2</v>
      </c>
      <c r="CR600" s="74">
        <v>9.52</v>
      </c>
      <c r="CS600" s="74">
        <v>1.2E-2</v>
      </c>
      <c r="CT600" s="74">
        <v>0.19700000000000001</v>
      </c>
      <c r="CU600" s="74">
        <v>69.569999999999993</v>
      </c>
      <c r="CV600" s="74">
        <v>0.25</v>
      </c>
      <c r="CW600" s="74">
        <v>0.45</v>
      </c>
      <c r="CX600" s="74">
        <v>7.944</v>
      </c>
      <c r="CY600" s="74">
        <v>1.6E-2</v>
      </c>
      <c r="CZ600" s="74">
        <v>0.29499999999999998</v>
      </c>
      <c r="DA600" s="74">
        <v>5.0000000000000001E-3</v>
      </c>
      <c r="DB600" s="74" t="s">
        <v>50</v>
      </c>
      <c r="DC600" s="74">
        <v>4.0000000000000001E-3</v>
      </c>
      <c r="DD600" s="74"/>
    </row>
    <row r="601" spans="1:108" ht="16.5" customHeight="1" x14ac:dyDescent="0.25">
      <c r="A601" s="70">
        <v>566</v>
      </c>
      <c r="B601" s="85">
        <v>45576</v>
      </c>
      <c r="C601" s="72">
        <v>1</v>
      </c>
      <c r="D601" s="72">
        <v>10.64</v>
      </c>
      <c r="E601" s="72">
        <v>1817.47</v>
      </c>
      <c r="F601" s="74"/>
      <c r="G601" s="72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2">
        <v>1.097</v>
      </c>
      <c r="AB601" s="72">
        <v>534.72</v>
      </c>
      <c r="AC601" s="72">
        <v>1.8</v>
      </c>
      <c r="AD601" s="72">
        <v>2.95</v>
      </c>
      <c r="AE601" s="72">
        <v>7.298</v>
      </c>
      <c r="AF601" s="72">
        <v>5.0999999999999997E-2</v>
      </c>
      <c r="AG601" s="72">
        <v>0.23200000000000001</v>
      </c>
      <c r="AH601" s="72">
        <v>0.03</v>
      </c>
      <c r="AI601" s="72" t="s">
        <v>50</v>
      </c>
      <c r="AJ601" s="72">
        <v>8.0000000000000002E-3</v>
      </c>
      <c r="AK601" s="72">
        <f t="shared" si="219"/>
        <v>77.905579875698351</v>
      </c>
      <c r="AL601" s="72">
        <f t="shared" si="214"/>
        <v>2.9431553421689989</v>
      </c>
      <c r="AM601" s="72">
        <f t="shared" si="221"/>
        <v>297.06666666666666</v>
      </c>
      <c r="AN601" s="72"/>
      <c r="AO601" s="74">
        <v>15.645</v>
      </c>
      <c r="AP601" s="72">
        <v>8961.11</v>
      </c>
      <c r="AQ601" s="74">
        <v>38.479999999999997</v>
      </c>
      <c r="AR601" s="74">
        <v>12.95</v>
      </c>
      <c r="AS601" s="74">
        <v>8.67</v>
      </c>
      <c r="AT601" s="74">
        <v>0.67500000000000004</v>
      </c>
      <c r="AU601" s="74">
        <v>0.25800000000000001</v>
      </c>
      <c r="AV601" s="74">
        <v>0.127</v>
      </c>
      <c r="AW601" s="74">
        <v>9.6999999999999993</v>
      </c>
      <c r="AX601" s="74">
        <v>0.14699999999999999</v>
      </c>
      <c r="AY601" s="74">
        <f t="shared" si="220"/>
        <v>31.32</v>
      </c>
      <c r="AZ601" s="74"/>
      <c r="BA601" s="74"/>
      <c r="BB601" s="74">
        <v>0.33300000000000002</v>
      </c>
      <c r="BC601" s="72">
        <v>113.3</v>
      </c>
      <c r="BD601" s="74">
        <v>0.3</v>
      </c>
      <c r="BE601" s="74">
        <v>2.74</v>
      </c>
      <c r="BF601" s="74">
        <v>7.4580000000000002</v>
      </c>
      <c r="BG601" s="74">
        <v>2.5000000000000001E-2</v>
      </c>
      <c r="BH601" s="74">
        <v>0.24299999999999999</v>
      </c>
      <c r="BI601" s="74">
        <v>2.8000000000000001E-2</v>
      </c>
      <c r="BJ601" s="74" t="s">
        <v>50</v>
      </c>
      <c r="BK601" s="74">
        <v>5.0000000000000001E-3</v>
      </c>
      <c r="BL601" s="74">
        <v>1.093</v>
      </c>
      <c r="BM601" s="72">
        <v>745.1</v>
      </c>
      <c r="BN601" s="74">
        <v>1.71</v>
      </c>
      <c r="BO601" s="74">
        <v>49.78</v>
      </c>
      <c r="BP601" s="74">
        <v>9.9269999999999996</v>
      </c>
      <c r="BQ601" s="74">
        <v>0.38</v>
      </c>
      <c r="BR601" s="74">
        <v>0.14099999999999999</v>
      </c>
      <c r="BS601" s="74">
        <v>0.44900000000000001</v>
      </c>
      <c r="BT601" s="74">
        <v>2.15</v>
      </c>
      <c r="BU601" s="74">
        <v>0.01</v>
      </c>
      <c r="BV601" s="74">
        <f t="shared" si="217"/>
        <v>12.077</v>
      </c>
      <c r="BW601" s="74">
        <f t="shared" si="218"/>
        <v>4.24</v>
      </c>
      <c r="BX601" s="73">
        <f t="shared" si="222"/>
        <v>-11.430000000000001</v>
      </c>
      <c r="BY601" s="73">
        <f t="shared" si="223"/>
        <v>-10.305999999999997</v>
      </c>
      <c r="BZ601" s="74">
        <v>0.29899999999999999</v>
      </c>
      <c r="CA601" s="72">
        <v>79.069999999999993</v>
      </c>
      <c r="CB601" s="74">
        <v>0.27</v>
      </c>
      <c r="CC601" s="74">
        <v>0.57999999999999996</v>
      </c>
      <c r="CD601" s="74">
        <v>7.3380000000000001</v>
      </c>
      <c r="CE601" s="74">
        <v>1.7000000000000001E-2</v>
      </c>
      <c r="CF601" s="74">
        <v>0.253</v>
      </c>
      <c r="CG601" s="74">
        <v>6.0000000000000001E-3</v>
      </c>
      <c r="CH601" s="74" t="s">
        <v>50</v>
      </c>
      <c r="CI601" s="74">
        <v>6.0000000000000001E-3</v>
      </c>
      <c r="CJ601" s="74">
        <v>1.1879999999999999</v>
      </c>
      <c r="CK601" s="74">
        <v>701.65</v>
      </c>
      <c r="CL601" s="74">
        <v>1.1599999999999999</v>
      </c>
      <c r="CM601" s="74">
        <v>11.08</v>
      </c>
      <c r="CN601" s="74">
        <v>31.797000000000001</v>
      </c>
      <c r="CO601" s="74">
        <v>0.14499999999999999</v>
      </c>
      <c r="CP601" s="74">
        <v>0.46300000000000002</v>
      </c>
      <c r="CQ601" s="74">
        <v>0.111</v>
      </c>
      <c r="CR601" s="74">
        <v>10.83</v>
      </c>
      <c r="CS601" s="74">
        <v>1.2E-2</v>
      </c>
      <c r="CT601" s="74">
        <v>0.23300000000000001</v>
      </c>
      <c r="CU601" s="74">
        <v>78.64</v>
      </c>
      <c r="CV601" s="74">
        <v>0.26</v>
      </c>
      <c r="CW601" s="74">
        <v>0.53</v>
      </c>
      <c r="CX601" s="74">
        <v>7.3049999999999997</v>
      </c>
      <c r="CY601" s="74">
        <v>1.6E-2</v>
      </c>
      <c r="CZ601" s="74">
        <v>0.254</v>
      </c>
      <c r="DA601" s="74">
        <v>6.0000000000000001E-3</v>
      </c>
      <c r="DB601" s="74" t="s">
        <v>50</v>
      </c>
      <c r="DC601" s="74">
        <v>5.0000000000000001E-3</v>
      </c>
      <c r="DD601" s="74"/>
    </row>
    <row r="602" spans="1:108" ht="16.5" customHeight="1" x14ac:dyDescent="0.25">
      <c r="A602" s="70">
        <v>567</v>
      </c>
      <c r="B602" s="85">
        <v>45576</v>
      </c>
      <c r="C602" s="72">
        <v>2</v>
      </c>
      <c r="D602" s="72">
        <v>12</v>
      </c>
      <c r="E602" s="72">
        <v>2149.59</v>
      </c>
      <c r="F602" s="74"/>
      <c r="G602" s="72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2">
        <v>1.248</v>
      </c>
      <c r="AB602" s="72">
        <v>501.27</v>
      </c>
      <c r="AC602" s="72">
        <v>1.95</v>
      </c>
      <c r="AD602" s="72">
        <v>3.13</v>
      </c>
      <c r="AE602" s="72">
        <v>7.2430000000000003</v>
      </c>
      <c r="AF602" s="72">
        <v>0.05</v>
      </c>
      <c r="AG602" s="72">
        <v>0.24299999999999999</v>
      </c>
      <c r="AH602" s="72">
        <v>3.2000000000000001E-2</v>
      </c>
      <c r="AI602" s="72" t="s">
        <v>50</v>
      </c>
      <c r="AJ602" s="72">
        <v>7.0000000000000001E-3</v>
      </c>
      <c r="AK602" s="72">
        <f t="shared" si="219"/>
        <v>77.60283500149076</v>
      </c>
      <c r="AL602" s="72">
        <f t="shared" si="214"/>
        <v>2.9476098503603372</v>
      </c>
      <c r="AM602" s="72">
        <f t="shared" si="221"/>
        <v>257.06153846153848</v>
      </c>
      <c r="AN602" s="72"/>
      <c r="AO602" s="74">
        <v>15.372</v>
      </c>
      <c r="AP602" s="72">
        <v>7947.46</v>
      </c>
      <c r="AQ602" s="74">
        <v>43.68</v>
      </c>
      <c r="AR602" s="74">
        <v>12.76</v>
      </c>
      <c r="AS602" s="74">
        <v>7.94</v>
      </c>
      <c r="AT602" s="74">
        <v>0.64700000000000002</v>
      </c>
      <c r="AU602" s="74">
        <v>0.25</v>
      </c>
      <c r="AV602" s="74">
        <v>0.129</v>
      </c>
      <c r="AW602" s="74">
        <v>8.76</v>
      </c>
      <c r="AX602" s="74">
        <v>0.11799999999999999</v>
      </c>
      <c r="AY602" s="74">
        <f t="shared" si="220"/>
        <v>29.46</v>
      </c>
      <c r="AZ602" s="74"/>
      <c r="BA602" s="74"/>
      <c r="BB602" s="74">
        <v>0.33600000000000002</v>
      </c>
      <c r="BC602" s="72">
        <v>109.61</v>
      </c>
      <c r="BD602" s="74">
        <v>0.33</v>
      </c>
      <c r="BE602" s="74">
        <v>2.98</v>
      </c>
      <c r="BF602" s="74">
        <v>7.024</v>
      </c>
      <c r="BG602" s="74">
        <v>2.8000000000000001E-2</v>
      </c>
      <c r="BH602" s="74">
        <v>0.22</v>
      </c>
      <c r="BI602" s="74">
        <v>3.1E-2</v>
      </c>
      <c r="BJ602" s="74" t="s">
        <v>50</v>
      </c>
      <c r="BK602" s="74">
        <v>5.0000000000000001E-3</v>
      </c>
      <c r="BL602" s="74">
        <v>0.69399999999999995</v>
      </c>
      <c r="BM602" s="72">
        <v>647.04999999999995</v>
      </c>
      <c r="BN602" s="74">
        <v>1.49</v>
      </c>
      <c r="BO602" s="74">
        <v>52.24</v>
      </c>
      <c r="BP602" s="74">
        <v>8.8879999999999999</v>
      </c>
      <c r="BQ602" s="74">
        <v>0.41599999999999998</v>
      </c>
      <c r="BR602" s="74">
        <v>9.8000000000000004E-2</v>
      </c>
      <c r="BS602" s="74">
        <v>0.50700000000000001</v>
      </c>
      <c r="BT602" s="74">
        <v>1.82</v>
      </c>
      <c r="BU602" s="74">
        <v>8.0000000000000002E-3</v>
      </c>
      <c r="BV602" s="74">
        <f t="shared" si="217"/>
        <v>10.708</v>
      </c>
      <c r="BW602" s="74">
        <f t="shared" si="218"/>
        <v>3.726</v>
      </c>
      <c r="BX602" s="73">
        <f t="shared" si="222"/>
        <v>-12.610000000000001</v>
      </c>
      <c r="BY602" s="73">
        <f t="shared" si="223"/>
        <v>-11.579999999999998</v>
      </c>
      <c r="BZ602" s="74">
        <v>0.28299999999999997</v>
      </c>
      <c r="CA602" s="72">
        <v>68.39</v>
      </c>
      <c r="CB602" s="74">
        <v>0.27</v>
      </c>
      <c r="CC602" s="74">
        <v>0.5</v>
      </c>
      <c r="CD602" s="74">
        <v>7.0949999999999998</v>
      </c>
      <c r="CE602" s="74">
        <v>1.6E-2</v>
      </c>
      <c r="CF602" s="74">
        <v>0.223</v>
      </c>
      <c r="CG602" s="74">
        <v>6.0000000000000001E-3</v>
      </c>
      <c r="CH602" s="74" t="s">
        <v>50</v>
      </c>
      <c r="CI602" s="74">
        <v>5.0000000000000001E-3</v>
      </c>
      <c r="CJ602" s="74">
        <v>1.395</v>
      </c>
      <c r="CK602" s="74">
        <v>803.92</v>
      </c>
      <c r="CL602" s="74">
        <v>1.44</v>
      </c>
      <c r="CM602" s="74">
        <v>10.56</v>
      </c>
      <c r="CN602" s="74">
        <v>32.683</v>
      </c>
      <c r="CO602" s="74">
        <v>0.17</v>
      </c>
      <c r="CP602" s="74">
        <v>0.47199999999999998</v>
      </c>
      <c r="CQ602" s="74">
        <v>0.108</v>
      </c>
      <c r="CR602" s="74">
        <v>9.34</v>
      </c>
      <c r="CS602" s="74">
        <v>1.0999999999999999E-2</v>
      </c>
      <c r="CT602" s="74">
        <v>0.26600000000000001</v>
      </c>
      <c r="CU602" s="74">
        <v>65.58</v>
      </c>
      <c r="CV602" s="74">
        <v>0.33</v>
      </c>
      <c r="CW602" s="74">
        <v>0.56999999999999995</v>
      </c>
      <c r="CX602" s="74">
        <v>7.867</v>
      </c>
      <c r="CY602" s="74">
        <v>1.9E-2</v>
      </c>
      <c r="CZ602" s="74">
        <v>0.26700000000000002</v>
      </c>
      <c r="DA602" s="74">
        <v>6.0000000000000001E-3</v>
      </c>
      <c r="DB602" s="74" t="s">
        <v>50</v>
      </c>
      <c r="DC602" s="74">
        <v>6.0000000000000001E-3</v>
      </c>
      <c r="DD602" s="74"/>
    </row>
    <row r="603" spans="1:108" ht="16.5" customHeight="1" x14ac:dyDescent="0.25">
      <c r="A603" s="70">
        <v>568</v>
      </c>
      <c r="B603" s="85">
        <v>45577</v>
      </c>
      <c r="C603" s="72">
        <v>1</v>
      </c>
      <c r="D603" s="72">
        <v>11.91</v>
      </c>
      <c r="E603" s="72">
        <v>2120.31</v>
      </c>
      <c r="F603" s="74"/>
      <c r="G603" s="72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2">
        <v>1.1950000000000001</v>
      </c>
      <c r="AB603" s="72">
        <v>683.19</v>
      </c>
      <c r="AC603" s="72">
        <v>1.71</v>
      </c>
      <c r="AD603" s="72">
        <v>3.68</v>
      </c>
      <c r="AE603" s="72">
        <v>8.5359999999999996</v>
      </c>
      <c r="AF603" s="72">
        <v>3.7999999999999999E-2</v>
      </c>
      <c r="AG603" s="72">
        <v>0.33800000000000002</v>
      </c>
      <c r="AH603" s="72">
        <v>3.3000000000000002E-2</v>
      </c>
      <c r="AI603" s="72" t="s">
        <v>50</v>
      </c>
      <c r="AJ603" s="72">
        <v>1.4E-2</v>
      </c>
      <c r="AK603" s="72">
        <f t="shared" si="219"/>
        <v>74.271634241473691</v>
      </c>
      <c r="AL603" s="72">
        <f t="shared" si="214"/>
        <v>2.9937631196116854</v>
      </c>
      <c r="AM603" s="72">
        <f t="shared" si="221"/>
        <v>399.5263157894737</v>
      </c>
      <c r="AN603" s="72"/>
      <c r="AO603" s="74">
        <v>17.992999999999999</v>
      </c>
      <c r="AP603" s="72">
        <v>12114.05</v>
      </c>
      <c r="AQ603" s="74">
        <v>41.01</v>
      </c>
      <c r="AR603" s="74">
        <v>11.97</v>
      </c>
      <c r="AS603" s="74">
        <v>9.0679999999999996</v>
      </c>
      <c r="AT603" s="74">
        <v>0.64</v>
      </c>
      <c r="AU603" s="74">
        <v>0.36899999999999999</v>
      </c>
      <c r="AV603" s="74">
        <v>0.112</v>
      </c>
      <c r="AW603" s="74">
        <v>6.34</v>
      </c>
      <c r="AX603" s="74">
        <v>0.25</v>
      </c>
      <c r="AY603" s="74">
        <f t="shared" si="220"/>
        <v>27.378</v>
      </c>
      <c r="AZ603" s="74"/>
      <c r="BA603" s="74"/>
      <c r="BB603" s="74">
        <v>0.433</v>
      </c>
      <c r="BC603" s="72">
        <v>119.1</v>
      </c>
      <c r="BD603" s="74">
        <v>0.25</v>
      </c>
      <c r="BE603" s="74">
        <v>3.28</v>
      </c>
      <c r="BF603" s="74">
        <v>7.9889999999999999</v>
      </c>
      <c r="BG603" s="74">
        <v>1.4E-2</v>
      </c>
      <c r="BH603" s="74">
        <v>0.309</v>
      </c>
      <c r="BI603" s="74">
        <v>0.03</v>
      </c>
      <c r="BJ603" s="74" t="s">
        <v>50</v>
      </c>
      <c r="BK603" s="74">
        <v>6.0000000000000001E-3</v>
      </c>
      <c r="BL603" s="74">
        <v>1.19</v>
      </c>
      <c r="BM603" s="72">
        <v>677.55</v>
      </c>
      <c r="BN603" s="74">
        <v>1.19</v>
      </c>
      <c r="BO603" s="74">
        <v>52.21</v>
      </c>
      <c r="BP603" s="74">
        <v>9.9290000000000003</v>
      </c>
      <c r="BQ603" s="74">
        <v>0.43099999999999999</v>
      </c>
      <c r="BR603" s="74">
        <v>0.125</v>
      </c>
      <c r="BS603" s="74">
        <v>0.47299999999999998</v>
      </c>
      <c r="BT603" s="74">
        <v>1.98</v>
      </c>
      <c r="BU603" s="74">
        <v>8.9999999999999993E-3</v>
      </c>
      <c r="BV603" s="74">
        <f t="shared" si="217"/>
        <v>11.909000000000001</v>
      </c>
      <c r="BW603" s="74">
        <f t="shared" si="218"/>
        <v>3.601</v>
      </c>
      <c r="BX603" s="73">
        <f t="shared" si="222"/>
        <v>-13.63</v>
      </c>
      <c r="BY603" s="73">
        <f t="shared" si="223"/>
        <v>-12.978999999999999</v>
      </c>
      <c r="BZ603" s="74">
        <v>0.3</v>
      </c>
      <c r="CA603" s="72">
        <v>83.36</v>
      </c>
      <c r="CB603" s="74">
        <v>0.2</v>
      </c>
      <c r="CC603" s="74">
        <v>0.56000000000000005</v>
      </c>
      <c r="CD603" s="74">
        <v>7.5259999999999998</v>
      </c>
      <c r="CE603" s="74">
        <v>3.0000000000000001E-3</v>
      </c>
      <c r="CF603" s="74">
        <v>0.28999999999999998</v>
      </c>
      <c r="CG603" s="74">
        <v>6.0000000000000001E-3</v>
      </c>
      <c r="CH603" s="74" t="s">
        <v>50</v>
      </c>
      <c r="CI603" s="74">
        <v>5.0000000000000001E-3</v>
      </c>
      <c r="CJ603" s="74">
        <v>1.58</v>
      </c>
      <c r="CK603" s="74">
        <v>575.53</v>
      </c>
      <c r="CL603" s="74">
        <v>0.81</v>
      </c>
      <c r="CM603" s="74">
        <v>5.9</v>
      </c>
      <c r="CN603" s="74">
        <v>38.055999999999997</v>
      </c>
      <c r="CO603" s="74">
        <v>8.8999999999999996E-2</v>
      </c>
      <c r="CP603" s="74">
        <v>0.498</v>
      </c>
      <c r="CQ603" s="74">
        <v>5.8000000000000003E-2</v>
      </c>
      <c r="CR603" s="74">
        <v>11.15</v>
      </c>
      <c r="CS603" s="74">
        <v>1.0999999999999999E-2</v>
      </c>
      <c r="CT603" s="74">
        <v>0.26600000000000001</v>
      </c>
      <c r="CU603" s="74">
        <v>58.86</v>
      </c>
      <c r="CV603" s="74">
        <v>0.2</v>
      </c>
      <c r="CW603" s="74">
        <v>0.4</v>
      </c>
      <c r="CX603" s="74">
        <v>6.476</v>
      </c>
      <c r="CY603" s="74">
        <v>1E-3</v>
      </c>
      <c r="CZ603" s="74">
        <v>0.28999999999999998</v>
      </c>
      <c r="DA603" s="74">
        <v>4.0000000000000001E-3</v>
      </c>
      <c r="DB603" s="74" t="s">
        <v>50</v>
      </c>
      <c r="DC603" s="74">
        <v>4.0000000000000001E-3</v>
      </c>
      <c r="DD603" s="74"/>
    </row>
    <row r="604" spans="1:108" ht="16.5" customHeight="1" x14ac:dyDescent="0.25">
      <c r="A604" s="70">
        <v>569</v>
      </c>
      <c r="B604" s="85">
        <v>45577</v>
      </c>
      <c r="C604" s="72">
        <v>2</v>
      </c>
      <c r="D604" s="72">
        <v>6.92</v>
      </c>
      <c r="E604" s="72">
        <v>1199.8699999999999</v>
      </c>
      <c r="F604" s="74"/>
      <c r="G604" s="72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2">
        <v>1.363</v>
      </c>
      <c r="AB604" s="72">
        <v>585.39</v>
      </c>
      <c r="AC604" s="72">
        <v>1.79</v>
      </c>
      <c r="AD604" s="72">
        <v>3.24</v>
      </c>
      <c r="AE604" s="72">
        <v>8.1620000000000008</v>
      </c>
      <c r="AF604" s="72">
        <v>0.04</v>
      </c>
      <c r="AG604" s="72">
        <v>0.315</v>
      </c>
      <c r="AH604" s="72">
        <v>3.1E-2</v>
      </c>
      <c r="AI604" s="72" t="s">
        <v>50</v>
      </c>
      <c r="AJ604" s="72">
        <v>1.0999999999999999E-2</v>
      </c>
      <c r="AK604" s="72">
        <f t="shared" si="219"/>
        <v>75.616470472813347</v>
      </c>
      <c r="AL604" s="72">
        <f t="shared" si="214"/>
        <v>2.9765036554869977</v>
      </c>
      <c r="AM604" s="72">
        <f t="shared" si="221"/>
        <v>327.03351955307261</v>
      </c>
      <c r="AN604" s="72"/>
      <c r="AO604" s="74">
        <v>16.042000000000002</v>
      </c>
      <c r="AP604" s="72">
        <v>9468.23</v>
      </c>
      <c r="AQ604" s="74">
        <v>34.51</v>
      </c>
      <c r="AR604" s="74">
        <v>14.81</v>
      </c>
      <c r="AS604" s="74">
        <v>10.923</v>
      </c>
      <c r="AT604" s="74">
        <v>0.64</v>
      </c>
      <c r="AU604" s="74">
        <v>0.372</v>
      </c>
      <c r="AV604" s="74">
        <v>0.13700000000000001</v>
      </c>
      <c r="AW604" s="74">
        <v>8.7200000000000006</v>
      </c>
      <c r="AX604" s="74">
        <v>0.17399999999999999</v>
      </c>
      <c r="AY604" s="74">
        <f t="shared" si="220"/>
        <v>34.453000000000003</v>
      </c>
      <c r="AZ604" s="74"/>
      <c r="BA604" s="74"/>
      <c r="BB604" s="74">
        <v>0.498</v>
      </c>
      <c r="BC604" s="72">
        <v>109.4</v>
      </c>
      <c r="BD604" s="74">
        <v>0.28999999999999998</v>
      </c>
      <c r="BE604" s="74">
        <v>2.2000000000000002</v>
      </c>
      <c r="BF604" s="74">
        <v>7.8920000000000003</v>
      </c>
      <c r="BG604" s="74">
        <v>1.4999999999999999E-2</v>
      </c>
      <c r="BH604" s="74">
        <v>0.33700000000000002</v>
      </c>
      <c r="BI604" s="74">
        <v>1.6E-2</v>
      </c>
      <c r="BJ604" s="74" t="s">
        <v>50</v>
      </c>
      <c r="BK604" s="74">
        <v>6.0000000000000001E-3</v>
      </c>
      <c r="BL604" s="74">
        <v>1.091</v>
      </c>
      <c r="BM604" s="72">
        <v>669.02</v>
      </c>
      <c r="BN604" s="74">
        <v>1.18</v>
      </c>
      <c r="BO604" s="74">
        <v>52.64</v>
      </c>
      <c r="BP604" s="74">
        <v>9.6329999999999991</v>
      </c>
      <c r="BQ604" s="74">
        <v>0.38</v>
      </c>
      <c r="BR604" s="74">
        <v>0.13100000000000001</v>
      </c>
      <c r="BS604" s="74">
        <v>0.45600000000000002</v>
      </c>
      <c r="BT604" s="74">
        <v>1.94</v>
      </c>
      <c r="BU604" s="74">
        <v>8.0000000000000002E-3</v>
      </c>
      <c r="BV604" s="74">
        <f t="shared" si="217"/>
        <v>11.572999999999999</v>
      </c>
      <c r="BW604" s="74">
        <f t="shared" si="218"/>
        <v>3.5</v>
      </c>
      <c r="BX604" s="73">
        <f t="shared" si="222"/>
        <v>-14.690000000000001</v>
      </c>
      <c r="BY604" s="73">
        <f t="shared" si="223"/>
        <v>-14.478999999999999</v>
      </c>
      <c r="BZ604" s="74">
        <v>0.3</v>
      </c>
      <c r="CA604" s="72">
        <v>127.08</v>
      </c>
      <c r="CB604" s="74">
        <v>0.34</v>
      </c>
      <c r="CC604" s="74">
        <v>0.85</v>
      </c>
      <c r="CD604" s="74">
        <v>7.915</v>
      </c>
      <c r="CE604" s="74">
        <v>7.0000000000000001E-3</v>
      </c>
      <c r="CF604" s="74">
        <v>0.33800000000000002</v>
      </c>
      <c r="CG604" s="74">
        <v>1.7999999999999999E-2</v>
      </c>
      <c r="CH604" s="74" t="s">
        <v>50</v>
      </c>
      <c r="CI604" s="74">
        <v>6.0000000000000001E-3</v>
      </c>
      <c r="CJ604" s="74">
        <v>1.577</v>
      </c>
      <c r="CK604" s="74">
        <v>753.95</v>
      </c>
      <c r="CL604" s="74">
        <v>1.08</v>
      </c>
      <c r="CM604" s="74">
        <v>15.77</v>
      </c>
      <c r="CN604" s="74">
        <v>30.673999999999999</v>
      </c>
      <c r="CO604" s="74">
        <v>0.19800000000000001</v>
      </c>
      <c r="CP604" s="74">
        <v>0.54</v>
      </c>
      <c r="CQ604" s="74">
        <v>0.14000000000000001</v>
      </c>
      <c r="CR604" s="74">
        <v>13.08</v>
      </c>
      <c r="CS604" s="74">
        <v>1.2999999999999999E-2</v>
      </c>
      <c r="CT604" s="74">
        <v>0.29899999999999999</v>
      </c>
      <c r="CU604" s="74">
        <v>88.64</v>
      </c>
      <c r="CV604" s="74">
        <v>0.26</v>
      </c>
      <c r="CW604" s="74">
        <v>0.66</v>
      </c>
      <c r="CX604" s="74">
        <v>8.3239999999999998</v>
      </c>
      <c r="CY604" s="74">
        <v>5.0000000000000001E-3</v>
      </c>
      <c r="CZ604" s="74">
        <v>0.38400000000000001</v>
      </c>
      <c r="DA604" s="74">
        <v>7.0000000000000001E-3</v>
      </c>
      <c r="DB604" s="74" t="s">
        <v>50</v>
      </c>
      <c r="DC604" s="74">
        <v>6.0000000000000001E-3</v>
      </c>
      <c r="DD604" s="74"/>
    </row>
    <row r="605" spans="1:108" ht="16.5" customHeight="1" x14ac:dyDescent="0.25">
      <c r="A605" s="70">
        <v>570</v>
      </c>
      <c r="B605" s="85">
        <v>45578</v>
      </c>
      <c r="C605" s="72">
        <v>1</v>
      </c>
      <c r="D605" s="72">
        <v>3.19</v>
      </c>
      <c r="E605" s="72">
        <v>511.22</v>
      </c>
      <c r="F605" s="74"/>
      <c r="G605" s="72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2">
        <v>1.337</v>
      </c>
      <c r="AB605" s="72">
        <v>477.53</v>
      </c>
      <c r="AC605" s="72">
        <v>1.82</v>
      </c>
      <c r="AD605" s="72">
        <v>3.23</v>
      </c>
      <c r="AE605" s="72">
        <v>8.218</v>
      </c>
      <c r="AF605" s="72">
        <v>5.2999999999999999E-2</v>
      </c>
      <c r="AG605" s="72">
        <v>0.29799999999999999</v>
      </c>
      <c r="AH605" s="72">
        <v>3.3000000000000002E-2</v>
      </c>
      <c r="AI605" s="72" t="s">
        <v>50</v>
      </c>
      <c r="AJ605" s="72">
        <v>1.0999999999999999E-2</v>
      </c>
      <c r="AK605" s="72">
        <f t="shared" si="219"/>
        <v>75.490079004517668</v>
      </c>
      <c r="AL605" s="72">
        <f t="shared" si="214"/>
        <v>2.9784514433636682</v>
      </c>
      <c r="AM605" s="72">
        <f t="shared" si="221"/>
        <v>262.37912087912088</v>
      </c>
      <c r="AN605" s="72"/>
      <c r="AO605" s="74">
        <v>17.456</v>
      </c>
      <c r="AP605" s="72">
        <v>8317.4699999999993</v>
      </c>
      <c r="AQ605" s="74">
        <v>35.21</v>
      </c>
      <c r="AR605" s="74">
        <v>11.43</v>
      </c>
      <c r="AS605" s="74">
        <v>11.061</v>
      </c>
      <c r="AT605" s="74">
        <v>0.66900000000000004</v>
      </c>
      <c r="AU605" s="74">
        <v>0.34599999999999997</v>
      </c>
      <c r="AV605" s="74">
        <v>0.112</v>
      </c>
      <c r="AW605" s="74">
        <v>10.58</v>
      </c>
      <c r="AX605" s="74">
        <v>0.16700000000000001</v>
      </c>
      <c r="AY605" s="74">
        <f t="shared" si="220"/>
        <v>33.070999999999998</v>
      </c>
      <c r="AZ605" s="74"/>
      <c r="BA605" s="74"/>
      <c r="BB605" s="74">
        <v>0.35699999999999998</v>
      </c>
      <c r="BC605" s="72">
        <v>85.27</v>
      </c>
      <c r="BD605" s="74">
        <v>0.25</v>
      </c>
      <c r="BE605" s="74">
        <v>2.98</v>
      </c>
      <c r="BF605" s="74">
        <v>7.7489999999999997</v>
      </c>
      <c r="BG605" s="74">
        <v>2.5999999999999999E-2</v>
      </c>
      <c r="BH605" s="74">
        <v>0.26700000000000002</v>
      </c>
      <c r="BI605" s="74">
        <v>0.03</v>
      </c>
      <c r="BJ605" s="74" t="s">
        <v>50</v>
      </c>
      <c r="BK605" s="74">
        <v>4.0000000000000001E-3</v>
      </c>
      <c r="BL605" s="74">
        <v>1.43</v>
      </c>
      <c r="BM605" s="72">
        <v>641.41</v>
      </c>
      <c r="BN605" s="74">
        <v>0.97</v>
      </c>
      <c r="BO605" s="74">
        <v>51.24</v>
      </c>
      <c r="BP605" s="74">
        <v>9.5359999999999996</v>
      </c>
      <c r="BQ605" s="74">
        <v>0.377</v>
      </c>
      <c r="BR605" s="74">
        <v>0.12</v>
      </c>
      <c r="BS605" s="74">
        <v>0.47</v>
      </c>
      <c r="BT605" s="74">
        <v>2.15</v>
      </c>
      <c r="BU605" s="74">
        <v>7.0000000000000001E-3</v>
      </c>
      <c r="BV605" s="74">
        <f t="shared" si="217"/>
        <v>11.686</v>
      </c>
      <c r="BW605" s="74">
        <f t="shared" si="218"/>
        <v>3.4969999999999999</v>
      </c>
      <c r="BX605" s="73">
        <f t="shared" si="222"/>
        <v>-15.540000000000001</v>
      </c>
      <c r="BY605" s="73">
        <f t="shared" si="223"/>
        <v>-15.981999999999999</v>
      </c>
      <c r="BZ605" s="74">
        <v>0.32900000000000001</v>
      </c>
      <c r="CA605" s="72">
        <v>65.2</v>
      </c>
      <c r="CB605" s="74">
        <v>0.24</v>
      </c>
      <c r="CC605" s="74">
        <v>0.62</v>
      </c>
      <c r="CD605" s="74">
        <v>7.609</v>
      </c>
      <c r="CE605" s="74">
        <v>0.02</v>
      </c>
      <c r="CF605" s="74">
        <v>0.27700000000000002</v>
      </c>
      <c r="CG605" s="74">
        <v>7.0000000000000001E-3</v>
      </c>
      <c r="CH605" s="74" t="s">
        <v>50</v>
      </c>
      <c r="CI605" s="74">
        <v>5.0000000000000001E-3</v>
      </c>
      <c r="CJ605" s="74">
        <v>1.534</v>
      </c>
      <c r="CK605" s="74">
        <v>914.88</v>
      </c>
      <c r="CL605" s="74">
        <v>1.54</v>
      </c>
      <c r="CM605" s="74">
        <v>14.69</v>
      </c>
      <c r="CN605" s="74">
        <v>31.38</v>
      </c>
      <c r="CO605" s="74">
        <v>0.23599999999999999</v>
      </c>
      <c r="CP605" s="74">
        <v>0.48399999999999999</v>
      </c>
      <c r="CQ605" s="74">
        <v>0.13900000000000001</v>
      </c>
      <c r="CR605" s="74">
        <v>11.08</v>
      </c>
      <c r="CS605" s="74">
        <v>1.4E-2</v>
      </c>
      <c r="CT605" s="74">
        <v>0.2</v>
      </c>
      <c r="CU605" s="74">
        <v>65.099999999999994</v>
      </c>
      <c r="CV605" s="74">
        <v>0.22</v>
      </c>
      <c r="CW605" s="74">
        <v>0.59</v>
      </c>
      <c r="CX605" s="74">
        <v>6.5060000000000002</v>
      </c>
      <c r="CY605" s="74">
        <v>2.1000000000000001E-2</v>
      </c>
      <c r="CZ605" s="74">
        <v>0.28399999999999997</v>
      </c>
      <c r="DA605" s="74">
        <v>6.0000000000000001E-3</v>
      </c>
      <c r="DB605" s="74" t="s">
        <v>50</v>
      </c>
      <c r="DC605" s="74">
        <v>4.0000000000000001E-3</v>
      </c>
      <c r="DD605" s="74"/>
    </row>
    <row r="606" spans="1:108" ht="16.5" customHeight="1" x14ac:dyDescent="0.25">
      <c r="A606" s="70">
        <v>571</v>
      </c>
      <c r="B606" s="85">
        <v>45578</v>
      </c>
      <c r="C606" s="72">
        <v>2</v>
      </c>
      <c r="D606" s="72">
        <v>12</v>
      </c>
      <c r="E606" s="72">
        <v>2135.56</v>
      </c>
      <c r="F606" s="74"/>
      <c r="G606" s="72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2">
        <v>0.89400000000000002</v>
      </c>
      <c r="AB606" s="72">
        <v>287.87</v>
      </c>
      <c r="AC606" s="72">
        <v>1.28</v>
      </c>
      <c r="AD606" s="72">
        <v>2.5</v>
      </c>
      <c r="AE606" s="72">
        <v>6.9560000000000004</v>
      </c>
      <c r="AF606" s="72">
        <v>4.8000000000000001E-2</v>
      </c>
      <c r="AG606" s="72">
        <v>0.222</v>
      </c>
      <c r="AH606" s="72">
        <v>2.5999999999999999E-2</v>
      </c>
      <c r="AI606" s="72" t="s">
        <v>50</v>
      </c>
      <c r="AJ606" s="72">
        <v>6.0000000000000001E-3</v>
      </c>
      <c r="AK606" s="72">
        <f t="shared" si="219"/>
        <v>79.910771944322349</v>
      </c>
      <c r="AL606" s="72">
        <f t="shared" si="214"/>
        <v>2.9125916627467792</v>
      </c>
      <c r="AM606" s="72">
        <f t="shared" si="221"/>
        <v>224.8984375</v>
      </c>
      <c r="AN606" s="72"/>
      <c r="AO606" s="74">
        <v>15.45</v>
      </c>
      <c r="AP606" s="72">
        <v>7394.98</v>
      </c>
      <c r="AQ606" s="74">
        <v>35.5</v>
      </c>
      <c r="AR606" s="74">
        <v>12.9</v>
      </c>
      <c r="AS606" s="74">
        <v>9.4260000000000002</v>
      </c>
      <c r="AT606" s="74">
        <v>0.78100000000000003</v>
      </c>
      <c r="AU606" s="74">
        <v>0.28199999999999997</v>
      </c>
      <c r="AV606" s="74">
        <v>0.13</v>
      </c>
      <c r="AW606" s="74">
        <v>10.79</v>
      </c>
      <c r="AX606" s="74">
        <v>0.128</v>
      </c>
      <c r="AY606" s="74">
        <f t="shared" si="220"/>
        <v>33.116</v>
      </c>
      <c r="AZ606" s="74"/>
      <c r="BA606" s="74"/>
      <c r="BB606" s="74">
        <v>0.32700000000000001</v>
      </c>
      <c r="BC606" s="72">
        <v>72.95</v>
      </c>
      <c r="BD606" s="74">
        <v>0.27</v>
      </c>
      <c r="BE606" s="74">
        <v>2.4900000000000002</v>
      </c>
      <c r="BF606" s="74">
        <v>7.2850000000000001</v>
      </c>
      <c r="BG606" s="74">
        <v>2.5000000000000001E-2</v>
      </c>
      <c r="BH606" s="74">
        <v>0.24</v>
      </c>
      <c r="BI606" s="74">
        <v>2.5999999999999999E-2</v>
      </c>
      <c r="BJ606" s="74" t="s">
        <v>50</v>
      </c>
      <c r="BK606" s="74">
        <v>3.0000000000000001E-3</v>
      </c>
      <c r="BL606" s="74">
        <v>1.1220000000000001</v>
      </c>
      <c r="BM606" s="72">
        <v>650.37</v>
      </c>
      <c r="BN606" s="74">
        <v>1.48</v>
      </c>
      <c r="BO606" s="74">
        <v>51.6</v>
      </c>
      <c r="BP606" s="74">
        <v>9.0990000000000002</v>
      </c>
      <c r="BQ606" s="74">
        <v>0.4</v>
      </c>
      <c r="BR606" s="74">
        <v>7.4999999999999997E-2</v>
      </c>
      <c r="BS606" s="74">
        <v>0.498</v>
      </c>
      <c r="BT606" s="74">
        <v>2.0299999999999998</v>
      </c>
      <c r="BU606" s="74">
        <v>7.0000000000000001E-3</v>
      </c>
      <c r="BV606" s="74">
        <f t="shared" si="217"/>
        <v>11.129</v>
      </c>
      <c r="BW606" s="74">
        <f t="shared" si="218"/>
        <v>3.9099999999999997</v>
      </c>
      <c r="BX606" s="73">
        <f t="shared" si="222"/>
        <v>-16.510000000000002</v>
      </c>
      <c r="BY606" s="73">
        <f t="shared" si="223"/>
        <v>-17.071999999999999</v>
      </c>
      <c r="BZ606" s="74">
        <v>0.29299999999999998</v>
      </c>
      <c r="CA606" s="72">
        <v>57.9</v>
      </c>
      <c r="CB606" s="74">
        <v>0.23</v>
      </c>
      <c r="CC606" s="74">
        <v>0.54</v>
      </c>
      <c r="CD606" s="74">
        <v>7.3860000000000001</v>
      </c>
      <c r="CE606" s="74">
        <v>1.7000000000000001E-2</v>
      </c>
      <c r="CF606" s="74">
        <v>0.25900000000000001</v>
      </c>
      <c r="CG606" s="74">
        <v>6.0000000000000001E-3</v>
      </c>
      <c r="CH606" s="74" t="s">
        <v>50</v>
      </c>
      <c r="CI606" s="74">
        <v>4.0000000000000001E-3</v>
      </c>
      <c r="CJ606" s="74">
        <v>1.7450000000000001</v>
      </c>
      <c r="CK606" s="74">
        <v>629.5</v>
      </c>
      <c r="CL606" s="74">
        <v>1.1100000000000001</v>
      </c>
      <c r="CM606" s="74">
        <v>8.99</v>
      </c>
      <c r="CN606" s="74">
        <v>34.027000000000001</v>
      </c>
      <c r="CO606" s="74">
        <v>0.12</v>
      </c>
      <c r="CP606" s="74">
        <v>0.49299999999999999</v>
      </c>
      <c r="CQ606" s="74">
        <v>9.0999999999999998E-2</v>
      </c>
      <c r="CR606" s="74">
        <v>9.4600000000000009</v>
      </c>
      <c r="CS606" s="74">
        <v>1.2E-2</v>
      </c>
      <c r="CT606" s="74">
        <v>0.22800000000000001</v>
      </c>
      <c r="CU606" s="74">
        <v>52.92</v>
      </c>
      <c r="CV606" s="74">
        <v>0.22</v>
      </c>
      <c r="CW606" s="74">
        <v>0.39</v>
      </c>
      <c r="CX606" s="74">
        <v>7.2389999999999999</v>
      </c>
      <c r="CY606" s="74">
        <v>1.6E-2</v>
      </c>
      <c r="CZ606" s="74">
        <v>0.26300000000000001</v>
      </c>
      <c r="DA606" s="74">
        <v>5.0000000000000001E-3</v>
      </c>
      <c r="DB606" s="74" t="s">
        <v>50</v>
      </c>
      <c r="DC606" s="74">
        <v>3.0000000000000001E-3</v>
      </c>
      <c r="DD606" s="74"/>
    </row>
    <row r="607" spans="1:108" ht="16.5" customHeight="1" x14ac:dyDescent="0.25">
      <c r="A607" s="70">
        <v>572</v>
      </c>
      <c r="B607" s="85">
        <v>45579</v>
      </c>
      <c r="C607" s="72">
        <v>1</v>
      </c>
      <c r="D607" s="72">
        <v>12</v>
      </c>
      <c r="E607" s="72">
        <v>2144.11</v>
      </c>
      <c r="F607" s="74"/>
      <c r="G607" s="72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2">
        <v>1.163</v>
      </c>
      <c r="AB607" s="72">
        <v>272.51</v>
      </c>
      <c r="AC607" s="72">
        <v>1.56</v>
      </c>
      <c r="AD607" s="72">
        <v>3.05</v>
      </c>
      <c r="AE607" s="72">
        <v>6.8979999999999997</v>
      </c>
      <c r="AF607" s="72">
        <v>4.4999999999999998E-2</v>
      </c>
      <c r="AG607" s="72">
        <v>0.16900000000000001</v>
      </c>
      <c r="AH607" s="72">
        <v>3.4000000000000002E-2</v>
      </c>
      <c r="AI607" s="72" t="s">
        <v>50</v>
      </c>
      <c r="AJ607" s="72">
        <v>7.0000000000000001E-3</v>
      </c>
      <c r="AK607" s="72">
        <f t="shared" si="219"/>
        <v>78.990175011345244</v>
      </c>
      <c r="AL607" s="72">
        <f t="shared" si="214"/>
        <v>2.9240614408971624</v>
      </c>
      <c r="AM607" s="72">
        <f t="shared" si="221"/>
        <v>174.68589743589743</v>
      </c>
      <c r="AN607" s="72">
        <v>53.08</v>
      </c>
      <c r="AO607" s="74">
        <v>16.581</v>
      </c>
      <c r="AP607" s="72">
        <v>6160.95</v>
      </c>
      <c r="AQ607" s="74">
        <v>46.6</v>
      </c>
      <c r="AR607" s="74">
        <v>10.69</v>
      </c>
      <c r="AS607" s="74">
        <v>7.93</v>
      </c>
      <c r="AT607" s="74">
        <v>0.754</v>
      </c>
      <c r="AU607" s="74">
        <v>0.17599999999999999</v>
      </c>
      <c r="AV607" s="74">
        <v>0.114</v>
      </c>
      <c r="AW607" s="74">
        <v>8.5399999999999991</v>
      </c>
      <c r="AX607" s="74">
        <v>0.125</v>
      </c>
      <c r="AY607" s="74">
        <f t="shared" si="220"/>
        <v>27.159999999999997</v>
      </c>
      <c r="AZ607" s="74"/>
      <c r="BA607" s="74"/>
      <c r="BB607" s="74">
        <v>0.29599999999999999</v>
      </c>
      <c r="BC607" s="72">
        <v>68.75</v>
      </c>
      <c r="BD607" s="74">
        <v>0.28999999999999998</v>
      </c>
      <c r="BE607" s="74">
        <v>3.3</v>
      </c>
      <c r="BF607" s="74">
        <v>7.3360000000000003</v>
      </c>
      <c r="BG607" s="74">
        <v>2.5000000000000001E-2</v>
      </c>
      <c r="BH607" s="74">
        <v>0.17599999999999999</v>
      </c>
      <c r="BI607" s="74">
        <v>3.5999999999999997E-2</v>
      </c>
      <c r="BJ607" s="74" t="s">
        <v>50</v>
      </c>
      <c r="BK607" s="74">
        <v>4.0000000000000001E-3</v>
      </c>
      <c r="BL607" s="74">
        <v>1.0609999999999999</v>
      </c>
      <c r="BM607" s="72">
        <v>513.52</v>
      </c>
      <c r="BN607" s="74">
        <v>1.57</v>
      </c>
      <c r="BO607" s="74">
        <v>52.28</v>
      </c>
      <c r="BP607" s="74">
        <v>10.231</v>
      </c>
      <c r="BQ607" s="74">
        <v>0.46500000000000002</v>
      </c>
      <c r="BR607" s="74">
        <v>7.3999999999999996E-2</v>
      </c>
      <c r="BS607" s="74">
        <v>0.58699999999999997</v>
      </c>
      <c r="BT607" s="74">
        <v>1.72</v>
      </c>
      <c r="BU607" s="74">
        <v>7.0000000000000001E-3</v>
      </c>
      <c r="BV607" s="74">
        <f t="shared" si="217"/>
        <v>11.951000000000001</v>
      </c>
      <c r="BW607" s="74">
        <f t="shared" si="218"/>
        <v>3.7549999999999999</v>
      </c>
      <c r="BX607" s="73">
        <f t="shared" si="222"/>
        <v>-17.79</v>
      </c>
      <c r="BY607" s="73">
        <f t="shared" si="223"/>
        <v>-18.317</v>
      </c>
      <c r="BZ607" s="74">
        <v>0.26200000000000001</v>
      </c>
      <c r="CA607" s="72">
        <v>54.93</v>
      </c>
      <c r="CB607" s="74">
        <v>0.21</v>
      </c>
      <c r="CC607" s="74">
        <v>1.0900000000000001</v>
      </c>
      <c r="CD607" s="74">
        <v>6.8049999999999997</v>
      </c>
      <c r="CE607" s="74">
        <v>1.7000000000000001E-2</v>
      </c>
      <c r="CF607" s="74">
        <v>0.17100000000000001</v>
      </c>
      <c r="CG607" s="74">
        <v>1.2999999999999999E-2</v>
      </c>
      <c r="CH607" s="74" t="s">
        <v>50</v>
      </c>
      <c r="CI607" s="74">
        <v>3.0000000000000001E-3</v>
      </c>
      <c r="CJ607" s="74">
        <v>1.714</v>
      </c>
      <c r="CK607" s="74">
        <v>521.78</v>
      </c>
      <c r="CL607" s="74">
        <v>1.33</v>
      </c>
      <c r="CM607" s="74">
        <v>28.01</v>
      </c>
      <c r="CN607" s="74">
        <v>24.222000000000001</v>
      </c>
      <c r="CO607" s="74">
        <v>0.26300000000000001</v>
      </c>
      <c r="CP607" s="74">
        <v>0.24199999999999999</v>
      </c>
      <c r="CQ607" s="74">
        <v>0.30399999999999999</v>
      </c>
      <c r="CR607" s="74">
        <v>4.54</v>
      </c>
      <c r="CS607" s="74">
        <v>8.9999999999999993E-3</v>
      </c>
      <c r="CT607" s="74">
        <v>0.23200000000000001</v>
      </c>
      <c r="CU607" s="74">
        <v>50.64</v>
      </c>
      <c r="CV607" s="74">
        <v>0.22</v>
      </c>
      <c r="CW607" s="74">
        <v>0.64</v>
      </c>
      <c r="CX607" s="74">
        <v>6.9989999999999997</v>
      </c>
      <c r="CY607" s="74">
        <v>1.4E-2</v>
      </c>
      <c r="CZ607" s="74">
        <v>0.183</v>
      </c>
      <c r="DA607" s="74">
        <v>7.0000000000000001E-3</v>
      </c>
      <c r="DB607" s="74" t="s">
        <v>50</v>
      </c>
      <c r="DC607" s="74">
        <v>4.0000000000000001E-3</v>
      </c>
      <c r="DD607" s="74">
        <v>63.28</v>
      </c>
    </row>
    <row r="608" spans="1:108" ht="16.5" customHeight="1" x14ac:dyDescent="0.25">
      <c r="A608" s="70">
        <v>573</v>
      </c>
      <c r="B608" s="85">
        <v>45579</v>
      </c>
      <c r="C608" s="72">
        <v>2</v>
      </c>
      <c r="D608" s="72">
        <v>12</v>
      </c>
      <c r="E608" s="72">
        <v>2147.63</v>
      </c>
      <c r="F608" s="74"/>
      <c r="G608" s="72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2">
        <v>1.3879999999999999</v>
      </c>
      <c r="AB608" s="72">
        <v>402.44</v>
      </c>
      <c r="AC608" s="72">
        <v>1.56</v>
      </c>
      <c r="AD608" s="72">
        <v>3.25</v>
      </c>
      <c r="AE608" s="72">
        <v>7.556</v>
      </c>
      <c r="AF608" s="72">
        <v>4.9000000000000002E-2</v>
      </c>
      <c r="AG608" s="72">
        <v>0.17499999999999999</v>
      </c>
      <c r="AH608" s="72">
        <v>3.4000000000000002E-2</v>
      </c>
      <c r="AI608" s="72" t="s">
        <v>50</v>
      </c>
      <c r="AJ608" s="72">
        <v>7.0000000000000001E-3</v>
      </c>
      <c r="AK608" s="72">
        <f t="shared" si="219"/>
        <v>77.271862664959031</v>
      </c>
      <c r="AL608" s="72">
        <f t="shared" si="214"/>
        <v>2.9484167527141114</v>
      </c>
      <c r="AM608" s="72">
        <f t="shared" si="221"/>
        <v>257.97435897435895</v>
      </c>
      <c r="AN608" s="72">
        <v>49.56</v>
      </c>
      <c r="AO608" s="74">
        <v>23.126999999999999</v>
      </c>
      <c r="AP608" s="72">
        <v>8923.7999999999993</v>
      </c>
      <c r="AQ608" s="74">
        <v>38.86</v>
      </c>
      <c r="AR608" s="74">
        <v>12.81</v>
      </c>
      <c r="AS608" s="74">
        <v>8.32</v>
      </c>
      <c r="AT608" s="74">
        <v>0.78400000000000003</v>
      </c>
      <c r="AU608" s="74">
        <v>0.19800000000000001</v>
      </c>
      <c r="AV608" s="74">
        <v>0.13100000000000001</v>
      </c>
      <c r="AW608" s="74">
        <v>8.8800000000000008</v>
      </c>
      <c r="AX608" s="74">
        <v>0.12</v>
      </c>
      <c r="AY608" s="74">
        <f t="shared" si="220"/>
        <v>30.01</v>
      </c>
      <c r="AZ608" s="74"/>
      <c r="BA608" s="74"/>
      <c r="BB608" s="74">
        <v>0.36</v>
      </c>
      <c r="BC608" s="72">
        <v>74.36</v>
      </c>
      <c r="BD608" s="74">
        <v>0.26</v>
      </c>
      <c r="BE608" s="74">
        <v>2.48</v>
      </c>
      <c r="BF608" s="74">
        <v>7.5819999999999999</v>
      </c>
      <c r="BG608" s="74">
        <v>1.9E-2</v>
      </c>
      <c r="BH608" s="74">
        <v>0.182</v>
      </c>
      <c r="BI608" s="74">
        <v>2.5000000000000001E-2</v>
      </c>
      <c r="BJ608" s="74" t="s">
        <v>50</v>
      </c>
      <c r="BK608" s="74">
        <v>5.0000000000000001E-3</v>
      </c>
      <c r="BL608" s="74">
        <v>1.0469999999999999</v>
      </c>
      <c r="BM608" s="72">
        <v>525.16999999999996</v>
      </c>
      <c r="BN608" s="74">
        <v>1.26</v>
      </c>
      <c r="BO608" s="74">
        <v>51.32</v>
      </c>
      <c r="BP608" s="74">
        <v>10.183</v>
      </c>
      <c r="BQ608" s="74">
        <v>0.438</v>
      </c>
      <c r="BR608" s="74">
        <v>9.4E-2</v>
      </c>
      <c r="BS608" s="74">
        <v>0.53600000000000003</v>
      </c>
      <c r="BT608" s="74">
        <v>1.98</v>
      </c>
      <c r="BU608" s="74">
        <v>7.0000000000000001E-3</v>
      </c>
      <c r="BV608" s="74">
        <f t="shared" si="217"/>
        <v>12.163</v>
      </c>
      <c r="BW608" s="74">
        <f t="shared" si="218"/>
        <v>3.6780000000000004</v>
      </c>
      <c r="BX608" s="73">
        <f t="shared" si="222"/>
        <v>-18.809999999999999</v>
      </c>
      <c r="BY608" s="73">
        <f t="shared" si="223"/>
        <v>-19.638999999999999</v>
      </c>
      <c r="BZ608" s="74">
        <v>0.33100000000000002</v>
      </c>
      <c r="CA608" s="72">
        <v>47.07</v>
      </c>
      <c r="CB608" s="74">
        <v>0.17</v>
      </c>
      <c r="CC608" s="74">
        <v>0.45</v>
      </c>
      <c r="CD608" s="74">
        <v>6.0309999999999997</v>
      </c>
      <c r="CE608" s="74">
        <v>1.2E-2</v>
      </c>
      <c r="CF608" s="74">
        <v>0.153</v>
      </c>
      <c r="CG608" s="74">
        <v>4.0000000000000001E-3</v>
      </c>
      <c r="CH608" s="74" t="s">
        <v>50</v>
      </c>
      <c r="CI608" s="74">
        <v>3.0000000000000001E-3</v>
      </c>
      <c r="CJ608" s="74">
        <v>1.827</v>
      </c>
      <c r="CK608" s="74">
        <v>467.83</v>
      </c>
      <c r="CL608" s="74">
        <v>0.71</v>
      </c>
      <c r="CM608" s="74">
        <v>5.93</v>
      </c>
      <c r="CN608" s="74">
        <v>36.427999999999997</v>
      </c>
      <c r="CO608" s="74">
        <v>0.10299999999999999</v>
      </c>
      <c r="CP608" s="74">
        <v>0.35899999999999999</v>
      </c>
      <c r="CQ608" s="74">
        <v>6.4000000000000001E-2</v>
      </c>
      <c r="CR608" s="74">
        <v>8.85</v>
      </c>
      <c r="CS608" s="74">
        <v>1.0999999999999999E-2</v>
      </c>
      <c r="CT608" s="74">
        <v>0.26400000000000001</v>
      </c>
      <c r="CU608" s="74">
        <v>31.84</v>
      </c>
      <c r="CV608" s="74">
        <v>0.22</v>
      </c>
      <c r="CW608" s="74">
        <v>0.37</v>
      </c>
      <c r="CX608" s="74">
        <v>5.8490000000000002</v>
      </c>
      <c r="CY608" s="74">
        <v>1.2E-2</v>
      </c>
      <c r="CZ608" s="74">
        <v>0.17399999999999999</v>
      </c>
      <c r="DA608" s="74">
        <v>4.0000000000000001E-3</v>
      </c>
      <c r="DB608" s="74" t="s">
        <v>50</v>
      </c>
      <c r="DC608" s="74">
        <v>3.0000000000000001E-3</v>
      </c>
      <c r="DD608" s="74">
        <v>43.43</v>
      </c>
    </row>
    <row r="609" spans="1:108" ht="16.5" customHeight="1" x14ac:dyDescent="0.25">
      <c r="A609" s="70">
        <v>574</v>
      </c>
      <c r="B609" s="85">
        <v>45580</v>
      </c>
      <c r="C609" s="72">
        <v>1</v>
      </c>
      <c r="D609" s="72">
        <v>12</v>
      </c>
      <c r="E609" s="72">
        <v>2160.62</v>
      </c>
      <c r="F609" s="74"/>
      <c r="G609" s="72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2">
        <v>1.1870000000000001</v>
      </c>
      <c r="AB609" s="72">
        <v>389.8</v>
      </c>
      <c r="AC609" s="72">
        <v>1.93</v>
      </c>
      <c r="AD609" s="72">
        <v>3.47</v>
      </c>
      <c r="AE609" s="72">
        <v>7.7240000000000002</v>
      </c>
      <c r="AF609" s="72">
        <v>0.05</v>
      </c>
      <c r="AG609" s="72">
        <v>0.219</v>
      </c>
      <c r="AH609" s="72">
        <v>3.5000000000000003E-2</v>
      </c>
      <c r="AI609" s="72" t="s">
        <v>50</v>
      </c>
      <c r="AJ609" s="72">
        <v>6.0000000000000001E-3</v>
      </c>
      <c r="AK609" s="72">
        <f t="shared" si="219"/>
        <v>76.156537814644196</v>
      </c>
      <c r="AL609" s="72">
        <f t="shared" si="214"/>
        <v>2.9667746994608621</v>
      </c>
      <c r="AM609" s="72">
        <f t="shared" si="221"/>
        <v>201.96891191709847</v>
      </c>
      <c r="AN609" s="72">
        <v>57.47</v>
      </c>
      <c r="AO609" s="74">
        <v>18.024000000000001</v>
      </c>
      <c r="AP609" s="72">
        <v>7339.07</v>
      </c>
      <c r="AQ609" s="74">
        <v>46.14</v>
      </c>
      <c r="AR609" s="74">
        <v>11.47</v>
      </c>
      <c r="AS609" s="74">
        <v>7.2469999999999999</v>
      </c>
      <c r="AT609" s="74">
        <v>0.66500000000000004</v>
      </c>
      <c r="AU609" s="74">
        <v>0.224</v>
      </c>
      <c r="AV609" s="74">
        <v>0.112</v>
      </c>
      <c r="AW609" s="74">
        <v>7.6</v>
      </c>
      <c r="AX609" s="74">
        <v>0.10100000000000001</v>
      </c>
      <c r="AY609" s="74">
        <f t="shared" si="220"/>
        <v>26.317</v>
      </c>
      <c r="AZ609" s="74"/>
      <c r="BA609" s="74"/>
      <c r="BB609" s="74">
        <v>0.35599999999999998</v>
      </c>
      <c r="BC609" s="72">
        <v>107.16</v>
      </c>
      <c r="BD609" s="74">
        <v>0.37</v>
      </c>
      <c r="BE609" s="74">
        <v>3.3</v>
      </c>
      <c r="BF609" s="74">
        <v>7.84</v>
      </c>
      <c r="BG609" s="74">
        <v>2.9000000000000001E-2</v>
      </c>
      <c r="BH609" s="74">
        <v>0.24</v>
      </c>
      <c r="BI609" s="74">
        <v>3.3000000000000002E-2</v>
      </c>
      <c r="BJ609" s="74" t="s">
        <v>50</v>
      </c>
      <c r="BK609" s="74">
        <v>4.0000000000000001E-3</v>
      </c>
      <c r="BL609" s="74">
        <v>0.98199999999999998</v>
      </c>
      <c r="BM609" s="72">
        <v>739.55</v>
      </c>
      <c r="BN609" s="74">
        <v>2.1</v>
      </c>
      <c r="BO609" s="74">
        <v>51.94</v>
      </c>
      <c r="BP609" s="74">
        <v>9.7850000000000001</v>
      </c>
      <c r="BQ609" s="74">
        <v>0.40899999999999997</v>
      </c>
      <c r="BR609" s="74">
        <v>0.12</v>
      </c>
      <c r="BS609" s="74">
        <v>0.52100000000000002</v>
      </c>
      <c r="BT609" s="74">
        <v>1.83</v>
      </c>
      <c r="BU609" s="74">
        <v>7.0000000000000001E-3</v>
      </c>
      <c r="BV609" s="74">
        <f t="shared" si="217"/>
        <v>11.615</v>
      </c>
      <c r="BW609" s="74">
        <f t="shared" si="218"/>
        <v>4.3390000000000004</v>
      </c>
      <c r="BX609" s="73">
        <f t="shared" si="222"/>
        <v>-19.979999999999997</v>
      </c>
      <c r="BY609" s="73">
        <f t="shared" si="223"/>
        <v>-20.299999999999997</v>
      </c>
      <c r="BZ609" s="74">
        <v>0.26500000000000001</v>
      </c>
      <c r="CA609" s="72">
        <v>65.84</v>
      </c>
      <c r="CB609" s="74">
        <v>0.23</v>
      </c>
      <c r="CC609" s="74">
        <v>0.52</v>
      </c>
      <c r="CD609" s="74">
        <v>7.3390000000000004</v>
      </c>
      <c r="CE609" s="74">
        <v>1.2999999999999999E-2</v>
      </c>
      <c r="CF609" s="74">
        <v>0.26100000000000001</v>
      </c>
      <c r="CG609" s="74">
        <v>6.0000000000000001E-3</v>
      </c>
      <c r="CH609" s="74" t="s">
        <v>50</v>
      </c>
      <c r="CI609" s="74">
        <v>3.0000000000000001E-3</v>
      </c>
      <c r="CJ609" s="74">
        <v>1.516</v>
      </c>
      <c r="CK609" s="74">
        <v>606.04999999999995</v>
      </c>
      <c r="CL609" s="74">
        <v>1.08</v>
      </c>
      <c r="CM609" s="74">
        <v>9.56</v>
      </c>
      <c r="CN609" s="74">
        <v>31.841000000000001</v>
      </c>
      <c r="CO609" s="74">
        <v>0.11700000000000001</v>
      </c>
      <c r="CP609" s="74">
        <v>0.499</v>
      </c>
      <c r="CQ609" s="74">
        <v>9.4E-2</v>
      </c>
      <c r="CR609" s="74">
        <v>9.8800000000000008</v>
      </c>
      <c r="CS609" s="74">
        <v>0.01</v>
      </c>
      <c r="CT609" s="74">
        <v>0.16600000000000001</v>
      </c>
      <c r="CU609" s="74">
        <v>59.02</v>
      </c>
      <c r="CV609" s="74">
        <v>0.26</v>
      </c>
      <c r="CW609" s="74">
        <v>0.39</v>
      </c>
      <c r="CX609" s="74">
        <v>6.9649999999999999</v>
      </c>
      <c r="CY609" s="74">
        <v>1.2E-2</v>
      </c>
      <c r="CZ609" s="74">
        <v>0.25</v>
      </c>
      <c r="DA609" s="74">
        <v>4.0000000000000001E-3</v>
      </c>
      <c r="DB609" s="74" t="s">
        <v>50</v>
      </c>
      <c r="DC609" s="74">
        <v>3.0000000000000001E-3</v>
      </c>
      <c r="DD609" s="74"/>
    </row>
    <row r="610" spans="1:108" ht="16.5" customHeight="1" x14ac:dyDescent="0.25">
      <c r="A610" s="70">
        <v>575</v>
      </c>
      <c r="B610" s="85">
        <v>45580</v>
      </c>
      <c r="C610" s="72">
        <v>2</v>
      </c>
      <c r="D610" s="72">
        <v>12</v>
      </c>
      <c r="E610" s="72">
        <v>2114.9699999999998</v>
      </c>
      <c r="F610" s="74"/>
      <c r="G610" s="72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2">
        <v>1.173</v>
      </c>
      <c r="AB610" s="72">
        <v>395.4</v>
      </c>
      <c r="AC610" s="72">
        <v>1.51</v>
      </c>
      <c r="AD610" s="72">
        <v>2.92</v>
      </c>
      <c r="AE610" s="72">
        <v>6.923</v>
      </c>
      <c r="AF610" s="72">
        <v>4.4999999999999998E-2</v>
      </c>
      <c r="AG610" s="72">
        <v>0.22900000000000001</v>
      </c>
      <c r="AH610" s="72">
        <v>2.9000000000000001E-2</v>
      </c>
      <c r="AI610" s="72" t="s">
        <v>50</v>
      </c>
      <c r="AJ610" s="72">
        <v>6.0000000000000001E-3</v>
      </c>
      <c r="AK610" s="72">
        <f t="shared" si="219"/>
        <v>79.118418874131294</v>
      </c>
      <c r="AL610" s="72">
        <f t="shared" si="214"/>
        <v>2.9231691009645506</v>
      </c>
      <c r="AM610" s="72">
        <f t="shared" si="221"/>
        <v>261.85430463576159</v>
      </c>
      <c r="AN610" s="72">
        <v>45.2</v>
      </c>
      <c r="AO610" s="74">
        <v>21.138000000000002</v>
      </c>
      <c r="AP610" s="72">
        <v>8711.7000000000007</v>
      </c>
      <c r="AQ610" s="74">
        <v>43.56</v>
      </c>
      <c r="AR610" s="74">
        <v>13.38</v>
      </c>
      <c r="AS610" s="74">
        <v>8.6579999999999995</v>
      </c>
      <c r="AT610" s="74">
        <v>0.745</v>
      </c>
      <c r="AU610" s="74">
        <v>0.25600000000000001</v>
      </c>
      <c r="AV610" s="74">
        <v>0.13100000000000001</v>
      </c>
      <c r="AW610" s="74">
        <v>9.44</v>
      </c>
      <c r="AX610" s="74">
        <v>0.13100000000000001</v>
      </c>
      <c r="AY610" s="74">
        <f t="shared" si="220"/>
        <v>31.478000000000002</v>
      </c>
      <c r="AZ610" s="74"/>
      <c r="BA610" s="74"/>
      <c r="BB610" s="74">
        <v>0.32900000000000001</v>
      </c>
      <c r="BC610" s="72">
        <v>86.75</v>
      </c>
      <c r="BD610" s="74">
        <v>0.31</v>
      </c>
      <c r="BE610" s="74">
        <v>2.57</v>
      </c>
      <c r="BF610" s="74">
        <v>7.3460000000000001</v>
      </c>
      <c r="BG610" s="74">
        <v>2.1000000000000001E-2</v>
      </c>
      <c r="BH610" s="74">
        <v>0.214</v>
      </c>
      <c r="BI610" s="74">
        <v>2.5999999999999999E-2</v>
      </c>
      <c r="BJ610" s="74" t="s">
        <v>50</v>
      </c>
      <c r="BK610" s="74">
        <v>2E-3</v>
      </c>
      <c r="BL610" s="74">
        <v>0.98099999999999998</v>
      </c>
      <c r="BM610" s="72">
        <v>716.93</v>
      </c>
      <c r="BN610" s="74">
        <v>1.93</v>
      </c>
      <c r="BO610" s="74">
        <v>51.77</v>
      </c>
      <c r="BP610" s="74">
        <v>10.243</v>
      </c>
      <c r="BQ610" s="74">
        <v>0.41499999999999998</v>
      </c>
      <c r="BR610" s="74">
        <v>0.108</v>
      </c>
      <c r="BS610" s="74">
        <v>0.51700000000000002</v>
      </c>
      <c r="BT610" s="74">
        <v>1.83</v>
      </c>
      <c r="BU610" s="74">
        <v>7.0000000000000001E-3</v>
      </c>
      <c r="BV610" s="74">
        <f t="shared" si="217"/>
        <v>12.073</v>
      </c>
      <c r="BW610" s="74">
        <f t="shared" si="218"/>
        <v>4.1749999999999998</v>
      </c>
      <c r="BX610" s="73">
        <f t="shared" si="222"/>
        <v>-21.15</v>
      </c>
      <c r="BY610" s="73">
        <f t="shared" si="223"/>
        <v>-21.124999999999996</v>
      </c>
      <c r="BZ610" s="74">
        <v>0.29899999999999999</v>
      </c>
      <c r="CA610" s="72">
        <v>54.81</v>
      </c>
      <c r="CB610" s="74">
        <v>0.25</v>
      </c>
      <c r="CC610" s="74">
        <v>0.44</v>
      </c>
      <c r="CD610" s="74">
        <v>7.0030000000000001</v>
      </c>
      <c r="CE610" s="74">
        <v>1.6E-2</v>
      </c>
      <c r="CF610" s="74">
        <v>0.20300000000000001</v>
      </c>
      <c r="CG610" s="74">
        <v>5.0000000000000001E-3</v>
      </c>
      <c r="CH610" s="74" t="s">
        <v>50</v>
      </c>
      <c r="CI610" s="74">
        <v>2E-3</v>
      </c>
      <c r="CJ610" s="74">
        <v>2.101</v>
      </c>
      <c r="CK610" s="74">
        <v>634.41999999999996</v>
      </c>
      <c r="CL610" s="74">
        <v>1.06</v>
      </c>
      <c r="CM610" s="74">
        <v>6.77</v>
      </c>
      <c r="CN610" s="74">
        <v>34.786999999999999</v>
      </c>
      <c r="CO610" s="74">
        <v>0.11700000000000001</v>
      </c>
      <c r="CP610" s="74">
        <v>0.46899999999999997</v>
      </c>
      <c r="CQ610" s="74">
        <v>7.0000000000000007E-2</v>
      </c>
      <c r="CR610" s="74">
        <v>5.01</v>
      </c>
      <c r="CS610" s="74">
        <v>8.9999999999999993E-3</v>
      </c>
      <c r="CT610" s="74">
        <v>0.26400000000000001</v>
      </c>
      <c r="CU610" s="74">
        <v>44.82</v>
      </c>
      <c r="CV610" s="74">
        <v>0.27</v>
      </c>
      <c r="CW610" s="74">
        <v>0.35</v>
      </c>
      <c r="CX610" s="74">
        <v>6.7549999999999999</v>
      </c>
      <c r="CY610" s="74">
        <v>1.4999999999999999E-2</v>
      </c>
      <c r="CZ610" s="74">
        <v>0.20599999999999999</v>
      </c>
      <c r="DA610" s="74">
        <v>4.0000000000000001E-3</v>
      </c>
      <c r="DB610" s="74" t="s">
        <v>50</v>
      </c>
      <c r="DC610" s="74">
        <v>2E-3</v>
      </c>
      <c r="DD610" s="74"/>
    </row>
    <row r="611" spans="1:108" ht="16.5" customHeight="1" x14ac:dyDescent="0.25">
      <c r="A611" s="70">
        <v>576</v>
      </c>
      <c r="B611" s="85">
        <v>45581</v>
      </c>
      <c r="C611" s="72">
        <v>1</v>
      </c>
      <c r="D611" s="72">
        <v>12</v>
      </c>
      <c r="E611" s="72">
        <v>2075.52</v>
      </c>
      <c r="F611" s="74"/>
      <c r="G611" s="72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2">
        <v>1.1639999999999999</v>
      </c>
      <c r="AB611" s="72">
        <v>445.09</v>
      </c>
      <c r="AC611" s="72">
        <v>1.34</v>
      </c>
      <c r="AD611" s="72">
        <v>2.75</v>
      </c>
      <c r="AE611" s="72">
        <v>7.1790000000000003</v>
      </c>
      <c r="AF611" s="72">
        <v>4.2000000000000003E-2</v>
      </c>
      <c r="AG611" s="72">
        <v>0.26700000000000002</v>
      </c>
      <c r="AH611" s="72">
        <v>2.7E-2</v>
      </c>
      <c r="AI611" s="72" t="s">
        <v>50</v>
      </c>
      <c r="AJ611" s="72">
        <v>8.9999999999999993E-3</v>
      </c>
      <c r="AK611" s="72">
        <f t="shared" si="219"/>
        <v>78.971917537474582</v>
      </c>
      <c r="AL611" s="72">
        <f t="shared" si="214"/>
        <v>2.92560578446255</v>
      </c>
      <c r="AM611" s="72">
        <f t="shared" si="221"/>
        <v>332.15671641791039</v>
      </c>
      <c r="AN611" s="72">
        <v>44.7</v>
      </c>
      <c r="AO611" s="74">
        <v>21.744</v>
      </c>
      <c r="AP611" s="72">
        <v>10315.58</v>
      </c>
      <c r="AQ611" s="74">
        <v>39.78</v>
      </c>
      <c r="AR611" s="74">
        <v>11.89</v>
      </c>
      <c r="AS611" s="74">
        <v>8.9039999999999999</v>
      </c>
      <c r="AT611" s="74">
        <v>0.69699999999999995</v>
      </c>
      <c r="AU611" s="74">
        <v>0.34799999999999998</v>
      </c>
      <c r="AV611" s="74">
        <v>0.115</v>
      </c>
      <c r="AW611" s="74">
        <v>9.2799999999999994</v>
      </c>
      <c r="AX611" s="74">
        <v>0.16600000000000001</v>
      </c>
      <c r="AY611" s="74">
        <f t="shared" si="220"/>
        <v>30.074000000000002</v>
      </c>
      <c r="AZ611" s="74"/>
      <c r="BA611" s="74"/>
      <c r="BB611" s="74">
        <v>0.36199999999999999</v>
      </c>
      <c r="BC611" s="72">
        <v>89.43</v>
      </c>
      <c r="BD611" s="74">
        <v>0.3</v>
      </c>
      <c r="BE611" s="74">
        <v>2.76</v>
      </c>
      <c r="BF611" s="74">
        <v>7.8479999999999999</v>
      </c>
      <c r="BG611" s="74">
        <v>2.3E-2</v>
      </c>
      <c r="BH611" s="74">
        <v>0.28799999999999998</v>
      </c>
      <c r="BI611" s="74">
        <v>2.8000000000000001E-2</v>
      </c>
      <c r="BJ611" s="74" t="s">
        <v>50</v>
      </c>
      <c r="BK611" s="74">
        <v>5.0000000000000001E-3</v>
      </c>
      <c r="BL611" s="74">
        <v>0.69</v>
      </c>
      <c r="BM611" s="72">
        <v>656.37</v>
      </c>
      <c r="BN611" s="74">
        <v>1.72</v>
      </c>
      <c r="BO611" s="74">
        <v>48.48</v>
      </c>
      <c r="BP611" s="74">
        <v>11.11</v>
      </c>
      <c r="BQ611" s="74">
        <v>0.35</v>
      </c>
      <c r="BR611" s="74">
        <v>0.16200000000000001</v>
      </c>
      <c r="BS611" s="74">
        <v>0.45300000000000001</v>
      </c>
      <c r="BT611" s="74">
        <v>3.01</v>
      </c>
      <c r="BU611" s="74">
        <v>8.9999999999999993E-3</v>
      </c>
      <c r="BV611" s="74">
        <f t="shared" si="217"/>
        <v>14.12</v>
      </c>
      <c r="BW611" s="74">
        <f t="shared" si="218"/>
        <v>5.0799999999999992</v>
      </c>
      <c r="BX611" s="73">
        <f t="shared" si="222"/>
        <v>-21.14</v>
      </c>
      <c r="BY611" s="73">
        <f t="shared" si="223"/>
        <v>-21.044999999999998</v>
      </c>
      <c r="BZ611" s="74">
        <v>0.26300000000000001</v>
      </c>
      <c r="CA611" s="72">
        <v>56.59</v>
      </c>
      <c r="CB611" s="74">
        <v>0.21</v>
      </c>
      <c r="CC611" s="74">
        <v>0.35</v>
      </c>
      <c r="CD611" s="74">
        <v>6.7439999999999998</v>
      </c>
      <c r="CE611" s="74">
        <v>1.2999999999999999E-2</v>
      </c>
      <c r="CF611" s="74">
        <v>0.24099999999999999</v>
      </c>
      <c r="CG611" s="74">
        <v>4.0000000000000001E-3</v>
      </c>
      <c r="CH611" s="74" t="s">
        <v>50</v>
      </c>
      <c r="CI611" s="74">
        <v>5.0000000000000001E-3</v>
      </c>
      <c r="CJ611" s="74">
        <v>1.4770000000000001</v>
      </c>
      <c r="CK611" s="74">
        <v>591.20000000000005</v>
      </c>
      <c r="CL611" s="74">
        <v>1.1200000000000001</v>
      </c>
      <c r="CM611" s="74">
        <v>6.29</v>
      </c>
      <c r="CN611" s="74">
        <v>36.533000000000001</v>
      </c>
      <c r="CO611" s="74">
        <v>0.11</v>
      </c>
      <c r="CP611" s="74">
        <v>0.50700000000000001</v>
      </c>
      <c r="CQ611" s="74">
        <v>6.3E-2</v>
      </c>
      <c r="CR611" s="74">
        <v>8.23</v>
      </c>
      <c r="CS611" s="74">
        <v>1.2E-2</v>
      </c>
      <c r="CT611" s="74">
        <v>0.19600000000000001</v>
      </c>
      <c r="CU611" s="74">
        <v>45.48</v>
      </c>
      <c r="CV611" s="74">
        <v>0.24</v>
      </c>
      <c r="CW611" s="74">
        <v>0.3</v>
      </c>
      <c r="CX611" s="74">
        <v>6.242</v>
      </c>
      <c r="CY611" s="74">
        <v>1.4E-2</v>
      </c>
      <c r="CZ611" s="74">
        <v>0.28199999999999997</v>
      </c>
      <c r="DA611" s="74">
        <v>4.0000000000000001E-3</v>
      </c>
      <c r="DB611" s="74" t="s">
        <v>50</v>
      </c>
      <c r="DC611" s="74">
        <v>5.0000000000000001E-3</v>
      </c>
      <c r="DD611" s="74">
        <v>55.23</v>
      </c>
    </row>
    <row r="612" spans="1:108" ht="16.5" customHeight="1" x14ac:dyDescent="0.25">
      <c r="A612" s="70">
        <v>577</v>
      </c>
      <c r="B612" s="85">
        <v>45581</v>
      </c>
      <c r="C612" s="72">
        <v>2</v>
      </c>
      <c r="D612" s="72">
        <v>12</v>
      </c>
      <c r="E612" s="72">
        <v>2156.7600000000002</v>
      </c>
      <c r="F612" s="74"/>
      <c r="G612" s="72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2">
        <v>1.335</v>
      </c>
      <c r="AB612" s="72">
        <v>456.05</v>
      </c>
      <c r="AC612" s="72">
        <v>1.43</v>
      </c>
      <c r="AD612" s="72">
        <v>2.94</v>
      </c>
      <c r="AE612" s="72">
        <v>7.7370000000000001</v>
      </c>
      <c r="AF612" s="72">
        <v>4.3999999999999997E-2</v>
      </c>
      <c r="AG612" s="72">
        <v>0.27400000000000002</v>
      </c>
      <c r="AH612" s="72">
        <v>2.9000000000000001E-2</v>
      </c>
      <c r="AI612" s="72" t="s">
        <v>50</v>
      </c>
      <c r="AJ612" s="72">
        <v>7.0000000000000001E-3</v>
      </c>
      <c r="AK612" s="72">
        <f t="shared" si="219"/>
        <v>77.399626183412664</v>
      </c>
      <c r="AL612" s="72">
        <f t="shared" si="214"/>
        <v>2.9484774249305139</v>
      </c>
      <c r="AM612" s="72">
        <f t="shared" si="221"/>
        <v>318.91608391608395</v>
      </c>
      <c r="AN612" s="72">
        <v>48.32</v>
      </c>
      <c r="AO612" s="74">
        <v>22.404</v>
      </c>
      <c r="AP612" s="72">
        <v>9338.3799999999992</v>
      </c>
      <c r="AQ612" s="74">
        <v>38.770000000000003</v>
      </c>
      <c r="AR612" s="74">
        <v>12.64</v>
      </c>
      <c r="AS612" s="74">
        <v>9.5779999999999994</v>
      </c>
      <c r="AT612" s="74">
        <v>0.77200000000000002</v>
      </c>
      <c r="AU612" s="74">
        <v>0.33500000000000002</v>
      </c>
      <c r="AV612" s="74">
        <v>0.124</v>
      </c>
      <c r="AW612" s="74">
        <v>9.98</v>
      </c>
      <c r="AX612" s="74">
        <v>0.121</v>
      </c>
      <c r="AY612" s="74">
        <f t="shared" si="220"/>
        <v>32.198</v>
      </c>
      <c r="AZ612" s="74"/>
      <c r="BA612" s="74"/>
      <c r="BB612" s="74">
        <v>0.36299999999999999</v>
      </c>
      <c r="BC612" s="72">
        <v>92.71</v>
      </c>
      <c r="BD612" s="74">
        <v>0.27</v>
      </c>
      <c r="BE612" s="74">
        <v>2.65</v>
      </c>
      <c r="BF612" s="74">
        <v>7.617</v>
      </c>
      <c r="BG612" s="74">
        <v>2.1000000000000001E-2</v>
      </c>
      <c r="BH612" s="74">
        <v>0.27</v>
      </c>
      <c r="BI612" s="74">
        <v>2.5999999999999999E-2</v>
      </c>
      <c r="BJ612" s="74" t="s">
        <v>50</v>
      </c>
      <c r="BK612" s="74">
        <v>4.0000000000000001E-3</v>
      </c>
      <c r="BL612" s="74">
        <v>0.876</v>
      </c>
      <c r="BM612" s="72">
        <v>644.6</v>
      </c>
      <c r="BN612" s="74">
        <v>1.32</v>
      </c>
      <c r="BO612" s="74">
        <v>49.62</v>
      </c>
      <c r="BP612" s="74">
        <v>10.356</v>
      </c>
      <c r="BQ612" s="74">
        <v>0.35499999999999998</v>
      </c>
      <c r="BR612" s="74">
        <v>0.155</v>
      </c>
      <c r="BS612" s="74">
        <v>0.48799999999999999</v>
      </c>
      <c r="BT612" s="74">
        <v>2.78</v>
      </c>
      <c r="BU612" s="74">
        <v>8.0000000000000002E-3</v>
      </c>
      <c r="BV612" s="74">
        <f t="shared" si="217"/>
        <v>13.135999999999999</v>
      </c>
      <c r="BW612" s="74">
        <f t="shared" si="218"/>
        <v>4.4550000000000001</v>
      </c>
      <c r="BX612" s="73">
        <f t="shared" si="222"/>
        <v>-21.36</v>
      </c>
      <c r="BY612" s="73">
        <f t="shared" si="223"/>
        <v>-21.589999999999996</v>
      </c>
      <c r="BZ612" s="74">
        <v>0.19600000000000001</v>
      </c>
      <c r="CA612" s="72">
        <v>62.67</v>
      </c>
      <c r="CB612" s="74">
        <v>0.25</v>
      </c>
      <c r="CC612" s="74">
        <v>0.37</v>
      </c>
      <c r="CD612" s="74">
        <v>7.09</v>
      </c>
      <c r="CE612" s="74">
        <v>0.01</v>
      </c>
      <c r="CF612" s="74">
        <v>0.25900000000000001</v>
      </c>
      <c r="CG612" s="74">
        <v>4.0000000000000001E-3</v>
      </c>
      <c r="CH612" s="74" t="s">
        <v>50</v>
      </c>
      <c r="CI612" s="74">
        <v>4.0000000000000001E-3</v>
      </c>
      <c r="CJ612" s="74">
        <v>2.1360000000000001</v>
      </c>
      <c r="CK612" s="74">
        <v>892.6</v>
      </c>
      <c r="CL612" s="74">
        <v>1.62</v>
      </c>
      <c r="CM612" s="74">
        <v>12.45</v>
      </c>
      <c r="CN612" s="74">
        <v>31.975000000000001</v>
      </c>
      <c r="CO612" s="74">
        <v>0.16700000000000001</v>
      </c>
      <c r="CP612" s="74">
        <v>0.59699999999999998</v>
      </c>
      <c r="CQ612" s="74">
        <v>0.123</v>
      </c>
      <c r="CR612" s="74">
        <v>10.119999999999999</v>
      </c>
      <c r="CS612" s="74">
        <v>1.2999999999999999E-2</v>
      </c>
      <c r="CT612" s="74">
        <v>0.13100000000000001</v>
      </c>
      <c r="CU612" s="74">
        <v>43.99</v>
      </c>
      <c r="CV612" s="74">
        <v>0.21</v>
      </c>
      <c r="CW612" s="74">
        <v>0.27</v>
      </c>
      <c r="CX612" s="74">
        <v>6.0579999999999998</v>
      </c>
      <c r="CY612" s="74">
        <v>8.9999999999999993E-3</v>
      </c>
      <c r="CZ612" s="74">
        <v>0.26400000000000001</v>
      </c>
      <c r="DA612" s="74">
        <v>3.0000000000000001E-3</v>
      </c>
      <c r="DB612" s="74" t="s">
        <v>50</v>
      </c>
      <c r="DC612" s="74">
        <v>5.0000000000000001E-3</v>
      </c>
      <c r="DD612" s="74">
        <v>48.38</v>
      </c>
    </row>
    <row r="613" spans="1:108" ht="16.5" customHeight="1" x14ac:dyDescent="0.25">
      <c r="A613" s="70">
        <v>578</v>
      </c>
      <c r="B613" s="85">
        <v>45582</v>
      </c>
      <c r="C613" s="72">
        <v>1</v>
      </c>
      <c r="D613" s="72">
        <v>12</v>
      </c>
      <c r="E613" s="72">
        <v>2153.23</v>
      </c>
      <c r="F613" s="74"/>
      <c r="G613" s="72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2">
        <v>1.2450000000000001</v>
      </c>
      <c r="AB613" s="72">
        <v>362.45</v>
      </c>
      <c r="AC613" s="72">
        <v>1.7</v>
      </c>
      <c r="AD613" s="72">
        <v>3.22</v>
      </c>
      <c r="AE613" s="72">
        <v>7.8540000000000001</v>
      </c>
      <c r="AF613" s="72">
        <v>5.8000000000000003E-2</v>
      </c>
      <c r="AG613" s="72">
        <v>0.26700000000000002</v>
      </c>
      <c r="AH613" s="72">
        <v>3.3000000000000002E-2</v>
      </c>
      <c r="AI613" s="72" t="s">
        <v>50</v>
      </c>
      <c r="AJ613" s="72">
        <v>7.0000000000000001E-3</v>
      </c>
      <c r="AK613" s="72">
        <f t="shared" si="219"/>
        <v>76.456396930841962</v>
      </c>
      <c r="AL613" s="72">
        <f t="shared" si="214"/>
        <v>2.9625457488341063</v>
      </c>
      <c r="AM613" s="72">
        <f t="shared" si="221"/>
        <v>213.20588235294119</v>
      </c>
      <c r="AN613" s="72">
        <v>60.78</v>
      </c>
      <c r="AO613" s="74">
        <v>18.358000000000001</v>
      </c>
      <c r="AP613" s="72">
        <v>7358.67</v>
      </c>
      <c r="AQ613" s="74">
        <v>39.229999999999997</v>
      </c>
      <c r="AR613" s="74">
        <v>13.19</v>
      </c>
      <c r="AS613" s="74">
        <v>9.5869999999999997</v>
      </c>
      <c r="AT613" s="74">
        <v>0.874</v>
      </c>
      <c r="AU613" s="74">
        <v>0.32900000000000001</v>
      </c>
      <c r="AV613" s="74">
        <v>0.13</v>
      </c>
      <c r="AW613" s="74">
        <v>9.1</v>
      </c>
      <c r="AX613" s="74">
        <v>0.124</v>
      </c>
      <c r="AY613" s="74">
        <f t="shared" si="220"/>
        <v>31.876999999999999</v>
      </c>
      <c r="AZ613" s="74"/>
      <c r="BA613" s="74"/>
      <c r="BB613" s="74">
        <v>0.63300000000000001</v>
      </c>
      <c r="BC613" s="72">
        <v>165.59</v>
      </c>
      <c r="BD613" s="74">
        <v>0.66</v>
      </c>
      <c r="BE613" s="74">
        <v>2.86</v>
      </c>
      <c r="BF613" s="74">
        <v>8.0090000000000003</v>
      </c>
      <c r="BG613" s="74">
        <v>3.5000000000000003E-2</v>
      </c>
      <c r="BH613" s="74">
        <v>0.28299999999999997</v>
      </c>
      <c r="BI613" s="74">
        <v>2.9000000000000001E-2</v>
      </c>
      <c r="BJ613" s="74" t="s">
        <v>50</v>
      </c>
      <c r="BK613" s="74">
        <v>5.0000000000000001E-3</v>
      </c>
      <c r="BL613" s="74">
        <v>0.99199999999999999</v>
      </c>
      <c r="BM613" s="72">
        <v>600.45000000000005</v>
      </c>
      <c r="BN613" s="74">
        <v>1.55</v>
      </c>
      <c r="BO613" s="74">
        <v>45.59</v>
      </c>
      <c r="BP613" s="74">
        <v>14.218</v>
      </c>
      <c r="BQ613" s="74">
        <v>0.39200000000000002</v>
      </c>
      <c r="BR613" s="74">
        <v>0.222</v>
      </c>
      <c r="BS613" s="74">
        <v>0.48899999999999999</v>
      </c>
      <c r="BT613" s="74">
        <v>4.05</v>
      </c>
      <c r="BU613" s="74">
        <v>8.0000000000000002E-3</v>
      </c>
      <c r="BV613" s="74">
        <f t="shared" si="217"/>
        <v>18.268000000000001</v>
      </c>
      <c r="BW613" s="74">
        <f t="shared" si="218"/>
        <v>5.992</v>
      </c>
      <c r="BX613" s="73">
        <f t="shared" si="222"/>
        <v>-20.309999999999999</v>
      </c>
      <c r="BY613" s="73">
        <f t="shared" si="223"/>
        <v>-20.597999999999995</v>
      </c>
      <c r="BZ613" s="74">
        <v>0.17599999999999999</v>
      </c>
      <c r="CA613" s="72">
        <v>40.1</v>
      </c>
      <c r="CB613" s="74">
        <v>0.23</v>
      </c>
      <c r="CC613" s="74">
        <v>0.31</v>
      </c>
      <c r="CD613" s="74">
        <v>7.0570000000000004</v>
      </c>
      <c r="CE613" s="74">
        <v>1.0999999999999999E-2</v>
      </c>
      <c r="CF613" s="74">
        <v>0.26600000000000001</v>
      </c>
      <c r="CG613" s="74">
        <v>4.0000000000000001E-3</v>
      </c>
      <c r="CH613" s="74" t="s">
        <v>50</v>
      </c>
      <c r="CI613" s="74">
        <v>6.0000000000000001E-3</v>
      </c>
      <c r="CJ613" s="74">
        <v>1.7869999999999999</v>
      </c>
      <c r="CK613" s="74">
        <v>698.61</v>
      </c>
      <c r="CL613" s="74">
        <v>1.48</v>
      </c>
      <c r="CM613" s="74">
        <v>9.49</v>
      </c>
      <c r="CN613" s="74">
        <v>33.415999999999997</v>
      </c>
      <c r="CO613" s="74">
        <v>0.14399999999999999</v>
      </c>
      <c r="CP613" s="74">
        <v>0.59599999999999997</v>
      </c>
      <c r="CQ613" s="74">
        <v>9.6000000000000002E-2</v>
      </c>
      <c r="CR613" s="74">
        <v>13.37</v>
      </c>
      <c r="CS613" s="74">
        <v>1.4E-2</v>
      </c>
      <c r="CT613" s="74">
        <v>0.16600000000000001</v>
      </c>
      <c r="CU613" s="74">
        <v>36.06</v>
      </c>
      <c r="CV613" s="74">
        <v>0.2</v>
      </c>
      <c r="CW613" s="74">
        <v>0.28000000000000003</v>
      </c>
      <c r="CX613" s="74">
        <v>6.95</v>
      </c>
      <c r="CY613" s="74">
        <v>1.0999999999999999E-2</v>
      </c>
      <c r="CZ613" s="74">
        <v>0.28999999999999998</v>
      </c>
      <c r="DA613" s="74">
        <v>3.0000000000000001E-3</v>
      </c>
      <c r="DB613" s="74" t="s">
        <v>50</v>
      </c>
      <c r="DC613" s="74">
        <v>4.0000000000000001E-3</v>
      </c>
      <c r="DD613" s="74">
        <v>49.83</v>
      </c>
    </row>
    <row r="614" spans="1:108" ht="16.5" customHeight="1" x14ac:dyDescent="0.25">
      <c r="A614" s="70">
        <v>579</v>
      </c>
      <c r="B614" s="85">
        <v>45582</v>
      </c>
      <c r="C614" s="72">
        <v>2</v>
      </c>
      <c r="D614" s="72">
        <v>12</v>
      </c>
      <c r="E614" s="72">
        <v>2077.9499999999998</v>
      </c>
      <c r="F614" s="74"/>
      <c r="G614" s="72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2">
        <v>1.296</v>
      </c>
      <c r="AB614" s="72">
        <v>335.48</v>
      </c>
      <c r="AC614" s="72">
        <v>1.62</v>
      </c>
      <c r="AD614" s="72">
        <v>3.27</v>
      </c>
      <c r="AE614" s="72">
        <v>8.1120000000000001</v>
      </c>
      <c r="AF614" s="72">
        <v>0.06</v>
      </c>
      <c r="AG614" s="72">
        <v>0.28299999999999997</v>
      </c>
      <c r="AH614" s="72">
        <v>3.4000000000000002E-2</v>
      </c>
      <c r="AI614" s="72" t="s">
        <v>50</v>
      </c>
      <c r="AJ614" s="72">
        <v>7.0000000000000001E-3</v>
      </c>
      <c r="AK614" s="72">
        <f t="shared" si="219"/>
        <v>75.91898110749041</v>
      </c>
      <c r="AL614" s="72">
        <f t="shared" si="214"/>
        <v>2.9698846064548303</v>
      </c>
      <c r="AM614" s="72">
        <f t="shared" si="221"/>
        <v>207.0864197530864</v>
      </c>
      <c r="AN614" s="72">
        <v>44.34</v>
      </c>
      <c r="AO614" s="74">
        <v>19.835000000000001</v>
      </c>
      <c r="AP614" s="72">
        <v>7765.74</v>
      </c>
      <c r="AQ614" s="74">
        <v>38.369999999999997</v>
      </c>
      <c r="AR614" s="74">
        <v>12.43</v>
      </c>
      <c r="AS614" s="74">
        <v>10.645</v>
      </c>
      <c r="AT614" s="74">
        <v>0.98499999999999999</v>
      </c>
      <c r="AU614" s="74">
        <v>0.33900000000000002</v>
      </c>
      <c r="AV614" s="74">
        <v>0.122</v>
      </c>
      <c r="AW614" s="74">
        <v>11.16</v>
      </c>
      <c r="AX614" s="74">
        <v>0.123</v>
      </c>
      <c r="AY614" s="74">
        <f t="shared" si="220"/>
        <v>34.234999999999999</v>
      </c>
      <c r="AZ614" s="74"/>
      <c r="BA614" s="74"/>
      <c r="BB614" s="74">
        <v>0.33200000000000002</v>
      </c>
      <c r="BC614" s="72">
        <v>76.25</v>
      </c>
      <c r="BD614" s="74">
        <v>0.22</v>
      </c>
      <c r="BE614" s="74">
        <v>2.8</v>
      </c>
      <c r="BF614" s="74">
        <v>7.6749999999999998</v>
      </c>
      <c r="BG614" s="74">
        <v>2.5999999999999999E-2</v>
      </c>
      <c r="BH614" s="74">
        <v>0.26</v>
      </c>
      <c r="BI614" s="74">
        <v>2.8000000000000001E-2</v>
      </c>
      <c r="BJ614" s="74" t="s">
        <v>50</v>
      </c>
      <c r="BK614" s="74">
        <v>3.0000000000000001E-3</v>
      </c>
      <c r="BL614" s="74">
        <v>1.093</v>
      </c>
      <c r="BM614" s="72">
        <v>615.23</v>
      </c>
      <c r="BN614" s="74">
        <v>0.93</v>
      </c>
      <c r="BO614" s="74">
        <v>49.74</v>
      </c>
      <c r="BP614" s="74">
        <v>10.867000000000001</v>
      </c>
      <c r="BQ614" s="74">
        <v>0.433</v>
      </c>
      <c r="BR614" s="74">
        <v>0.14000000000000001</v>
      </c>
      <c r="BS614" s="74">
        <v>0.46899999999999997</v>
      </c>
      <c r="BT614" s="74">
        <v>2.2599999999999998</v>
      </c>
      <c r="BU614" s="74">
        <v>5.0000000000000001E-3</v>
      </c>
      <c r="BV614" s="74">
        <f t="shared" si="217"/>
        <v>13.127000000000001</v>
      </c>
      <c r="BW614" s="74">
        <f t="shared" si="218"/>
        <v>3.6229999999999998</v>
      </c>
      <c r="BX614" s="73">
        <f t="shared" si="222"/>
        <v>-21.049999999999997</v>
      </c>
      <c r="BY614" s="73">
        <f t="shared" si="223"/>
        <v>-21.974999999999994</v>
      </c>
      <c r="BZ614" s="74">
        <v>0.2</v>
      </c>
      <c r="CA614" s="72">
        <v>40.33</v>
      </c>
      <c r="CB614" s="74">
        <v>0.16</v>
      </c>
      <c r="CC614" s="74">
        <v>0.27</v>
      </c>
      <c r="CD614" s="74">
        <v>6.5140000000000002</v>
      </c>
      <c r="CE614" s="74">
        <v>0.01</v>
      </c>
      <c r="CF614" s="74">
        <v>0.224</v>
      </c>
      <c r="CG614" s="74">
        <v>3.0000000000000001E-3</v>
      </c>
      <c r="CH614" s="74" t="s">
        <v>50</v>
      </c>
      <c r="CI614" s="74">
        <v>2E-3</v>
      </c>
      <c r="CJ614" s="74">
        <v>1.7729999999999999</v>
      </c>
      <c r="CK614" s="74">
        <v>714.4</v>
      </c>
      <c r="CL614" s="74">
        <v>1.22</v>
      </c>
      <c r="CM614" s="74">
        <v>10.25</v>
      </c>
      <c r="CN614" s="74">
        <v>32.908999999999999</v>
      </c>
      <c r="CO614" s="74">
        <v>0.16500000000000001</v>
      </c>
      <c r="CP614" s="74">
        <v>0.52200000000000002</v>
      </c>
      <c r="CQ614" s="74">
        <v>0.10199999999999999</v>
      </c>
      <c r="CR614" s="74">
        <v>14.66</v>
      </c>
      <c r="CS614" s="74">
        <v>1.0999999999999999E-2</v>
      </c>
      <c r="CT614" s="74">
        <v>0.2</v>
      </c>
      <c r="CU614" s="74">
        <v>39.21</v>
      </c>
      <c r="CV614" s="74">
        <v>0.2</v>
      </c>
      <c r="CW614" s="74">
        <v>0.27</v>
      </c>
      <c r="CX614" s="74">
        <v>6.585</v>
      </c>
      <c r="CY614" s="74">
        <v>1.0999999999999999E-2</v>
      </c>
      <c r="CZ614" s="74">
        <v>0.27</v>
      </c>
      <c r="DA614" s="74">
        <v>3.0000000000000001E-3</v>
      </c>
      <c r="DB614" s="74" t="s">
        <v>50</v>
      </c>
      <c r="DC614" s="74">
        <v>2E-3</v>
      </c>
      <c r="DD614" s="74">
        <v>50.23</v>
      </c>
    </row>
    <row r="615" spans="1:108" ht="16.5" customHeight="1" x14ac:dyDescent="0.25">
      <c r="A615" s="70">
        <v>580</v>
      </c>
      <c r="B615" s="85">
        <v>45583</v>
      </c>
      <c r="C615" s="72">
        <v>1</v>
      </c>
      <c r="D615" s="72">
        <v>12</v>
      </c>
      <c r="E615" s="72">
        <v>2123.4</v>
      </c>
      <c r="F615" s="74"/>
      <c r="G615" s="72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2">
        <v>1.25</v>
      </c>
      <c r="AB615" s="72">
        <v>515.04999999999995</v>
      </c>
      <c r="AC615" s="72">
        <v>1.65</v>
      </c>
      <c r="AD615" s="72">
        <v>2.88</v>
      </c>
      <c r="AE615" s="72">
        <v>7.22</v>
      </c>
      <c r="AF615" s="72">
        <v>4.9000000000000002E-2</v>
      </c>
      <c r="AG615" s="72">
        <v>0.28999999999999998</v>
      </c>
      <c r="AH615" s="72">
        <v>3.1E-2</v>
      </c>
      <c r="AI615" s="72" t="s">
        <v>50</v>
      </c>
      <c r="AJ615" s="72">
        <v>8.9999999999999993E-3</v>
      </c>
      <c r="AK615" s="72">
        <f t="shared" si="219"/>
        <v>78.314902261138542</v>
      </c>
      <c r="AL615" s="72">
        <f t="shared" si="214"/>
        <v>2.9368450201071474</v>
      </c>
      <c r="AM615" s="72">
        <f t="shared" si="221"/>
        <v>312.15151515151513</v>
      </c>
      <c r="AN615" s="72">
        <v>52.3</v>
      </c>
      <c r="AO615" s="74">
        <v>19.190000000000001</v>
      </c>
      <c r="AP615" s="72">
        <v>10067.950000000001</v>
      </c>
      <c r="AQ615" s="74">
        <v>43.91</v>
      </c>
      <c r="AR615" s="74">
        <v>11.57</v>
      </c>
      <c r="AS615" s="74">
        <v>7.94</v>
      </c>
      <c r="AT615" s="74">
        <v>0.81100000000000005</v>
      </c>
      <c r="AU615" s="74">
        <v>0.28999999999999998</v>
      </c>
      <c r="AV615" s="74">
        <v>0.11700000000000001</v>
      </c>
      <c r="AW615" s="74">
        <v>6.98</v>
      </c>
      <c r="AX615" s="74">
        <v>0.18099999999999999</v>
      </c>
      <c r="AY615" s="74">
        <f t="shared" si="220"/>
        <v>26.490000000000002</v>
      </c>
      <c r="AZ615" s="74"/>
      <c r="BA615" s="74"/>
      <c r="BB615" s="74">
        <v>0.43</v>
      </c>
      <c r="BC615" s="72">
        <v>103.61</v>
      </c>
      <c r="BD615" s="74">
        <v>0.28999999999999998</v>
      </c>
      <c r="BE615" s="74">
        <v>2.85</v>
      </c>
      <c r="BF615" s="74">
        <v>7.5</v>
      </c>
      <c r="BG615" s="74">
        <v>2.7E-2</v>
      </c>
      <c r="BH615" s="74">
        <v>0.29699999999999999</v>
      </c>
      <c r="BI615" s="74">
        <v>3.1E-2</v>
      </c>
      <c r="BJ615" s="74" t="s">
        <v>50</v>
      </c>
      <c r="BK615" s="74">
        <v>5.0000000000000001E-3</v>
      </c>
      <c r="BL615" s="74">
        <v>1.19</v>
      </c>
      <c r="BM615" s="72">
        <v>629.64</v>
      </c>
      <c r="BN615" s="74">
        <v>1.49</v>
      </c>
      <c r="BO615" s="74">
        <v>49.54</v>
      </c>
      <c r="BP615" s="74">
        <v>10.77</v>
      </c>
      <c r="BQ615" s="74">
        <v>0.40200000000000002</v>
      </c>
      <c r="BR615" s="74">
        <v>0.14099999999999999</v>
      </c>
      <c r="BS615" s="74">
        <v>0.52</v>
      </c>
      <c r="BT615" s="74">
        <v>3.51</v>
      </c>
      <c r="BU615" s="74">
        <v>8.0000000000000002E-3</v>
      </c>
      <c r="BV615" s="74">
        <f t="shared" si="217"/>
        <v>14.28</v>
      </c>
      <c r="BW615" s="74">
        <f t="shared" si="218"/>
        <v>5.4020000000000001</v>
      </c>
      <c r="BX615" s="73">
        <f t="shared" si="222"/>
        <v>-20.54</v>
      </c>
      <c r="BY615" s="73">
        <f t="shared" si="223"/>
        <v>-21.572999999999993</v>
      </c>
      <c r="BZ615" s="74">
        <v>0.33</v>
      </c>
      <c r="CA615" s="72">
        <v>58.08</v>
      </c>
      <c r="CB615" s="74">
        <v>0.11</v>
      </c>
      <c r="CC615" s="74">
        <v>0.17</v>
      </c>
      <c r="CD615" s="74">
        <v>3.71</v>
      </c>
      <c r="CE615" s="74">
        <v>6.0000000000000001E-3</v>
      </c>
      <c r="CF615" s="74">
        <v>0.15</v>
      </c>
      <c r="CG615" s="74">
        <v>2E-3</v>
      </c>
      <c r="CH615" s="74" t="s">
        <v>50</v>
      </c>
      <c r="CI615" s="74">
        <v>2E-3</v>
      </c>
      <c r="CJ615" s="74">
        <v>1.97</v>
      </c>
      <c r="CK615" s="74">
        <v>723.56</v>
      </c>
      <c r="CL615" s="74">
        <v>1.1299999999999999</v>
      </c>
      <c r="CM615" s="74">
        <v>9.4700000000000006</v>
      </c>
      <c r="CN615" s="74">
        <v>34.44</v>
      </c>
      <c r="CO615" s="74">
        <v>0.13700000000000001</v>
      </c>
      <c r="CP615" s="74">
        <v>0.53200000000000003</v>
      </c>
      <c r="CQ615" s="74">
        <v>9.9000000000000005E-2</v>
      </c>
      <c r="CR615" s="74">
        <v>11.8</v>
      </c>
      <c r="CS615" s="74">
        <v>1.0999999999999999E-2</v>
      </c>
      <c r="CT615" s="74">
        <v>0.3</v>
      </c>
      <c r="CU615" s="74">
        <v>49.78</v>
      </c>
      <c r="CV615" s="74">
        <v>0.21</v>
      </c>
      <c r="CW615" s="74">
        <v>0.27</v>
      </c>
      <c r="CX615" s="74">
        <v>6.63</v>
      </c>
      <c r="CY615" s="74">
        <v>1.0999999999999999E-2</v>
      </c>
      <c r="CZ615" s="74">
        <v>0.29899999999999999</v>
      </c>
      <c r="DA615" s="74">
        <v>4.0000000000000001E-3</v>
      </c>
      <c r="DB615" s="74" t="s">
        <v>50</v>
      </c>
      <c r="DC615" s="74">
        <v>4.0000000000000001E-3</v>
      </c>
      <c r="DD615" s="74">
        <v>61.81</v>
      </c>
    </row>
    <row r="616" spans="1:108" ht="16.5" customHeight="1" x14ac:dyDescent="0.25">
      <c r="A616" s="70">
        <v>581</v>
      </c>
      <c r="B616" s="85">
        <v>45583</v>
      </c>
      <c r="C616" s="72">
        <v>2</v>
      </c>
      <c r="D616" s="72">
        <v>12</v>
      </c>
      <c r="E616" s="72">
        <v>2059.2600000000002</v>
      </c>
      <c r="F616" s="74"/>
      <c r="G616" s="72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2">
        <v>1.2</v>
      </c>
      <c r="AB616" s="72">
        <v>346.03</v>
      </c>
      <c r="AC616" s="72">
        <v>1.0900000000000001</v>
      </c>
      <c r="AD616" s="72">
        <v>1.9</v>
      </c>
      <c r="AE616" s="72">
        <v>5.86</v>
      </c>
      <c r="AF616" s="72">
        <v>4.2999999999999997E-2</v>
      </c>
      <c r="AG616" s="72">
        <v>0.19400000000000001</v>
      </c>
      <c r="AH616" s="72">
        <v>0.02</v>
      </c>
      <c r="AI616" s="72" t="s">
        <v>50</v>
      </c>
      <c r="AJ616" s="72">
        <v>7.0000000000000001E-3</v>
      </c>
      <c r="AK616" s="72">
        <f t="shared" si="219"/>
        <v>83.322656532860989</v>
      </c>
      <c r="AL616" s="72">
        <f t="shared" si="214"/>
        <v>2.8658131840336991</v>
      </c>
      <c r="AM616" s="72">
        <f t="shared" si="221"/>
        <v>317.45871559633025</v>
      </c>
      <c r="AN616" s="72">
        <v>51.62</v>
      </c>
      <c r="AO616" s="74">
        <v>20.350000000000001</v>
      </c>
      <c r="AP616" s="72">
        <v>8442.51</v>
      </c>
      <c r="AQ616" s="74">
        <v>30.66</v>
      </c>
      <c r="AR616" s="74">
        <v>11.43</v>
      </c>
      <c r="AS616" s="74">
        <v>12.17</v>
      </c>
      <c r="AT616" s="74">
        <v>0.81399999999999995</v>
      </c>
      <c r="AU616" s="74">
        <v>0.33600000000000002</v>
      </c>
      <c r="AV616" s="74">
        <v>0.113</v>
      </c>
      <c r="AW616" s="74">
        <v>12.11</v>
      </c>
      <c r="AX616" s="74">
        <v>0.13100000000000001</v>
      </c>
      <c r="AY616" s="74">
        <f t="shared" si="220"/>
        <v>35.71</v>
      </c>
      <c r="AZ616" s="74"/>
      <c r="BA616" s="74"/>
      <c r="BB616" s="74">
        <v>0.33</v>
      </c>
      <c r="BC616" s="72">
        <v>67.150000000000006</v>
      </c>
      <c r="BD616" s="74">
        <v>0.14000000000000001</v>
      </c>
      <c r="BE616" s="74">
        <v>1.82</v>
      </c>
      <c r="BF616" s="74">
        <v>6.16</v>
      </c>
      <c r="BG616" s="74">
        <v>1.9E-2</v>
      </c>
      <c r="BH616" s="74">
        <v>0.20200000000000001</v>
      </c>
      <c r="BI616" s="74">
        <v>1.9E-2</v>
      </c>
      <c r="BJ616" s="74" t="s">
        <v>50</v>
      </c>
      <c r="BK616" s="74">
        <v>2E-3</v>
      </c>
      <c r="BL616" s="74">
        <v>1.29</v>
      </c>
      <c r="BM616" s="72">
        <v>593.89</v>
      </c>
      <c r="BN616" s="74">
        <v>0.91</v>
      </c>
      <c r="BO616" s="74">
        <v>42.8</v>
      </c>
      <c r="BP616" s="74">
        <v>16.87</v>
      </c>
      <c r="BQ616" s="74">
        <v>0.36299999999999999</v>
      </c>
      <c r="BR616" s="74">
        <v>0.219</v>
      </c>
      <c r="BS616" s="74">
        <v>0.46600000000000003</v>
      </c>
      <c r="BT616" s="74">
        <v>5.24</v>
      </c>
      <c r="BU616" s="74">
        <v>8.0000000000000002E-3</v>
      </c>
      <c r="BV616" s="74">
        <f t="shared" si="217"/>
        <v>22.11</v>
      </c>
      <c r="BW616" s="74">
        <f t="shared" si="218"/>
        <v>6.5129999999999999</v>
      </c>
      <c r="BX616" s="73">
        <f t="shared" si="222"/>
        <v>-18.299999999999997</v>
      </c>
      <c r="BY616" s="73">
        <f t="shared" si="223"/>
        <v>-20.059999999999995</v>
      </c>
      <c r="BZ616" s="74">
        <v>0.27</v>
      </c>
      <c r="CA616" s="72">
        <v>39.770000000000003</v>
      </c>
      <c r="CB616" s="74">
        <v>0.1</v>
      </c>
      <c r="CC616" s="74">
        <v>0.19</v>
      </c>
      <c r="CD616" s="74">
        <v>5.0599999999999996</v>
      </c>
      <c r="CE616" s="74">
        <v>8.9999999999999993E-3</v>
      </c>
      <c r="CF616" s="74">
        <v>0.184</v>
      </c>
      <c r="CG616" s="74">
        <v>2E-3</v>
      </c>
      <c r="CH616" s="74" t="s">
        <v>50</v>
      </c>
      <c r="CI616" s="74">
        <v>2E-3</v>
      </c>
      <c r="CJ616" s="74">
        <v>2.19</v>
      </c>
      <c r="CK616" s="74">
        <v>638.65</v>
      </c>
      <c r="CL616" s="74">
        <v>0.67</v>
      </c>
      <c r="CM616" s="74">
        <v>4.0599999999999996</v>
      </c>
      <c r="CN616" s="74">
        <v>39</v>
      </c>
      <c r="CO616" s="74">
        <v>8.5999999999999993E-2</v>
      </c>
      <c r="CP616" s="74">
        <v>0.56899999999999995</v>
      </c>
      <c r="CQ616" s="74">
        <v>4.2999999999999997E-2</v>
      </c>
      <c r="CR616" s="74">
        <v>5.87</v>
      </c>
      <c r="CS616" s="74">
        <v>1.2E-2</v>
      </c>
      <c r="CT616" s="74">
        <v>0.2</v>
      </c>
      <c r="CU616" s="74">
        <v>35.56</v>
      </c>
      <c r="CV616" s="74">
        <v>0.15</v>
      </c>
      <c r="CW616" s="74">
        <v>0.16</v>
      </c>
      <c r="CX616" s="74">
        <v>4.97</v>
      </c>
      <c r="CY616" s="74">
        <v>8.9999999999999993E-3</v>
      </c>
      <c r="CZ616" s="74">
        <v>0.19800000000000001</v>
      </c>
      <c r="DA616" s="74">
        <v>2E-3</v>
      </c>
      <c r="DB616" s="74" t="s">
        <v>50</v>
      </c>
      <c r="DC616" s="74">
        <v>2E-3</v>
      </c>
      <c r="DD616" s="74">
        <v>46.73</v>
      </c>
    </row>
    <row r="617" spans="1:108" ht="16.5" customHeight="1" x14ac:dyDescent="0.25">
      <c r="A617" s="70">
        <v>582</v>
      </c>
      <c r="B617" s="85">
        <v>45584</v>
      </c>
      <c r="C617" s="72">
        <v>1</v>
      </c>
      <c r="D617" s="72">
        <v>12</v>
      </c>
      <c r="E617" s="72">
        <v>2119.9899999999998</v>
      </c>
      <c r="F617" s="74"/>
      <c r="G617" s="72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2">
        <v>1.0980000000000001</v>
      </c>
      <c r="AB617" s="72">
        <v>341.64</v>
      </c>
      <c r="AC617" s="72">
        <v>1.82</v>
      </c>
      <c r="AD617" s="72">
        <v>4.87</v>
      </c>
      <c r="AE617" s="72">
        <v>8.2159999999999993</v>
      </c>
      <c r="AF617" s="72">
        <v>6.4000000000000001E-2</v>
      </c>
      <c r="AG617" s="72">
        <v>0.32900000000000001</v>
      </c>
      <c r="AH617" s="72">
        <v>0.05</v>
      </c>
      <c r="AI617" s="72" t="s">
        <v>50</v>
      </c>
      <c r="AJ617" s="72">
        <v>8.0000000000000002E-3</v>
      </c>
      <c r="AK617" s="72">
        <f t="shared" si="219"/>
        <v>73.228823026500734</v>
      </c>
      <c r="AL617" s="72">
        <f t="shared" si="214"/>
        <v>3.0017973420012121</v>
      </c>
      <c r="AM617" s="72">
        <f t="shared" si="221"/>
        <v>187.71428571428569</v>
      </c>
      <c r="AN617" s="72">
        <v>54.16</v>
      </c>
      <c r="AO617" s="74">
        <v>17.652000000000001</v>
      </c>
      <c r="AP617" s="72">
        <v>7392.3</v>
      </c>
      <c r="AQ617" s="74">
        <v>41.79</v>
      </c>
      <c r="AR617" s="74">
        <v>10.85</v>
      </c>
      <c r="AS617" s="74">
        <v>9.8109999999999999</v>
      </c>
      <c r="AT617" s="74">
        <v>0.92</v>
      </c>
      <c r="AU617" s="74">
        <v>0.35199999999999998</v>
      </c>
      <c r="AV617" s="74">
        <v>0.109</v>
      </c>
      <c r="AW617" s="74">
        <v>10.77</v>
      </c>
      <c r="AX617" s="74">
        <v>0.13</v>
      </c>
      <c r="AY617" s="74">
        <f t="shared" si="220"/>
        <v>31.430999999999997</v>
      </c>
      <c r="AZ617" s="74"/>
      <c r="BA617" s="74"/>
      <c r="BB617" s="74">
        <v>0.4</v>
      </c>
      <c r="BC617" s="72">
        <v>72.56</v>
      </c>
      <c r="BD617" s="74">
        <v>0.25</v>
      </c>
      <c r="BE617" s="74">
        <v>4.3899999999999997</v>
      </c>
      <c r="BF617" s="74">
        <v>8.2609999999999992</v>
      </c>
      <c r="BG617" s="74">
        <v>3.2000000000000001E-2</v>
      </c>
      <c r="BH617" s="74">
        <v>0.308</v>
      </c>
      <c r="BI617" s="74">
        <v>4.4999999999999998E-2</v>
      </c>
      <c r="BJ617" s="74" t="s">
        <v>50</v>
      </c>
      <c r="BK617" s="74">
        <v>4.0000000000000001E-3</v>
      </c>
      <c r="BL617" s="74">
        <v>1.0960000000000001</v>
      </c>
      <c r="BM617" s="72">
        <v>436.09</v>
      </c>
      <c r="BN617" s="74">
        <v>0.78</v>
      </c>
      <c r="BO617" s="74">
        <v>47.66</v>
      </c>
      <c r="BP617" s="74">
        <v>14.462</v>
      </c>
      <c r="BQ617" s="74">
        <v>0.42599999999999999</v>
      </c>
      <c r="BR617" s="74">
        <v>0.13</v>
      </c>
      <c r="BS617" s="74">
        <v>0.52300000000000002</v>
      </c>
      <c r="BT617" s="74">
        <v>5.6</v>
      </c>
      <c r="BU617" s="74">
        <v>5.0000000000000001E-3</v>
      </c>
      <c r="BV617" s="74">
        <f t="shared" si="217"/>
        <v>20.061999999999998</v>
      </c>
      <c r="BW617" s="74">
        <f t="shared" si="218"/>
        <v>6.806</v>
      </c>
      <c r="BX617" s="73">
        <f t="shared" si="222"/>
        <v>-15.699999999999998</v>
      </c>
      <c r="BY617" s="73">
        <f t="shared" si="223"/>
        <v>-18.253999999999994</v>
      </c>
      <c r="BZ617" s="74">
        <v>0.33300000000000002</v>
      </c>
      <c r="CA617" s="72">
        <v>50.62</v>
      </c>
      <c r="CB617" s="74">
        <v>0.21</v>
      </c>
      <c r="CC617" s="74">
        <v>0.69</v>
      </c>
      <c r="CD617" s="74">
        <v>7.5890000000000004</v>
      </c>
      <c r="CE617" s="74">
        <v>1.4E-2</v>
      </c>
      <c r="CF617" s="74">
        <v>0.28699999999999998</v>
      </c>
      <c r="CG617" s="74">
        <v>7.0000000000000001E-3</v>
      </c>
      <c r="CH617" s="74" t="s">
        <v>50</v>
      </c>
      <c r="CI617" s="74">
        <v>4.0000000000000001E-3</v>
      </c>
      <c r="CJ617" s="74">
        <v>1.78</v>
      </c>
      <c r="CK617" s="74">
        <v>417.99</v>
      </c>
      <c r="CL617" s="74">
        <v>0.66</v>
      </c>
      <c r="CM617" s="74">
        <v>8.98</v>
      </c>
      <c r="CN617" s="74">
        <v>36.454000000000001</v>
      </c>
      <c r="CO617" s="74">
        <v>9.6000000000000002E-2</v>
      </c>
      <c r="CP617" s="74">
        <v>0.56399999999999995</v>
      </c>
      <c r="CQ617" s="74">
        <v>9.2999999999999999E-2</v>
      </c>
      <c r="CR617" s="74">
        <v>9.4700000000000006</v>
      </c>
      <c r="CS617" s="74">
        <v>1.0999999999999999E-2</v>
      </c>
      <c r="CT617" s="74">
        <v>0.26600000000000001</v>
      </c>
      <c r="CU617" s="74">
        <v>39.4</v>
      </c>
      <c r="CV617" s="74">
        <v>0.17</v>
      </c>
      <c r="CW617" s="74">
        <v>0.38</v>
      </c>
      <c r="CX617" s="74">
        <v>6.7210000000000001</v>
      </c>
      <c r="CY617" s="74">
        <v>1.2E-2</v>
      </c>
      <c r="CZ617" s="74">
        <v>0.28599999999999998</v>
      </c>
      <c r="DA617" s="74">
        <v>4.0000000000000001E-3</v>
      </c>
      <c r="DB617" s="74" t="s">
        <v>50</v>
      </c>
      <c r="DC617" s="74">
        <v>3.0000000000000001E-3</v>
      </c>
      <c r="DD617" s="74">
        <v>46.83</v>
      </c>
    </row>
    <row r="618" spans="1:108" ht="16.5" customHeight="1" x14ac:dyDescent="0.25">
      <c r="A618" s="70">
        <v>583</v>
      </c>
      <c r="B618" s="85">
        <v>45584</v>
      </c>
      <c r="C618" s="72">
        <v>2</v>
      </c>
      <c r="D618" s="72">
        <v>12</v>
      </c>
      <c r="E618" s="72">
        <v>2140.69</v>
      </c>
      <c r="F618" s="74"/>
      <c r="G618" s="72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2">
        <v>1.0489999999999999</v>
      </c>
      <c r="AB618" s="72">
        <v>288.55</v>
      </c>
      <c r="AC618" s="72">
        <v>1.23</v>
      </c>
      <c r="AD618" s="72">
        <v>2.52</v>
      </c>
      <c r="AE618" s="72">
        <v>6.5640000000000001</v>
      </c>
      <c r="AF618" s="72">
        <v>5.0999999999999997E-2</v>
      </c>
      <c r="AG618" s="72">
        <v>0.22800000000000001</v>
      </c>
      <c r="AH618" s="72">
        <v>2.5999999999999999E-2</v>
      </c>
      <c r="AI618" s="72" t="s">
        <v>50</v>
      </c>
      <c r="AJ618" s="72">
        <v>3.0000000000000001E-3</v>
      </c>
      <c r="AK618" s="72">
        <f t="shared" si="219"/>
        <v>80.776538245953731</v>
      </c>
      <c r="AL618" s="72">
        <f t="shared" si="214"/>
        <v>2.899452287302394</v>
      </c>
      <c r="AM618" s="72">
        <f t="shared" si="221"/>
        <v>234.59349593495935</v>
      </c>
      <c r="AN618" s="72">
        <v>41.25</v>
      </c>
      <c r="AO618" s="74">
        <v>19.082999999999998</v>
      </c>
      <c r="AP618" s="72">
        <v>7632.59</v>
      </c>
      <c r="AQ618" s="74">
        <v>38.54</v>
      </c>
      <c r="AR618" s="74">
        <v>11.25</v>
      </c>
      <c r="AS618" s="74">
        <v>9.0009999999999994</v>
      </c>
      <c r="AT618" s="74">
        <v>0.91400000000000003</v>
      </c>
      <c r="AU618" s="74">
        <v>0.26300000000000001</v>
      </c>
      <c r="AV618" s="74">
        <v>0.113</v>
      </c>
      <c r="AW618" s="74">
        <v>9.7899999999999991</v>
      </c>
      <c r="AX618" s="74">
        <v>9.2999999999999999E-2</v>
      </c>
      <c r="AY618" s="74">
        <f t="shared" si="220"/>
        <v>30.040999999999997</v>
      </c>
      <c r="AZ618" s="74"/>
      <c r="BA618" s="74"/>
      <c r="BB618" s="74">
        <v>0.3</v>
      </c>
      <c r="BC618" s="72">
        <v>50.74</v>
      </c>
      <c r="BD618" s="74">
        <v>0.21</v>
      </c>
      <c r="BE618" s="74">
        <v>2.56</v>
      </c>
      <c r="BF618" s="74">
        <v>7.085</v>
      </c>
      <c r="BG618" s="74">
        <v>2.5000000000000001E-2</v>
      </c>
      <c r="BH618" s="74">
        <v>0.25800000000000001</v>
      </c>
      <c r="BI618" s="74">
        <v>2.7E-2</v>
      </c>
      <c r="BJ618" s="74" t="s">
        <v>50</v>
      </c>
      <c r="BK618" s="74">
        <v>2E-3</v>
      </c>
      <c r="BL618" s="74">
        <v>0.79300000000000004</v>
      </c>
      <c r="BM618" s="72">
        <v>449.95</v>
      </c>
      <c r="BN618" s="74">
        <v>1.1100000000000001</v>
      </c>
      <c r="BO618" s="74">
        <v>50.05</v>
      </c>
      <c r="BP618" s="74">
        <v>11.090999999999999</v>
      </c>
      <c r="BQ618" s="74">
        <v>0.38100000000000001</v>
      </c>
      <c r="BR618" s="74">
        <v>0.106</v>
      </c>
      <c r="BS618" s="74">
        <v>0.48899999999999999</v>
      </c>
      <c r="BT618" s="74">
        <v>2.68</v>
      </c>
      <c r="BU618" s="74">
        <v>5.0000000000000001E-3</v>
      </c>
      <c r="BV618" s="74">
        <f t="shared" si="217"/>
        <v>13.770999999999999</v>
      </c>
      <c r="BW618" s="74">
        <f t="shared" si="218"/>
        <v>4.1710000000000003</v>
      </c>
      <c r="BX618" s="73">
        <f t="shared" si="222"/>
        <v>-16.019999999999996</v>
      </c>
      <c r="BY618" s="73">
        <f t="shared" si="223"/>
        <v>-19.082999999999995</v>
      </c>
      <c r="BZ618" s="74">
        <v>0.23300000000000001</v>
      </c>
      <c r="CA618" s="72">
        <v>37.56</v>
      </c>
      <c r="CB618" s="74">
        <v>0.17</v>
      </c>
      <c r="CC618" s="74">
        <v>0.32</v>
      </c>
      <c r="CD618" s="74">
        <v>6.2759999999999998</v>
      </c>
      <c r="CE618" s="74">
        <v>1.0999999999999999E-2</v>
      </c>
      <c r="CF618" s="74">
        <v>0.248</v>
      </c>
      <c r="CG618" s="74">
        <v>4.0000000000000001E-3</v>
      </c>
      <c r="CH618" s="74" t="s">
        <v>50</v>
      </c>
      <c r="CI618" s="74">
        <v>2E-3</v>
      </c>
      <c r="CJ618" s="74">
        <v>1.1879999999999999</v>
      </c>
      <c r="CK618" s="74">
        <v>454.52</v>
      </c>
      <c r="CL618" s="74">
        <v>0.55000000000000004</v>
      </c>
      <c r="CM618" s="74">
        <v>3.67</v>
      </c>
      <c r="CN618" s="74">
        <v>38.630000000000003</v>
      </c>
      <c r="CO618" s="74">
        <v>6.3E-2</v>
      </c>
      <c r="CP618" s="74">
        <v>0.54300000000000004</v>
      </c>
      <c r="CQ618" s="74">
        <v>3.9E-2</v>
      </c>
      <c r="CR618" s="74">
        <v>7.85</v>
      </c>
      <c r="CS618" s="74">
        <v>8.9999999999999993E-3</v>
      </c>
      <c r="CT618" s="74">
        <v>0.26700000000000002</v>
      </c>
      <c r="CU618" s="74">
        <v>33.33</v>
      </c>
      <c r="CV618" s="74">
        <v>0.18</v>
      </c>
      <c r="CW618" s="74">
        <v>0.27</v>
      </c>
      <c r="CX618" s="74">
        <v>6.0970000000000004</v>
      </c>
      <c r="CY618" s="74">
        <v>1.0999999999999999E-2</v>
      </c>
      <c r="CZ618" s="74">
        <v>0.27800000000000002</v>
      </c>
      <c r="DA618" s="74">
        <v>3.0000000000000001E-3</v>
      </c>
      <c r="DB618" s="74" t="s">
        <v>50</v>
      </c>
      <c r="DC618" s="74">
        <v>2E-3</v>
      </c>
      <c r="DD618" s="74">
        <v>37.46</v>
      </c>
    </row>
    <row r="619" spans="1:108" ht="16.5" customHeight="1" x14ac:dyDescent="0.25">
      <c r="A619" s="70">
        <v>584</v>
      </c>
      <c r="B619" s="85">
        <v>45585</v>
      </c>
      <c r="C619" s="72">
        <v>1</v>
      </c>
      <c r="D619" s="72">
        <v>10.54</v>
      </c>
      <c r="E619" s="72">
        <v>1748.18</v>
      </c>
      <c r="F619" s="74"/>
      <c r="G619" s="72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2">
        <v>1.046</v>
      </c>
      <c r="AB619" s="72">
        <v>319.20999999999998</v>
      </c>
      <c r="AC619" s="72">
        <v>1.42</v>
      </c>
      <c r="AD619" s="72">
        <v>2.93</v>
      </c>
      <c r="AE619" s="72">
        <v>7.1449999999999996</v>
      </c>
      <c r="AF619" s="72">
        <v>4.3999999999999997E-2</v>
      </c>
      <c r="AG619" s="72">
        <v>0.251</v>
      </c>
      <c r="AH619" s="72">
        <v>3.2000000000000001E-2</v>
      </c>
      <c r="AI619" s="72" t="s">
        <v>50</v>
      </c>
      <c r="AJ619" s="72">
        <v>6.0000000000000001E-3</v>
      </c>
      <c r="AK619" s="72">
        <f t="shared" si="219"/>
        <v>78.732803321856977</v>
      </c>
      <c r="AL619" s="72">
        <f t="shared" si="214"/>
        <v>2.9283052007756423</v>
      </c>
      <c r="AM619" s="72">
        <f t="shared" si="221"/>
        <v>224.79577464788733</v>
      </c>
      <c r="AN619" s="72">
        <v>54.94</v>
      </c>
      <c r="AO619" s="74">
        <v>17.536999999999999</v>
      </c>
      <c r="AP619" s="72">
        <v>7187.73</v>
      </c>
      <c r="AQ619" s="74">
        <v>38.75</v>
      </c>
      <c r="AR619" s="74">
        <v>12.15</v>
      </c>
      <c r="AS619" s="74">
        <v>9.5280000000000005</v>
      </c>
      <c r="AT619" s="74">
        <v>0.91700000000000004</v>
      </c>
      <c r="AU619" s="74">
        <v>0.28499999999999998</v>
      </c>
      <c r="AV619" s="74">
        <v>0.13100000000000001</v>
      </c>
      <c r="AW619" s="74">
        <v>10.86</v>
      </c>
      <c r="AX619" s="74">
        <v>0.105</v>
      </c>
      <c r="AY619" s="74">
        <f t="shared" si="220"/>
        <v>32.537999999999997</v>
      </c>
      <c r="AZ619" s="74"/>
      <c r="BA619" s="74"/>
      <c r="BB619" s="74">
        <v>0.26700000000000002</v>
      </c>
      <c r="BC619" s="72">
        <v>65.94</v>
      </c>
      <c r="BD619" s="74">
        <v>0.3</v>
      </c>
      <c r="BE619" s="74">
        <v>2.72</v>
      </c>
      <c r="BF619" s="74">
        <v>7.0650000000000004</v>
      </c>
      <c r="BG619" s="74">
        <v>1.4E-2</v>
      </c>
      <c r="BH619" s="74">
        <v>0.253</v>
      </c>
      <c r="BI619" s="74">
        <v>0.03</v>
      </c>
      <c r="BJ619" s="74" t="s">
        <v>50</v>
      </c>
      <c r="BK619" s="74">
        <v>5.0000000000000001E-3</v>
      </c>
      <c r="BL619" s="74">
        <v>0.89500000000000002</v>
      </c>
      <c r="BM619" s="72">
        <v>468.33</v>
      </c>
      <c r="BN619" s="74">
        <v>1.41</v>
      </c>
      <c r="BO619" s="74">
        <v>50.09</v>
      </c>
      <c r="BP619" s="74">
        <v>11.71</v>
      </c>
      <c r="BQ619" s="74">
        <v>0.38100000000000001</v>
      </c>
      <c r="BR619" s="74">
        <v>0.11600000000000001</v>
      </c>
      <c r="BS619" s="74">
        <v>0.56000000000000005</v>
      </c>
      <c r="BT619" s="74">
        <v>2.13</v>
      </c>
      <c r="BU619" s="74">
        <v>8.0000000000000002E-3</v>
      </c>
      <c r="BV619" s="74">
        <f t="shared" si="217"/>
        <v>13.84</v>
      </c>
      <c r="BW619" s="74">
        <f t="shared" si="218"/>
        <v>3.9210000000000003</v>
      </c>
      <c r="BX619" s="73">
        <f t="shared" si="222"/>
        <v>-16.889999999999997</v>
      </c>
      <c r="BY619" s="73">
        <f t="shared" si="223"/>
        <v>-20.161999999999995</v>
      </c>
      <c r="BZ619" s="74">
        <v>0.23300000000000001</v>
      </c>
      <c r="CA619" s="72">
        <v>44.76</v>
      </c>
      <c r="CB619" s="74">
        <v>0.19</v>
      </c>
      <c r="CC619" s="74">
        <v>0.37</v>
      </c>
      <c r="CD619" s="74">
        <v>6.3719999999999999</v>
      </c>
      <c r="CE619" s="74">
        <v>1E-3</v>
      </c>
      <c r="CF619" s="74">
        <v>0.23799999999999999</v>
      </c>
      <c r="CG619" s="74">
        <v>4.0000000000000001E-3</v>
      </c>
      <c r="CH619" s="74" t="s">
        <v>50</v>
      </c>
      <c r="CI619" s="74">
        <v>4.0000000000000001E-3</v>
      </c>
      <c r="CJ619" s="74">
        <v>1.972</v>
      </c>
      <c r="CK619" s="74">
        <v>422.44</v>
      </c>
      <c r="CL619" s="74">
        <v>0.64</v>
      </c>
      <c r="CM619" s="74">
        <v>3.69</v>
      </c>
      <c r="CN619" s="74">
        <v>39.56</v>
      </c>
      <c r="CO619" s="74">
        <v>5.5E-2</v>
      </c>
      <c r="CP619" s="74">
        <v>0.61099999999999999</v>
      </c>
      <c r="CQ619" s="74">
        <v>4.1000000000000002E-2</v>
      </c>
      <c r="CR619" s="74">
        <v>5.13</v>
      </c>
      <c r="CS619" s="74">
        <v>1.4E-2</v>
      </c>
      <c r="CT619" s="74">
        <v>0.2</v>
      </c>
      <c r="CU619" s="74">
        <v>36.93</v>
      </c>
      <c r="CV619" s="74">
        <v>0.21</v>
      </c>
      <c r="CW619" s="74">
        <v>0.28000000000000003</v>
      </c>
      <c r="CX619" s="74">
        <v>6.0279999999999996</v>
      </c>
      <c r="CY619" s="74">
        <v>1E-3</v>
      </c>
      <c r="CZ619" s="74">
        <v>0.25</v>
      </c>
      <c r="DA619" s="74">
        <v>3.0000000000000001E-3</v>
      </c>
      <c r="DB619" s="74" t="s">
        <v>50</v>
      </c>
      <c r="DC619" s="74">
        <v>4.0000000000000001E-3</v>
      </c>
      <c r="DD619" s="74">
        <v>46.26</v>
      </c>
    </row>
    <row r="620" spans="1:108" ht="16.5" customHeight="1" x14ac:dyDescent="0.25">
      <c r="A620" s="70">
        <v>585</v>
      </c>
      <c r="B620" s="85">
        <v>45585</v>
      </c>
      <c r="C620" s="72">
        <v>2</v>
      </c>
      <c r="D620" s="72">
        <v>10.97</v>
      </c>
      <c r="E620" s="72">
        <v>1895.65</v>
      </c>
      <c r="F620" s="74"/>
      <c r="G620" s="72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2">
        <v>1.0469999999999999</v>
      </c>
      <c r="AB620" s="72">
        <v>422</v>
      </c>
      <c r="AC620" s="72">
        <v>1.55</v>
      </c>
      <c r="AD620" s="72">
        <v>3.07</v>
      </c>
      <c r="AE620" s="72">
        <v>7.4820000000000002</v>
      </c>
      <c r="AF620" s="72">
        <v>4.4999999999999998E-2</v>
      </c>
      <c r="AG620" s="72">
        <v>0.25600000000000001</v>
      </c>
      <c r="AH620" s="72">
        <v>3.4000000000000002E-2</v>
      </c>
      <c r="AI620" s="72" t="s">
        <v>50</v>
      </c>
      <c r="AJ620" s="72">
        <v>8.0000000000000002E-3</v>
      </c>
      <c r="AK620" s="72">
        <f t="shared" si="219"/>
        <v>77.644764636646642</v>
      </c>
      <c r="AL620" s="72">
        <f t="shared" si="214"/>
        <v>2.9446018463161177</v>
      </c>
      <c r="AM620" s="72">
        <f t="shared" si="221"/>
        <v>272.25806451612902</v>
      </c>
      <c r="AN620" s="72">
        <v>42.54</v>
      </c>
      <c r="AO620" s="74">
        <v>20.146000000000001</v>
      </c>
      <c r="AP620" s="72">
        <v>9243.35</v>
      </c>
      <c r="AQ620" s="74">
        <v>41.5</v>
      </c>
      <c r="AR620" s="74">
        <v>13.23</v>
      </c>
      <c r="AS620" s="74">
        <v>9.3659999999999997</v>
      </c>
      <c r="AT620" s="74">
        <v>0.96199999999999997</v>
      </c>
      <c r="AU620" s="74">
        <v>0.27900000000000003</v>
      </c>
      <c r="AV620" s="74">
        <v>0.14099999999999999</v>
      </c>
      <c r="AW620" s="74">
        <v>6.98</v>
      </c>
      <c r="AX620" s="74">
        <v>0.14899999999999999</v>
      </c>
      <c r="AY620" s="74">
        <f t="shared" si="220"/>
        <v>29.576000000000001</v>
      </c>
      <c r="AZ620" s="74"/>
      <c r="BA620" s="74"/>
      <c r="BB620" s="74">
        <v>0.29899999999999999</v>
      </c>
      <c r="BC620" s="72">
        <v>88.51</v>
      </c>
      <c r="BD620" s="74">
        <v>0.32</v>
      </c>
      <c r="BE620" s="74">
        <v>2.8</v>
      </c>
      <c r="BF620" s="74">
        <v>7.5049999999999999</v>
      </c>
      <c r="BG620" s="74">
        <v>1.4999999999999999E-2</v>
      </c>
      <c r="BH620" s="74">
        <v>0.26</v>
      </c>
      <c r="BI620" s="74">
        <v>3.1E-2</v>
      </c>
      <c r="BJ620" s="74" t="s">
        <v>50</v>
      </c>
      <c r="BK620" s="74">
        <v>5.0000000000000001E-3</v>
      </c>
      <c r="BL620" s="74">
        <v>0.89500000000000002</v>
      </c>
      <c r="BM620" s="72">
        <v>564.84</v>
      </c>
      <c r="BN620" s="74">
        <v>1.61</v>
      </c>
      <c r="BO620" s="74">
        <v>50.05</v>
      </c>
      <c r="BP620" s="74">
        <v>11.257</v>
      </c>
      <c r="BQ620" s="74">
        <v>0.4</v>
      </c>
      <c r="BR620" s="74">
        <v>0.111</v>
      </c>
      <c r="BS620" s="74">
        <v>0.55300000000000005</v>
      </c>
      <c r="BT620" s="74">
        <v>2.1</v>
      </c>
      <c r="BU620" s="74">
        <v>8.0000000000000002E-3</v>
      </c>
      <c r="BV620" s="74">
        <f t="shared" si="217"/>
        <v>13.356999999999999</v>
      </c>
      <c r="BW620" s="74">
        <f t="shared" si="218"/>
        <v>4.1100000000000003</v>
      </c>
      <c r="BX620" s="73">
        <f t="shared" si="222"/>
        <v>-17.79</v>
      </c>
      <c r="BY620" s="73">
        <f t="shared" si="223"/>
        <v>-21.051999999999996</v>
      </c>
      <c r="BZ620" s="74">
        <v>0.26600000000000001</v>
      </c>
      <c r="CA620" s="72">
        <v>66.489999999999995</v>
      </c>
      <c r="CB620" s="74">
        <v>0.28999999999999998</v>
      </c>
      <c r="CC620" s="74">
        <v>0.79</v>
      </c>
      <c r="CD620" s="74">
        <v>7.585</v>
      </c>
      <c r="CE620" s="74">
        <v>0.01</v>
      </c>
      <c r="CF620" s="74">
        <v>0.28799999999999998</v>
      </c>
      <c r="CG620" s="74">
        <v>8.9999999999999993E-3</v>
      </c>
      <c r="CH620" s="74" t="s">
        <v>50</v>
      </c>
      <c r="CI620" s="74">
        <v>5.0000000000000001E-3</v>
      </c>
      <c r="CJ620" s="74">
        <v>1.97</v>
      </c>
      <c r="CK620" s="74">
        <v>569.88</v>
      </c>
      <c r="CL620" s="74">
        <v>1.1200000000000001</v>
      </c>
      <c r="CM620" s="74">
        <v>8.5500000000000007</v>
      </c>
      <c r="CN620" s="74">
        <v>35.840000000000003</v>
      </c>
      <c r="CO620" s="74">
        <v>0.11700000000000001</v>
      </c>
      <c r="CP620" s="74">
        <v>0.54800000000000004</v>
      </c>
      <c r="CQ620" s="74">
        <v>9.5000000000000001E-2</v>
      </c>
      <c r="CR620" s="74">
        <v>7.33</v>
      </c>
      <c r="CS620" s="74">
        <v>1.2999999999999999E-2</v>
      </c>
      <c r="CT620" s="74">
        <v>0.26600000000000001</v>
      </c>
      <c r="CU620" s="74">
        <v>57.81</v>
      </c>
      <c r="CV620" s="74">
        <v>0.3</v>
      </c>
      <c r="CW620" s="74">
        <v>0.56999999999999995</v>
      </c>
      <c r="CX620" s="74">
        <v>7.883</v>
      </c>
      <c r="CY620" s="74">
        <v>7.0000000000000001E-3</v>
      </c>
      <c r="CZ620" s="74">
        <v>0.29199999999999998</v>
      </c>
      <c r="DA620" s="74">
        <v>6.0000000000000001E-3</v>
      </c>
      <c r="DB620" s="74" t="s">
        <v>50</v>
      </c>
      <c r="DC620" s="74">
        <v>6.0000000000000001E-3</v>
      </c>
      <c r="DD620" s="74">
        <v>46.73</v>
      </c>
    </row>
    <row r="621" spans="1:108" ht="16.5" customHeight="1" x14ac:dyDescent="0.25">
      <c r="A621" s="70">
        <v>586</v>
      </c>
      <c r="B621" s="85">
        <v>45586</v>
      </c>
      <c r="C621" s="72">
        <v>1</v>
      </c>
      <c r="D621" s="72">
        <v>12</v>
      </c>
      <c r="E621" s="72">
        <v>2064.34</v>
      </c>
      <c r="F621" s="74"/>
      <c r="G621" s="72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2">
        <v>0.998</v>
      </c>
      <c r="AB621" s="72">
        <v>411.58</v>
      </c>
      <c r="AC621" s="72">
        <v>1.51</v>
      </c>
      <c r="AD621" s="72">
        <v>3.14</v>
      </c>
      <c r="AE621" s="72">
        <v>7.2220000000000004</v>
      </c>
      <c r="AF621" s="72">
        <v>5.1999999999999998E-2</v>
      </c>
      <c r="AG621" s="72">
        <v>0.24</v>
      </c>
      <c r="AH621" s="72">
        <v>3.2000000000000001E-2</v>
      </c>
      <c r="AI621" s="72" t="s">
        <v>50</v>
      </c>
      <c r="AJ621" s="72">
        <v>1.0999999999999999E-2</v>
      </c>
      <c r="AK621" s="72">
        <f t="shared" si="219"/>
        <v>78.15696481758647</v>
      </c>
      <c r="AL621" s="72">
        <f t="shared" si="214"/>
        <v>2.9359791582681907</v>
      </c>
      <c r="AM621" s="72">
        <f t="shared" si="221"/>
        <v>272.56953642384104</v>
      </c>
      <c r="AN621" s="72">
        <v>54.94</v>
      </c>
      <c r="AO621" s="74">
        <v>16.62</v>
      </c>
      <c r="AP621" s="72">
        <v>9598.35</v>
      </c>
      <c r="AQ621" s="74">
        <v>42.11</v>
      </c>
      <c r="AR621" s="74">
        <v>13.08</v>
      </c>
      <c r="AS621" s="74">
        <v>7.9009999999999998</v>
      </c>
      <c r="AT621" s="74">
        <v>0.873</v>
      </c>
      <c r="AU621" s="74">
        <v>0.28100000000000003</v>
      </c>
      <c r="AV621" s="74">
        <v>0.13</v>
      </c>
      <c r="AW621" s="74">
        <v>8.33</v>
      </c>
      <c r="AX621" s="74">
        <v>0.159</v>
      </c>
      <c r="AY621" s="74">
        <f t="shared" si="220"/>
        <v>29.311</v>
      </c>
      <c r="AZ621" s="74"/>
      <c r="BA621" s="74"/>
      <c r="BB621" s="74">
        <v>0.29899999999999999</v>
      </c>
      <c r="BC621" s="72">
        <v>85.39</v>
      </c>
      <c r="BD621" s="74">
        <v>0.3</v>
      </c>
      <c r="BE621" s="74">
        <v>2.76</v>
      </c>
      <c r="BF621" s="74">
        <v>7.48</v>
      </c>
      <c r="BG621" s="74">
        <v>2.1999999999999999E-2</v>
      </c>
      <c r="BH621" s="74">
        <v>0.249</v>
      </c>
      <c r="BI621" s="74">
        <v>2.8000000000000001E-2</v>
      </c>
      <c r="BJ621" s="74" t="s">
        <v>50</v>
      </c>
      <c r="BK621" s="74">
        <v>8.0000000000000002E-3</v>
      </c>
      <c r="BL621" s="74">
        <v>0.89100000000000001</v>
      </c>
      <c r="BM621" s="72">
        <v>640.94000000000005</v>
      </c>
      <c r="BN621" s="74">
        <v>1.55</v>
      </c>
      <c r="BO621" s="74">
        <v>40.049999999999997</v>
      </c>
      <c r="BP621" s="74">
        <v>9.4130000000000003</v>
      </c>
      <c r="BQ621" s="74">
        <v>0.36299999999999999</v>
      </c>
      <c r="BR621" s="74">
        <v>9.0999999999999998E-2</v>
      </c>
      <c r="BS621" s="74">
        <v>0.54300000000000004</v>
      </c>
      <c r="BT621" s="74">
        <v>10.76</v>
      </c>
      <c r="BU621" s="74">
        <v>8.9999999999999993E-3</v>
      </c>
      <c r="BV621" s="74">
        <f t="shared" si="217"/>
        <v>20.173000000000002</v>
      </c>
      <c r="BW621" s="74">
        <f t="shared" si="218"/>
        <v>12.673</v>
      </c>
      <c r="BX621" s="73">
        <f t="shared" si="222"/>
        <v>-10.029999999999999</v>
      </c>
      <c r="BY621" s="73">
        <f t="shared" si="223"/>
        <v>-13.378999999999996</v>
      </c>
      <c r="BZ621" s="74">
        <v>0.33300000000000002</v>
      </c>
      <c r="CA621" s="72">
        <v>62.45</v>
      </c>
      <c r="CB621" s="74">
        <v>0.25</v>
      </c>
      <c r="CC621" s="74">
        <v>0.52</v>
      </c>
      <c r="CD621" s="74">
        <v>7.0259999999999998</v>
      </c>
      <c r="CE621" s="74">
        <v>1.2999999999999999E-2</v>
      </c>
      <c r="CF621" s="74">
        <v>0.246</v>
      </c>
      <c r="CG621" s="74">
        <v>6.0000000000000001E-3</v>
      </c>
      <c r="CH621" s="74" t="s">
        <v>50</v>
      </c>
      <c r="CI621" s="74">
        <v>7.0000000000000001E-3</v>
      </c>
      <c r="CJ621" s="74">
        <v>1.7829999999999999</v>
      </c>
      <c r="CK621" s="74">
        <v>754.5</v>
      </c>
      <c r="CL621" s="74">
        <v>2.0699999999999998</v>
      </c>
      <c r="CM621" s="74">
        <v>14.67</v>
      </c>
      <c r="CN621" s="74">
        <v>31.114000000000001</v>
      </c>
      <c r="CO621" s="74">
        <v>0.17799999999999999</v>
      </c>
      <c r="CP621" s="74">
        <v>0.55700000000000005</v>
      </c>
      <c r="CQ621" s="74">
        <v>0.15</v>
      </c>
      <c r="CR621" s="74">
        <v>13.22</v>
      </c>
      <c r="CS621" s="74">
        <v>1.6E-2</v>
      </c>
      <c r="CT621" s="74">
        <v>0.23300000000000001</v>
      </c>
      <c r="CU621" s="74">
        <v>77.680000000000007</v>
      </c>
      <c r="CV621" s="74">
        <v>0.28999999999999998</v>
      </c>
      <c r="CW621" s="74">
        <v>0.45</v>
      </c>
      <c r="CX621" s="74">
        <v>6.8479999999999999</v>
      </c>
      <c r="CY621" s="74">
        <v>1.7000000000000001E-2</v>
      </c>
      <c r="CZ621" s="74">
        <v>0.23799999999999999</v>
      </c>
      <c r="DA621" s="74">
        <v>1.7999999999999999E-2</v>
      </c>
      <c r="DB621" s="74" t="s">
        <v>50</v>
      </c>
      <c r="DC621" s="74">
        <v>7.0000000000000001E-3</v>
      </c>
      <c r="DD621" s="74">
        <v>46.26</v>
      </c>
    </row>
    <row r="622" spans="1:108" ht="16.5" customHeight="1" x14ac:dyDescent="0.25">
      <c r="A622" s="70">
        <v>587</v>
      </c>
      <c r="B622" s="85">
        <v>45586</v>
      </c>
      <c r="C622" s="72">
        <v>2</v>
      </c>
      <c r="D622" s="72">
        <v>12</v>
      </c>
      <c r="E622" s="72">
        <v>2118.06</v>
      </c>
      <c r="F622" s="74"/>
      <c r="G622" s="72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2">
        <v>0.94699999999999995</v>
      </c>
      <c r="AB622" s="72">
        <v>518</v>
      </c>
      <c r="AC622" s="72">
        <v>1.33</v>
      </c>
      <c r="AD622" s="72">
        <v>2.84</v>
      </c>
      <c r="AE622" s="72">
        <v>6.9660000000000002</v>
      </c>
      <c r="AF622" s="72">
        <v>4.8000000000000001E-2</v>
      </c>
      <c r="AG622" s="72">
        <v>0.20499999999999999</v>
      </c>
      <c r="AH622" s="72">
        <v>2.9000000000000001E-2</v>
      </c>
      <c r="AI622" s="72" t="s">
        <v>50</v>
      </c>
      <c r="AJ622" s="72">
        <v>0.01</v>
      </c>
      <c r="AK622" s="72">
        <f>100-(AB622/10000*1.6734)-(AC622*1.1547)-(AD622*(100/(67.1-$AQ$1)))-(AF622*2.8879)-(AG622*2.1733)-((AE622-(AD622*($AQ$1/(67.1-$AQ$1)))-(AF622*0.8788)-(AG622*0.7453))*2.1483)</f>
        <v>79.33432650940577</v>
      </c>
      <c r="AL622" s="72">
        <f t="shared" si="214"/>
        <v>2.9191078307181422</v>
      </c>
      <c r="AM622" s="72">
        <f t="shared" si="221"/>
        <v>389.4736842105263</v>
      </c>
      <c r="AN622" s="72">
        <v>42.54</v>
      </c>
      <c r="AO622" s="74">
        <v>16.61</v>
      </c>
      <c r="AP622" s="72">
        <v>12112.24</v>
      </c>
      <c r="AQ622" s="74">
        <v>41.52</v>
      </c>
      <c r="AR622" s="74">
        <v>12.9</v>
      </c>
      <c r="AS622" s="74">
        <v>8.0459999999999994</v>
      </c>
      <c r="AT622" s="74">
        <v>0.78300000000000003</v>
      </c>
      <c r="AU622" s="74">
        <v>0.29399999999999998</v>
      </c>
      <c r="AV622" s="74">
        <v>0.127</v>
      </c>
      <c r="AW622" s="74">
        <v>8.25</v>
      </c>
      <c r="AX622" s="74">
        <v>0.19800000000000001</v>
      </c>
      <c r="AY622" s="74">
        <f t="shared" si="220"/>
        <v>29.195999999999998</v>
      </c>
      <c r="AZ622" s="74"/>
      <c r="BA622" s="74"/>
      <c r="BB622" s="74">
        <v>0.3</v>
      </c>
      <c r="BC622" s="72">
        <v>82.4</v>
      </c>
      <c r="BD622" s="74">
        <v>0.24</v>
      </c>
      <c r="BE622" s="74">
        <v>2.75</v>
      </c>
      <c r="BF622" s="74">
        <v>7.3369999999999997</v>
      </c>
      <c r="BG622" s="74">
        <v>2.1999999999999999E-2</v>
      </c>
      <c r="BH622" s="74">
        <v>0.22600000000000001</v>
      </c>
      <c r="BI622" s="74">
        <v>2.8000000000000001E-2</v>
      </c>
      <c r="BJ622" s="74" t="s">
        <v>50</v>
      </c>
      <c r="BK622" s="74">
        <v>7.0000000000000001E-3</v>
      </c>
      <c r="BL622" s="74">
        <v>0.79700000000000004</v>
      </c>
      <c r="BM622" s="72">
        <v>662.6</v>
      </c>
      <c r="BN622" s="74">
        <v>1.24</v>
      </c>
      <c r="BO622" s="74">
        <v>42.66</v>
      </c>
      <c r="BP622" s="74">
        <v>9.0370000000000008</v>
      </c>
      <c r="BQ622" s="74">
        <v>0.36</v>
      </c>
      <c r="BR622" s="74">
        <v>7.6999999999999999E-2</v>
      </c>
      <c r="BS622" s="74">
        <v>0.51</v>
      </c>
      <c r="BT622" s="74">
        <v>8.8000000000000007</v>
      </c>
      <c r="BU622" s="74">
        <v>8.9999999999999993E-3</v>
      </c>
      <c r="BV622" s="74">
        <f t="shared" si="217"/>
        <v>17.837000000000003</v>
      </c>
      <c r="BW622" s="74">
        <f t="shared" si="218"/>
        <v>10.4</v>
      </c>
      <c r="BX622" s="73">
        <f t="shared" si="222"/>
        <v>-4.2299999999999986</v>
      </c>
      <c r="BY622" s="73">
        <f t="shared" si="223"/>
        <v>-7.9789999999999957</v>
      </c>
      <c r="BZ622" s="74">
        <v>0.26600000000000001</v>
      </c>
      <c r="CA622" s="72">
        <v>72.59</v>
      </c>
      <c r="CB622" s="74">
        <v>0.19</v>
      </c>
      <c r="CC622" s="74">
        <v>0.47</v>
      </c>
      <c r="CD622" s="74">
        <v>6.55</v>
      </c>
      <c r="CE622" s="74">
        <v>0.01</v>
      </c>
      <c r="CF622" s="74">
        <v>0.21099999999999999</v>
      </c>
      <c r="CG622" s="74">
        <v>5.0000000000000001E-3</v>
      </c>
      <c r="CH622" s="74" t="s">
        <v>50</v>
      </c>
      <c r="CI622" s="74">
        <v>6.0000000000000001E-3</v>
      </c>
      <c r="CJ622" s="74">
        <v>1.569</v>
      </c>
      <c r="CK622" s="74">
        <v>833.61</v>
      </c>
      <c r="CL622" s="74">
        <v>1.48</v>
      </c>
      <c r="CM622" s="74">
        <v>17.37</v>
      </c>
      <c r="CN622" s="74">
        <v>30.178999999999998</v>
      </c>
      <c r="CO622" s="74">
        <v>0.18099999999999999</v>
      </c>
      <c r="CP622" s="74">
        <v>0.52600000000000002</v>
      </c>
      <c r="CQ622" s="74">
        <v>0.17499999999999999</v>
      </c>
      <c r="CR622" s="74">
        <v>15.64</v>
      </c>
      <c r="CS622" s="74">
        <v>1.4E-2</v>
      </c>
      <c r="CT622" s="74">
        <v>0.23300000000000001</v>
      </c>
      <c r="CU622" s="74">
        <v>71.150000000000006</v>
      </c>
      <c r="CV622" s="74">
        <v>0.24</v>
      </c>
      <c r="CW622" s="74">
        <v>0.43</v>
      </c>
      <c r="CX622" s="74">
        <v>6.5540000000000003</v>
      </c>
      <c r="CY622" s="74">
        <v>1.0999999999999999E-2</v>
      </c>
      <c r="CZ622" s="74">
        <v>0.223</v>
      </c>
      <c r="DA622" s="74">
        <v>5.0000000000000001E-3</v>
      </c>
      <c r="DB622" s="74" t="s">
        <v>50</v>
      </c>
      <c r="DC622" s="74">
        <v>6.0000000000000001E-3</v>
      </c>
      <c r="DD622" s="74">
        <v>46.73</v>
      </c>
    </row>
    <row r="623" spans="1:108" ht="16.5" customHeight="1" x14ac:dyDescent="0.25">
      <c r="A623" s="70">
        <v>588</v>
      </c>
      <c r="B623" s="85">
        <v>45587</v>
      </c>
      <c r="C623" s="72">
        <v>1</v>
      </c>
      <c r="D623" s="72">
        <v>12</v>
      </c>
      <c r="E623" s="72">
        <v>2109.3000000000002</v>
      </c>
      <c r="F623" s="74"/>
      <c r="G623" s="72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2">
        <v>0.99099999999999999</v>
      </c>
      <c r="AB623" s="72">
        <v>427.8</v>
      </c>
      <c r="AC623" s="72">
        <v>1.44</v>
      </c>
      <c r="AD623" s="72">
        <v>3.14</v>
      </c>
      <c r="AE623" s="72">
        <v>7.2149999999999999</v>
      </c>
      <c r="AF623" s="72">
        <v>5.1999999999999998E-2</v>
      </c>
      <c r="AG623" s="72">
        <v>0.26500000000000001</v>
      </c>
      <c r="AH623" s="72">
        <v>3.3000000000000002E-2</v>
      </c>
      <c r="AI623" s="72" t="s">
        <v>68</v>
      </c>
      <c r="AJ623" s="72">
        <v>8.9999999999999993E-3</v>
      </c>
      <c r="AK623" s="72">
        <f t="shared" ref="AK623:AK627" si="224">100-(AB623/10000*1.6734)-(AC623*1.1547)-(AD623*(100/(67.1-$AQ$1)))-(AF623*2.8879)-(AG623*2.1733)-((AE623-(AD623*($AQ$1/(67.1-$AQ$1)))-(AF623*0.8788)-(AG623*0.7453))*2.1483)</f>
        <v>78.235813362536476</v>
      </c>
      <c r="AL623" s="72">
        <f t="shared" si="214"/>
        <v>2.9344821082545303</v>
      </c>
      <c r="AM623" s="72">
        <f t="shared" si="221"/>
        <v>297.08333333333337</v>
      </c>
      <c r="AN623" s="72">
        <v>61.2</v>
      </c>
      <c r="AO623" s="74">
        <v>21.289000000000001</v>
      </c>
      <c r="AP623" s="72">
        <v>10859.55</v>
      </c>
      <c r="AQ623" s="74">
        <v>44.14</v>
      </c>
      <c r="AR623" s="74">
        <v>12.54</v>
      </c>
      <c r="AS623" s="74">
        <v>7.6539999999999999</v>
      </c>
      <c r="AT623" s="74">
        <v>0.89400000000000002</v>
      </c>
      <c r="AU623" s="74">
        <v>0.28999999999999998</v>
      </c>
      <c r="AV623" s="74">
        <v>0.128</v>
      </c>
      <c r="AW623" s="74">
        <v>7.68</v>
      </c>
      <c r="AX623" s="74">
        <v>0.19</v>
      </c>
      <c r="AY623" s="74">
        <f t="shared" si="220"/>
        <v>27.873999999999999</v>
      </c>
      <c r="AZ623" s="74"/>
      <c r="BA623" s="74"/>
      <c r="BB623" s="74">
        <v>0.36199999999999999</v>
      </c>
      <c r="BC623" s="72">
        <v>105.83</v>
      </c>
      <c r="BD623" s="74">
        <v>0.28000000000000003</v>
      </c>
      <c r="BE623" s="74">
        <v>2.91</v>
      </c>
      <c r="BF623" s="74">
        <v>7.077</v>
      </c>
      <c r="BG623" s="74">
        <v>2.7E-2</v>
      </c>
      <c r="BH623" s="74">
        <v>0.25</v>
      </c>
      <c r="BI623" s="74">
        <v>3.1E-2</v>
      </c>
      <c r="BJ623" s="74" t="s">
        <v>68</v>
      </c>
      <c r="BK623" s="74">
        <v>5.0000000000000001E-3</v>
      </c>
      <c r="BL623" s="74">
        <v>0.98499999999999999</v>
      </c>
      <c r="BM623" s="72">
        <v>710.16</v>
      </c>
      <c r="BN623" s="74">
        <v>1.43</v>
      </c>
      <c r="BO623" s="74">
        <v>51.44</v>
      </c>
      <c r="BP623" s="74">
        <v>9.1440000000000001</v>
      </c>
      <c r="BQ623" s="74">
        <v>0.40200000000000002</v>
      </c>
      <c r="BR623" s="74">
        <v>9.1999999999999998E-2</v>
      </c>
      <c r="BS623" s="74">
        <v>0.51200000000000001</v>
      </c>
      <c r="BT623" s="74">
        <v>1.94</v>
      </c>
      <c r="BU623" s="74">
        <v>8.9999999999999993E-3</v>
      </c>
      <c r="BV623" s="74">
        <f t="shared" si="217"/>
        <v>11.084</v>
      </c>
      <c r="BW623" s="74">
        <f t="shared" si="218"/>
        <v>3.7720000000000002</v>
      </c>
      <c r="BX623" s="73">
        <f t="shared" si="222"/>
        <v>-5.2899999999999991</v>
      </c>
      <c r="BY623" s="73">
        <f t="shared" si="223"/>
        <v>-9.2069999999999954</v>
      </c>
      <c r="BZ623" s="74">
        <v>0.32400000000000001</v>
      </c>
      <c r="CA623" s="72">
        <v>74.78</v>
      </c>
      <c r="CB623" s="74">
        <v>0.2</v>
      </c>
      <c r="CC623" s="74">
        <v>0.46</v>
      </c>
      <c r="CD623" s="74">
        <v>6.593</v>
      </c>
      <c r="CE623" s="74">
        <v>1.0999999999999999E-2</v>
      </c>
      <c r="CF623" s="74">
        <v>0.23100000000000001</v>
      </c>
      <c r="CG623" s="74">
        <v>5.0000000000000001E-3</v>
      </c>
      <c r="CH623" s="74" t="s">
        <v>68</v>
      </c>
      <c r="CI623" s="74">
        <v>5.0000000000000001E-3</v>
      </c>
      <c r="CJ623" s="74">
        <v>2.25</v>
      </c>
      <c r="CK623" s="74">
        <v>1122.78</v>
      </c>
      <c r="CL623" s="74">
        <v>1.66</v>
      </c>
      <c r="CM623" s="74">
        <v>16.420000000000002</v>
      </c>
      <c r="CN623" s="74">
        <v>28.611999999999998</v>
      </c>
      <c r="CO623" s="74">
        <v>0.20599999999999999</v>
      </c>
      <c r="CP623" s="74">
        <v>0.52200000000000002</v>
      </c>
      <c r="CQ623" s="74">
        <v>0.17</v>
      </c>
      <c r="CR623" s="74">
        <v>15.07</v>
      </c>
      <c r="CS623" s="74">
        <v>1.2999999999999999E-2</v>
      </c>
      <c r="CT623" s="74">
        <v>0.29699999999999999</v>
      </c>
      <c r="CU623" s="74">
        <v>66.78</v>
      </c>
      <c r="CV623" s="74">
        <v>0.22</v>
      </c>
      <c r="CW623" s="74">
        <v>0.38</v>
      </c>
      <c r="CX623" s="74">
        <v>6.6710000000000003</v>
      </c>
      <c r="CY623" s="74">
        <v>1.0999999999999999E-2</v>
      </c>
      <c r="CZ623" s="74">
        <v>0.252</v>
      </c>
      <c r="DA623" s="74">
        <v>4.0000000000000001E-3</v>
      </c>
      <c r="DB623" s="74" t="s">
        <v>68</v>
      </c>
      <c r="DC623" s="74">
        <v>5.0000000000000001E-3</v>
      </c>
      <c r="DD623" s="74">
        <v>44.93</v>
      </c>
    </row>
    <row r="624" spans="1:108" ht="16.5" customHeight="1" x14ac:dyDescent="0.25">
      <c r="A624" s="70">
        <v>589</v>
      </c>
      <c r="B624" s="85">
        <v>45587</v>
      </c>
      <c r="C624" s="72">
        <v>2</v>
      </c>
      <c r="D624" s="72">
        <v>12</v>
      </c>
      <c r="E624" s="72">
        <v>2148.5300000000002</v>
      </c>
      <c r="F624" s="74"/>
      <c r="G624" s="72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2">
        <v>1.3149999999999999</v>
      </c>
      <c r="AB624" s="72">
        <v>499.23</v>
      </c>
      <c r="AC624" s="72">
        <v>1.56</v>
      </c>
      <c r="AD624" s="72">
        <v>3.11</v>
      </c>
      <c r="AE624" s="72">
        <v>7.6260000000000003</v>
      </c>
      <c r="AF624" s="72">
        <v>5.2999999999999999E-2</v>
      </c>
      <c r="AG624" s="72">
        <v>0.28999999999999998</v>
      </c>
      <c r="AH624" s="72">
        <v>3.2000000000000001E-2</v>
      </c>
      <c r="AI624" s="72" t="s">
        <v>68</v>
      </c>
      <c r="AJ624" s="72">
        <v>8.0000000000000002E-3</v>
      </c>
      <c r="AK624" s="72">
        <f t="shared" si="224"/>
        <v>77.228374021969373</v>
      </c>
      <c r="AL624" s="72">
        <f t="shared" si="214"/>
        <v>2.9508725137114591</v>
      </c>
      <c r="AM624" s="72">
        <f t="shared" si="221"/>
        <v>320.01923076923077</v>
      </c>
      <c r="AN624" s="72">
        <v>43.85</v>
      </c>
      <c r="AO624" s="74">
        <v>22.088000000000001</v>
      </c>
      <c r="AP624" s="72">
        <v>10808.22</v>
      </c>
      <c r="AQ624" s="74">
        <v>41.25</v>
      </c>
      <c r="AR624" s="74">
        <v>13.07</v>
      </c>
      <c r="AS624" s="74">
        <v>8.6110000000000007</v>
      </c>
      <c r="AT624" s="74">
        <v>0.89700000000000002</v>
      </c>
      <c r="AU624" s="74">
        <v>0.33600000000000002</v>
      </c>
      <c r="AV624" s="74">
        <v>0.13300000000000001</v>
      </c>
      <c r="AW624" s="74">
        <v>9.64</v>
      </c>
      <c r="AX624" s="74">
        <v>0.17799999999999999</v>
      </c>
      <c r="AY624" s="74">
        <f t="shared" si="220"/>
        <v>31.321000000000002</v>
      </c>
      <c r="AZ624" s="74"/>
      <c r="BA624" s="74"/>
      <c r="BB624" s="74">
        <v>0.38900000000000001</v>
      </c>
      <c r="BC624" s="72">
        <v>99.97</v>
      </c>
      <c r="BD624" s="74">
        <v>0.24</v>
      </c>
      <c r="BE624" s="74">
        <v>2.71</v>
      </c>
      <c r="BF624" s="74">
        <v>7.2270000000000003</v>
      </c>
      <c r="BG624" s="74">
        <v>2.4E-2</v>
      </c>
      <c r="BH624" s="74">
        <v>0.26700000000000002</v>
      </c>
      <c r="BI624" s="74">
        <v>2.8000000000000001E-2</v>
      </c>
      <c r="BJ624" s="74" t="s">
        <v>68</v>
      </c>
      <c r="BK624" s="74">
        <v>4.0000000000000001E-3</v>
      </c>
      <c r="BL624" s="74">
        <v>1.0009999999999999</v>
      </c>
      <c r="BM624" s="72">
        <v>662.69</v>
      </c>
      <c r="BN624" s="74">
        <v>1.19</v>
      </c>
      <c r="BO624" s="74">
        <v>50.7</v>
      </c>
      <c r="BP624" s="74">
        <v>9.5259999999999998</v>
      </c>
      <c r="BQ624" s="74">
        <v>0.372</v>
      </c>
      <c r="BR624" s="74">
        <v>0.28999999999999998</v>
      </c>
      <c r="BS624" s="74">
        <v>0.51100000000000001</v>
      </c>
      <c r="BT624" s="74">
        <v>2.06</v>
      </c>
      <c r="BU624" s="74">
        <v>7.0000000000000001E-3</v>
      </c>
      <c r="BV624" s="74">
        <f t="shared" si="217"/>
        <v>11.586</v>
      </c>
      <c r="BW624" s="74">
        <f t="shared" si="218"/>
        <v>3.6219999999999999</v>
      </c>
      <c r="BX624" s="73">
        <f t="shared" si="222"/>
        <v>-6.2299999999999986</v>
      </c>
      <c r="BY624" s="73">
        <f t="shared" si="223"/>
        <v>-10.584999999999996</v>
      </c>
      <c r="BZ624" s="74">
        <v>0.36099999999999999</v>
      </c>
      <c r="CA624" s="72">
        <v>67.41</v>
      </c>
      <c r="CB624" s="74">
        <v>0.18</v>
      </c>
      <c r="CC624" s="74">
        <v>0.34</v>
      </c>
      <c r="CD624" s="74">
        <v>7.0309999999999997</v>
      </c>
      <c r="CE624" s="74">
        <v>8.9999999999999993E-3</v>
      </c>
      <c r="CF624" s="74">
        <v>0.26100000000000001</v>
      </c>
      <c r="CG624" s="74">
        <v>4.0000000000000001E-3</v>
      </c>
      <c r="CH624" s="74" t="s">
        <v>68</v>
      </c>
      <c r="CI624" s="74">
        <v>4.0000000000000001E-3</v>
      </c>
      <c r="CJ624" s="74">
        <v>2.7989999999999999</v>
      </c>
      <c r="CK624" s="74">
        <v>1142.8800000000001</v>
      </c>
      <c r="CL624" s="74">
        <v>1.53</v>
      </c>
      <c r="CM624" s="74">
        <v>13.14</v>
      </c>
      <c r="CN624" s="74">
        <v>30.882000000000001</v>
      </c>
      <c r="CO624" s="74">
        <v>0.17399999999999999</v>
      </c>
      <c r="CP624" s="74">
        <v>0.751</v>
      </c>
      <c r="CQ624" s="74">
        <v>0.13700000000000001</v>
      </c>
      <c r="CR624" s="74">
        <v>13.16</v>
      </c>
      <c r="CS624" s="74">
        <v>1.7000000000000001E-2</v>
      </c>
      <c r="CT624" s="74">
        <v>0.29799999999999999</v>
      </c>
      <c r="CU624" s="74">
        <v>58.67</v>
      </c>
      <c r="CV624" s="74">
        <v>0.21</v>
      </c>
      <c r="CW624" s="74">
        <v>0.31</v>
      </c>
      <c r="CX624" s="74">
        <v>6.657</v>
      </c>
      <c r="CY624" s="74">
        <v>0.01</v>
      </c>
      <c r="CZ624" s="74">
        <v>0.26200000000000001</v>
      </c>
      <c r="DA624" s="74">
        <v>4.0000000000000001E-3</v>
      </c>
      <c r="DB624" s="74" t="s">
        <v>68</v>
      </c>
      <c r="DC624" s="74">
        <v>4.0000000000000001E-3</v>
      </c>
      <c r="DD624" s="74">
        <v>47.32</v>
      </c>
    </row>
    <row r="625" spans="1:108" ht="16.5" customHeight="1" x14ac:dyDescent="0.25">
      <c r="A625" s="70">
        <v>590</v>
      </c>
      <c r="B625" s="85">
        <v>45588</v>
      </c>
      <c r="C625" s="72">
        <v>1</v>
      </c>
      <c r="D625" s="72">
        <v>12</v>
      </c>
      <c r="E625" s="72">
        <v>2125.48</v>
      </c>
      <c r="F625" s="74"/>
      <c r="G625" s="72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2">
        <v>1.046</v>
      </c>
      <c r="AB625" s="72">
        <v>569.74</v>
      </c>
      <c r="AC625" s="72">
        <v>1.68</v>
      </c>
      <c r="AD625" s="72">
        <v>3.01</v>
      </c>
      <c r="AE625" s="72">
        <v>8.2910000000000004</v>
      </c>
      <c r="AF625" s="72">
        <v>4.8000000000000001E-2</v>
      </c>
      <c r="AG625" s="72">
        <v>0.30599999999999999</v>
      </c>
      <c r="AH625" s="72">
        <v>3.2000000000000001E-2</v>
      </c>
      <c r="AI625" s="72" t="s">
        <v>50</v>
      </c>
      <c r="AJ625" s="72">
        <v>7.0000000000000001E-3</v>
      </c>
      <c r="AK625" s="72">
        <f t="shared" si="224"/>
        <v>75.783014262352509</v>
      </c>
      <c r="AL625" s="72">
        <f t="shared" si="214"/>
        <v>2.974627292688969</v>
      </c>
      <c r="AM625" s="72">
        <f t="shared" si="221"/>
        <v>339.13095238095241</v>
      </c>
      <c r="AN625" s="72">
        <v>59.77</v>
      </c>
      <c r="AO625" s="74">
        <v>15.222</v>
      </c>
      <c r="AP625" s="72">
        <v>10197.01</v>
      </c>
      <c r="AQ625" s="74">
        <v>36.450000000000003</v>
      </c>
      <c r="AR625" s="74">
        <v>17.45</v>
      </c>
      <c r="AS625" s="74">
        <v>10.285</v>
      </c>
      <c r="AT625" s="74">
        <v>0.76400000000000001</v>
      </c>
      <c r="AU625" s="74">
        <v>0.41099999999999998</v>
      </c>
      <c r="AV625" s="74">
        <v>0.17299999999999999</v>
      </c>
      <c r="AW625" s="74">
        <v>8.74</v>
      </c>
      <c r="AX625" s="74">
        <v>0.16800000000000001</v>
      </c>
      <c r="AY625" s="74">
        <f t="shared" si="220"/>
        <v>36.474999999999994</v>
      </c>
      <c r="AZ625" s="74"/>
      <c r="BA625" s="74"/>
      <c r="BB625" s="74">
        <v>0.36299999999999999</v>
      </c>
      <c r="BC625" s="72">
        <v>115.73</v>
      </c>
      <c r="BD625" s="74">
        <v>0.3</v>
      </c>
      <c r="BE625" s="74">
        <v>2.66</v>
      </c>
      <c r="BF625" s="74">
        <v>8.5180000000000007</v>
      </c>
      <c r="BG625" s="74">
        <v>2.1000000000000001E-2</v>
      </c>
      <c r="BH625" s="74">
        <v>0.314</v>
      </c>
      <c r="BI625" s="74">
        <v>2.8000000000000001E-2</v>
      </c>
      <c r="BJ625" s="74" t="s">
        <v>50</v>
      </c>
      <c r="BK625" s="74">
        <v>4.0000000000000001E-3</v>
      </c>
      <c r="BL625" s="74">
        <v>1.0169999999999999</v>
      </c>
      <c r="BM625" s="72">
        <v>822.67</v>
      </c>
      <c r="BN625" s="74">
        <v>1.66</v>
      </c>
      <c r="BO625" s="74">
        <v>52.36</v>
      </c>
      <c r="BP625" s="74">
        <v>10.218</v>
      </c>
      <c r="BQ625" s="74">
        <v>0.35899999999999999</v>
      </c>
      <c r="BR625" s="74">
        <v>0.13900000000000001</v>
      </c>
      <c r="BS625" s="74">
        <v>0.55500000000000005</v>
      </c>
      <c r="BT625" s="74">
        <v>1.6</v>
      </c>
      <c r="BU625" s="74">
        <v>8.0000000000000002E-3</v>
      </c>
      <c r="BV625" s="74">
        <f t="shared" si="217"/>
        <v>11.818</v>
      </c>
      <c r="BW625" s="74">
        <f t="shared" si="218"/>
        <v>3.6189999999999998</v>
      </c>
      <c r="BX625" s="73">
        <f t="shared" si="222"/>
        <v>-7.629999999999999</v>
      </c>
      <c r="BY625" s="73">
        <f t="shared" si="223"/>
        <v>-11.965999999999996</v>
      </c>
      <c r="BZ625" s="74">
        <v>0.29099999999999998</v>
      </c>
      <c r="CA625" s="72">
        <v>82.85</v>
      </c>
      <c r="CB625" s="74">
        <v>0.24</v>
      </c>
      <c r="CC625" s="74">
        <v>0.35</v>
      </c>
      <c r="CD625" s="74">
        <v>8.2639999999999993</v>
      </c>
      <c r="CE625" s="74">
        <v>1.0999999999999999E-2</v>
      </c>
      <c r="CF625" s="74">
        <v>0.312</v>
      </c>
      <c r="CG625" s="74">
        <v>5.0000000000000001E-3</v>
      </c>
      <c r="CH625" s="74" t="s">
        <v>50</v>
      </c>
      <c r="CI625" s="74">
        <v>4.0000000000000001E-3</v>
      </c>
      <c r="CJ625" s="74">
        <v>2.58</v>
      </c>
      <c r="CK625" s="74">
        <v>1469.51</v>
      </c>
      <c r="CL625" s="74">
        <v>2.0299999999999998</v>
      </c>
      <c r="CM625" s="74">
        <v>15.87</v>
      </c>
      <c r="CN625" s="74">
        <v>29.207999999999998</v>
      </c>
      <c r="CO625" s="74">
        <v>0.223</v>
      </c>
      <c r="CP625" s="74">
        <v>0.74299999999999999</v>
      </c>
      <c r="CQ625" s="74">
        <v>0.161</v>
      </c>
      <c r="CR625" s="74">
        <v>8.1</v>
      </c>
      <c r="CS625" s="74">
        <v>1.4999999999999999E-2</v>
      </c>
      <c r="CT625" s="74">
        <v>0.22900000000000001</v>
      </c>
      <c r="CU625" s="74">
        <v>62.46</v>
      </c>
      <c r="CV625" s="74">
        <v>0.24</v>
      </c>
      <c r="CW625" s="74">
        <v>0.2</v>
      </c>
      <c r="CX625" s="74">
        <v>7.2640000000000002</v>
      </c>
      <c r="CY625" s="74">
        <v>0.01</v>
      </c>
      <c r="CZ625" s="74">
        <v>0.30099999999999999</v>
      </c>
      <c r="DA625" s="74">
        <v>4.0000000000000001E-3</v>
      </c>
      <c r="DB625" s="74" t="s">
        <v>50</v>
      </c>
      <c r="DC625" s="74">
        <v>3.0000000000000001E-3</v>
      </c>
      <c r="DD625" s="74">
        <v>47.95</v>
      </c>
    </row>
    <row r="626" spans="1:108" ht="16.5" customHeight="1" x14ac:dyDescent="0.25">
      <c r="A626" s="70">
        <v>591</v>
      </c>
      <c r="B626" s="85">
        <v>45588</v>
      </c>
      <c r="C626" s="72">
        <v>2</v>
      </c>
      <c r="D626" s="72">
        <v>12</v>
      </c>
      <c r="E626" s="72">
        <v>2052.3000000000002</v>
      </c>
      <c r="F626" s="74"/>
      <c r="G626" s="72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2">
        <v>0.997</v>
      </c>
      <c r="AB626" s="72">
        <v>594.78</v>
      </c>
      <c r="AC626" s="72">
        <v>1.75</v>
      </c>
      <c r="AD626" s="72">
        <v>3.27</v>
      </c>
      <c r="AE626" s="72">
        <v>8.7650000000000006</v>
      </c>
      <c r="AF626" s="72">
        <v>4.9000000000000002E-2</v>
      </c>
      <c r="AG626" s="72">
        <v>0.32100000000000001</v>
      </c>
      <c r="AH626" s="72">
        <v>3.5000000000000003E-2</v>
      </c>
      <c r="AI626" s="72" t="s">
        <v>50</v>
      </c>
      <c r="AJ626" s="72">
        <v>7.0000000000000001E-3</v>
      </c>
      <c r="AK626" s="72">
        <f t="shared" si="224"/>
        <v>74.311896122670419</v>
      </c>
      <c r="AL626" s="72">
        <f t="shared" si="214"/>
        <v>2.9961204386261748</v>
      </c>
      <c r="AM626" s="72">
        <f t="shared" si="221"/>
        <v>339.87428571428569</v>
      </c>
      <c r="AN626" s="72">
        <v>40.68</v>
      </c>
      <c r="AO626" s="74">
        <v>17.052</v>
      </c>
      <c r="AP626" s="72">
        <v>11666.05</v>
      </c>
      <c r="AQ626" s="74">
        <v>40.42</v>
      </c>
      <c r="AR626" s="74">
        <v>13.24</v>
      </c>
      <c r="AS626" s="74">
        <v>9.92</v>
      </c>
      <c r="AT626" s="74">
        <v>0.75</v>
      </c>
      <c r="AU626" s="74">
        <v>0.35799999999999998</v>
      </c>
      <c r="AV626" s="74">
        <v>0.13400000000000001</v>
      </c>
      <c r="AW626" s="74">
        <v>8.36</v>
      </c>
      <c r="AX626" s="74">
        <v>0.20799999999999999</v>
      </c>
      <c r="AY626" s="74">
        <f t="shared" si="220"/>
        <v>31.520000000000003</v>
      </c>
      <c r="AZ626" s="74"/>
      <c r="BA626" s="74"/>
      <c r="BB626" s="74">
        <v>0.36199999999999999</v>
      </c>
      <c r="BC626" s="72">
        <v>117.27</v>
      </c>
      <c r="BD626" s="74">
        <v>0.26</v>
      </c>
      <c r="BE626" s="74">
        <v>2.6</v>
      </c>
      <c r="BF626" s="74">
        <v>8.2949999999999999</v>
      </c>
      <c r="BG626" s="74">
        <v>2.1999999999999999E-2</v>
      </c>
      <c r="BH626" s="74">
        <v>0.26700000000000002</v>
      </c>
      <c r="BI626" s="74">
        <v>2.7E-2</v>
      </c>
      <c r="BJ626" s="74" t="s">
        <v>50</v>
      </c>
      <c r="BK626" s="74">
        <v>4.0000000000000001E-3</v>
      </c>
      <c r="BL626" s="74">
        <v>1.155</v>
      </c>
      <c r="BM626" s="72">
        <v>811.45</v>
      </c>
      <c r="BN626" s="74">
        <v>1.57</v>
      </c>
      <c r="BO626" s="74">
        <v>51.18</v>
      </c>
      <c r="BP626" s="74">
        <v>10.833</v>
      </c>
      <c r="BQ626" s="74">
        <v>0.40500000000000003</v>
      </c>
      <c r="BR626" s="74">
        <v>0.14399999999999999</v>
      </c>
      <c r="BS626" s="74">
        <v>0.55600000000000005</v>
      </c>
      <c r="BT626" s="74">
        <v>1.87</v>
      </c>
      <c r="BU626" s="74">
        <v>8.0000000000000002E-3</v>
      </c>
      <c r="BV626" s="74">
        <f t="shared" si="217"/>
        <v>12.702999999999999</v>
      </c>
      <c r="BW626" s="74">
        <f t="shared" si="218"/>
        <v>3.8450000000000006</v>
      </c>
      <c r="BX626" s="73">
        <f t="shared" si="222"/>
        <v>-8.759999999999998</v>
      </c>
      <c r="BY626" s="73">
        <f t="shared" si="223"/>
        <v>-13.120999999999995</v>
      </c>
      <c r="BZ626" s="74">
        <v>0.26600000000000001</v>
      </c>
      <c r="CA626" s="72">
        <v>67.59</v>
      </c>
      <c r="CB626" s="74">
        <v>0.19</v>
      </c>
      <c r="CC626" s="74">
        <v>0.21</v>
      </c>
      <c r="CD626" s="74">
        <v>7.5469999999999997</v>
      </c>
      <c r="CE626" s="74">
        <v>0.01</v>
      </c>
      <c r="CF626" s="74">
        <v>0.23799999999999999</v>
      </c>
      <c r="CG626" s="74">
        <v>3.0000000000000001E-3</v>
      </c>
      <c r="CH626" s="74" t="s">
        <v>50</v>
      </c>
      <c r="CI626" s="74">
        <v>6.0000000000000001E-3</v>
      </c>
      <c r="CJ626" s="74">
        <v>2.1269999999999998</v>
      </c>
      <c r="CK626" s="74">
        <v>572.61</v>
      </c>
      <c r="CL626" s="74">
        <v>0.44</v>
      </c>
      <c r="CM626" s="74">
        <v>2.1800000000000002</v>
      </c>
      <c r="CN626" s="74">
        <v>39.781999999999996</v>
      </c>
      <c r="CO626" s="74">
        <v>4.2999999999999997E-2</v>
      </c>
      <c r="CP626" s="74">
        <v>0.60199999999999998</v>
      </c>
      <c r="CQ626" s="74">
        <v>2.4E-2</v>
      </c>
      <c r="CR626" s="74">
        <v>6.59</v>
      </c>
      <c r="CS626" s="74">
        <v>0.01</v>
      </c>
      <c r="CT626" s="74">
        <v>0.16600000000000001</v>
      </c>
      <c r="CU626" s="74">
        <v>42.91</v>
      </c>
      <c r="CV626" s="74">
        <v>0.2</v>
      </c>
      <c r="CW626" s="74">
        <v>0.13</v>
      </c>
      <c r="CX626" s="74">
        <v>6.3739999999999997</v>
      </c>
      <c r="CY626" s="74">
        <v>8.9999999999999993E-3</v>
      </c>
      <c r="CZ626" s="74">
        <v>0.22500000000000001</v>
      </c>
      <c r="DA626" s="74">
        <v>3.0000000000000001E-3</v>
      </c>
      <c r="DB626" s="74" t="s">
        <v>50</v>
      </c>
      <c r="DC626" s="74">
        <v>3.0000000000000001E-3</v>
      </c>
      <c r="DD626" s="74">
        <v>45.95</v>
      </c>
    </row>
    <row r="627" spans="1:108" ht="16.5" customHeight="1" x14ac:dyDescent="0.25">
      <c r="A627" s="70">
        <v>592</v>
      </c>
      <c r="B627" s="85">
        <v>45589</v>
      </c>
      <c r="C627" s="72">
        <v>1</v>
      </c>
      <c r="D627" s="72">
        <v>8.4499999999999993</v>
      </c>
      <c r="E627" s="72">
        <v>1459.98</v>
      </c>
      <c r="F627" s="74"/>
      <c r="G627" s="72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2">
        <v>1.081</v>
      </c>
      <c r="AB627" s="72">
        <v>678.73</v>
      </c>
      <c r="AC627" s="72">
        <v>1.71</v>
      </c>
      <c r="AD627" s="72">
        <v>3.3</v>
      </c>
      <c r="AE627" s="72">
        <v>8.4849999999999994</v>
      </c>
      <c r="AF627" s="72">
        <v>5.6000000000000001E-2</v>
      </c>
      <c r="AG627" s="72">
        <v>0.3</v>
      </c>
      <c r="AH627" s="72">
        <v>3.4000000000000002E-2</v>
      </c>
      <c r="AI627" s="72" t="s">
        <v>50</v>
      </c>
      <c r="AJ627" s="72">
        <v>1.0999999999999999E-2</v>
      </c>
      <c r="AK627" s="72">
        <f t="shared" si="224"/>
        <v>74.909242394317488</v>
      </c>
      <c r="AL627" s="72">
        <f t="shared" si="214"/>
        <v>2.9861720400628569</v>
      </c>
      <c r="AM627" s="72">
        <f t="shared" si="221"/>
        <v>396.91812865497076</v>
      </c>
      <c r="AN627" s="72">
        <v>57.81</v>
      </c>
      <c r="AO627" s="74">
        <v>13.807</v>
      </c>
      <c r="AP627" s="72">
        <v>10513.76</v>
      </c>
      <c r="AQ627" s="74">
        <v>34.21</v>
      </c>
      <c r="AR627" s="74">
        <v>18.75</v>
      </c>
      <c r="AS627" s="74">
        <v>10.64</v>
      </c>
      <c r="AT627" s="74">
        <v>0.73</v>
      </c>
      <c r="AU627" s="74">
        <v>0.36099999999999999</v>
      </c>
      <c r="AV627" s="74">
        <v>0.185</v>
      </c>
      <c r="AW627" s="74">
        <v>9.4499999999999993</v>
      </c>
      <c r="AX627" s="74">
        <v>0.16600000000000001</v>
      </c>
      <c r="AY627" s="74">
        <f t="shared" si="220"/>
        <v>38.840000000000003</v>
      </c>
      <c r="AZ627" s="74"/>
      <c r="BA627" s="74"/>
      <c r="BB627" s="74">
        <v>0.39900000000000002</v>
      </c>
      <c r="BC627" s="72">
        <v>150.69999999999999</v>
      </c>
      <c r="BD627" s="74">
        <v>0.35</v>
      </c>
      <c r="BE627" s="74">
        <v>2.68</v>
      </c>
      <c r="BF627" s="74">
        <v>8.6199999999999992</v>
      </c>
      <c r="BG627" s="74">
        <v>2.3E-2</v>
      </c>
      <c r="BH627" s="74">
        <v>0.32200000000000001</v>
      </c>
      <c r="BI627" s="74">
        <v>2.7E-2</v>
      </c>
      <c r="BJ627" s="74" t="s">
        <v>50</v>
      </c>
      <c r="BK627" s="74">
        <v>6.0000000000000001E-3</v>
      </c>
      <c r="BL627" s="74">
        <v>0.86799999999999999</v>
      </c>
      <c r="BM627" s="72">
        <v>822.05</v>
      </c>
      <c r="BN627" s="74">
        <v>1.91</v>
      </c>
      <c r="BO627" s="74">
        <v>50.38</v>
      </c>
      <c r="BP627" s="74">
        <v>11.317</v>
      </c>
      <c r="BQ627" s="74">
        <v>0.36799999999999999</v>
      </c>
      <c r="BR627" s="74">
        <v>0.154</v>
      </c>
      <c r="BS627" s="74">
        <v>0.5</v>
      </c>
      <c r="BT627" s="74">
        <v>2.14</v>
      </c>
      <c r="BU627" s="74">
        <v>1.2E-2</v>
      </c>
      <c r="BV627" s="74">
        <f t="shared" si="217"/>
        <v>13.457000000000001</v>
      </c>
      <c r="BW627" s="74">
        <f t="shared" si="218"/>
        <v>4.4180000000000001</v>
      </c>
      <c r="BX627" s="73">
        <f t="shared" si="222"/>
        <v>-9.6199999999999974</v>
      </c>
      <c r="BY627" s="73">
        <f t="shared" si="223"/>
        <v>-13.702999999999996</v>
      </c>
      <c r="BZ627" s="74">
        <v>0.33200000000000002</v>
      </c>
      <c r="CA627" s="72">
        <v>108.53</v>
      </c>
      <c r="CB627" s="74">
        <v>0.24</v>
      </c>
      <c r="CC627" s="74">
        <v>0.36</v>
      </c>
      <c r="CD627" s="74">
        <v>8.1170000000000009</v>
      </c>
      <c r="CE627" s="74">
        <v>1.2999999999999999E-2</v>
      </c>
      <c r="CF627" s="74">
        <v>0.31</v>
      </c>
      <c r="CG627" s="74">
        <v>4.0000000000000001E-3</v>
      </c>
      <c r="CH627" s="74" t="s">
        <v>50</v>
      </c>
      <c r="CI627" s="74">
        <v>5.0000000000000001E-3</v>
      </c>
      <c r="CJ627" s="74">
        <v>2.0430000000000001</v>
      </c>
      <c r="CK627" s="74">
        <v>795.07</v>
      </c>
      <c r="CL627" s="74">
        <v>0.68</v>
      </c>
      <c r="CM627" s="74">
        <v>3.24</v>
      </c>
      <c r="CN627" s="74">
        <v>37.241999999999997</v>
      </c>
      <c r="CO627" s="74">
        <v>6.3E-2</v>
      </c>
      <c r="CP627" s="74">
        <v>0.59699999999999998</v>
      </c>
      <c r="CQ627" s="74">
        <v>3.3000000000000002E-2</v>
      </c>
      <c r="CR627" s="74">
        <v>5.79</v>
      </c>
      <c r="CS627" s="74">
        <v>1.2999999999999999E-2</v>
      </c>
      <c r="CT627" s="74">
        <v>0.19900000000000001</v>
      </c>
      <c r="CU627" s="74">
        <v>69.12</v>
      </c>
      <c r="CV627" s="74">
        <v>0.27</v>
      </c>
      <c r="CW627" s="74">
        <v>0.28000000000000003</v>
      </c>
      <c r="CX627" s="74">
        <v>6.968</v>
      </c>
      <c r="CY627" s="74">
        <v>1.2E-2</v>
      </c>
      <c r="CZ627" s="74">
        <v>0.309</v>
      </c>
      <c r="DA627" s="74">
        <v>3.0000000000000001E-3</v>
      </c>
      <c r="DB627" s="74" t="s">
        <v>50</v>
      </c>
      <c r="DC627" s="74">
        <v>5.0000000000000001E-3</v>
      </c>
      <c r="DD627" s="74">
        <v>49.63</v>
      </c>
    </row>
    <row r="628" spans="1:108" ht="16.5" customHeight="1" x14ac:dyDescent="0.25">
      <c r="A628" s="70">
        <v>593</v>
      </c>
      <c r="B628" s="85">
        <v>45589</v>
      </c>
      <c r="C628" s="72">
        <v>2</v>
      </c>
      <c r="D628" s="72">
        <v>0</v>
      </c>
      <c r="E628" s="72">
        <v>0</v>
      </c>
      <c r="F628" s="74"/>
      <c r="G628" s="72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2">
        <v>0</v>
      </c>
      <c r="AB628" s="72">
        <v>0</v>
      </c>
      <c r="AC628" s="72">
        <v>0</v>
      </c>
      <c r="AD628" s="72">
        <v>0</v>
      </c>
      <c r="AE628" s="72">
        <v>0</v>
      </c>
      <c r="AF628" s="72">
        <v>0</v>
      </c>
      <c r="AG628" s="72">
        <v>0</v>
      </c>
      <c r="AH628" s="72">
        <v>0</v>
      </c>
      <c r="AI628" s="72"/>
      <c r="AJ628" s="72">
        <v>0</v>
      </c>
      <c r="AK628" s="72">
        <v>0</v>
      </c>
      <c r="AL628" s="72">
        <v>0</v>
      </c>
      <c r="AM628" s="72">
        <v>0</v>
      </c>
      <c r="AN628" s="72">
        <v>0</v>
      </c>
      <c r="AO628" s="74">
        <v>0</v>
      </c>
      <c r="AP628" s="74">
        <v>0</v>
      </c>
      <c r="AQ628" s="74">
        <v>0</v>
      </c>
      <c r="AR628" s="74">
        <v>0</v>
      </c>
      <c r="AS628" s="74">
        <v>0</v>
      </c>
      <c r="AT628" s="74">
        <v>0</v>
      </c>
      <c r="AU628" s="74">
        <v>0</v>
      </c>
      <c r="AV628" s="74">
        <v>0</v>
      </c>
      <c r="AW628" s="74">
        <v>0</v>
      </c>
      <c r="AX628" s="74">
        <v>0</v>
      </c>
      <c r="AY628" s="74">
        <v>0</v>
      </c>
      <c r="AZ628" s="74"/>
      <c r="BA628" s="74"/>
      <c r="BB628" s="74">
        <v>0</v>
      </c>
      <c r="BC628" s="74">
        <v>0</v>
      </c>
      <c r="BD628" s="74">
        <v>0</v>
      </c>
      <c r="BE628" s="74">
        <v>0</v>
      </c>
      <c r="BF628" s="74">
        <v>0</v>
      </c>
      <c r="BG628" s="74">
        <v>0</v>
      </c>
      <c r="BH628" s="74">
        <v>0</v>
      </c>
      <c r="BI628" s="74">
        <v>0</v>
      </c>
      <c r="BJ628" s="74">
        <v>0</v>
      </c>
      <c r="BK628" s="74">
        <v>0</v>
      </c>
      <c r="BL628" s="74">
        <v>0</v>
      </c>
      <c r="BM628" s="74">
        <v>0</v>
      </c>
      <c r="BN628" s="74">
        <v>0</v>
      </c>
      <c r="BO628" s="74">
        <v>0</v>
      </c>
      <c r="BP628" s="74">
        <v>0</v>
      </c>
      <c r="BQ628" s="74">
        <v>0</v>
      </c>
      <c r="BR628" s="74">
        <v>0</v>
      </c>
      <c r="BS628" s="74">
        <v>0</v>
      </c>
      <c r="BT628" s="74">
        <v>0</v>
      </c>
      <c r="BU628" s="74">
        <v>0</v>
      </c>
      <c r="BV628" s="74">
        <f t="shared" si="217"/>
        <v>0</v>
      </c>
      <c r="BW628" s="74">
        <f t="shared" si="218"/>
        <v>0</v>
      </c>
      <c r="BX628" s="73">
        <v>0</v>
      </c>
      <c r="BY628" s="73">
        <v>0</v>
      </c>
      <c r="BZ628" s="74">
        <v>0</v>
      </c>
      <c r="CA628" s="74">
        <v>0</v>
      </c>
      <c r="CB628" s="74">
        <v>0</v>
      </c>
      <c r="CC628" s="74">
        <v>0</v>
      </c>
      <c r="CD628" s="74">
        <v>0</v>
      </c>
      <c r="CE628" s="74">
        <v>0</v>
      </c>
      <c r="CF628" s="74">
        <v>0</v>
      </c>
      <c r="CG628" s="74">
        <v>0</v>
      </c>
      <c r="CH628" s="74">
        <v>0</v>
      </c>
      <c r="CI628" s="74">
        <v>0</v>
      </c>
      <c r="CJ628" s="74">
        <v>0</v>
      </c>
      <c r="CK628" s="74">
        <v>0</v>
      </c>
      <c r="CL628" s="74">
        <v>0</v>
      </c>
      <c r="CM628" s="74">
        <v>0</v>
      </c>
      <c r="CN628" s="74">
        <v>0</v>
      </c>
      <c r="CO628" s="74">
        <v>0</v>
      </c>
      <c r="CP628" s="74">
        <v>0</v>
      </c>
      <c r="CQ628" s="74">
        <v>0</v>
      </c>
      <c r="CR628" s="74">
        <v>0</v>
      </c>
      <c r="CS628" s="74">
        <v>0</v>
      </c>
      <c r="CT628" s="74">
        <v>0</v>
      </c>
      <c r="CU628" s="74">
        <v>0</v>
      </c>
      <c r="CV628" s="74">
        <v>0</v>
      </c>
      <c r="CW628" s="74">
        <v>0</v>
      </c>
      <c r="CX628" s="74">
        <v>0</v>
      </c>
      <c r="CY628" s="74">
        <v>0</v>
      </c>
      <c r="CZ628" s="74">
        <v>0</v>
      </c>
      <c r="DA628" s="74">
        <v>0</v>
      </c>
      <c r="DB628" s="74">
        <v>0</v>
      </c>
      <c r="DC628" s="74">
        <v>0</v>
      </c>
      <c r="DD628" s="74"/>
    </row>
    <row r="629" spans="1:108" ht="16.5" customHeight="1" x14ac:dyDescent="0.25">
      <c r="A629" s="70">
        <v>594</v>
      </c>
      <c r="B629" s="85">
        <v>45590</v>
      </c>
      <c r="C629" s="72">
        <v>1</v>
      </c>
      <c r="D629" s="72">
        <v>12</v>
      </c>
      <c r="E629" s="72">
        <v>2123.77</v>
      </c>
      <c r="F629" s="74"/>
      <c r="G629" s="72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2">
        <v>1.046</v>
      </c>
      <c r="AB629" s="72">
        <v>665.76</v>
      </c>
      <c r="AC629" s="72">
        <v>1.83</v>
      </c>
      <c r="AD629" s="72">
        <v>3.68</v>
      </c>
      <c r="AE629" s="72">
        <v>8.516</v>
      </c>
      <c r="AF629" s="72">
        <v>5.1999999999999998E-2</v>
      </c>
      <c r="AG629" s="72">
        <v>0.36699999999999999</v>
      </c>
      <c r="AH629" s="72">
        <v>0.04</v>
      </c>
      <c r="AI629" s="72" t="s">
        <v>50</v>
      </c>
      <c r="AJ629" s="72">
        <v>1.0999999999999999E-2</v>
      </c>
      <c r="AK629" s="72">
        <f t="shared" ref="AK629:AK642" si="225">100-(AB629/10000*1.6734)-(AC629*1.1547)-(AD629*(100/(67.1-$AQ$1)))-(AF629*2.8879)-(AG629*2.1733)-((AE629-(AD629*($AQ$1/(67.1-$AQ$1)))-(AF629*0.8788)-(AG629*0.7453))*2.1483)</f>
        <v>74.148360353943673</v>
      </c>
      <c r="AL629" s="72">
        <f t="shared" ref="AL629:AL642" si="226">100/((AB629/10000*1.6734/5.8)+(AC629*1.1547/7.58)+(AD629*(100/(67.1-$AQ$1))/4)+(AF629*2.8879/4.2)+(AG629*2.1733/6)+((AE629-(AD629*($AQ$1/(67.1-$AQ$1)))-(AF629*0.8788)-(AG629*0.7453))*2.1483/4.9)+(AK629/2.65))</f>
        <v>2.9966562867215489</v>
      </c>
      <c r="AM629" s="72">
        <f t="shared" ref="AM629:AM642" si="227">IF(AB629=0,0,(AB629/AC629))</f>
        <v>363.80327868852459</v>
      </c>
      <c r="AN629" s="72">
        <v>58.29</v>
      </c>
      <c r="AO629" s="74">
        <v>13.38</v>
      </c>
      <c r="AP629" s="72">
        <v>10617.66</v>
      </c>
      <c r="AQ629" s="74">
        <v>33.520000000000003</v>
      </c>
      <c r="AR629" s="74">
        <v>14.66</v>
      </c>
      <c r="AS629" s="74">
        <v>9.9280000000000008</v>
      </c>
      <c r="AT629" s="74">
        <v>0.61699999999999999</v>
      </c>
      <c r="AU629" s="74">
        <v>0.373</v>
      </c>
      <c r="AV629" s="74">
        <v>0.154</v>
      </c>
      <c r="AW629" s="74">
        <v>12.71</v>
      </c>
      <c r="AX629" s="74">
        <v>0.20599999999999999</v>
      </c>
      <c r="AY629" s="74">
        <f t="shared" si="220"/>
        <v>37.298000000000002</v>
      </c>
      <c r="AZ629" s="74"/>
      <c r="BA629" s="74"/>
      <c r="BB629" s="74">
        <v>0.495</v>
      </c>
      <c r="BC629" s="72">
        <v>243.87</v>
      </c>
      <c r="BD629" s="74">
        <v>0.71</v>
      </c>
      <c r="BE629" s="74">
        <v>3.01</v>
      </c>
      <c r="BF629" s="74">
        <v>8.1989999999999998</v>
      </c>
      <c r="BG629" s="74">
        <v>2.8000000000000001E-2</v>
      </c>
      <c r="BH629" s="74">
        <v>0.32800000000000001</v>
      </c>
      <c r="BI629" s="74">
        <v>3.3000000000000002E-2</v>
      </c>
      <c r="BJ629" s="74" t="s">
        <v>50</v>
      </c>
      <c r="BK629" s="74">
        <v>6.0000000000000001E-3</v>
      </c>
      <c r="BL629" s="74">
        <v>1.982</v>
      </c>
      <c r="BM629" s="72">
        <v>1601.98</v>
      </c>
      <c r="BN629" s="74">
        <v>4.78</v>
      </c>
      <c r="BO629" s="74">
        <v>48.37</v>
      </c>
      <c r="BP629" s="74">
        <v>10.704000000000001</v>
      </c>
      <c r="BQ629" s="74">
        <v>0.376</v>
      </c>
      <c r="BR629" s="74">
        <v>0.14799999999999999</v>
      </c>
      <c r="BS629" s="74">
        <v>0.504</v>
      </c>
      <c r="BT629" s="74">
        <v>1.97</v>
      </c>
      <c r="BU629" s="74">
        <v>0.03</v>
      </c>
      <c r="BV629" s="74">
        <f t="shared" si="217"/>
        <v>12.674000000000001</v>
      </c>
      <c r="BW629" s="74">
        <f t="shared" si="218"/>
        <v>7.1260000000000003</v>
      </c>
      <c r="BX629" s="73">
        <f>BX627+BT629-$BX$2</f>
        <v>-10.649999999999999</v>
      </c>
      <c r="BY629" s="73">
        <f>BY627+BW629-BY$2</f>
        <v>-11.576999999999995</v>
      </c>
      <c r="BZ629" s="74">
        <v>0.46600000000000003</v>
      </c>
      <c r="CA629" s="72">
        <v>191.77</v>
      </c>
      <c r="CB629" s="74">
        <v>0.55000000000000004</v>
      </c>
      <c r="CC629" s="74">
        <v>0.84</v>
      </c>
      <c r="CD629" s="74">
        <v>7.8970000000000002</v>
      </c>
      <c r="CE629" s="74">
        <v>0.02</v>
      </c>
      <c r="CF629" s="74">
        <v>0.34200000000000003</v>
      </c>
      <c r="CG629" s="74">
        <v>0.01</v>
      </c>
      <c r="CH629" s="74" t="s">
        <v>50</v>
      </c>
      <c r="CI629" s="74">
        <v>6.0000000000000001E-3</v>
      </c>
      <c r="CJ629" s="74">
        <v>3.339</v>
      </c>
      <c r="CK629" s="74">
        <v>1727.48</v>
      </c>
      <c r="CL629" s="74">
        <v>2.2400000000000002</v>
      </c>
      <c r="CM629" s="74">
        <v>3.8</v>
      </c>
      <c r="CN629" s="74">
        <v>37.189</v>
      </c>
      <c r="CO629" s="74">
        <v>9.7000000000000003E-2</v>
      </c>
      <c r="CP629" s="74">
        <v>0.65400000000000003</v>
      </c>
      <c r="CQ629" s="74">
        <v>5.1999999999999998E-2</v>
      </c>
      <c r="CR629" s="74">
        <v>7.05</v>
      </c>
      <c r="CS629" s="74">
        <v>2.4E-2</v>
      </c>
      <c r="CT629" s="74">
        <v>0.36599999999999999</v>
      </c>
      <c r="CU629" s="74">
        <v>136.9</v>
      </c>
      <c r="CV629" s="74">
        <v>0.52</v>
      </c>
      <c r="CW629" s="74">
        <v>0.7</v>
      </c>
      <c r="CX629" s="74">
        <v>6.6849999999999996</v>
      </c>
      <c r="CY629" s="74">
        <v>1.9E-2</v>
      </c>
      <c r="CZ629" s="74">
        <v>0.33200000000000002</v>
      </c>
      <c r="DA629" s="74">
        <v>8.0000000000000002E-3</v>
      </c>
      <c r="DB629" s="74" t="s">
        <v>50</v>
      </c>
      <c r="DC629" s="74">
        <v>6.0000000000000001E-3</v>
      </c>
      <c r="DD629" s="74">
        <v>43.57</v>
      </c>
    </row>
    <row r="630" spans="1:108" ht="16.5" customHeight="1" x14ac:dyDescent="0.25">
      <c r="A630" s="70">
        <v>595</v>
      </c>
      <c r="B630" s="85">
        <v>45590</v>
      </c>
      <c r="C630" s="72">
        <v>2</v>
      </c>
      <c r="D630" s="72">
        <v>12</v>
      </c>
      <c r="E630" s="72">
        <v>2145.81</v>
      </c>
      <c r="F630" s="74"/>
      <c r="G630" s="72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2">
        <v>1.1459999999999999</v>
      </c>
      <c r="AB630" s="72">
        <v>743.23</v>
      </c>
      <c r="AC630" s="72">
        <v>1.83</v>
      </c>
      <c r="AD630" s="72">
        <v>3.56</v>
      </c>
      <c r="AE630" s="72">
        <v>8.6319999999999997</v>
      </c>
      <c r="AF630" s="72">
        <v>0.05</v>
      </c>
      <c r="AG630" s="72">
        <v>0.39900000000000002</v>
      </c>
      <c r="AH630" s="72">
        <v>3.7999999999999999E-2</v>
      </c>
      <c r="AI630" s="72" t="s">
        <v>50</v>
      </c>
      <c r="AJ630" s="72">
        <v>1.0999999999999999E-2</v>
      </c>
      <c r="AK630" s="72">
        <f t="shared" si="225"/>
        <v>74.035217487115389</v>
      </c>
      <c r="AL630" s="72">
        <f t="shared" si="226"/>
        <v>2.9995713611987314</v>
      </c>
      <c r="AM630" s="72">
        <f t="shared" si="227"/>
        <v>406.1366120218579</v>
      </c>
      <c r="AN630" s="72">
        <v>49.11</v>
      </c>
      <c r="AO630" s="74">
        <v>13.493</v>
      </c>
      <c r="AP630" s="72">
        <v>11731.22</v>
      </c>
      <c r="AQ630" s="74">
        <v>36.32</v>
      </c>
      <c r="AR630" s="74">
        <v>14.09</v>
      </c>
      <c r="AS630" s="74">
        <v>9.577</v>
      </c>
      <c r="AT630" s="74">
        <v>0.627</v>
      </c>
      <c r="AU630" s="74">
        <v>0.42</v>
      </c>
      <c r="AV630" s="74">
        <v>0.14599999999999999</v>
      </c>
      <c r="AW630" s="74">
        <v>10.210000000000001</v>
      </c>
      <c r="AX630" s="74">
        <v>0.221</v>
      </c>
      <c r="AY630" s="74">
        <f t="shared" si="220"/>
        <v>33.877000000000002</v>
      </c>
      <c r="AZ630" s="74"/>
      <c r="BA630" s="74"/>
      <c r="BB630" s="74">
        <v>0.49299999999999999</v>
      </c>
      <c r="BC630" s="72">
        <v>184.04</v>
      </c>
      <c r="BD630" s="74">
        <v>0.34</v>
      </c>
      <c r="BE630" s="74">
        <v>3.28</v>
      </c>
      <c r="BF630" s="74">
        <v>8.9830000000000005</v>
      </c>
      <c r="BG630" s="74">
        <v>2.4E-2</v>
      </c>
      <c r="BH630" s="74">
        <v>0.42199999999999999</v>
      </c>
      <c r="BI630" s="74">
        <v>3.5000000000000003E-2</v>
      </c>
      <c r="BJ630" s="74" t="s">
        <v>50</v>
      </c>
      <c r="BK630" s="74">
        <v>6.0000000000000001E-3</v>
      </c>
      <c r="BL630" s="74">
        <v>1.498</v>
      </c>
      <c r="BM630" s="72">
        <v>927.02</v>
      </c>
      <c r="BN630" s="74">
        <v>1.98</v>
      </c>
      <c r="BO630" s="74">
        <v>49.76</v>
      </c>
      <c r="BP630" s="74">
        <v>11.276999999999999</v>
      </c>
      <c r="BQ630" s="74">
        <v>0.30599999999999999</v>
      </c>
      <c r="BR630" s="74">
        <v>0.19500000000000001</v>
      </c>
      <c r="BS630" s="74">
        <v>0.5</v>
      </c>
      <c r="BT630" s="74">
        <v>2.0699999999999998</v>
      </c>
      <c r="BU630" s="74">
        <v>1.2999999999999999E-2</v>
      </c>
      <c r="BV630" s="74">
        <f t="shared" si="217"/>
        <v>13.347</v>
      </c>
      <c r="BW630" s="74">
        <f t="shared" si="218"/>
        <v>4.3559999999999999</v>
      </c>
      <c r="BX630" s="73">
        <f>BX629+BT630-$BX$2</f>
        <v>-11.579999999999998</v>
      </c>
      <c r="BY630" s="73">
        <f t="shared" si="223"/>
        <v>-12.220999999999995</v>
      </c>
      <c r="BZ630" s="74">
        <v>0.46600000000000003</v>
      </c>
      <c r="CA630" s="72">
        <v>132.18</v>
      </c>
      <c r="CB630" s="74">
        <v>0.28000000000000003</v>
      </c>
      <c r="CC630" s="74">
        <v>0.47</v>
      </c>
      <c r="CD630" s="74">
        <v>8.8309999999999995</v>
      </c>
      <c r="CE630" s="74">
        <v>1.2999999999999999E-2</v>
      </c>
      <c r="CF630" s="74">
        <v>0.42799999999999999</v>
      </c>
      <c r="CG630" s="74">
        <v>8.0000000000000002E-3</v>
      </c>
      <c r="CH630" s="74" t="s">
        <v>50</v>
      </c>
      <c r="CI630" s="74">
        <v>6.0000000000000001E-3</v>
      </c>
      <c r="CJ630" s="74">
        <v>2.6869999999999998</v>
      </c>
      <c r="CK630" s="74">
        <v>1424.95</v>
      </c>
      <c r="CL630" s="74">
        <v>1.5</v>
      </c>
      <c r="CM630" s="74">
        <v>6.31</v>
      </c>
      <c r="CN630" s="74">
        <v>35.784999999999997</v>
      </c>
      <c r="CO630" s="74">
        <v>9.8000000000000004E-2</v>
      </c>
      <c r="CP630" s="74">
        <v>0.77400000000000002</v>
      </c>
      <c r="CQ630" s="74">
        <v>6.8000000000000005E-2</v>
      </c>
      <c r="CR630" s="74">
        <v>8.02</v>
      </c>
      <c r="CS630" s="74">
        <v>0.02</v>
      </c>
      <c r="CT630" s="74">
        <v>0.36599999999999999</v>
      </c>
      <c r="CU630" s="74">
        <v>97.04</v>
      </c>
      <c r="CV630" s="74">
        <v>0.28999999999999998</v>
      </c>
      <c r="CW630" s="74">
        <v>0.35</v>
      </c>
      <c r="CX630" s="74">
        <v>7.05</v>
      </c>
      <c r="CY630" s="74">
        <v>1.2E-2</v>
      </c>
      <c r="CZ630" s="74">
        <v>0.40400000000000003</v>
      </c>
      <c r="DA630" s="74">
        <v>5.0000000000000001E-3</v>
      </c>
      <c r="DB630" s="74" t="s">
        <v>50</v>
      </c>
      <c r="DC630" s="74">
        <v>5.0000000000000001E-3</v>
      </c>
      <c r="DD630" s="74">
        <v>49.43</v>
      </c>
    </row>
    <row r="631" spans="1:108" ht="16.5" customHeight="1" x14ac:dyDescent="0.25">
      <c r="A631" s="70">
        <v>596</v>
      </c>
      <c r="B631" s="85">
        <v>45591</v>
      </c>
      <c r="C631" s="72">
        <v>1</v>
      </c>
      <c r="D631" s="72">
        <v>12</v>
      </c>
      <c r="E631" s="72">
        <v>2155.54</v>
      </c>
      <c r="F631" s="74"/>
      <c r="G631" s="72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2">
        <v>1.083</v>
      </c>
      <c r="AB631" s="72">
        <v>720.69</v>
      </c>
      <c r="AC631" s="72">
        <v>1.8</v>
      </c>
      <c r="AD631" s="72">
        <v>3.77</v>
      </c>
      <c r="AE631" s="72">
        <v>8.327</v>
      </c>
      <c r="AF631" s="72">
        <v>5.8000000000000003E-2</v>
      </c>
      <c r="AG631" s="72">
        <v>0.34100000000000003</v>
      </c>
      <c r="AH631" s="72">
        <v>3.9E-2</v>
      </c>
      <c r="AI631" s="72" t="s">
        <v>50</v>
      </c>
      <c r="AJ631" s="72">
        <v>1.2999999999999999E-2</v>
      </c>
      <c r="AK631" s="72">
        <f t="shared" si="225"/>
        <v>74.464714706714886</v>
      </c>
      <c r="AL631" s="72">
        <f t="shared" si="226"/>
        <v>2.9906570378075159</v>
      </c>
      <c r="AM631" s="72">
        <f t="shared" si="227"/>
        <v>400.38333333333333</v>
      </c>
      <c r="AN631" s="72">
        <v>56.47</v>
      </c>
      <c r="AO631" s="74">
        <v>10.292</v>
      </c>
      <c r="AP631" s="72">
        <v>9082.07</v>
      </c>
      <c r="AQ631" s="74">
        <v>25.52</v>
      </c>
      <c r="AR631" s="74">
        <v>19.940000000000001</v>
      </c>
      <c r="AS631" s="74">
        <v>9.99</v>
      </c>
      <c r="AT631" s="74">
        <v>0.63200000000000001</v>
      </c>
      <c r="AU631" s="74">
        <v>0.373</v>
      </c>
      <c r="AV631" s="74">
        <v>0.2</v>
      </c>
      <c r="AW631" s="74">
        <v>13.23</v>
      </c>
      <c r="AX631" s="74">
        <v>0.13100000000000001</v>
      </c>
      <c r="AY631" s="74">
        <f t="shared" si="220"/>
        <v>43.160000000000004</v>
      </c>
      <c r="AZ631" s="74"/>
      <c r="BA631" s="74"/>
      <c r="BB631" s="74">
        <v>0.39100000000000001</v>
      </c>
      <c r="BC631" s="72">
        <v>150.91</v>
      </c>
      <c r="BD631" s="74">
        <v>0.33</v>
      </c>
      <c r="BE631" s="74">
        <v>2.5299999999999998</v>
      </c>
      <c r="BF631" s="74">
        <v>7.766</v>
      </c>
      <c r="BG631" s="74">
        <v>1.7999999999999999E-2</v>
      </c>
      <c r="BH631" s="74">
        <v>0.33200000000000002</v>
      </c>
      <c r="BI631" s="74">
        <v>2.7E-2</v>
      </c>
      <c r="BJ631" s="74" t="s">
        <v>50</v>
      </c>
      <c r="BK631" s="74">
        <v>0.01</v>
      </c>
      <c r="BL631" s="74">
        <v>1.0249999999999999</v>
      </c>
      <c r="BM631" s="72">
        <v>823.76</v>
      </c>
      <c r="BN631" s="74">
        <v>1.91</v>
      </c>
      <c r="BO631" s="74">
        <v>50.12</v>
      </c>
      <c r="BP631" s="74">
        <v>10.451000000000001</v>
      </c>
      <c r="BQ631" s="74">
        <v>0.33800000000000002</v>
      </c>
      <c r="BR631" s="74">
        <v>0.184</v>
      </c>
      <c r="BS631" s="74">
        <v>0.51500000000000001</v>
      </c>
      <c r="BT631" s="74">
        <v>1.77</v>
      </c>
      <c r="BU631" s="74">
        <v>1.4999999999999999E-2</v>
      </c>
      <c r="BV631" s="74">
        <f t="shared" si="217"/>
        <v>12.221</v>
      </c>
      <c r="BW631" s="74">
        <f t="shared" si="218"/>
        <v>4.0179999999999998</v>
      </c>
      <c r="BX631" s="73">
        <f t="shared" si="222"/>
        <v>-12.809999999999999</v>
      </c>
      <c r="BY631" s="73">
        <f t="shared" si="223"/>
        <v>-13.202999999999996</v>
      </c>
      <c r="BZ631" s="74">
        <v>0.33100000000000002</v>
      </c>
      <c r="CA631" s="72">
        <v>117.02</v>
      </c>
      <c r="CB631" s="74">
        <v>0.25</v>
      </c>
      <c r="CC631" s="74">
        <v>0.45</v>
      </c>
      <c r="CD631" s="74">
        <v>7.8650000000000002</v>
      </c>
      <c r="CE631" s="74">
        <v>1.2E-2</v>
      </c>
      <c r="CF631" s="74">
        <v>0.35</v>
      </c>
      <c r="CG631" s="74">
        <v>5.0000000000000001E-3</v>
      </c>
      <c r="CH631" s="74" t="s">
        <v>50</v>
      </c>
      <c r="CI631" s="74">
        <v>7.0000000000000001E-3</v>
      </c>
      <c r="CJ631" s="74">
        <v>2.3130000000000002</v>
      </c>
      <c r="CK631" s="74">
        <v>1299.27</v>
      </c>
      <c r="CL631" s="74">
        <v>1.45</v>
      </c>
      <c r="CM631" s="74">
        <v>7.4</v>
      </c>
      <c r="CN631" s="74">
        <v>34.326999999999998</v>
      </c>
      <c r="CO631" s="74">
        <v>0.113</v>
      </c>
      <c r="CP631" s="74">
        <v>0.751</v>
      </c>
      <c r="CQ631" s="74">
        <v>7.6999999999999999E-2</v>
      </c>
      <c r="CR631" s="74">
        <v>7.29</v>
      </c>
      <c r="CS631" s="74">
        <v>0.02</v>
      </c>
      <c r="CT631" s="74">
        <v>0.26600000000000001</v>
      </c>
      <c r="CU631" s="74">
        <v>78.819999999999993</v>
      </c>
      <c r="CV631" s="74">
        <v>0.26</v>
      </c>
      <c r="CW631" s="74">
        <v>0.32</v>
      </c>
      <c r="CX631" s="74">
        <v>7.1139999999999999</v>
      </c>
      <c r="CY631" s="74">
        <v>1.0999999999999999E-2</v>
      </c>
      <c r="CZ631" s="74">
        <v>0.38500000000000001</v>
      </c>
      <c r="DA631" s="74">
        <v>4.0000000000000001E-3</v>
      </c>
      <c r="DB631" s="74" t="s">
        <v>50</v>
      </c>
      <c r="DC631" s="74">
        <v>5.0000000000000001E-3</v>
      </c>
      <c r="DD631" s="74">
        <v>48.1</v>
      </c>
    </row>
    <row r="632" spans="1:108" ht="16.5" customHeight="1" x14ac:dyDescent="0.25">
      <c r="A632" s="70">
        <v>597</v>
      </c>
      <c r="B632" s="85">
        <v>45591</v>
      </c>
      <c r="C632" s="72">
        <v>2</v>
      </c>
      <c r="D632" s="72">
        <v>12</v>
      </c>
      <c r="E632" s="72">
        <v>2120.92</v>
      </c>
      <c r="F632" s="74"/>
      <c r="G632" s="72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2">
        <v>1.2070000000000001</v>
      </c>
      <c r="AB632" s="72">
        <v>775.62</v>
      </c>
      <c r="AC632" s="72">
        <v>1.77</v>
      </c>
      <c r="AD632" s="72">
        <v>3.79</v>
      </c>
      <c r="AE632" s="72">
        <v>7.73</v>
      </c>
      <c r="AF632" s="72">
        <v>5.7000000000000002E-2</v>
      </c>
      <c r="AG632" s="72">
        <v>0.36199999999999999</v>
      </c>
      <c r="AH632" s="72">
        <v>3.9E-2</v>
      </c>
      <c r="AI632" s="72" t="s">
        <v>50</v>
      </c>
      <c r="AJ632" s="72">
        <v>1.0999999999999999E-2</v>
      </c>
      <c r="AK632" s="72">
        <f t="shared" si="225"/>
        <v>75.734127629036266</v>
      </c>
      <c r="AL632" s="72">
        <f t="shared" si="226"/>
        <v>2.9709353177978888</v>
      </c>
      <c r="AM632" s="72">
        <f t="shared" si="227"/>
        <v>438.20338983050846</v>
      </c>
      <c r="AN632" s="72">
        <v>44.27</v>
      </c>
      <c r="AO632" s="74">
        <v>12.484999999999999</v>
      </c>
      <c r="AP632" s="72">
        <v>9569.57</v>
      </c>
      <c r="AQ632" s="74">
        <v>26.26</v>
      </c>
      <c r="AR632" s="74">
        <v>18.440000000000001</v>
      </c>
      <c r="AS632" s="74">
        <v>9.5090000000000003</v>
      </c>
      <c r="AT632" s="74">
        <v>0.60099999999999998</v>
      </c>
      <c r="AU632" s="74">
        <v>0.34799999999999998</v>
      </c>
      <c r="AV632" s="74">
        <v>0.182</v>
      </c>
      <c r="AW632" s="74">
        <v>11.97</v>
      </c>
      <c r="AX632" s="74">
        <v>0.14000000000000001</v>
      </c>
      <c r="AY632" s="74">
        <f t="shared" si="220"/>
        <v>39.919000000000004</v>
      </c>
      <c r="AZ632" s="74"/>
      <c r="BA632" s="74"/>
      <c r="BB632" s="74">
        <v>0.36399999999999999</v>
      </c>
      <c r="BC632" s="72">
        <v>137.77000000000001</v>
      </c>
      <c r="BD632" s="74">
        <v>0.28999999999999998</v>
      </c>
      <c r="BE632" s="74">
        <v>2.52</v>
      </c>
      <c r="BF632" s="74">
        <v>7.5359999999999996</v>
      </c>
      <c r="BG632" s="74">
        <v>0.02</v>
      </c>
      <c r="BH632" s="74">
        <v>0.34300000000000003</v>
      </c>
      <c r="BI632" s="74">
        <v>2.5999999999999999E-2</v>
      </c>
      <c r="BJ632" s="74" t="s">
        <v>50</v>
      </c>
      <c r="BK632" s="74">
        <v>0.01</v>
      </c>
      <c r="BL632" s="74">
        <v>1.0249999999999999</v>
      </c>
      <c r="BM632" s="72">
        <v>761.98</v>
      </c>
      <c r="BN632" s="74">
        <v>1.49</v>
      </c>
      <c r="BO632" s="74">
        <v>48.33</v>
      </c>
      <c r="BP632" s="74">
        <v>11.071999999999999</v>
      </c>
      <c r="BQ632" s="74">
        <v>0.28299999999999997</v>
      </c>
      <c r="BR632" s="74">
        <v>0.187</v>
      </c>
      <c r="BS632" s="74">
        <v>0.47599999999999998</v>
      </c>
      <c r="BT632" s="74">
        <v>2.14</v>
      </c>
      <c r="BU632" s="74">
        <v>1.2E-2</v>
      </c>
      <c r="BV632" s="74">
        <f t="shared" si="217"/>
        <v>13.212</v>
      </c>
      <c r="BW632" s="74">
        <f t="shared" si="218"/>
        <v>3.9129999999999998</v>
      </c>
      <c r="BX632" s="73">
        <f t="shared" si="222"/>
        <v>-13.669999999999998</v>
      </c>
      <c r="BY632" s="73">
        <f t="shared" si="223"/>
        <v>-14.289999999999996</v>
      </c>
      <c r="BZ632" s="74">
        <v>0.33300000000000002</v>
      </c>
      <c r="CA632" s="72">
        <v>95.34</v>
      </c>
      <c r="CB632" s="74">
        <v>0.23</v>
      </c>
      <c r="CC632" s="74">
        <v>0.33</v>
      </c>
      <c r="CD632" s="74">
        <v>7.375</v>
      </c>
      <c r="CE632" s="74">
        <v>0.01</v>
      </c>
      <c r="CF632" s="74">
        <v>0.307</v>
      </c>
      <c r="CG632" s="74">
        <v>4.0000000000000001E-3</v>
      </c>
      <c r="CH632" s="74" t="s">
        <v>50</v>
      </c>
      <c r="CI632" s="74">
        <v>8.0000000000000002E-3</v>
      </c>
      <c r="CJ632" s="74">
        <v>2.3359999999999999</v>
      </c>
      <c r="CK632" s="74">
        <v>1113.49</v>
      </c>
      <c r="CL632" s="74">
        <v>1.42</v>
      </c>
      <c r="CM632" s="74">
        <v>6.54</v>
      </c>
      <c r="CN632" s="74">
        <v>35.523000000000003</v>
      </c>
      <c r="CO632" s="74">
        <v>0.10100000000000001</v>
      </c>
      <c r="CP632" s="74">
        <v>0.65600000000000003</v>
      </c>
      <c r="CQ632" s="74">
        <v>6.8000000000000005E-2</v>
      </c>
      <c r="CR632" s="74">
        <v>6.43</v>
      </c>
      <c r="CS632" s="74">
        <v>1.7999999999999999E-2</v>
      </c>
      <c r="CT632" s="74">
        <v>0.23599999999999999</v>
      </c>
      <c r="CU632" s="74">
        <v>77.150000000000006</v>
      </c>
      <c r="CV632" s="74">
        <v>0.25</v>
      </c>
      <c r="CW632" s="74">
        <v>0.31</v>
      </c>
      <c r="CX632" s="74">
        <v>7.1760000000000002</v>
      </c>
      <c r="CY632" s="74">
        <v>1.0999999999999999E-2</v>
      </c>
      <c r="CZ632" s="74">
        <v>0.35799999999999998</v>
      </c>
      <c r="DA632" s="74">
        <v>4.0000000000000001E-3</v>
      </c>
      <c r="DB632" s="74" t="s">
        <v>50</v>
      </c>
      <c r="DC632" s="74">
        <v>6.0000000000000001E-3</v>
      </c>
      <c r="DD632" s="74">
        <v>43.24</v>
      </c>
    </row>
    <row r="633" spans="1:108" ht="16.5" customHeight="1" x14ac:dyDescent="0.25">
      <c r="A633" s="70">
        <v>598</v>
      </c>
      <c r="B633" s="85">
        <v>45592</v>
      </c>
      <c r="C633" s="72">
        <v>1</v>
      </c>
      <c r="D633" s="72">
        <v>12</v>
      </c>
      <c r="E633" s="72">
        <v>2142.1799999999998</v>
      </c>
      <c r="F633" s="74"/>
      <c r="G633" s="72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2">
        <v>1.2450000000000001</v>
      </c>
      <c r="AB633" s="72">
        <v>727.32</v>
      </c>
      <c r="AC633" s="72">
        <v>1.76</v>
      </c>
      <c r="AD633" s="72">
        <v>3.58</v>
      </c>
      <c r="AE633" s="72">
        <v>8.6349999999999998</v>
      </c>
      <c r="AF633" s="72">
        <v>5.1999999999999998E-2</v>
      </c>
      <c r="AG633" s="72">
        <v>0.39200000000000002</v>
      </c>
      <c r="AH633" s="72">
        <v>3.9E-2</v>
      </c>
      <c r="AI633" s="72" t="s">
        <v>50</v>
      </c>
      <c r="AJ633" s="72">
        <v>1.0999999999999999E-2</v>
      </c>
      <c r="AK633" s="72">
        <f t="shared" si="225"/>
        <v>74.08671366943679</v>
      </c>
      <c r="AL633" s="72">
        <f t="shared" si="226"/>
        <v>2.9980238775383308</v>
      </c>
      <c r="AM633" s="72">
        <f t="shared" si="227"/>
        <v>413.25</v>
      </c>
      <c r="AN633" s="72">
        <v>56.53</v>
      </c>
      <c r="AO633" s="74">
        <v>11.994</v>
      </c>
      <c r="AP633" s="72">
        <v>9186.5</v>
      </c>
      <c r="AQ633" s="74">
        <v>25.93</v>
      </c>
      <c r="AR633" s="74">
        <v>20.87</v>
      </c>
      <c r="AS633" s="74">
        <v>9.6470000000000002</v>
      </c>
      <c r="AT633" s="74">
        <v>0.54400000000000004</v>
      </c>
      <c r="AU633" s="74">
        <v>0.36799999999999999</v>
      </c>
      <c r="AV633" s="74">
        <v>0.214</v>
      </c>
      <c r="AW633" s="74">
        <v>10.39</v>
      </c>
      <c r="AX633" s="74">
        <v>0.155</v>
      </c>
      <c r="AY633" s="74">
        <f t="shared" si="220"/>
        <v>40.907000000000004</v>
      </c>
      <c r="AZ633" s="74"/>
      <c r="BA633" s="74"/>
      <c r="BB633" s="74">
        <v>0.45500000000000002</v>
      </c>
      <c r="BC633" s="72">
        <v>141.47999999999999</v>
      </c>
      <c r="BD633" s="74">
        <v>0.28999999999999998</v>
      </c>
      <c r="BE633" s="74">
        <v>2.33</v>
      </c>
      <c r="BF633" s="74">
        <v>8.4719999999999995</v>
      </c>
      <c r="BG633" s="74">
        <v>1.7000000000000001E-2</v>
      </c>
      <c r="BH633" s="74">
        <v>0.39300000000000002</v>
      </c>
      <c r="BI633" s="74">
        <v>2.5000000000000001E-2</v>
      </c>
      <c r="BJ633" s="74" t="s">
        <v>50</v>
      </c>
      <c r="BK633" s="74">
        <v>6.0000000000000001E-3</v>
      </c>
      <c r="BL633" s="74">
        <v>0.59299999999999997</v>
      </c>
      <c r="BM633" s="72">
        <v>734.56</v>
      </c>
      <c r="BN633" s="74">
        <v>1.86</v>
      </c>
      <c r="BO633" s="74">
        <v>50.89</v>
      </c>
      <c r="BP633" s="74">
        <v>10.599</v>
      </c>
      <c r="BQ633" s="74">
        <v>0.27800000000000002</v>
      </c>
      <c r="BR633" s="74">
        <v>0.14299999999999999</v>
      </c>
      <c r="BS633" s="74">
        <v>0.504</v>
      </c>
      <c r="BT633" s="74">
        <v>2.1</v>
      </c>
      <c r="BU633" s="74">
        <v>0.01</v>
      </c>
      <c r="BV633" s="74">
        <f t="shared" si="217"/>
        <v>12.699</v>
      </c>
      <c r="BW633" s="74">
        <f t="shared" si="218"/>
        <v>4.2379999999999995</v>
      </c>
      <c r="BX633" s="73">
        <f t="shared" si="222"/>
        <v>-14.569999999999999</v>
      </c>
      <c r="BY633" s="73">
        <f t="shared" si="223"/>
        <v>-15.051999999999996</v>
      </c>
      <c r="BZ633" s="74">
        <v>0.39900000000000002</v>
      </c>
      <c r="CA633" s="72">
        <v>113.77</v>
      </c>
      <c r="CB633" s="74">
        <v>0.24</v>
      </c>
      <c r="CC633" s="74">
        <v>0.43</v>
      </c>
      <c r="CD633" s="74">
        <v>8.1869999999999994</v>
      </c>
      <c r="CE633" s="74">
        <v>0.01</v>
      </c>
      <c r="CF633" s="74">
        <v>0.38700000000000001</v>
      </c>
      <c r="CG633" s="74">
        <v>5.0000000000000001E-3</v>
      </c>
      <c r="CH633" s="74" t="s">
        <v>50</v>
      </c>
      <c r="CI633" s="74">
        <v>6.0000000000000001E-3</v>
      </c>
      <c r="CJ633" s="74">
        <v>2.08</v>
      </c>
      <c r="CK633" s="74">
        <v>1207.3800000000001</v>
      </c>
      <c r="CL633" s="74">
        <v>1.41</v>
      </c>
      <c r="CM633" s="74">
        <v>7.85</v>
      </c>
      <c r="CN633" s="74">
        <v>35.566000000000003</v>
      </c>
      <c r="CO633" s="74">
        <v>9.8000000000000004E-2</v>
      </c>
      <c r="CP633" s="74">
        <v>0.69299999999999995</v>
      </c>
      <c r="CQ633" s="74">
        <v>8.4000000000000005E-2</v>
      </c>
      <c r="CR633" s="74">
        <v>6.17</v>
      </c>
      <c r="CS633" s="74">
        <v>1.6E-2</v>
      </c>
      <c r="CT633" s="74">
        <v>0.33100000000000002</v>
      </c>
      <c r="CU633" s="74">
        <v>83.03</v>
      </c>
      <c r="CV633" s="74">
        <v>0.22</v>
      </c>
      <c r="CW633" s="74">
        <v>0.33</v>
      </c>
      <c r="CX633" s="74">
        <v>7.9770000000000003</v>
      </c>
      <c r="CY633" s="74">
        <v>0.01</v>
      </c>
      <c r="CZ633" s="74">
        <v>0.42399999999999999</v>
      </c>
      <c r="DA633" s="74">
        <v>4.0000000000000001E-3</v>
      </c>
      <c r="DB633" s="74" t="s">
        <v>50</v>
      </c>
      <c r="DC633" s="74">
        <v>6.0000000000000001E-3</v>
      </c>
      <c r="DD633" s="74">
        <v>46.85</v>
      </c>
    </row>
    <row r="634" spans="1:108" ht="16.5" customHeight="1" x14ac:dyDescent="0.25">
      <c r="A634" s="70">
        <v>599</v>
      </c>
      <c r="B634" s="85">
        <v>45592</v>
      </c>
      <c r="C634" s="72">
        <v>2</v>
      </c>
      <c r="D634" s="72">
        <v>12</v>
      </c>
      <c r="E634" s="72">
        <v>2158.1799999999998</v>
      </c>
      <c r="F634" s="74"/>
      <c r="G634" s="72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2">
        <v>1.3109999999999999</v>
      </c>
      <c r="AB634" s="72">
        <v>717.02</v>
      </c>
      <c r="AC634" s="72">
        <v>1.91</v>
      </c>
      <c r="AD634" s="72">
        <v>3.78</v>
      </c>
      <c r="AE634" s="72">
        <v>9.09</v>
      </c>
      <c r="AF634" s="72">
        <v>5.7000000000000002E-2</v>
      </c>
      <c r="AG634" s="72">
        <v>0.39400000000000002</v>
      </c>
      <c r="AH634" s="72">
        <v>0.04</v>
      </c>
      <c r="AI634" s="72" t="s">
        <v>50</v>
      </c>
      <c r="AJ634" s="72">
        <v>1.4E-2</v>
      </c>
      <c r="AK634" s="72">
        <f t="shared" si="225"/>
        <v>72.656056025330571</v>
      </c>
      <c r="AL634" s="72">
        <f t="shared" si="226"/>
        <v>3.0201153928048763</v>
      </c>
      <c r="AM634" s="72">
        <f t="shared" si="227"/>
        <v>375.40314136125653</v>
      </c>
      <c r="AN634" s="72">
        <v>45.72</v>
      </c>
      <c r="AO634" s="74">
        <v>16.209</v>
      </c>
      <c r="AP634" s="72">
        <v>11996.22</v>
      </c>
      <c r="AQ634" s="74">
        <v>35.5</v>
      </c>
      <c r="AR634" s="74">
        <v>17.03</v>
      </c>
      <c r="AS634" s="74">
        <v>9.1189999999999998</v>
      </c>
      <c r="AT634" s="74">
        <v>0.65</v>
      </c>
      <c r="AU634" s="74">
        <v>0.39800000000000002</v>
      </c>
      <c r="AV634" s="74">
        <v>0.17599999999999999</v>
      </c>
      <c r="AW634" s="74">
        <v>7.6</v>
      </c>
      <c r="AX634" s="74">
        <v>0.21199999999999999</v>
      </c>
      <c r="AY634" s="74">
        <f t="shared" si="220"/>
        <v>33.749000000000002</v>
      </c>
      <c r="AZ634" s="74"/>
      <c r="BA634" s="74"/>
      <c r="BB634" s="74">
        <v>0.45700000000000002</v>
      </c>
      <c r="BC634" s="72">
        <v>137.6</v>
      </c>
      <c r="BD634" s="74">
        <v>0.28000000000000003</v>
      </c>
      <c r="BE634" s="74">
        <v>3.06</v>
      </c>
      <c r="BF634" s="74">
        <v>8.891</v>
      </c>
      <c r="BG634" s="74">
        <v>2.7E-2</v>
      </c>
      <c r="BH634" s="74">
        <v>0.38300000000000001</v>
      </c>
      <c r="BI634" s="74">
        <v>3.3000000000000002E-2</v>
      </c>
      <c r="BJ634" s="74" t="s">
        <v>50</v>
      </c>
      <c r="BK634" s="74">
        <v>5.0000000000000001E-3</v>
      </c>
      <c r="BL634" s="74">
        <v>0.69199999999999995</v>
      </c>
      <c r="BM634" s="72">
        <v>695.03</v>
      </c>
      <c r="BN634" s="74">
        <v>1.2</v>
      </c>
      <c r="BO634" s="74">
        <v>52.87</v>
      </c>
      <c r="BP634" s="74">
        <v>10.25</v>
      </c>
      <c r="BQ634" s="74">
        <v>0.36699999999999999</v>
      </c>
      <c r="BR634" s="74">
        <v>0.114</v>
      </c>
      <c r="BS634" s="74">
        <v>0.52700000000000002</v>
      </c>
      <c r="BT634" s="74">
        <v>1.5</v>
      </c>
      <c r="BU634" s="74">
        <v>8.9999999999999993E-3</v>
      </c>
      <c r="BV634" s="74">
        <f t="shared" si="217"/>
        <v>11.75</v>
      </c>
      <c r="BW634" s="74">
        <f t="shared" si="218"/>
        <v>3.0670000000000002</v>
      </c>
      <c r="BX634" s="73">
        <f t="shared" si="222"/>
        <v>-16.07</v>
      </c>
      <c r="BY634" s="73">
        <f t="shared" si="223"/>
        <v>-16.984999999999996</v>
      </c>
      <c r="BZ634" s="74">
        <v>0.432</v>
      </c>
      <c r="CA634" s="72">
        <v>108.36</v>
      </c>
      <c r="CB634" s="74">
        <v>0.19</v>
      </c>
      <c r="CC634" s="74">
        <v>0.42</v>
      </c>
      <c r="CD634" s="74">
        <v>7.7889999999999997</v>
      </c>
      <c r="CE634" s="74">
        <v>1.0999999999999999E-2</v>
      </c>
      <c r="CF634" s="74">
        <v>0.33600000000000002</v>
      </c>
      <c r="CG634" s="74">
        <v>5.0000000000000001E-3</v>
      </c>
      <c r="CH634" s="74" t="s">
        <v>50</v>
      </c>
      <c r="CI634" s="74">
        <v>5.0000000000000001E-3</v>
      </c>
      <c r="CJ634" s="74">
        <v>1.76</v>
      </c>
      <c r="CK634" s="74">
        <v>897.85</v>
      </c>
      <c r="CL634" s="74">
        <v>0.9</v>
      </c>
      <c r="CM634" s="74">
        <v>7.29</v>
      </c>
      <c r="CN634" s="74">
        <v>37.018000000000001</v>
      </c>
      <c r="CO634" s="74">
        <v>9.0999999999999998E-2</v>
      </c>
      <c r="CP634" s="74">
        <v>0.65400000000000003</v>
      </c>
      <c r="CQ634" s="74">
        <v>7.6999999999999999E-2</v>
      </c>
      <c r="CR634" s="74">
        <v>5.0199999999999996</v>
      </c>
      <c r="CS634" s="74">
        <v>1.4E-2</v>
      </c>
      <c r="CT634" s="74">
        <v>0.39800000000000002</v>
      </c>
      <c r="CU634" s="74">
        <v>84.51</v>
      </c>
      <c r="CV634" s="74">
        <v>0.23</v>
      </c>
      <c r="CW634" s="74">
        <v>0.32</v>
      </c>
      <c r="CX634" s="74">
        <v>7.4290000000000003</v>
      </c>
      <c r="CY634" s="74">
        <v>1.0999999999999999E-2</v>
      </c>
      <c r="CZ634" s="74">
        <v>0.39500000000000002</v>
      </c>
      <c r="DA634" s="74">
        <v>4.0000000000000001E-3</v>
      </c>
      <c r="DB634" s="74" t="s">
        <v>50</v>
      </c>
      <c r="DC634" s="74">
        <v>4.0000000000000001E-3</v>
      </c>
      <c r="DD634" s="74">
        <v>47.97</v>
      </c>
    </row>
    <row r="635" spans="1:108" ht="16.5" customHeight="1" x14ac:dyDescent="0.25">
      <c r="A635" s="70">
        <v>600</v>
      </c>
      <c r="B635" s="85">
        <v>45593</v>
      </c>
      <c r="C635" s="72">
        <v>1</v>
      </c>
      <c r="D635" s="72">
        <v>11.93</v>
      </c>
      <c r="E635" s="72">
        <v>2120.38</v>
      </c>
      <c r="F635" s="74"/>
      <c r="G635" s="72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2">
        <v>1.0860000000000001</v>
      </c>
      <c r="AB635" s="72">
        <v>609.99</v>
      </c>
      <c r="AC635" s="72">
        <v>1.95</v>
      </c>
      <c r="AD635" s="72">
        <v>3.64</v>
      </c>
      <c r="AE635" s="72">
        <v>8.69</v>
      </c>
      <c r="AF635" s="72">
        <v>0.06</v>
      </c>
      <c r="AG635" s="72">
        <v>0.34200000000000003</v>
      </c>
      <c r="AH635" s="72">
        <v>3.6999999999999998E-2</v>
      </c>
      <c r="AI635" s="72" t="s">
        <v>50</v>
      </c>
      <c r="AJ635" s="72">
        <v>1.2999999999999999E-2</v>
      </c>
      <c r="AK635" s="72">
        <f t="shared" si="225"/>
        <v>73.706740320770919</v>
      </c>
      <c r="AL635" s="72">
        <f t="shared" si="226"/>
        <v>3.0044542344174894</v>
      </c>
      <c r="AM635" s="72">
        <f t="shared" si="227"/>
        <v>312.81538461538463</v>
      </c>
      <c r="AN635" s="72">
        <v>58.3</v>
      </c>
      <c r="AO635" s="74">
        <v>18.18</v>
      </c>
      <c r="AP635" s="72">
        <v>12036.14</v>
      </c>
      <c r="AQ635" s="74">
        <v>41.4</v>
      </c>
      <c r="AR635" s="74">
        <v>15.29</v>
      </c>
      <c r="AS635" s="74">
        <v>9.2110000000000003</v>
      </c>
      <c r="AT635" s="74">
        <v>0.79700000000000004</v>
      </c>
      <c r="AU635" s="74">
        <v>0.377</v>
      </c>
      <c r="AV635" s="74">
        <v>0.154</v>
      </c>
      <c r="AW635" s="74">
        <v>7.83</v>
      </c>
      <c r="AX635" s="74">
        <v>0.249</v>
      </c>
      <c r="AY635" s="74">
        <f t="shared" si="220"/>
        <v>32.330999999999996</v>
      </c>
      <c r="AZ635" s="74"/>
      <c r="BA635" s="74"/>
      <c r="BB635" s="74">
        <v>0.497</v>
      </c>
      <c r="BC635" s="72">
        <v>130.76</v>
      </c>
      <c r="BD635" s="74">
        <v>0.32</v>
      </c>
      <c r="BE635" s="74">
        <v>3.42</v>
      </c>
      <c r="BF635" s="74">
        <v>8.8580000000000005</v>
      </c>
      <c r="BG635" s="74">
        <v>3.2000000000000001E-2</v>
      </c>
      <c r="BH635" s="74">
        <v>0.36099999999999999</v>
      </c>
      <c r="BI635" s="74">
        <v>3.5000000000000003E-2</v>
      </c>
      <c r="BJ635" s="74" t="s">
        <v>50</v>
      </c>
      <c r="BK635" s="74">
        <v>6.0000000000000001E-3</v>
      </c>
      <c r="BL635" s="74">
        <v>0.83499999999999996</v>
      </c>
      <c r="BM635" s="72">
        <v>673.16</v>
      </c>
      <c r="BN635" s="74">
        <v>1.1299999999999999</v>
      </c>
      <c r="BO635" s="74">
        <v>52.94</v>
      </c>
      <c r="BP635" s="74">
        <v>9.6950000000000003</v>
      </c>
      <c r="BQ635" s="74">
        <v>0.45700000000000002</v>
      </c>
      <c r="BR635" s="74">
        <v>0.105</v>
      </c>
      <c r="BS635" s="74">
        <v>0.54400000000000004</v>
      </c>
      <c r="BT635" s="74">
        <v>1.71</v>
      </c>
      <c r="BU635" s="74">
        <v>8.0000000000000002E-3</v>
      </c>
      <c r="BV635" s="74">
        <f t="shared" si="217"/>
        <v>11.405000000000001</v>
      </c>
      <c r="BW635" s="74">
        <f t="shared" si="218"/>
        <v>3.2969999999999997</v>
      </c>
      <c r="BX635" s="73">
        <f t="shared" si="222"/>
        <v>-17.36</v>
      </c>
      <c r="BY635" s="73">
        <f t="shared" si="223"/>
        <v>-18.687999999999995</v>
      </c>
      <c r="BZ635" s="74">
        <v>0.45800000000000002</v>
      </c>
      <c r="CA635" s="72">
        <v>95.93</v>
      </c>
      <c r="CB635" s="74">
        <v>0.22</v>
      </c>
      <c r="CC635" s="74">
        <v>0.48</v>
      </c>
      <c r="CD635" s="74">
        <v>7.6740000000000004</v>
      </c>
      <c r="CE635" s="74">
        <v>1.2E-2</v>
      </c>
      <c r="CF635" s="74">
        <v>0.32500000000000001</v>
      </c>
      <c r="CG635" s="74">
        <v>6.0000000000000001E-3</v>
      </c>
      <c r="CH635" s="74" t="s">
        <v>50</v>
      </c>
      <c r="CI635" s="74">
        <v>6.0000000000000001E-3</v>
      </c>
      <c r="CJ635" s="74">
        <v>2.101</v>
      </c>
      <c r="CK635" s="74">
        <v>805.59</v>
      </c>
      <c r="CL635" s="74">
        <v>0.9</v>
      </c>
      <c r="CM635" s="74">
        <v>7.4</v>
      </c>
      <c r="CN635" s="74">
        <v>36.238999999999997</v>
      </c>
      <c r="CO635" s="74">
        <v>0.10100000000000001</v>
      </c>
      <c r="CP635" s="74">
        <v>0.65200000000000002</v>
      </c>
      <c r="CQ635" s="74">
        <v>7.5999999999999998E-2</v>
      </c>
      <c r="CR635" s="74">
        <v>7.62</v>
      </c>
      <c r="CS635" s="74">
        <v>1.4999999999999999E-2</v>
      </c>
      <c r="CT635" s="74">
        <v>0.39600000000000002</v>
      </c>
      <c r="CU635" s="74">
        <v>68.180000000000007</v>
      </c>
      <c r="CV635" s="74">
        <v>0.24</v>
      </c>
      <c r="CW635" s="74">
        <v>0.31</v>
      </c>
      <c r="CX635" s="74">
        <v>6.8380000000000001</v>
      </c>
      <c r="CY635" s="74">
        <v>1.0999999999999999E-2</v>
      </c>
      <c r="CZ635" s="74">
        <v>0.35499999999999998</v>
      </c>
      <c r="DA635" s="74">
        <v>4.0000000000000001E-3</v>
      </c>
      <c r="DB635" s="74" t="s">
        <v>50</v>
      </c>
      <c r="DC635" s="74">
        <v>6.0000000000000001E-3</v>
      </c>
      <c r="DD635" s="74">
        <v>48.81</v>
      </c>
    </row>
    <row r="636" spans="1:108" ht="16.5" customHeight="1" x14ac:dyDescent="0.25">
      <c r="A636" s="70">
        <v>601</v>
      </c>
      <c r="B636" s="85">
        <v>45593</v>
      </c>
      <c r="C636" s="72">
        <v>2</v>
      </c>
      <c r="D636" s="72">
        <v>12</v>
      </c>
      <c r="E636" s="72">
        <v>2078.7600000000002</v>
      </c>
      <c r="F636" s="74"/>
      <c r="G636" s="72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2">
        <v>1.391</v>
      </c>
      <c r="AB636" s="72">
        <v>576.54</v>
      </c>
      <c r="AC636" s="72">
        <v>1.95</v>
      </c>
      <c r="AD636" s="72">
        <v>3.51</v>
      </c>
      <c r="AE636" s="72">
        <v>8.2799999999999994</v>
      </c>
      <c r="AF636" s="72">
        <v>0.06</v>
      </c>
      <c r="AG636" s="72">
        <v>0.313</v>
      </c>
      <c r="AH636" s="72">
        <v>3.5999999999999997E-2</v>
      </c>
      <c r="AI636" s="72" t="s">
        <v>50</v>
      </c>
      <c r="AJ636" s="72">
        <v>1.0999999999999999E-2</v>
      </c>
      <c r="AK636" s="72">
        <f t="shared" si="225"/>
        <v>74.78884492804697</v>
      </c>
      <c r="AL636" s="72">
        <f t="shared" si="226"/>
        <v>2.9883273109243209</v>
      </c>
      <c r="AM636" s="72">
        <f t="shared" si="227"/>
        <v>295.66153846153844</v>
      </c>
      <c r="AN636" s="72">
        <v>45.53</v>
      </c>
      <c r="AO636" s="74">
        <v>16.75</v>
      </c>
      <c r="AP636" s="72">
        <v>9491.7800000000007</v>
      </c>
      <c r="AQ636" s="74">
        <v>33.18</v>
      </c>
      <c r="AR636" s="74">
        <v>13.64</v>
      </c>
      <c r="AS636" s="74">
        <v>10.487</v>
      </c>
      <c r="AT636" s="74">
        <v>0.70299999999999996</v>
      </c>
      <c r="AU636" s="74">
        <v>0.39100000000000001</v>
      </c>
      <c r="AV636" s="74">
        <v>0.13800000000000001</v>
      </c>
      <c r="AW636" s="74">
        <v>10.41</v>
      </c>
      <c r="AX636" s="74">
        <v>0.152</v>
      </c>
      <c r="AY636" s="74">
        <f t="shared" si="220"/>
        <v>34.536999999999999</v>
      </c>
      <c r="AZ636" s="74"/>
      <c r="BA636" s="74"/>
      <c r="BB636" s="74">
        <v>0.45800000000000002</v>
      </c>
      <c r="BC636" s="72">
        <v>122.17</v>
      </c>
      <c r="BD636" s="74">
        <v>0.33</v>
      </c>
      <c r="BE636" s="74">
        <v>3.13</v>
      </c>
      <c r="BF636" s="74">
        <v>8.3689999999999998</v>
      </c>
      <c r="BG636" s="74">
        <v>0.03</v>
      </c>
      <c r="BH636" s="74">
        <v>0.317</v>
      </c>
      <c r="BI636" s="74">
        <v>3.2000000000000001E-2</v>
      </c>
      <c r="BJ636" s="74" t="s">
        <v>50</v>
      </c>
      <c r="BK636" s="74">
        <v>5.0000000000000001E-3</v>
      </c>
      <c r="BL636" s="74">
        <v>0.99</v>
      </c>
      <c r="BM636" s="72">
        <v>656.7</v>
      </c>
      <c r="BN636" s="74">
        <v>1.38</v>
      </c>
      <c r="BO636" s="74">
        <v>51.07</v>
      </c>
      <c r="BP636" s="74">
        <v>10.917999999999999</v>
      </c>
      <c r="BQ636" s="74">
        <v>0.434</v>
      </c>
      <c r="BR636" s="74">
        <v>0.14799999999999999</v>
      </c>
      <c r="BS636" s="74">
        <v>0.53400000000000003</v>
      </c>
      <c r="BT636" s="74">
        <v>1.94</v>
      </c>
      <c r="BU636" s="74">
        <v>8.0000000000000002E-3</v>
      </c>
      <c r="BV636" s="74">
        <f t="shared" si="217"/>
        <v>12.857999999999999</v>
      </c>
      <c r="BW636" s="74">
        <f t="shared" si="218"/>
        <v>3.754</v>
      </c>
      <c r="BX636" s="73">
        <f t="shared" si="222"/>
        <v>-18.420000000000002</v>
      </c>
      <c r="BY636" s="73">
        <f t="shared" si="223"/>
        <v>-19.933999999999997</v>
      </c>
      <c r="BZ636" s="74">
        <v>0.39500000000000002</v>
      </c>
      <c r="CA636" s="72">
        <v>83.58</v>
      </c>
      <c r="CB636" s="74">
        <v>0.25</v>
      </c>
      <c r="CC636" s="74">
        <v>0.41</v>
      </c>
      <c r="CD636" s="74">
        <v>7.7279999999999998</v>
      </c>
      <c r="CE636" s="74">
        <v>1.2999999999999999E-2</v>
      </c>
      <c r="CF636" s="74">
        <v>0.3</v>
      </c>
      <c r="CG636" s="74">
        <v>5.0000000000000001E-3</v>
      </c>
      <c r="CH636" s="74" t="s">
        <v>50</v>
      </c>
      <c r="CI636" s="74">
        <v>6.0000000000000001E-3</v>
      </c>
      <c r="CJ636" s="74">
        <v>2.1309999999999998</v>
      </c>
      <c r="CK636" s="74">
        <v>698.21</v>
      </c>
      <c r="CL636" s="74">
        <v>0.91</v>
      </c>
      <c r="CM636" s="74">
        <v>4.6900000000000004</v>
      </c>
      <c r="CN636" s="74">
        <v>37.865000000000002</v>
      </c>
      <c r="CO636" s="74">
        <v>9.2999999999999999E-2</v>
      </c>
      <c r="CP636" s="74">
        <v>0.63</v>
      </c>
      <c r="CQ636" s="74">
        <v>4.9000000000000002E-2</v>
      </c>
      <c r="CR636" s="74">
        <v>6.04</v>
      </c>
      <c r="CS636" s="74">
        <v>1.2999999999999999E-2</v>
      </c>
      <c r="CT636" s="74">
        <v>0.33200000000000002</v>
      </c>
      <c r="CU636" s="74">
        <v>49.84</v>
      </c>
      <c r="CV636" s="74">
        <v>0.24</v>
      </c>
      <c r="CW636" s="74">
        <v>0.28000000000000003</v>
      </c>
      <c r="CX636" s="74">
        <v>6.0359999999999996</v>
      </c>
      <c r="CY636" s="74">
        <v>1.0999999999999999E-2</v>
      </c>
      <c r="CZ636" s="74">
        <v>0.3</v>
      </c>
      <c r="DA636" s="74">
        <v>3.0000000000000001E-3</v>
      </c>
      <c r="DB636" s="74" t="s">
        <v>50</v>
      </c>
      <c r="DC636" s="74">
        <v>5.0000000000000001E-3</v>
      </c>
      <c r="DD636" s="74">
        <v>45.47</v>
      </c>
    </row>
    <row r="637" spans="1:108" ht="16.5" customHeight="1" x14ac:dyDescent="0.25">
      <c r="A637" s="70">
        <v>602</v>
      </c>
      <c r="B637" s="85">
        <v>45594</v>
      </c>
      <c r="C637" s="72">
        <v>1</v>
      </c>
      <c r="D637" s="72">
        <v>11.57</v>
      </c>
      <c r="E637" s="72">
        <v>2078.5</v>
      </c>
      <c r="F637" s="74"/>
      <c r="G637" s="72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2">
        <v>1.1819999999999999</v>
      </c>
      <c r="AB637" s="72">
        <v>501.98</v>
      </c>
      <c r="AC637" s="72">
        <v>1.82</v>
      </c>
      <c r="AD637" s="72">
        <v>3.4</v>
      </c>
      <c r="AE637" s="72">
        <v>8.734</v>
      </c>
      <c r="AF637" s="72">
        <v>5.6000000000000001E-2</v>
      </c>
      <c r="AG637" s="72">
        <v>0.29399999999999998</v>
      </c>
      <c r="AH637" s="72">
        <v>3.5000000000000003E-2</v>
      </c>
      <c r="AI637" s="72" t="s">
        <v>50</v>
      </c>
      <c r="AJ637" s="72">
        <v>0.01</v>
      </c>
      <c r="AK637" s="72">
        <f t="shared" si="225"/>
        <v>74.142531305234385</v>
      </c>
      <c r="AL637" s="72">
        <f t="shared" si="226"/>
        <v>2.9980414917090958</v>
      </c>
      <c r="AM637" s="72">
        <f t="shared" si="227"/>
        <v>275.8131868131868</v>
      </c>
      <c r="AN637" s="72">
        <v>47.71</v>
      </c>
      <c r="AO637" s="74">
        <v>14.167</v>
      </c>
      <c r="AP637" s="72">
        <v>9877.61</v>
      </c>
      <c r="AQ637" s="74">
        <v>40.479999999999997</v>
      </c>
      <c r="AR637" s="74">
        <v>12.83</v>
      </c>
      <c r="AS637" s="74">
        <v>10.29</v>
      </c>
      <c r="AT637" s="74">
        <v>0.76300000000000001</v>
      </c>
      <c r="AU637" s="74">
        <v>0.35799999999999998</v>
      </c>
      <c r="AV637" s="74">
        <v>0.128</v>
      </c>
      <c r="AW637" s="74">
        <v>9.25</v>
      </c>
      <c r="AX637" s="74">
        <v>0.17399999999999999</v>
      </c>
      <c r="AY637" s="74">
        <f t="shared" si="220"/>
        <v>32.369999999999997</v>
      </c>
      <c r="AZ637" s="74"/>
      <c r="BA637" s="74"/>
      <c r="BB637" s="74">
        <v>0.433</v>
      </c>
      <c r="BC637" s="72">
        <v>108.63</v>
      </c>
      <c r="BD637" s="74">
        <v>0.31</v>
      </c>
      <c r="BE637" s="74">
        <v>3.23</v>
      </c>
      <c r="BF637" s="74">
        <v>9.1720000000000006</v>
      </c>
      <c r="BG637" s="74">
        <v>0.03</v>
      </c>
      <c r="BH637" s="74">
        <v>0.311</v>
      </c>
      <c r="BI637" s="74">
        <v>3.3000000000000002E-2</v>
      </c>
      <c r="BJ637" s="74" t="s">
        <v>50</v>
      </c>
      <c r="BK637" s="74">
        <v>5.0000000000000001E-3</v>
      </c>
      <c r="BL637" s="74">
        <v>0.95399999999999996</v>
      </c>
      <c r="BM637" s="72">
        <v>628.27</v>
      </c>
      <c r="BN637" s="74">
        <v>1.2</v>
      </c>
      <c r="BO637" s="74">
        <v>51.81</v>
      </c>
      <c r="BP637" s="74">
        <v>11.407999999999999</v>
      </c>
      <c r="BQ637" s="74">
        <v>0.442</v>
      </c>
      <c r="BR637" s="74">
        <v>0.13200000000000001</v>
      </c>
      <c r="BS637" s="74">
        <v>0.54200000000000004</v>
      </c>
      <c r="BT637" s="74">
        <v>1.75</v>
      </c>
      <c r="BU637" s="74">
        <v>7.0000000000000001E-3</v>
      </c>
      <c r="BV637" s="74">
        <f t="shared" si="217"/>
        <v>13.157999999999999</v>
      </c>
      <c r="BW637" s="74">
        <f t="shared" si="218"/>
        <v>3.3920000000000003</v>
      </c>
      <c r="BX637" s="73">
        <f t="shared" si="222"/>
        <v>-19.670000000000002</v>
      </c>
      <c r="BY637" s="73">
        <f t="shared" si="223"/>
        <v>-21.541999999999998</v>
      </c>
      <c r="BZ637" s="74">
        <v>0.39700000000000002</v>
      </c>
      <c r="CA637" s="72">
        <v>72.69</v>
      </c>
      <c r="CB637" s="74">
        <v>0.24</v>
      </c>
      <c r="CC637" s="74">
        <v>0.34</v>
      </c>
      <c r="CD637" s="74">
        <v>8.1210000000000004</v>
      </c>
      <c r="CE637" s="74">
        <v>1.0999999999999999E-2</v>
      </c>
      <c r="CF637" s="74">
        <v>0.27900000000000003</v>
      </c>
      <c r="CG637" s="74">
        <v>4.0000000000000001E-3</v>
      </c>
      <c r="CH637" s="74" t="s">
        <v>50</v>
      </c>
      <c r="CI637" s="74">
        <v>6.0000000000000001E-3</v>
      </c>
      <c r="CJ637" s="74">
        <v>1.8220000000000001</v>
      </c>
      <c r="CK637" s="74">
        <v>569.97</v>
      </c>
      <c r="CL637" s="74">
        <v>0.8</v>
      </c>
      <c r="CM637" s="74">
        <v>3.84</v>
      </c>
      <c r="CN637" s="74">
        <v>39.61</v>
      </c>
      <c r="CO637" s="74">
        <v>7.2999999999999995E-2</v>
      </c>
      <c r="CP637" s="74">
        <v>0.60299999999999998</v>
      </c>
      <c r="CQ637" s="74">
        <v>0.04</v>
      </c>
      <c r="CR637" s="74">
        <v>5.25</v>
      </c>
      <c r="CS637" s="74">
        <v>1.0999999999999999E-2</v>
      </c>
      <c r="CT637" s="74">
        <v>0.26400000000000001</v>
      </c>
      <c r="CU637" s="74">
        <v>47.7</v>
      </c>
      <c r="CV637" s="74">
        <v>0.25</v>
      </c>
      <c r="CW637" s="74">
        <v>0.26</v>
      </c>
      <c r="CX637" s="74">
        <v>7.1040000000000001</v>
      </c>
      <c r="CY637" s="74">
        <v>1.0999999999999999E-2</v>
      </c>
      <c r="CZ637" s="74">
        <v>0.29599999999999999</v>
      </c>
      <c r="DA637" s="74">
        <v>3.0000000000000001E-3</v>
      </c>
      <c r="DB637" s="74" t="s">
        <v>50</v>
      </c>
      <c r="DC637" s="74">
        <v>5.0000000000000001E-3</v>
      </c>
      <c r="DD637" s="74">
        <v>60.37</v>
      </c>
    </row>
    <row r="638" spans="1:108" ht="16.5" customHeight="1" x14ac:dyDescent="0.25">
      <c r="A638" s="70">
        <v>603</v>
      </c>
      <c r="B638" s="85">
        <v>45594</v>
      </c>
      <c r="C638" s="72">
        <v>2</v>
      </c>
      <c r="D638" s="72">
        <v>12</v>
      </c>
      <c r="E638" s="72">
        <v>2093.21</v>
      </c>
      <c r="F638" s="74"/>
      <c r="G638" s="72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2">
        <v>1.149</v>
      </c>
      <c r="AB638" s="72">
        <v>306.73</v>
      </c>
      <c r="AC638" s="72">
        <v>1.22</v>
      </c>
      <c r="AD638" s="72">
        <v>2.2999999999999998</v>
      </c>
      <c r="AE638" s="72">
        <v>7.8440000000000003</v>
      </c>
      <c r="AF638" s="72">
        <v>5.0999999999999997E-2</v>
      </c>
      <c r="AG638" s="72">
        <v>0.22600000000000001</v>
      </c>
      <c r="AH638" s="72">
        <v>2.3E-2</v>
      </c>
      <c r="AI638" s="72" t="s">
        <v>50</v>
      </c>
      <c r="AJ638" s="72">
        <v>6.0000000000000001E-3</v>
      </c>
      <c r="AK638" s="72">
        <f t="shared" si="225"/>
        <v>78.339474434288562</v>
      </c>
      <c r="AL638" s="72">
        <f t="shared" si="226"/>
        <v>2.9368355594352735</v>
      </c>
      <c r="AM638" s="72">
        <f t="shared" si="227"/>
        <v>251.41803278688528</v>
      </c>
      <c r="AN638" s="72">
        <v>49.73</v>
      </c>
      <c r="AO638" s="74">
        <v>20.271999999999998</v>
      </c>
      <c r="AP638" s="72">
        <v>8314.73</v>
      </c>
      <c r="AQ638" s="74">
        <v>36.18</v>
      </c>
      <c r="AR638" s="74">
        <v>15.11</v>
      </c>
      <c r="AS638" s="74">
        <v>11.449</v>
      </c>
      <c r="AT638" s="74">
        <v>0.93</v>
      </c>
      <c r="AU638" s="74">
        <v>0.34899999999999998</v>
      </c>
      <c r="AV638" s="74">
        <v>0.15</v>
      </c>
      <c r="AW638" s="74">
        <v>11.68</v>
      </c>
      <c r="AX638" s="74">
        <v>0.127</v>
      </c>
      <c r="AY638" s="74">
        <f t="shared" si="220"/>
        <v>38.238999999999997</v>
      </c>
      <c r="AZ638" s="74"/>
      <c r="BA638" s="74"/>
      <c r="BB638" s="74">
        <v>0.432</v>
      </c>
      <c r="BC638" s="72">
        <v>81.5</v>
      </c>
      <c r="BD638" s="74">
        <v>0.27</v>
      </c>
      <c r="BE638" s="74">
        <v>2.36</v>
      </c>
      <c r="BF638" s="74">
        <v>8.1280000000000001</v>
      </c>
      <c r="BG638" s="74">
        <v>2.7E-2</v>
      </c>
      <c r="BH638" s="74">
        <v>0.24199999999999999</v>
      </c>
      <c r="BI638" s="74">
        <v>2.4E-2</v>
      </c>
      <c r="BJ638" s="74" t="s">
        <v>50</v>
      </c>
      <c r="BK638" s="74">
        <v>4.0000000000000001E-3</v>
      </c>
      <c r="BL638" s="74">
        <v>1.1819999999999999</v>
      </c>
      <c r="BM638" s="72">
        <v>650.9</v>
      </c>
      <c r="BN638" s="74">
        <v>1.27</v>
      </c>
      <c r="BO638" s="74">
        <v>49.49</v>
      </c>
      <c r="BP638" s="74">
        <v>12.965999999999999</v>
      </c>
      <c r="BQ638" s="74">
        <v>0.50800000000000001</v>
      </c>
      <c r="BR638" s="74">
        <v>0.16800000000000001</v>
      </c>
      <c r="BS638" s="74">
        <v>0.52800000000000002</v>
      </c>
      <c r="BT638" s="74">
        <v>2.36</v>
      </c>
      <c r="BU638" s="74">
        <v>8.0000000000000002E-3</v>
      </c>
      <c r="BV638" s="74">
        <f t="shared" si="217"/>
        <v>15.325999999999999</v>
      </c>
      <c r="BW638" s="74">
        <f t="shared" si="218"/>
        <v>4.1379999999999999</v>
      </c>
      <c r="BX638" s="73">
        <f t="shared" si="222"/>
        <v>-20.310000000000002</v>
      </c>
      <c r="BY638" s="73">
        <f t="shared" si="223"/>
        <v>-22.403999999999996</v>
      </c>
      <c r="BZ638" s="74">
        <v>0.33200000000000002</v>
      </c>
      <c r="CA638" s="72">
        <v>48.88</v>
      </c>
      <c r="CB638" s="74">
        <v>0.19</v>
      </c>
      <c r="CC638" s="74">
        <v>0.25</v>
      </c>
      <c r="CD638" s="74">
        <v>6.4749999999999996</v>
      </c>
      <c r="CE638" s="74">
        <v>1.0999999999999999E-2</v>
      </c>
      <c r="CF638" s="74">
        <v>0.20799999999999999</v>
      </c>
      <c r="CG638" s="74">
        <v>3.0000000000000001E-3</v>
      </c>
      <c r="CH638" s="74" t="s">
        <v>50</v>
      </c>
      <c r="CI638" s="74">
        <v>3.0000000000000001E-3</v>
      </c>
      <c r="CJ638" s="74">
        <v>2.121</v>
      </c>
      <c r="CK638" s="74">
        <v>530.58000000000004</v>
      </c>
      <c r="CL638" s="74">
        <v>0.67</v>
      </c>
      <c r="CM638" s="74">
        <v>3.44</v>
      </c>
      <c r="CN638" s="74">
        <v>36.786000000000001</v>
      </c>
      <c r="CO638" s="74">
        <v>6.8000000000000005E-2</v>
      </c>
      <c r="CP638" s="74">
        <v>0.61399999999999999</v>
      </c>
      <c r="CQ638" s="74">
        <v>3.5000000000000003E-2</v>
      </c>
      <c r="CR638" s="74">
        <v>7.95</v>
      </c>
      <c r="CS638" s="74">
        <v>1.2E-2</v>
      </c>
      <c r="CT638" s="74">
        <v>0.26600000000000001</v>
      </c>
      <c r="CU638" s="74">
        <v>40.270000000000003</v>
      </c>
      <c r="CV638" s="74">
        <v>0.23</v>
      </c>
      <c r="CW638" s="74">
        <v>0.24</v>
      </c>
      <c r="CX638" s="74">
        <v>6.4829999999999997</v>
      </c>
      <c r="CY638" s="74">
        <v>1.2E-2</v>
      </c>
      <c r="CZ638" s="74">
        <v>0.26100000000000001</v>
      </c>
      <c r="DA638" s="74">
        <v>3.0000000000000001E-3</v>
      </c>
      <c r="DB638" s="74" t="s">
        <v>50</v>
      </c>
      <c r="DC638" s="74">
        <v>4.0000000000000001E-3</v>
      </c>
      <c r="DD638" s="74">
        <v>46.93</v>
      </c>
    </row>
    <row r="639" spans="1:108" ht="16.5" customHeight="1" x14ac:dyDescent="0.25">
      <c r="A639" s="70">
        <v>604</v>
      </c>
      <c r="B639" s="85">
        <v>45595</v>
      </c>
      <c r="C639" s="72">
        <v>1</v>
      </c>
      <c r="D639" s="72">
        <v>12</v>
      </c>
      <c r="E639" s="72">
        <v>2105.4899999999998</v>
      </c>
      <c r="F639" s="74"/>
      <c r="G639" s="72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2">
        <v>1.321</v>
      </c>
      <c r="AB639" s="72">
        <v>234.75</v>
      </c>
      <c r="AC639" s="72">
        <v>0.99</v>
      </c>
      <c r="AD639" s="72">
        <v>1.82</v>
      </c>
      <c r="AE639" s="72">
        <v>6.6529999999999996</v>
      </c>
      <c r="AF639" s="72">
        <v>5.8999999999999997E-2</v>
      </c>
      <c r="AG639" s="72">
        <v>0.21199999999999999</v>
      </c>
      <c r="AH639" s="72">
        <v>0.02</v>
      </c>
      <c r="AI639" s="72" t="s">
        <v>50</v>
      </c>
      <c r="AJ639" s="72">
        <v>6.0000000000000001E-3</v>
      </c>
      <c r="AK639" s="72">
        <f t="shared" si="225"/>
        <v>81.837069761435458</v>
      </c>
      <c r="AL639" s="72">
        <f t="shared" si="226"/>
        <v>2.8868934838958462</v>
      </c>
      <c r="AM639" s="72">
        <f t="shared" si="227"/>
        <v>237.12121212121212</v>
      </c>
      <c r="AN639" s="72">
        <v>48.32</v>
      </c>
      <c r="AO639" s="74">
        <v>31.323</v>
      </c>
      <c r="AP639" s="72">
        <v>8313.34</v>
      </c>
      <c r="AQ639" s="74">
        <v>42.09</v>
      </c>
      <c r="AR639" s="74">
        <v>10.74</v>
      </c>
      <c r="AS639" s="74">
        <v>8.3740000000000006</v>
      </c>
      <c r="AT639" s="74">
        <v>1.274</v>
      </c>
      <c r="AU639" s="74">
        <v>0.25600000000000001</v>
      </c>
      <c r="AV639" s="74">
        <v>0.112</v>
      </c>
      <c r="AW639" s="74">
        <v>10.56</v>
      </c>
      <c r="AX639" s="74">
        <v>0.13800000000000001</v>
      </c>
      <c r="AY639" s="74">
        <f t="shared" si="220"/>
        <v>29.673999999999999</v>
      </c>
      <c r="AZ639" s="74"/>
      <c r="BA639" s="74"/>
      <c r="BB639" s="74">
        <v>0.49199999999999999</v>
      </c>
      <c r="BC639" s="72">
        <v>72.099999999999994</v>
      </c>
      <c r="BD639" s="74">
        <v>0.26</v>
      </c>
      <c r="BE639" s="74">
        <v>1.84</v>
      </c>
      <c r="BF639" s="74">
        <v>7.1029999999999998</v>
      </c>
      <c r="BG639" s="74">
        <v>3.1E-2</v>
      </c>
      <c r="BH639" s="74">
        <v>0.22800000000000001</v>
      </c>
      <c r="BI639" s="74">
        <v>2.1000000000000001E-2</v>
      </c>
      <c r="BJ639" s="74" t="s">
        <v>50</v>
      </c>
      <c r="BK639" s="74">
        <v>5.0000000000000001E-3</v>
      </c>
      <c r="BL639" s="74">
        <v>1.6719999999999999</v>
      </c>
      <c r="BM639" s="72">
        <v>655.27</v>
      </c>
      <c r="BN639" s="74">
        <v>1.9</v>
      </c>
      <c r="BO639" s="74">
        <v>48.51</v>
      </c>
      <c r="BP639" s="74">
        <v>11.791</v>
      </c>
      <c r="BQ639" s="74">
        <v>0.61899999999999999</v>
      </c>
      <c r="BR639" s="74">
        <v>0.14299999999999999</v>
      </c>
      <c r="BS639" s="74">
        <v>0.51900000000000002</v>
      </c>
      <c r="BT639" s="74">
        <v>2.2799999999999998</v>
      </c>
      <c r="BU639" s="74">
        <v>0.01</v>
      </c>
      <c r="BV639" s="74">
        <f t="shared" si="217"/>
        <v>14.071</v>
      </c>
      <c r="BW639" s="74">
        <f t="shared" si="218"/>
        <v>4.7989999999999995</v>
      </c>
      <c r="BX639" s="73">
        <f t="shared" si="222"/>
        <v>-21.03</v>
      </c>
      <c r="BY639" s="73">
        <f t="shared" si="223"/>
        <v>-22.604999999999997</v>
      </c>
      <c r="BZ639" s="74">
        <v>0.432</v>
      </c>
      <c r="CA639" s="72">
        <v>45.54</v>
      </c>
      <c r="CB639" s="74">
        <v>0.2</v>
      </c>
      <c r="CC639" s="74">
        <v>0.23</v>
      </c>
      <c r="CD639" s="74">
        <v>6.8490000000000002</v>
      </c>
      <c r="CE639" s="74">
        <v>1.4E-2</v>
      </c>
      <c r="CF639" s="74">
        <v>0.223</v>
      </c>
      <c r="CG639" s="74">
        <v>3.0000000000000001E-3</v>
      </c>
      <c r="CH639" s="74" t="s">
        <v>50</v>
      </c>
      <c r="CI639" s="74">
        <v>4.0000000000000001E-3</v>
      </c>
      <c r="CJ639" s="74">
        <v>2.448</v>
      </c>
      <c r="CK639" s="74">
        <v>424.15</v>
      </c>
      <c r="CL639" s="74">
        <v>0.86</v>
      </c>
      <c r="CM639" s="74">
        <v>1.89</v>
      </c>
      <c r="CN639" s="74">
        <v>39.883000000000003</v>
      </c>
      <c r="CO639" s="74">
        <v>7.0000000000000007E-2</v>
      </c>
      <c r="CP639" s="74">
        <v>0.55200000000000005</v>
      </c>
      <c r="CQ639" s="74">
        <v>2.1999999999999999E-2</v>
      </c>
      <c r="CR639" s="74">
        <v>6.14</v>
      </c>
      <c r="CS639" s="74">
        <v>1.0999999999999999E-2</v>
      </c>
      <c r="CT639" s="74">
        <v>0.32600000000000001</v>
      </c>
      <c r="CU639" s="74">
        <v>30.96</v>
      </c>
      <c r="CV639" s="74">
        <v>0.25</v>
      </c>
      <c r="CW639" s="74">
        <v>0.22</v>
      </c>
      <c r="CX639" s="74">
        <v>6.0209999999999999</v>
      </c>
      <c r="CY639" s="74">
        <v>1.4999999999999999E-2</v>
      </c>
      <c r="CZ639" s="74">
        <v>0.24099999999999999</v>
      </c>
      <c r="DA639" s="74">
        <v>3.0000000000000001E-3</v>
      </c>
      <c r="DB639" s="74" t="s">
        <v>50</v>
      </c>
      <c r="DC639" s="74">
        <v>5.0000000000000001E-3</v>
      </c>
      <c r="DD639" s="74">
        <v>50.57</v>
      </c>
    </row>
    <row r="640" spans="1:108" ht="16.5" customHeight="1" x14ac:dyDescent="0.25">
      <c r="A640" s="70">
        <v>605</v>
      </c>
      <c r="B640" s="95">
        <v>45595</v>
      </c>
      <c r="C640" s="72">
        <v>2</v>
      </c>
      <c r="D640" s="96">
        <v>12</v>
      </c>
      <c r="E640" s="96">
        <v>2114.15</v>
      </c>
      <c r="F640" s="97"/>
      <c r="G640" s="96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6">
        <v>1.2350000000000001</v>
      </c>
      <c r="AB640" s="96">
        <v>265.75</v>
      </c>
      <c r="AC640" s="96">
        <v>1.1399999999999999</v>
      </c>
      <c r="AD640" s="96">
        <v>2.16</v>
      </c>
      <c r="AE640" s="96">
        <v>7.3819999999999997</v>
      </c>
      <c r="AF640" s="96">
        <v>0.06</v>
      </c>
      <c r="AG640" s="96">
        <v>0.217</v>
      </c>
      <c r="AH640" s="96">
        <v>2.4E-2</v>
      </c>
      <c r="AI640" s="96" t="s">
        <v>50</v>
      </c>
      <c r="AJ640" s="96">
        <v>7.0000000000000001E-3</v>
      </c>
      <c r="AK640" s="72">
        <f t="shared" si="225"/>
        <v>79.620261282538905</v>
      </c>
      <c r="AL640" s="72">
        <f t="shared" si="226"/>
        <v>2.9180496264060234</v>
      </c>
      <c r="AM640" s="72">
        <f t="shared" si="227"/>
        <v>233.11403508771932</v>
      </c>
      <c r="AN640" s="96">
        <v>47.59</v>
      </c>
      <c r="AO640" s="97">
        <v>24.114000000000001</v>
      </c>
      <c r="AP640" s="96">
        <v>7840.12</v>
      </c>
      <c r="AQ640" s="97">
        <v>40.619999999999997</v>
      </c>
      <c r="AR640" s="97">
        <v>12.9</v>
      </c>
      <c r="AS640" s="97">
        <v>9.2059999999999995</v>
      </c>
      <c r="AT640" s="97">
        <v>1.2689999999999999</v>
      </c>
      <c r="AU640" s="97">
        <v>0.28299999999999997</v>
      </c>
      <c r="AV640" s="97">
        <v>0.13100000000000001</v>
      </c>
      <c r="AW640" s="97">
        <v>8.7799999999999994</v>
      </c>
      <c r="AX640" s="97">
        <v>0.153</v>
      </c>
      <c r="AY640" s="74">
        <f t="shared" si="220"/>
        <v>30.885999999999999</v>
      </c>
      <c r="AZ640" s="97"/>
      <c r="BA640" s="97"/>
      <c r="BB640" s="97">
        <v>0.52500000000000002</v>
      </c>
      <c r="BC640" s="96">
        <v>72.540000000000006</v>
      </c>
      <c r="BD640" s="97">
        <v>0.3</v>
      </c>
      <c r="BE640" s="97">
        <v>2.0699999999999998</v>
      </c>
      <c r="BF640" s="97">
        <v>8.0180000000000007</v>
      </c>
      <c r="BG640" s="97">
        <v>2.8000000000000001E-2</v>
      </c>
      <c r="BH640" s="97">
        <v>0.24399999999999999</v>
      </c>
      <c r="BI640" s="97">
        <v>2.3E-2</v>
      </c>
      <c r="BJ640" s="97" t="s">
        <v>50</v>
      </c>
      <c r="BK640" s="97">
        <v>4.0000000000000001E-3</v>
      </c>
      <c r="BL640" s="97">
        <v>1.8029999999999999</v>
      </c>
      <c r="BM640" s="96">
        <v>688</v>
      </c>
      <c r="BN640" s="97">
        <v>2.23</v>
      </c>
      <c r="BO640" s="97">
        <v>49.61</v>
      </c>
      <c r="BP640" s="97">
        <v>11.625999999999999</v>
      </c>
      <c r="BQ640" s="97">
        <v>0.54800000000000004</v>
      </c>
      <c r="BR640" s="97">
        <v>0.129</v>
      </c>
      <c r="BS640" s="97">
        <v>0.53900000000000003</v>
      </c>
      <c r="BT640" s="97">
        <v>2.0299999999999998</v>
      </c>
      <c r="BU640" s="97">
        <v>8.9999999999999993E-3</v>
      </c>
      <c r="BV640" s="74">
        <f t="shared" si="217"/>
        <v>13.655999999999999</v>
      </c>
      <c r="BW640" s="74">
        <f t="shared" si="218"/>
        <v>4.8079999999999998</v>
      </c>
      <c r="BX640" s="73">
        <f t="shared" si="222"/>
        <v>-22</v>
      </c>
      <c r="BY640" s="73">
        <f t="shared" si="223"/>
        <v>-22.796999999999997</v>
      </c>
      <c r="BZ640" s="97">
        <v>0.42599999999999999</v>
      </c>
      <c r="CA640" s="96">
        <v>39.6</v>
      </c>
      <c r="CB640" s="97">
        <v>0.21</v>
      </c>
      <c r="CC640" s="97">
        <v>0.22</v>
      </c>
      <c r="CD640" s="97">
        <v>6.6609999999999996</v>
      </c>
      <c r="CE640" s="97">
        <v>1.2999999999999999E-2</v>
      </c>
      <c r="CF640" s="97">
        <v>0.2</v>
      </c>
      <c r="CG640" s="97">
        <v>3.0000000000000001E-3</v>
      </c>
      <c r="CH640" s="97" t="s">
        <v>50</v>
      </c>
      <c r="CI640" s="97">
        <v>4.0000000000000001E-3</v>
      </c>
      <c r="CJ640" s="97">
        <v>2.89</v>
      </c>
      <c r="CK640" s="97">
        <v>381.88</v>
      </c>
      <c r="CL640" s="97">
        <v>0.69</v>
      </c>
      <c r="CM640" s="97">
        <v>2.08</v>
      </c>
      <c r="CN640" s="97">
        <v>38.929000000000002</v>
      </c>
      <c r="CO640" s="97">
        <v>7.5999999999999998E-2</v>
      </c>
      <c r="CP640" s="97">
        <v>0.61399999999999999</v>
      </c>
      <c r="CQ640" s="97">
        <v>2.4E-2</v>
      </c>
      <c r="CR640" s="97">
        <v>6.79</v>
      </c>
      <c r="CS640" s="97">
        <v>1.4999999999999999E-2</v>
      </c>
      <c r="CT640" s="97">
        <v>0.33300000000000002</v>
      </c>
      <c r="CU640" s="97">
        <v>24.82</v>
      </c>
      <c r="CV640" s="97">
        <v>0.23</v>
      </c>
      <c r="CW640" s="97">
        <v>0.2</v>
      </c>
      <c r="CX640" s="97">
        <v>5.7629999999999999</v>
      </c>
      <c r="CY640" s="97">
        <v>1.2999999999999999E-2</v>
      </c>
      <c r="CZ640" s="97">
        <v>0.214</v>
      </c>
      <c r="DA640" s="97">
        <v>3.0000000000000001E-3</v>
      </c>
      <c r="DB640" s="97" t="s">
        <v>50</v>
      </c>
      <c r="DC640" s="97">
        <v>3.0000000000000001E-3</v>
      </c>
      <c r="DD640" s="97">
        <v>52.71</v>
      </c>
    </row>
    <row r="641" spans="1:108" ht="16.5" customHeight="1" x14ac:dyDescent="0.25">
      <c r="A641" s="70">
        <v>606</v>
      </c>
      <c r="B641" s="95">
        <v>45596</v>
      </c>
      <c r="C641" s="72">
        <v>1</v>
      </c>
      <c r="D641" s="96">
        <v>12</v>
      </c>
      <c r="E641" s="96"/>
      <c r="F641" s="97"/>
      <c r="G641" s="96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6">
        <v>1.1990000000000001</v>
      </c>
      <c r="AB641" s="96">
        <v>355.22</v>
      </c>
      <c r="AC641" s="96">
        <v>1.22</v>
      </c>
      <c r="AD641" s="96">
        <v>2.19</v>
      </c>
      <c r="AE641" s="96">
        <v>7.1289999999999996</v>
      </c>
      <c r="AF641" s="96">
        <v>0.05</v>
      </c>
      <c r="AG641" s="96">
        <v>0.23799999999999999</v>
      </c>
      <c r="AH641" s="96">
        <v>2.4E-2</v>
      </c>
      <c r="AI641" s="96" t="s">
        <v>50</v>
      </c>
      <c r="AJ641" s="96">
        <v>6.0000000000000001E-3</v>
      </c>
      <c r="AK641" s="72">
        <f t="shared" si="225"/>
        <v>80.013084070285984</v>
      </c>
      <c r="AL641" s="72">
        <f t="shared" si="226"/>
        <v>2.9128950931744426</v>
      </c>
      <c r="AM641" s="72">
        <f t="shared" si="227"/>
        <v>291.16393442622956</v>
      </c>
      <c r="AN641" s="96">
        <v>62.33</v>
      </c>
      <c r="AO641" s="97">
        <v>21.673999999999999</v>
      </c>
      <c r="AP641" s="96">
        <v>9205.42</v>
      </c>
      <c r="AQ641" s="97">
        <v>41.66</v>
      </c>
      <c r="AR641" s="97">
        <v>11.78</v>
      </c>
      <c r="AS641" s="97">
        <v>8.1669999999999998</v>
      </c>
      <c r="AT641" s="97">
        <v>0.872</v>
      </c>
      <c r="AU641" s="97">
        <v>0.33800000000000002</v>
      </c>
      <c r="AV641" s="97">
        <v>0.11899999999999999</v>
      </c>
      <c r="AW641" s="97">
        <v>8.09</v>
      </c>
      <c r="AX641" s="97">
        <v>0.153</v>
      </c>
      <c r="AY641" s="74">
        <f t="shared" si="220"/>
        <v>28.036999999999999</v>
      </c>
      <c r="AZ641" s="97"/>
      <c r="BA641" s="97"/>
      <c r="BB641" s="97">
        <v>0.46600000000000003</v>
      </c>
      <c r="BC641" s="96">
        <v>84.41</v>
      </c>
      <c r="BD641" s="97">
        <v>0.24</v>
      </c>
      <c r="BE641" s="97">
        <v>1.88</v>
      </c>
      <c r="BF641" s="97">
        <v>7.0389999999999997</v>
      </c>
      <c r="BG641" s="97">
        <v>2.3E-2</v>
      </c>
      <c r="BH641" s="97">
        <v>0.23499999999999999</v>
      </c>
      <c r="BI641" s="97">
        <v>0.02</v>
      </c>
      <c r="BJ641" s="97" t="s">
        <v>50</v>
      </c>
      <c r="BK641" s="97">
        <v>5.0000000000000001E-3</v>
      </c>
      <c r="BL641" s="97">
        <v>1.9950000000000001</v>
      </c>
      <c r="BM641" s="96">
        <v>977.97</v>
      </c>
      <c r="BN641" s="97">
        <v>3.1</v>
      </c>
      <c r="BO641" s="97">
        <v>50.2</v>
      </c>
      <c r="BP641" s="97">
        <v>9.8339999999999996</v>
      </c>
      <c r="BQ641" s="97">
        <v>0.47599999999999998</v>
      </c>
      <c r="BR641" s="97">
        <v>0.115</v>
      </c>
      <c r="BS641" s="97">
        <v>0.48099999999999998</v>
      </c>
      <c r="BT641" s="97">
        <v>2.11</v>
      </c>
      <c r="BU641" s="97">
        <v>1.4999999999999999E-2</v>
      </c>
      <c r="BV641" s="74">
        <f t="shared" si="217"/>
        <v>11.943999999999999</v>
      </c>
      <c r="BW641" s="74">
        <f t="shared" si="218"/>
        <v>5.6859999999999999</v>
      </c>
      <c r="BX641" s="73">
        <f t="shared" si="222"/>
        <v>-22.89</v>
      </c>
      <c r="BY641" s="73">
        <f t="shared" si="223"/>
        <v>-22.110999999999997</v>
      </c>
      <c r="BZ641" s="97">
        <v>0.433</v>
      </c>
      <c r="CA641" s="96">
        <v>58.85</v>
      </c>
      <c r="CB641" s="97">
        <v>0.19</v>
      </c>
      <c r="CC641" s="97">
        <v>0.31</v>
      </c>
      <c r="CD641" s="97">
        <v>6.1790000000000003</v>
      </c>
      <c r="CE641" s="97">
        <v>1.2E-2</v>
      </c>
      <c r="CF641" s="97">
        <v>0.214</v>
      </c>
      <c r="CG641" s="97">
        <v>4.0000000000000001E-3</v>
      </c>
      <c r="CH641" s="97" t="s">
        <v>50</v>
      </c>
      <c r="CI641" s="97">
        <v>3.0000000000000001E-3</v>
      </c>
      <c r="CJ641" s="97">
        <v>2.1949999999999998</v>
      </c>
      <c r="CK641" s="97">
        <v>451.73</v>
      </c>
      <c r="CL641" s="97">
        <v>0.83</v>
      </c>
      <c r="CM641" s="97">
        <v>2.27</v>
      </c>
      <c r="CN641" s="97">
        <v>38.978999999999999</v>
      </c>
      <c r="CO641" s="97">
        <v>7.4999999999999997E-2</v>
      </c>
      <c r="CP641" s="97">
        <v>0.50700000000000001</v>
      </c>
      <c r="CQ641" s="97">
        <v>3.5999999999999997E-2</v>
      </c>
      <c r="CR641" s="97">
        <v>7.47</v>
      </c>
      <c r="CS641" s="97">
        <v>0.01</v>
      </c>
      <c r="CT641" s="97">
        <v>0.29899999999999999</v>
      </c>
      <c r="CU641" s="97">
        <v>41.41</v>
      </c>
      <c r="CV641" s="97">
        <v>0.21</v>
      </c>
      <c r="CW641" s="97">
        <v>0.24</v>
      </c>
      <c r="CX641" s="97">
        <v>5.3239999999999998</v>
      </c>
      <c r="CY641" s="97">
        <v>1.2E-2</v>
      </c>
      <c r="CZ641" s="97">
        <v>0.22700000000000001</v>
      </c>
      <c r="DA641" s="97">
        <v>3.0000000000000001E-3</v>
      </c>
      <c r="DB641" s="97" t="s">
        <v>50</v>
      </c>
      <c r="DC641" s="97">
        <v>4.0000000000000001E-3</v>
      </c>
      <c r="DD641" s="97">
        <v>51.71</v>
      </c>
    </row>
    <row r="642" spans="1:108" ht="16.5" customHeight="1" x14ac:dyDescent="0.25">
      <c r="A642" s="70">
        <v>607</v>
      </c>
      <c r="B642" s="95">
        <v>45596</v>
      </c>
      <c r="C642" s="72">
        <v>2</v>
      </c>
      <c r="D642" s="96">
        <v>12</v>
      </c>
      <c r="E642" s="96"/>
      <c r="F642" s="97"/>
      <c r="G642" s="96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6">
        <v>0.69899999999999995</v>
      </c>
      <c r="AB642" s="96">
        <v>323.08999999999997</v>
      </c>
      <c r="AC642" s="96">
        <v>0.75</v>
      </c>
      <c r="AD642" s="96">
        <v>1.94</v>
      </c>
      <c r="AE642" s="96">
        <v>6.9409999999999998</v>
      </c>
      <c r="AF642" s="96">
        <v>0.03</v>
      </c>
      <c r="AG642" s="96">
        <v>0.223</v>
      </c>
      <c r="AH642" s="96">
        <v>2.1000000000000001E-2</v>
      </c>
      <c r="AI642" s="96" t="s">
        <v>50</v>
      </c>
      <c r="AJ642" s="96">
        <v>4.0000000000000001E-3</v>
      </c>
      <c r="AK642" s="72">
        <f t="shared" si="225"/>
        <v>81.338076579193739</v>
      </c>
      <c r="AL642" s="72">
        <f t="shared" si="226"/>
        <v>2.8919915092026125</v>
      </c>
      <c r="AM642" s="72">
        <f t="shared" si="227"/>
        <v>430.78666666666663</v>
      </c>
      <c r="AN642" s="96">
        <v>33.69</v>
      </c>
      <c r="AO642" s="97">
        <v>23.503</v>
      </c>
      <c r="AP642" s="96">
        <v>13949.93</v>
      </c>
      <c r="AQ642" s="97">
        <v>44.6</v>
      </c>
      <c r="AR642" s="97">
        <v>11.17</v>
      </c>
      <c r="AS642" s="97">
        <v>6.4809999999999999</v>
      </c>
      <c r="AT642" s="97">
        <v>0.748</v>
      </c>
      <c r="AU642" s="97">
        <v>0.26400000000000001</v>
      </c>
      <c r="AV642" s="97">
        <v>0.114</v>
      </c>
      <c r="AW642" s="97">
        <v>4.18</v>
      </c>
      <c r="AX642" s="97">
        <v>0.24099999999999999</v>
      </c>
      <c r="AY642" s="74">
        <f t="shared" si="220"/>
        <v>21.831</v>
      </c>
      <c r="AZ642" s="97"/>
      <c r="BA642" s="97"/>
      <c r="BB642" s="97">
        <v>0.83099999999999996</v>
      </c>
      <c r="BC642" s="96">
        <v>232.5</v>
      </c>
      <c r="BD642" s="97">
        <v>0.61</v>
      </c>
      <c r="BE642" s="97">
        <v>1.75</v>
      </c>
      <c r="BF642" s="97">
        <v>6.8520000000000003</v>
      </c>
      <c r="BG642" s="97">
        <v>2.8000000000000001E-2</v>
      </c>
      <c r="BH642" s="97">
        <v>0.21199999999999999</v>
      </c>
      <c r="BI642" s="97">
        <v>1.9E-2</v>
      </c>
      <c r="BJ642" s="97" t="s">
        <v>50</v>
      </c>
      <c r="BK642" s="97">
        <v>6.0000000000000001E-3</v>
      </c>
      <c r="BL642" s="97">
        <v>1.494</v>
      </c>
      <c r="BM642" s="96">
        <v>887.87</v>
      </c>
      <c r="BN642" s="97">
        <v>2.02</v>
      </c>
      <c r="BO642" s="97">
        <v>50.81</v>
      </c>
      <c r="BP642" s="97">
        <v>8.7929999999999993</v>
      </c>
      <c r="BQ642" s="97">
        <v>0.433</v>
      </c>
      <c r="BR642" s="97">
        <v>0.113</v>
      </c>
      <c r="BS642" s="97">
        <v>0.432</v>
      </c>
      <c r="BT642" s="97">
        <v>2.27</v>
      </c>
      <c r="BU642" s="97">
        <v>1.0999999999999999E-2</v>
      </c>
      <c r="BV642" s="74">
        <f>BT642+BP642</f>
        <v>11.062999999999999</v>
      </c>
      <c r="BW642" s="74">
        <f>BT642+BN642+BQ642</f>
        <v>4.7229999999999999</v>
      </c>
      <c r="BX642" s="73">
        <f>BX641+BT642-$BX$2</f>
        <v>-23.62</v>
      </c>
      <c r="BY642" s="73">
        <f>BY641+BW642-BY$2</f>
        <v>-22.387999999999998</v>
      </c>
      <c r="BZ642" s="97">
        <v>0.39900000000000002</v>
      </c>
      <c r="CA642" s="96">
        <v>87.71</v>
      </c>
      <c r="CB642" s="97">
        <v>0.2</v>
      </c>
      <c r="CC642" s="97">
        <v>0.3</v>
      </c>
      <c r="CD642" s="97">
        <v>6.86</v>
      </c>
      <c r="CE642" s="97">
        <v>1.2999999999999999E-2</v>
      </c>
      <c r="CF642" s="97">
        <v>0.22800000000000001</v>
      </c>
      <c r="CG642" s="97">
        <v>4.0000000000000001E-3</v>
      </c>
      <c r="CH642" s="97" t="s">
        <v>50</v>
      </c>
      <c r="CI642" s="97">
        <v>4.0000000000000001E-3</v>
      </c>
      <c r="CJ642" s="97">
        <v>2.3580000000000001</v>
      </c>
      <c r="CK642" s="97">
        <v>521.83000000000004</v>
      </c>
      <c r="CL642" s="97">
        <v>0.53</v>
      </c>
      <c r="CM642" s="97">
        <v>1.81</v>
      </c>
      <c r="CN642" s="97">
        <v>39.06</v>
      </c>
      <c r="CO642" s="97">
        <v>5.2999999999999999E-2</v>
      </c>
      <c r="CP642" s="97">
        <v>0.50900000000000001</v>
      </c>
      <c r="CQ642" s="97">
        <v>0.02</v>
      </c>
      <c r="CR642" s="97">
        <v>5.74</v>
      </c>
      <c r="CS642" s="97">
        <v>1.0999999999999999E-2</v>
      </c>
      <c r="CT642" s="97">
        <v>0.29899999999999999</v>
      </c>
      <c r="CU642" s="97">
        <v>52.33</v>
      </c>
      <c r="CV642" s="97">
        <v>0.22</v>
      </c>
      <c r="CW642" s="97">
        <v>0.23</v>
      </c>
      <c r="CX642" s="97">
        <v>5.8550000000000004</v>
      </c>
      <c r="CY642" s="97">
        <v>1.2E-2</v>
      </c>
      <c r="CZ642" s="97">
        <v>0.24299999999999999</v>
      </c>
      <c r="DA642" s="97">
        <v>3.0000000000000001E-3</v>
      </c>
      <c r="DB642" s="97" t="s">
        <v>50</v>
      </c>
      <c r="DC642" s="97">
        <v>4.0000000000000001E-3</v>
      </c>
      <c r="DD642" s="97">
        <v>51.16</v>
      </c>
    </row>
    <row r="643" spans="1:108" ht="16.5" customHeight="1" x14ac:dyDescent="0.25">
      <c r="B643" s="76" t="s">
        <v>67</v>
      </c>
      <c r="C643" s="76"/>
      <c r="D643" s="76"/>
      <c r="E643" s="81">
        <f>AVERAGE(E581:E642)</f>
        <v>1865.3601666666664</v>
      </c>
      <c r="F643" s="81" t="e">
        <f t="shared" ref="F643:BQ643" si="228">AVERAGE(F581:F642)</f>
        <v>#DIV/0!</v>
      </c>
      <c r="G643" s="81" t="e">
        <f t="shared" si="228"/>
        <v>#DIV/0!</v>
      </c>
      <c r="H643" s="81" t="e">
        <f t="shared" si="228"/>
        <v>#DIV/0!</v>
      </c>
      <c r="I643" s="81" t="e">
        <f t="shared" si="228"/>
        <v>#DIV/0!</v>
      </c>
      <c r="J643" s="81" t="e">
        <f t="shared" si="228"/>
        <v>#DIV/0!</v>
      </c>
      <c r="K643" s="81" t="e">
        <f t="shared" si="228"/>
        <v>#DIV/0!</v>
      </c>
      <c r="L643" s="81" t="e">
        <f t="shared" si="228"/>
        <v>#DIV/0!</v>
      </c>
      <c r="M643" s="81" t="e">
        <f t="shared" si="228"/>
        <v>#DIV/0!</v>
      </c>
      <c r="N643" s="81" t="e">
        <f t="shared" si="228"/>
        <v>#DIV/0!</v>
      </c>
      <c r="O643" s="81" t="e">
        <f t="shared" si="228"/>
        <v>#DIV/0!</v>
      </c>
      <c r="P643" s="81" t="e">
        <f t="shared" si="228"/>
        <v>#DIV/0!</v>
      </c>
      <c r="Q643" s="81" t="e">
        <f t="shared" si="228"/>
        <v>#DIV/0!</v>
      </c>
      <c r="R643" s="81" t="e">
        <f t="shared" si="228"/>
        <v>#DIV/0!</v>
      </c>
      <c r="S643" s="81" t="e">
        <f t="shared" si="228"/>
        <v>#DIV/0!</v>
      </c>
      <c r="T643" s="81" t="e">
        <f t="shared" si="228"/>
        <v>#DIV/0!</v>
      </c>
      <c r="U643" s="81" t="e">
        <f t="shared" si="228"/>
        <v>#DIV/0!</v>
      </c>
      <c r="V643" s="81" t="e">
        <f t="shared" si="228"/>
        <v>#DIV/0!</v>
      </c>
      <c r="W643" s="81" t="e">
        <f t="shared" si="228"/>
        <v>#DIV/0!</v>
      </c>
      <c r="X643" s="81" t="e">
        <f t="shared" si="228"/>
        <v>#DIV/0!</v>
      </c>
      <c r="Y643" s="81" t="e">
        <f t="shared" si="228"/>
        <v>#DIV/0!</v>
      </c>
      <c r="Z643" s="81" t="e">
        <f t="shared" si="228"/>
        <v>#DIV/0!</v>
      </c>
      <c r="AA643" s="81">
        <f t="shared" si="228"/>
        <v>1.1048709677419353</v>
      </c>
      <c r="AB643" s="81">
        <f t="shared" si="228"/>
        <v>431.43016129032247</v>
      </c>
      <c r="AC643" s="81">
        <f t="shared" si="228"/>
        <v>1.4241935483870964</v>
      </c>
      <c r="AD643" s="81">
        <f t="shared" si="228"/>
        <v>2.7838709677419358</v>
      </c>
      <c r="AE643" s="81">
        <f t="shared" si="228"/>
        <v>7.0064516129032244</v>
      </c>
      <c r="AF643" s="81">
        <f t="shared" si="228"/>
        <v>4.5870967741935484E-2</v>
      </c>
      <c r="AG643" s="81">
        <f t="shared" si="228"/>
        <v>0.25554838709677424</v>
      </c>
      <c r="AH643" s="81">
        <f t="shared" si="228"/>
        <v>2.8725806451612903E-2</v>
      </c>
      <c r="AI643" s="81" t="e">
        <f t="shared" si="228"/>
        <v>#DIV/0!</v>
      </c>
      <c r="AJ643" s="81">
        <f t="shared" si="228"/>
        <v>7.935483870967746E-3</v>
      </c>
      <c r="AK643" s="81">
        <f t="shared" si="228"/>
        <v>69.526266192427727</v>
      </c>
      <c r="AL643" s="81">
        <f t="shared" si="228"/>
        <v>2.6694954755906157</v>
      </c>
      <c r="AM643" s="81">
        <f t="shared" si="228"/>
        <v>277.0590077845581</v>
      </c>
      <c r="AN643" s="81">
        <f t="shared" si="228"/>
        <v>50.802448979591851</v>
      </c>
      <c r="AO643" s="81">
        <f t="shared" si="228"/>
        <v>17.05366129032258</v>
      </c>
      <c r="AP643" s="81">
        <f t="shared" si="228"/>
        <v>8681.7687096774189</v>
      </c>
      <c r="AQ643" s="81">
        <f t="shared" si="228"/>
        <v>35.285161290322577</v>
      </c>
      <c r="AR643" s="81">
        <f t="shared" si="228"/>
        <v>11.964193548387096</v>
      </c>
      <c r="AS643" s="81">
        <f t="shared" si="228"/>
        <v>8.2330000000000005</v>
      </c>
      <c r="AT643" s="81">
        <f t="shared" si="228"/>
        <v>0.71238709677419332</v>
      </c>
      <c r="AU643" s="81">
        <f t="shared" si="228"/>
        <v>0.29354838709677428</v>
      </c>
      <c r="AV643" s="81">
        <f t="shared" si="228"/>
        <v>0.11993548387096777</v>
      </c>
      <c r="AW643" s="81">
        <f t="shared" si="228"/>
        <v>8.4774193548387107</v>
      </c>
      <c r="AX643" s="81">
        <f t="shared" si="228"/>
        <v>0.15246774193548393</v>
      </c>
      <c r="AY643" s="81">
        <f t="shared" si="228"/>
        <v>28.674612903225796</v>
      </c>
      <c r="AZ643" s="81" t="e">
        <f t="shared" si="228"/>
        <v>#DIV/0!</v>
      </c>
      <c r="BA643" s="81" t="e">
        <f t="shared" si="228"/>
        <v>#DIV/0!</v>
      </c>
      <c r="BB643" s="81">
        <f t="shared" si="228"/>
        <v>0.38335483870967729</v>
      </c>
      <c r="BC643" s="81">
        <f t="shared" si="228"/>
        <v>101.74209677419356</v>
      </c>
      <c r="BD643" s="81">
        <f t="shared" si="228"/>
        <v>0.27951612903225803</v>
      </c>
      <c r="BE643" s="81">
        <f t="shared" si="228"/>
        <v>2.4777419354838708</v>
      </c>
      <c r="BF643" s="81">
        <f t="shared" si="228"/>
        <v>7.0860161290322594</v>
      </c>
      <c r="BG643" s="81">
        <f t="shared" si="228"/>
        <v>2.2919354838709681E-2</v>
      </c>
      <c r="BH643" s="81">
        <f t="shared" si="228"/>
        <v>0.25651612903225812</v>
      </c>
      <c r="BI643" s="81">
        <f t="shared" si="228"/>
        <v>2.5451612903225798E-2</v>
      </c>
      <c r="BJ643" s="81">
        <f t="shared" si="228"/>
        <v>0</v>
      </c>
      <c r="BK643" s="81">
        <f t="shared" si="228"/>
        <v>4.6612903225806473E-3</v>
      </c>
      <c r="BL643" s="81">
        <f t="shared" si="228"/>
        <v>1.0995161290322579</v>
      </c>
      <c r="BM643" s="81">
        <f t="shared" si="228"/>
        <v>670.59854838709668</v>
      </c>
      <c r="BN643" s="81">
        <f t="shared" si="228"/>
        <v>1.4454838709677413</v>
      </c>
      <c r="BO643" s="81">
        <f t="shared" si="228"/>
        <v>45.392741935483862</v>
      </c>
      <c r="BP643" s="81">
        <f t="shared" si="228"/>
        <v>9.524983870967743</v>
      </c>
      <c r="BQ643" s="81">
        <f t="shared" si="228"/>
        <v>0.38083870967741951</v>
      </c>
      <c r="BR643" s="81">
        <f t="shared" ref="BR643:DD643" si="229">AVERAGE(BR581:BR642)</f>
        <v>0.12088709677419356</v>
      </c>
      <c r="BS643" s="81">
        <f t="shared" si="229"/>
        <v>0.46154838709677426</v>
      </c>
      <c r="BT643" s="81">
        <f t="shared" si="229"/>
        <v>2.3287096774193548</v>
      </c>
      <c r="BU643" s="81">
        <f t="shared" si="229"/>
        <v>8.66129032258065E-3</v>
      </c>
      <c r="BV643" s="81">
        <f t="shared" si="229"/>
        <v>11.853693548387092</v>
      </c>
      <c r="BW643" s="81">
        <f t="shared" si="229"/>
        <v>4.1550322580645158</v>
      </c>
      <c r="BX643" s="81">
        <f t="shared" si="229"/>
        <v>-11.012903225806451</v>
      </c>
      <c r="BY643" s="81">
        <f t="shared" si="229"/>
        <v>-11.60574193548387</v>
      </c>
      <c r="BZ643" s="81">
        <f t="shared" si="229"/>
        <v>0.30896774193548387</v>
      </c>
      <c r="CA643" s="81">
        <f t="shared" si="229"/>
        <v>67.025806451612894</v>
      </c>
      <c r="CB643" s="81">
        <f t="shared" si="229"/>
        <v>0.20241935483870968</v>
      </c>
      <c r="CC643" s="81">
        <f t="shared" si="229"/>
        <v>0.44048387096774194</v>
      </c>
      <c r="CD643" s="81">
        <f t="shared" si="229"/>
        <v>6.5798548387096787</v>
      </c>
      <c r="CE643" s="81">
        <f t="shared" si="229"/>
        <v>1.1822580645161297E-2</v>
      </c>
      <c r="CF643" s="81">
        <f t="shared" si="229"/>
        <v>0.24659677419354842</v>
      </c>
      <c r="CG643" s="81">
        <f t="shared" si="229"/>
        <v>5.1451612903225833E-3</v>
      </c>
      <c r="CH643" s="81">
        <f t="shared" si="229"/>
        <v>0</v>
      </c>
      <c r="CI643" s="81">
        <f t="shared" si="229"/>
        <v>4.2741935483870995E-3</v>
      </c>
      <c r="CJ643" s="81">
        <f t="shared" si="229"/>
        <v>1.5858225806451614</v>
      </c>
      <c r="CK643" s="81">
        <f t="shared" si="229"/>
        <v>586.54903225806459</v>
      </c>
      <c r="CL643" s="81">
        <f t="shared" si="229"/>
        <v>0.85709677419354824</v>
      </c>
      <c r="CM643" s="81">
        <f t="shared" si="229"/>
        <v>6.6522580645161291</v>
      </c>
      <c r="CN643" s="81">
        <f t="shared" si="229"/>
        <v>27.693306451612909</v>
      </c>
      <c r="CO643" s="81">
        <f t="shared" si="229"/>
        <v>9.7419354838709699E-2</v>
      </c>
      <c r="CP643" s="81">
        <f t="shared" si="229"/>
        <v>0.45783870967741946</v>
      </c>
      <c r="CQ643" s="81">
        <f t="shared" si="229"/>
        <v>6.8241935483870961E-2</v>
      </c>
      <c r="CR643" s="81">
        <f t="shared" si="229"/>
        <v>7.6985483870967766</v>
      </c>
      <c r="CS643" s="81">
        <f t="shared" si="229"/>
        <v>1.0322580645161296E-2</v>
      </c>
      <c r="CT643" s="81">
        <f t="shared" si="229"/>
        <v>0.21838709677419357</v>
      </c>
      <c r="CU643" s="81">
        <f t="shared" si="229"/>
        <v>46.816290322580656</v>
      </c>
      <c r="CV643" s="81">
        <f t="shared" si="229"/>
        <v>0.18951612903225812</v>
      </c>
      <c r="CW643" s="81">
        <f t="shared" si="229"/>
        <v>0.28258064516129028</v>
      </c>
      <c r="CX643" s="81">
        <f t="shared" si="229"/>
        <v>5.4688548387096771</v>
      </c>
      <c r="CY643" s="81">
        <f t="shared" si="229"/>
        <v>9.8548387096774239E-3</v>
      </c>
      <c r="CZ643" s="81">
        <f t="shared" si="229"/>
        <v>0.22769354838709679</v>
      </c>
      <c r="DA643" s="81">
        <f t="shared" si="229"/>
        <v>3.5000000000000018E-3</v>
      </c>
      <c r="DB643" s="81">
        <f t="shared" si="229"/>
        <v>0</v>
      </c>
      <c r="DC643" s="81">
        <f t="shared" si="229"/>
        <v>3.5000000000000022E-3</v>
      </c>
      <c r="DD643" s="81">
        <f t="shared" si="229"/>
        <v>49.14413043478261</v>
      </c>
    </row>
    <row r="644" spans="1:108" ht="16.5" customHeight="1" x14ac:dyDescent="0.25">
      <c r="B644" s="76" t="s">
        <v>58</v>
      </c>
      <c r="C644" s="76"/>
      <c r="D644" s="76"/>
      <c r="E644" s="76">
        <f>STDEV(E581:E642)</f>
        <v>632.48389080709501</v>
      </c>
      <c r="F644" s="76" t="e">
        <f t="shared" ref="F644:BQ644" si="230">STDEV(F581:F642)</f>
        <v>#DIV/0!</v>
      </c>
      <c r="G644" s="76" t="e">
        <f t="shared" si="230"/>
        <v>#DIV/0!</v>
      </c>
      <c r="H644" s="76" t="e">
        <f t="shared" si="230"/>
        <v>#DIV/0!</v>
      </c>
      <c r="I644" s="76" t="e">
        <f t="shared" si="230"/>
        <v>#DIV/0!</v>
      </c>
      <c r="J644" s="76" t="e">
        <f t="shared" si="230"/>
        <v>#DIV/0!</v>
      </c>
      <c r="K644" s="76" t="e">
        <f t="shared" si="230"/>
        <v>#DIV/0!</v>
      </c>
      <c r="L644" s="76" t="e">
        <f t="shared" si="230"/>
        <v>#DIV/0!</v>
      </c>
      <c r="M644" s="76" t="e">
        <f t="shared" si="230"/>
        <v>#DIV/0!</v>
      </c>
      <c r="N644" s="76" t="e">
        <f t="shared" si="230"/>
        <v>#DIV/0!</v>
      </c>
      <c r="O644" s="76" t="e">
        <f t="shared" si="230"/>
        <v>#DIV/0!</v>
      </c>
      <c r="P644" s="76" t="e">
        <f t="shared" si="230"/>
        <v>#DIV/0!</v>
      </c>
      <c r="Q644" s="76" t="e">
        <f t="shared" si="230"/>
        <v>#DIV/0!</v>
      </c>
      <c r="R644" s="76" t="e">
        <f t="shared" si="230"/>
        <v>#DIV/0!</v>
      </c>
      <c r="S644" s="76" t="e">
        <f t="shared" si="230"/>
        <v>#DIV/0!</v>
      </c>
      <c r="T644" s="76" t="e">
        <f t="shared" si="230"/>
        <v>#DIV/0!</v>
      </c>
      <c r="U644" s="76" t="e">
        <f t="shared" si="230"/>
        <v>#DIV/0!</v>
      </c>
      <c r="V644" s="76" t="e">
        <f t="shared" si="230"/>
        <v>#DIV/0!</v>
      </c>
      <c r="W644" s="76" t="e">
        <f t="shared" si="230"/>
        <v>#DIV/0!</v>
      </c>
      <c r="X644" s="76" t="e">
        <f t="shared" si="230"/>
        <v>#DIV/0!</v>
      </c>
      <c r="Y644" s="76" t="e">
        <f t="shared" si="230"/>
        <v>#DIV/0!</v>
      </c>
      <c r="Z644" s="76" t="e">
        <f t="shared" si="230"/>
        <v>#DIV/0!</v>
      </c>
      <c r="AA644" s="76">
        <f t="shared" si="230"/>
        <v>0.41975642757148285</v>
      </c>
      <c r="AB644" s="76">
        <f t="shared" si="230"/>
        <v>193.60020855472416</v>
      </c>
      <c r="AC644" s="76">
        <f t="shared" si="230"/>
        <v>0.5777075906421556</v>
      </c>
      <c r="AD644" s="76">
        <f t="shared" si="230"/>
        <v>1.0869921725006733</v>
      </c>
      <c r="AE644" s="76">
        <f t="shared" si="230"/>
        <v>2.4269737593900471</v>
      </c>
      <c r="AF644" s="76">
        <f t="shared" si="230"/>
        <v>1.6530631151327465E-2</v>
      </c>
      <c r="AG644" s="76">
        <f t="shared" si="230"/>
        <v>0.10072111755707452</v>
      </c>
      <c r="AH644" s="76">
        <f t="shared" si="230"/>
        <v>1.1154899467312974E-2</v>
      </c>
      <c r="AI644" s="76" t="e">
        <f t="shared" si="230"/>
        <v>#DIV/0!</v>
      </c>
      <c r="AJ644" s="76">
        <f t="shared" si="230"/>
        <v>3.5890131423277146E-3</v>
      </c>
      <c r="AK644" s="76">
        <f t="shared" si="230"/>
        <v>23.092676476471716</v>
      </c>
      <c r="AL644" s="76">
        <f t="shared" si="230"/>
        <v>0.88176877431608136</v>
      </c>
      <c r="AM644" s="76">
        <f t="shared" si="230"/>
        <v>113.75817017318749</v>
      </c>
      <c r="AN644" s="76">
        <f t="shared" si="230"/>
        <v>10.926051728668973</v>
      </c>
      <c r="AO644" s="76">
        <f t="shared" si="230"/>
        <v>7.1603965636666311</v>
      </c>
      <c r="AP644" s="76">
        <f t="shared" si="230"/>
        <v>3239.0045343509273</v>
      </c>
      <c r="AQ644" s="76">
        <f t="shared" si="230"/>
        <v>12.465108252400018</v>
      </c>
      <c r="AR644" s="76">
        <f t="shared" si="230"/>
        <v>4.4859173261448824</v>
      </c>
      <c r="AS644" s="76">
        <f t="shared" si="230"/>
        <v>2.9167763870072858</v>
      </c>
      <c r="AT644" s="76">
        <f t="shared" si="230"/>
        <v>0.27184448030100195</v>
      </c>
      <c r="AU644" s="76">
        <f t="shared" si="230"/>
        <v>0.11135877293159803</v>
      </c>
      <c r="AV644" s="76">
        <f t="shared" si="230"/>
        <v>4.5094753054437574E-2</v>
      </c>
      <c r="AW644" s="76">
        <f t="shared" si="230"/>
        <v>3.288321578687996</v>
      </c>
      <c r="AX644" s="76">
        <f t="shared" si="230"/>
        <v>6.4005050451836507E-2</v>
      </c>
      <c r="AY644" s="76">
        <f t="shared" si="230"/>
        <v>10.157811798622008</v>
      </c>
      <c r="AZ644" s="76" t="e">
        <f t="shared" si="230"/>
        <v>#DIV/0!</v>
      </c>
      <c r="BA644" s="76" t="e">
        <f t="shared" si="230"/>
        <v>#DIV/0!</v>
      </c>
      <c r="BB644" s="76">
        <f t="shared" si="230"/>
        <v>0.16527692576194014</v>
      </c>
      <c r="BC644" s="76">
        <f t="shared" si="230"/>
        <v>56.726602344616531</v>
      </c>
      <c r="BD644" s="76">
        <f t="shared" si="230"/>
        <v>0.14888027337818599</v>
      </c>
      <c r="BE644" s="76">
        <f t="shared" si="230"/>
        <v>0.99612761601760347</v>
      </c>
      <c r="BF644" s="76">
        <f t="shared" si="230"/>
        <v>2.4366703799897067</v>
      </c>
      <c r="BG644" s="76">
        <f t="shared" si="230"/>
        <v>9.3621112707442007E-3</v>
      </c>
      <c r="BH644" s="76">
        <f t="shared" si="230"/>
        <v>9.9172269712112071E-2</v>
      </c>
      <c r="BI644" s="76">
        <f t="shared" si="230"/>
        <v>1.0231224177759417E-2</v>
      </c>
      <c r="BJ644" s="76">
        <f t="shared" si="230"/>
        <v>0</v>
      </c>
      <c r="BK644" s="76">
        <f t="shared" si="230"/>
        <v>2.2971368378997222E-3</v>
      </c>
      <c r="BL644" s="76">
        <f t="shared" si="230"/>
        <v>0.70223133225304402</v>
      </c>
      <c r="BM644" s="76">
        <f t="shared" si="230"/>
        <v>324.06681009133939</v>
      </c>
      <c r="BN644" s="76">
        <f t="shared" si="230"/>
        <v>0.92738602749765842</v>
      </c>
      <c r="BO644" s="76">
        <f t="shared" si="230"/>
        <v>15.22591892506461</v>
      </c>
      <c r="BP644" s="76">
        <f t="shared" si="230"/>
        <v>3.4299932920258187</v>
      </c>
      <c r="BQ644" s="76">
        <f t="shared" si="230"/>
        <v>0.14231553416223194</v>
      </c>
      <c r="BR644" s="76">
        <f t="shared" ref="BR644:DD644" si="231">STDEV(BR581:BR642)</f>
        <v>5.6101227256004194E-2</v>
      </c>
      <c r="BS644" s="76">
        <f t="shared" si="231"/>
        <v>0.15671616584354048</v>
      </c>
      <c r="BT644" s="76">
        <f t="shared" si="231"/>
        <v>1.8955422113439679</v>
      </c>
      <c r="BU644" s="76">
        <f t="shared" si="231"/>
        <v>5.2446492588882595E-3</v>
      </c>
      <c r="BV644" s="76">
        <f t="shared" si="231"/>
        <v>4.604577243686176</v>
      </c>
      <c r="BW644" s="76">
        <f t="shared" si="231"/>
        <v>2.2425848301131968</v>
      </c>
      <c r="BX644" s="76">
        <f t="shared" si="231"/>
        <v>8.3062692868634525</v>
      </c>
      <c r="BY644" s="76">
        <f t="shared" si="231"/>
        <v>8.9095227079305754</v>
      </c>
      <c r="BZ644" s="76">
        <f t="shared" si="231"/>
        <v>0.12581732369732934</v>
      </c>
      <c r="CA644" s="76">
        <f t="shared" si="231"/>
        <v>34.265119603908012</v>
      </c>
      <c r="CB644" s="76">
        <f t="shared" si="231"/>
        <v>9.2323122583193334E-2</v>
      </c>
      <c r="CC644" s="76">
        <f t="shared" si="231"/>
        <v>0.28241596701340105</v>
      </c>
      <c r="CD644" s="76">
        <f t="shared" si="231"/>
        <v>2.3410976957841134</v>
      </c>
      <c r="CE644" s="76">
        <f t="shared" si="231"/>
        <v>5.8855872683522053E-3</v>
      </c>
      <c r="CF644" s="76">
        <f t="shared" si="231"/>
        <v>9.9807759427223808E-2</v>
      </c>
      <c r="CG644" s="76">
        <f t="shared" si="231"/>
        <v>3.45389670264982E-3</v>
      </c>
      <c r="CH644" s="76">
        <f t="shared" si="231"/>
        <v>0</v>
      </c>
      <c r="CI644" s="76">
        <f t="shared" si="231"/>
        <v>2.0895474044317574E-3</v>
      </c>
      <c r="CJ644" s="76">
        <f t="shared" si="231"/>
        <v>0.88147968973549329</v>
      </c>
      <c r="CK644" s="76">
        <f t="shared" si="231"/>
        <v>397.72574088145711</v>
      </c>
      <c r="CL644" s="76">
        <f t="shared" si="231"/>
        <v>0.57758793836679179</v>
      </c>
      <c r="CM644" s="76">
        <f t="shared" si="231"/>
        <v>5.968677921368541</v>
      </c>
      <c r="CN644" s="76">
        <f t="shared" si="231"/>
        <v>14.219406946878653</v>
      </c>
      <c r="CO644" s="76">
        <f t="shared" si="231"/>
        <v>6.8457608849659693E-2</v>
      </c>
      <c r="CP644" s="76">
        <f t="shared" si="231"/>
        <v>0.24204471836855046</v>
      </c>
      <c r="CQ644" s="76">
        <f t="shared" si="231"/>
        <v>6.0293186816757036E-2</v>
      </c>
      <c r="CR644" s="76">
        <f t="shared" si="231"/>
        <v>5.3423988738326598</v>
      </c>
      <c r="CS644" s="76">
        <f t="shared" si="231"/>
        <v>5.8190591137055343E-3</v>
      </c>
      <c r="CT644" s="76">
        <f t="shared" si="231"/>
        <v>0.12308045547243457</v>
      </c>
      <c r="CU644" s="76">
        <f t="shared" si="231"/>
        <v>29.568869220791964</v>
      </c>
      <c r="CV644" s="76">
        <f t="shared" si="231"/>
        <v>0.10690009767596381</v>
      </c>
      <c r="CW644" s="76">
        <f t="shared" si="231"/>
        <v>0.18579854667654949</v>
      </c>
      <c r="CX644" s="76">
        <f t="shared" si="231"/>
        <v>2.7782230424616281</v>
      </c>
      <c r="CY644" s="76">
        <f t="shared" si="231"/>
        <v>6.0404287498285712E-3</v>
      </c>
      <c r="CZ644" s="76">
        <f t="shared" si="231"/>
        <v>0.12288827242124431</v>
      </c>
      <c r="DA644" s="76">
        <f t="shared" si="231"/>
        <v>2.7505588105859093E-3</v>
      </c>
      <c r="DB644" s="76">
        <f t="shared" si="231"/>
        <v>0</v>
      </c>
      <c r="DC644" s="76">
        <f t="shared" si="231"/>
        <v>2.1019116981655585E-3</v>
      </c>
      <c r="DD644" s="76">
        <f t="shared" si="231"/>
        <v>4.9948309174305638</v>
      </c>
    </row>
    <row r="645" spans="1:108" ht="16.5" customHeight="1" x14ac:dyDescent="0.25">
      <c r="B645" s="76" t="s">
        <v>59</v>
      </c>
      <c r="C645" s="76"/>
      <c r="D645" s="76"/>
      <c r="E645" s="76">
        <f>E644/E643*100</f>
        <v>33.906797309675682</v>
      </c>
      <c r="F645" s="76" t="e">
        <f t="shared" ref="F645:BQ645" si="232">F644/F643*100</f>
        <v>#DIV/0!</v>
      </c>
      <c r="G645" s="76" t="e">
        <f t="shared" si="232"/>
        <v>#DIV/0!</v>
      </c>
      <c r="H645" s="76" t="e">
        <f t="shared" si="232"/>
        <v>#DIV/0!</v>
      </c>
      <c r="I645" s="76" t="e">
        <f t="shared" si="232"/>
        <v>#DIV/0!</v>
      </c>
      <c r="J645" s="76" t="e">
        <f t="shared" si="232"/>
        <v>#DIV/0!</v>
      </c>
      <c r="K645" s="76" t="e">
        <f t="shared" si="232"/>
        <v>#DIV/0!</v>
      </c>
      <c r="L645" s="76" t="e">
        <f t="shared" si="232"/>
        <v>#DIV/0!</v>
      </c>
      <c r="M645" s="76" t="e">
        <f t="shared" si="232"/>
        <v>#DIV/0!</v>
      </c>
      <c r="N645" s="76" t="e">
        <f t="shared" si="232"/>
        <v>#DIV/0!</v>
      </c>
      <c r="O645" s="76" t="e">
        <f t="shared" si="232"/>
        <v>#DIV/0!</v>
      </c>
      <c r="P645" s="76" t="e">
        <f t="shared" si="232"/>
        <v>#DIV/0!</v>
      </c>
      <c r="Q645" s="76" t="e">
        <f t="shared" si="232"/>
        <v>#DIV/0!</v>
      </c>
      <c r="R645" s="76" t="e">
        <f t="shared" si="232"/>
        <v>#DIV/0!</v>
      </c>
      <c r="S645" s="76" t="e">
        <f t="shared" si="232"/>
        <v>#DIV/0!</v>
      </c>
      <c r="T645" s="76" t="e">
        <f t="shared" si="232"/>
        <v>#DIV/0!</v>
      </c>
      <c r="U645" s="76" t="e">
        <f t="shared" si="232"/>
        <v>#DIV/0!</v>
      </c>
      <c r="V645" s="76" t="e">
        <f t="shared" si="232"/>
        <v>#DIV/0!</v>
      </c>
      <c r="W645" s="76" t="e">
        <f t="shared" si="232"/>
        <v>#DIV/0!</v>
      </c>
      <c r="X645" s="76" t="e">
        <f t="shared" si="232"/>
        <v>#DIV/0!</v>
      </c>
      <c r="Y645" s="76" t="e">
        <f t="shared" si="232"/>
        <v>#DIV/0!</v>
      </c>
      <c r="Z645" s="76" t="e">
        <f t="shared" si="232"/>
        <v>#DIV/0!</v>
      </c>
      <c r="AA645" s="76">
        <f t="shared" si="232"/>
        <v>37.991443329292487</v>
      </c>
      <c r="AB645" s="76">
        <f t="shared" si="232"/>
        <v>44.874055160099182</v>
      </c>
      <c r="AC645" s="76">
        <f t="shared" si="232"/>
        <v>40.56383988653868</v>
      </c>
      <c r="AD645" s="76">
        <f t="shared" si="232"/>
        <v>39.046068768853843</v>
      </c>
      <c r="AE645" s="76">
        <f t="shared" si="232"/>
        <v>34.639128241754825</v>
      </c>
      <c r="AF645" s="76">
        <f t="shared" si="232"/>
        <v>36.037240906550736</v>
      </c>
      <c r="AG645" s="76">
        <f t="shared" si="232"/>
        <v>39.41371679208924</v>
      </c>
      <c r="AH645" s="76">
        <f t="shared" si="232"/>
        <v>38.832328297215298</v>
      </c>
      <c r="AI645" s="76" t="e">
        <f t="shared" si="232"/>
        <v>#DIV/0!</v>
      </c>
      <c r="AJ645" s="76">
        <f t="shared" si="232"/>
        <v>45.227401387056545</v>
      </c>
      <c r="AK645" s="76">
        <f t="shared" si="232"/>
        <v>33.214319912647341</v>
      </c>
      <c r="AL645" s="76">
        <f t="shared" si="232"/>
        <v>33.031289334588344</v>
      </c>
      <c r="AM645" s="76">
        <f t="shared" si="232"/>
        <v>41.05918485842777</v>
      </c>
      <c r="AN645" s="76">
        <f t="shared" si="232"/>
        <v>21.506939031734753</v>
      </c>
      <c r="AO645" s="76">
        <f t="shared" si="232"/>
        <v>41.987444465839907</v>
      </c>
      <c r="AP645" s="76">
        <f t="shared" si="232"/>
        <v>37.308118226421591</v>
      </c>
      <c r="AQ645" s="76">
        <f t="shared" si="232"/>
        <v>35.326771358187727</v>
      </c>
      <c r="AR645" s="76">
        <f t="shared" si="232"/>
        <v>37.494523203777767</v>
      </c>
      <c r="AS645" s="76">
        <f t="shared" si="232"/>
        <v>35.427868176937757</v>
      </c>
      <c r="AT645" s="76">
        <f t="shared" si="232"/>
        <v>38.159658075217642</v>
      </c>
      <c r="AU645" s="76">
        <f t="shared" si="232"/>
        <v>37.935406163511402</v>
      </c>
      <c r="AV645" s="76">
        <f t="shared" si="232"/>
        <v>37.599175489176027</v>
      </c>
      <c r="AW645" s="76">
        <f t="shared" si="232"/>
        <v>38.789181483762505</v>
      </c>
      <c r="AX645" s="76">
        <f t="shared" si="232"/>
        <v>41.979404718225553</v>
      </c>
      <c r="AY645" s="76">
        <f t="shared" si="232"/>
        <v>35.424407760633756</v>
      </c>
      <c r="AZ645" s="76" t="e">
        <f t="shared" si="232"/>
        <v>#DIV/0!</v>
      </c>
      <c r="BA645" s="76" t="e">
        <f t="shared" si="232"/>
        <v>#DIV/0!</v>
      </c>
      <c r="BB645" s="76">
        <f t="shared" si="232"/>
        <v>43.113301065467404</v>
      </c>
      <c r="BC645" s="76">
        <f t="shared" si="232"/>
        <v>55.755291214919197</v>
      </c>
      <c r="BD645" s="76">
        <f t="shared" si="232"/>
        <v>53.263571549033649</v>
      </c>
      <c r="BE645" s="76">
        <f t="shared" si="232"/>
        <v>40.203041396362075</v>
      </c>
      <c r="BF645" s="76">
        <f t="shared" si="232"/>
        <v>34.387028417933955</v>
      </c>
      <c r="BG645" s="76">
        <f t="shared" si="232"/>
        <v>40.848057620418039</v>
      </c>
      <c r="BH645" s="76">
        <f t="shared" si="232"/>
        <v>38.661221844510479</v>
      </c>
      <c r="BI645" s="76">
        <f t="shared" si="232"/>
        <v>40.19872617370622</v>
      </c>
      <c r="BJ645" s="76" t="e">
        <f t="shared" si="232"/>
        <v>#DIV/0!</v>
      </c>
      <c r="BK645" s="76">
        <f t="shared" si="232"/>
        <v>49.28113631480371</v>
      </c>
      <c r="BL645" s="76">
        <f t="shared" si="232"/>
        <v>63.867306145942102</v>
      </c>
      <c r="BM645" s="76">
        <f t="shared" si="232"/>
        <v>48.325009183329584</v>
      </c>
      <c r="BN645" s="76">
        <f t="shared" si="232"/>
        <v>64.157480143779125</v>
      </c>
      <c r="BO645" s="76">
        <f t="shared" si="232"/>
        <v>33.542628790093843</v>
      </c>
      <c r="BP645" s="76">
        <f t="shared" si="232"/>
        <v>36.010489240621986</v>
      </c>
      <c r="BQ645" s="76">
        <f t="shared" si="232"/>
        <v>37.368978138482028</v>
      </c>
      <c r="BR645" s="76">
        <f t="shared" ref="BR645:DD645" si="233">BR644/BR643*100</f>
        <v>46.407953167074844</v>
      </c>
      <c r="BS645" s="76">
        <f t="shared" si="233"/>
        <v>33.954439063109824</v>
      </c>
      <c r="BT645" s="76">
        <f t="shared" si="233"/>
        <v>81.398820545315147</v>
      </c>
      <c r="BU645" s="76">
        <f t="shared" si="233"/>
        <v>60.552747495544111</v>
      </c>
      <c r="BV645" s="76">
        <f t="shared" si="233"/>
        <v>38.845084233788981</v>
      </c>
      <c r="BW645" s="76">
        <f t="shared" si="233"/>
        <v>53.972741746121379</v>
      </c>
      <c r="BX645" s="76">
        <f t="shared" si="233"/>
        <v>-75.423066166598431</v>
      </c>
      <c r="BY645" s="76">
        <f t="shared" si="233"/>
        <v>-76.76823039370052</v>
      </c>
      <c r="BZ645" s="76">
        <f t="shared" si="233"/>
        <v>40.7218316414409</v>
      </c>
      <c r="CA645" s="76">
        <f t="shared" si="233"/>
        <v>51.122278742956418</v>
      </c>
      <c r="CB645" s="76">
        <f t="shared" si="233"/>
        <v>45.609829483330572</v>
      </c>
      <c r="CC645" s="76">
        <f t="shared" si="233"/>
        <v>64.114939417176359</v>
      </c>
      <c r="CD645" s="76">
        <f t="shared" si="233"/>
        <v>35.579777262125845</v>
      </c>
      <c r="CE645" s="76">
        <f t="shared" si="233"/>
        <v>49.782593538586156</v>
      </c>
      <c r="CF645" s="76">
        <f t="shared" si="233"/>
        <v>40.474073415448196</v>
      </c>
      <c r="CG645" s="76">
        <f t="shared" si="233"/>
        <v>67.129026822661046</v>
      </c>
      <c r="CH645" s="76" t="e">
        <f t="shared" si="233"/>
        <v>#DIV/0!</v>
      </c>
      <c r="CI645" s="76">
        <f t="shared" si="233"/>
        <v>48.887524179158063</v>
      </c>
      <c r="CJ645" s="76">
        <f t="shared" si="233"/>
        <v>55.585013134122498</v>
      </c>
      <c r="CK645" s="76">
        <f t="shared" si="233"/>
        <v>67.80775672756873</v>
      </c>
      <c r="CL645" s="76">
        <f t="shared" si="233"/>
        <v>67.388882534326484</v>
      </c>
      <c r="CM645" s="76">
        <f t="shared" si="233"/>
        <v>89.724088624975636</v>
      </c>
      <c r="CN645" s="76">
        <f t="shared" si="233"/>
        <v>51.346006558384396</v>
      </c>
      <c r="CO645" s="76">
        <f t="shared" si="233"/>
        <v>70.271055441703652</v>
      </c>
      <c r="CP645" s="76">
        <f t="shared" si="233"/>
        <v>52.866809479497377</v>
      </c>
      <c r="CQ645" s="76">
        <f t="shared" si="233"/>
        <v>88.352105474803508</v>
      </c>
      <c r="CR645" s="76">
        <f t="shared" si="233"/>
        <v>69.394885960408288</v>
      </c>
      <c r="CS645" s="76">
        <f t="shared" si="233"/>
        <v>56.372135164022332</v>
      </c>
      <c r="CT645" s="76">
        <f t="shared" si="233"/>
        <v>56.358849625487018</v>
      </c>
      <c r="CU645" s="76">
        <f t="shared" si="233"/>
        <v>63.159359737929009</v>
      </c>
      <c r="CV645" s="76">
        <f t="shared" si="233"/>
        <v>56.406860050295784</v>
      </c>
      <c r="CW645" s="76">
        <f t="shared" si="233"/>
        <v>65.750627248550629</v>
      </c>
      <c r="CX645" s="76">
        <f t="shared" si="233"/>
        <v>50.800818898991338</v>
      </c>
      <c r="CY645" s="76">
        <f t="shared" si="233"/>
        <v>61.294039687294799</v>
      </c>
      <c r="CZ645" s="76">
        <f t="shared" si="233"/>
        <v>53.970906638217372</v>
      </c>
      <c r="DA645" s="76">
        <f t="shared" si="233"/>
        <v>78.587394588168806</v>
      </c>
      <c r="DB645" s="76" t="e">
        <f t="shared" si="233"/>
        <v>#DIV/0!</v>
      </c>
      <c r="DC645" s="76">
        <f t="shared" si="233"/>
        <v>60.054619947587348</v>
      </c>
      <c r="DD645" s="76">
        <f t="shared" si="233"/>
        <v>10.163636782746664</v>
      </c>
    </row>
    <row r="646" spans="1:108" ht="16.5" customHeight="1" x14ac:dyDescent="0.25">
      <c r="A646" s="70">
        <v>608</v>
      </c>
      <c r="B646" s="95">
        <v>45597</v>
      </c>
      <c r="C646" s="72">
        <v>1</v>
      </c>
      <c r="D646" s="72">
        <v>12</v>
      </c>
      <c r="E646" s="72">
        <v>2149.48</v>
      </c>
      <c r="Z646" s="74"/>
      <c r="AA646" s="72">
        <v>0.998</v>
      </c>
      <c r="AB646" s="72">
        <v>460.91</v>
      </c>
      <c r="AC646" s="72">
        <v>1.1599999999999999</v>
      </c>
      <c r="AD646" s="72">
        <v>2.1800000000000002</v>
      </c>
      <c r="AE646" s="72">
        <v>7.7670000000000003</v>
      </c>
      <c r="AF646" s="72">
        <v>4.9000000000000002E-2</v>
      </c>
      <c r="AG646" s="72">
        <v>0.24199999999999999</v>
      </c>
      <c r="AH646" s="72">
        <v>2.1999999999999999E-2</v>
      </c>
      <c r="AI646" s="72" t="s">
        <v>50</v>
      </c>
      <c r="AJ646" s="72">
        <v>7.0000000000000001E-3</v>
      </c>
      <c r="AK646" s="72">
        <f>100-(AB646/10000*1.6734)-(AC646*1.1547)-(AD646*(100/(67.1-$AQ$1)))-(AF646*2.8879)-(AG646*2.1733)-((AE646-(AD646*($AQ$1/(67.1-$AQ$1)))-(AF646*0.8788)-(AG646*0.7453))*2.1483)</f>
        <v>78.706553568220272</v>
      </c>
      <c r="AL646" s="72">
        <f>100/((AB646/10000*1.6734/5.8)+(AC646*1.1547/7.58)+(AD646*(100/(67.1-$AQ$1))/4)+(AF646*2.8879/4.2)+(AG646*2.1733/6)+((AE646-(AD646*($AQ$1/(67.1-$AQ$1)))-(AF646*0.8788)-(AG646*0.7453))*2.1483/4.9)+(AK646/2.65))</f>
        <v>2.931955507977841</v>
      </c>
      <c r="AM646" s="72">
        <f>IF(AB646=0,0,(AB646/AC646))</f>
        <v>397.3362068965518</v>
      </c>
      <c r="AN646" s="72">
        <v>66.94</v>
      </c>
      <c r="AO646" s="74">
        <v>19.57</v>
      </c>
      <c r="AP646" s="72">
        <v>11220.05</v>
      </c>
      <c r="AQ646" s="74">
        <v>44.05</v>
      </c>
      <c r="AR646" s="74">
        <v>14.96</v>
      </c>
      <c r="AS646" s="74">
        <v>8.5</v>
      </c>
      <c r="AT646" s="74">
        <v>1.149</v>
      </c>
      <c r="AU646" s="74">
        <v>0.32600000000000001</v>
      </c>
      <c r="AV646" s="74">
        <v>0.14899999999999999</v>
      </c>
      <c r="AW646" s="74">
        <v>4.46</v>
      </c>
      <c r="AX646" s="74">
        <v>0.21299999999999999</v>
      </c>
      <c r="AY646" s="74">
        <f>+AR646+AW646+AS646</f>
        <v>27.92</v>
      </c>
      <c r="AZ646" s="74"/>
      <c r="BA646" s="74"/>
      <c r="BB646" s="74">
        <v>0.4</v>
      </c>
      <c r="BC646" s="72">
        <v>92.73</v>
      </c>
      <c r="BD646" s="74">
        <v>0.23</v>
      </c>
      <c r="BE646" s="74">
        <v>1.69</v>
      </c>
      <c r="BF646" s="74">
        <v>7.4740000000000002</v>
      </c>
      <c r="BG646" s="74">
        <v>4.3999999999999997E-2</v>
      </c>
      <c r="BH646" s="74">
        <v>0.23400000000000001</v>
      </c>
      <c r="BI646" s="74">
        <v>1.7000000000000001E-2</v>
      </c>
      <c r="BJ646" s="74">
        <v>0</v>
      </c>
      <c r="BK646" s="74">
        <v>5.0000000000000001E-3</v>
      </c>
      <c r="BL646" s="74">
        <v>1.095</v>
      </c>
      <c r="BM646" s="72">
        <v>736.62</v>
      </c>
      <c r="BN646" s="74">
        <v>1.55</v>
      </c>
      <c r="BO646" s="74">
        <v>53.42</v>
      </c>
      <c r="BP646" s="74">
        <v>9.6760000000000002</v>
      </c>
      <c r="BQ646" s="74">
        <v>0.47799999999999998</v>
      </c>
      <c r="BR646" s="74">
        <v>9.8000000000000004E-2</v>
      </c>
      <c r="BS646" s="74">
        <v>0.496</v>
      </c>
      <c r="BT646" s="74">
        <v>1.23</v>
      </c>
      <c r="BU646" s="74">
        <v>8.9999999999999993E-3</v>
      </c>
      <c r="BV646" s="74">
        <f>BT646+BP646</f>
        <v>10.906000000000001</v>
      </c>
      <c r="BW646" s="74">
        <f>BT646+BN646+BQ646</f>
        <v>3.258</v>
      </c>
      <c r="BX646" s="73">
        <f>BX642+BT646-$BX$2</f>
        <v>-25.39</v>
      </c>
      <c r="BY646" s="73">
        <f>BY642+BW646-BY$2</f>
        <v>-24.13</v>
      </c>
      <c r="BZ646" s="74">
        <v>0.29899999999999999</v>
      </c>
      <c r="CA646" s="72">
        <v>72.7</v>
      </c>
      <c r="CB646" s="74">
        <v>0.22</v>
      </c>
      <c r="CC646" s="74">
        <v>0.38</v>
      </c>
      <c r="CD646" s="74">
        <v>8.2859999999999996</v>
      </c>
      <c r="CE646" s="74">
        <v>1.4999999999999999E-2</v>
      </c>
      <c r="CF646" s="74">
        <v>0.26300000000000001</v>
      </c>
      <c r="CG646" s="74">
        <v>4.0000000000000001E-3</v>
      </c>
      <c r="CH646" s="74" t="s">
        <v>50</v>
      </c>
      <c r="CI646" s="74">
        <v>5.0000000000000001E-3</v>
      </c>
      <c r="CJ646" s="74">
        <v>2.1789999999999998</v>
      </c>
      <c r="CK646" s="74">
        <v>835.79</v>
      </c>
      <c r="CL646" s="74">
        <v>0.88</v>
      </c>
      <c r="CM646" s="74">
        <v>6</v>
      </c>
      <c r="CN646" s="74">
        <v>39.999000000000002</v>
      </c>
      <c r="CO646" s="74">
        <v>0.124</v>
      </c>
      <c r="CP646" s="74">
        <v>0.53200000000000003</v>
      </c>
      <c r="CQ646" s="74">
        <v>0.06</v>
      </c>
      <c r="CR646" s="74">
        <v>6.38</v>
      </c>
      <c r="CS646" s="74">
        <v>1.0999999999999999E-2</v>
      </c>
      <c r="CT646" s="74">
        <v>0.23300000000000001</v>
      </c>
      <c r="CU646" s="74">
        <v>51.99</v>
      </c>
      <c r="CV646" s="74">
        <v>0.2</v>
      </c>
      <c r="CW646" s="74">
        <v>0.23</v>
      </c>
      <c r="CX646" s="74">
        <v>6.7</v>
      </c>
      <c r="CY646" s="74">
        <v>1.2E-2</v>
      </c>
      <c r="CZ646" s="74">
        <v>0.248</v>
      </c>
      <c r="DA646" s="74">
        <v>3.0000000000000001E-3</v>
      </c>
      <c r="DB646" s="74" t="s">
        <v>50</v>
      </c>
      <c r="DC646" s="74">
        <v>4.0000000000000001E-3</v>
      </c>
      <c r="DD646" s="74">
        <v>51.44</v>
      </c>
    </row>
    <row r="647" spans="1:108" ht="16.5" customHeight="1" x14ac:dyDescent="0.25">
      <c r="A647" s="70">
        <v>609</v>
      </c>
      <c r="B647" s="95">
        <v>45597</v>
      </c>
      <c r="C647" s="72">
        <v>2</v>
      </c>
      <c r="D647" s="72">
        <v>12</v>
      </c>
      <c r="E647" s="72">
        <v>2066.17</v>
      </c>
      <c r="Z647" s="74"/>
      <c r="AA647" s="72">
        <v>1.246</v>
      </c>
      <c r="AB647" s="72">
        <v>521.42999999999995</v>
      </c>
      <c r="AC647" s="72">
        <v>1.33</v>
      </c>
      <c r="AD647" s="72">
        <v>2.66</v>
      </c>
      <c r="AE647" s="72">
        <v>8.5</v>
      </c>
      <c r="AF647" s="72">
        <v>0.05</v>
      </c>
      <c r="AG647" s="72">
        <v>0.28899999999999998</v>
      </c>
      <c r="AH647" s="72">
        <v>2.7E-2</v>
      </c>
      <c r="AI647" s="72" t="s">
        <v>50</v>
      </c>
      <c r="AJ647" s="72">
        <v>7.0000000000000001E-3</v>
      </c>
      <c r="AK647" s="72">
        <f t="shared" ref="AK647:AK655" si="234">100-(AB647/10000*1.6734)-(AC647*1.1547)-(AD647*(100/(67.1-$AQ$1)))-(AF647*2.8879)-(AG647*2.1733)-((AE647-(AD647*($AQ$1/(67.1-$AQ$1)))-(AF647*0.8788)-(AG647*0.7453))*2.1483)</f>
        <v>76.236197915503368</v>
      </c>
      <c r="AL647" s="72">
        <f t="shared" ref="AL647:AL695" si="235">100/((AB647/10000*1.6734/5.8)+(AC647*1.1547/7.58)+(AD647*(100/(67.1-$AQ$1))/4)+(AF647*2.8879/4.2)+(AG647*2.1733/6)+((AE647-(AD647*($AQ$1/(67.1-$AQ$1)))-(AF647*0.8788)-(AG647*0.7453))*2.1483/4.9)+(AK647/2.65))</f>
        <v>2.9674355299308628</v>
      </c>
      <c r="AM647" s="72">
        <f t="shared" ref="AM647:AM695" si="236">IF(AB647=0,0,(AB647/AC647))</f>
        <v>392.05263157894728</v>
      </c>
      <c r="AN647" s="72">
        <v>47.84</v>
      </c>
      <c r="AO647" s="74">
        <v>20.052</v>
      </c>
      <c r="AP647" s="72">
        <v>12998.94</v>
      </c>
      <c r="AQ647" s="74">
        <v>36.75</v>
      </c>
      <c r="AR647" s="74">
        <v>18.59</v>
      </c>
      <c r="AS647" s="74">
        <v>10.295999999999999</v>
      </c>
      <c r="AT647" s="74">
        <v>0.95399999999999996</v>
      </c>
      <c r="AU647" s="74">
        <v>0.38100000000000001</v>
      </c>
      <c r="AV647" s="74">
        <v>0.17899999999999999</v>
      </c>
      <c r="AW647" s="74">
        <v>6.71</v>
      </c>
      <c r="AX647" s="74">
        <v>0.20200000000000001</v>
      </c>
      <c r="AY647" s="74">
        <f t="shared" ref="AY647:AY697" si="237">+AR647+AW647+AS647</f>
        <v>35.596000000000004</v>
      </c>
      <c r="AZ647" s="74"/>
      <c r="BA647" s="74"/>
      <c r="BB647" s="74">
        <v>0.39600000000000002</v>
      </c>
      <c r="BC647" s="72">
        <v>142.06</v>
      </c>
      <c r="BD647" s="74">
        <v>0.4</v>
      </c>
      <c r="BE647" s="74">
        <v>2.15</v>
      </c>
      <c r="BF647" s="74">
        <v>8.8529999999999998</v>
      </c>
      <c r="BG647" s="74">
        <v>2.5000000000000001E-2</v>
      </c>
      <c r="BH647" s="74">
        <v>0.31</v>
      </c>
      <c r="BI647" s="74">
        <v>2.1000000000000001E-2</v>
      </c>
      <c r="BJ647" s="74">
        <v>0</v>
      </c>
      <c r="BK647" s="74">
        <v>6.0000000000000001E-3</v>
      </c>
      <c r="BL647" s="74">
        <v>1.294</v>
      </c>
      <c r="BM647" s="72">
        <v>1050.68</v>
      </c>
      <c r="BN647" s="74">
        <v>2.76</v>
      </c>
      <c r="BO647" s="74">
        <v>50.23</v>
      </c>
      <c r="BP647" s="74">
        <v>11.698</v>
      </c>
      <c r="BQ647" s="74">
        <v>0.49099999999999999</v>
      </c>
      <c r="BR647" s="74">
        <v>0.17499999999999999</v>
      </c>
      <c r="BS647" s="74">
        <v>0.51200000000000001</v>
      </c>
      <c r="BT647" s="74">
        <v>1.94</v>
      </c>
      <c r="BU647" s="74">
        <v>1.4999999999999999E-2</v>
      </c>
      <c r="BV647" s="74">
        <f t="shared" ref="BV647:BV697" si="238">BT647+BP647</f>
        <v>13.638</v>
      </c>
      <c r="BW647" s="74">
        <f t="shared" ref="BW647:BW697" si="239">BT647+BN647+BQ647</f>
        <v>5.1909999999999989</v>
      </c>
      <c r="BX647" s="73">
        <f>BX646+BT647-$BX$2</f>
        <v>-26.45</v>
      </c>
      <c r="BY647" s="73">
        <f>BY646+BW647-BY$2</f>
        <v>-23.939</v>
      </c>
      <c r="BZ647" s="74">
        <v>0.36899999999999999</v>
      </c>
      <c r="CA647" s="72">
        <v>96.81</v>
      </c>
      <c r="CB647" s="74">
        <v>0.31</v>
      </c>
      <c r="CC647" s="74">
        <v>0.37</v>
      </c>
      <c r="CD647" s="74">
        <v>8.2609999999999992</v>
      </c>
      <c r="CE647" s="74">
        <v>1.4999999999999999E-2</v>
      </c>
      <c r="CF647" s="74">
        <v>0.30499999999999999</v>
      </c>
      <c r="CG647" s="74">
        <v>4.0000000000000001E-3</v>
      </c>
      <c r="CH647" s="74" t="s">
        <v>50</v>
      </c>
      <c r="CI647" s="74">
        <v>4.0000000000000001E-3</v>
      </c>
      <c r="CJ647" s="74">
        <v>2.1720000000000002</v>
      </c>
      <c r="CK647" s="74">
        <v>1086.57</v>
      </c>
      <c r="CL647" s="74">
        <v>1.74</v>
      </c>
      <c r="CM647" s="74">
        <v>6.59</v>
      </c>
      <c r="CN647" s="74">
        <v>39.06</v>
      </c>
      <c r="CO647" s="74">
        <v>0.14299999999999999</v>
      </c>
      <c r="CP647" s="74">
        <v>0.60599999999999998</v>
      </c>
      <c r="CQ647" s="74">
        <v>6.6000000000000003E-2</v>
      </c>
      <c r="CR647" s="74">
        <v>6.41</v>
      </c>
      <c r="CS647" s="74">
        <v>7.0999999999999994E-2</v>
      </c>
      <c r="CT647" s="74">
        <v>0.33300000000000002</v>
      </c>
      <c r="CU647" s="74">
        <v>66.95</v>
      </c>
      <c r="CV647" s="74">
        <v>0.28999999999999998</v>
      </c>
      <c r="CW647" s="74">
        <v>0.25</v>
      </c>
      <c r="CX647" s="74">
        <v>7.8019999999999996</v>
      </c>
      <c r="CY647" s="74">
        <v>1.2999999999999999E-2</v>
      </c>
      <c r="CZ647" s="74">
        <v>0.30199999999999999</v>
      </c>
      <c r="DA647" s="74">
        <v>3.0000000000000001E-3</v>
      </c>
      <c r="DB647" s="74" t="s">
        <v>50</v>
      </c>
      <c r="DC647" s="74">
        <v>4.0000000000000001E-3</v>
      </c>
      <c r="DD647" s="74">
        <v>48.54</v>
      </c>
    </row>
    <row r="648" spans="1:108" ht="16.5" customHeight="1" x14ac:dyDescent="0.25">
      <c r="A648" s="70">
        <v>610</v>
      </c>
      <c r="B648" s="95">
        <v>45598</v>
      </c>
      <c r="C648" s="72">
        <v>1</v>
      </c>
      <c r="D648" s="72">
        <v>12</v>
      </c>
      <c r="E648" s="72">
        <v>2105.23</v>
      </c>
      <c r="Z648" s="74"/>
      <c r="AA648" s="72">
        <v>1.149</v>
      </c>
      <c r="AB648" s="72">
        <v>591.97</v>
      </c>
      <c r="AC648" s="72">
        <v>1.42</v>
      </c>
      <c r="AD648" s="72">
        <v>2.77</v>
      </c>
      <c r="AE648" s="72">
        <v>8.5879999999999992</v>
      </c>
      <c r="AF648" s="72">
        <v>4.9000000000000002E-2</v>
      </c>
      <c r="AG648" s="72">
        <v>0.30299999999999999</v>
      </c>
      <c r="AH648" s="72">
        <v>2.9000000000000001E-2</v>
      </c>
      <c r="AI648" s="72" t="s">
        <v>50</v>
      </c>
      <c r="AJ648" s="72">
        <v>0.01</v>
      </c>
      <c r="AK648" s="72">
        <f t="shared" si="234"/>
        <v>75.772854374965959</v>
      </c>
      <c r="AL648" s="72">
        <f t="shared" si="235"/>
        <v>2.9745482129545198</v>
      </c>
      <c r="AM648" s="72">
        <f t="shared" si="236"/>
        <v>416.88028169014086</v>
      </c>
      <c r="AN648" s="72">
        <v>58.9</v>
      </c>
      <c r="AO648" s="74">
        <v>20.175000000000001</v>
      </c>
      <c r="AP648" s="72">
        <v>12837.42</v>
      </c>
      <c r="AQ648" s="74">
        <v>38.590000000000003</v>
      </c>
      <c r="AR648" s="74">
        <v>14.71</v>
      </c>
      <c r="AS648" s="74">
        <v>8.7240000000000002</v>
      </c>
      <c r="AT648" s="74">
        <v>0.82</v>
      </c>
      <c r="AU648" s="74">
        <v>0.32600000000000001</v>
      </c>
      <c r="AV648" s="74">
        <v>0.14699999999999999</v>
      </c>
      <c r="AW648" s="74">
        <v>8.89</v>
      </c>
      <c r="AX648" s="74">
        <v>0.222</v>
      </c>
      <c r="AY648" s="74">
        <f t="shared" si="237"/>
        <v>32.323999999999998</v>
      </c>
      <c r="AZ648" s="74"/>
      <c r="BA648" s="74"/>
      <c r="BB648" s="74">
        <v>0.433</v>
      </c>
      <c r="BC648" s="72">
        <v>141.08000000000001</v>
      </c>
      <c r="BD648" s="74">
        <v>0.34</v>
      </c>
      <c r="BE648" s="74">
        <v>2.46</v>
      </c>
      <c r="BF648" s="74">
        <v>8.8770000000000007</v>
      </c>
      <c r="BG648" s="74">
        <v>2.5000000000000001E-2</v>
      </c>
      <c r="BH648" s="74">
        <v>0.317</v>
      </c>
      <c r="BI648" s="74">
        <v>2.5999999999999999E-2</v>
      </c>
      <c r="BJ648" s="74">
        <v>0</v>
      </c>
      <c r="BK648" s="74">
        <v>6.0000000000000001E-3</v>
      </c>
      <c r="BL648" s="74">
        <v>1.6990000000000001</v>
      </c>
      <c r="BM648" s="72">
        <v>1166.55</v>
      </c>
      <c r="BN648" s="74">
        <v>3.38</v>
      </c>
      <c r="BO648" s="74">
        <v>49.6</v>
      </c>
      <c r="BP648" s="74">
        <v>11.307</v>
      </c>
      <c r="BQ648" s="74">
        <v>0.44700000000000001</v>
      </c>
      <c r="BR648" s="74">
        <v>0.161</v>
      </c>
      <c r="BS648" s="74">
        <v>0.50700000000000001</v>
      </c>
      <c r="BT648" s="74">
        <v>2.17</v>
      </c>
      <c r="BU648" s="74">
        <v>1.9E-2</v>
      </c>
      <c r="BV648" s="74">
        <f t="shared" si="238"/>
        <v>13.477</v>
      </c>
      <c r="BW648" s="74">
        <f t="shared" si="239"/>
        <v>5.9969999999999999</v>
      </c>
      <c r="BX648" s="73">
        <f>BX647+BT648-$BX$2</f>
        <v>-27.28</v>
      </c>
      <c r="BY648" s="73">
        <f>BY647+BW648-BY$2</f>
        <v>-22.942</v>
      </c>
      <c r="BZ648" s="74">
        <v>0.36699999999999999</v>
      </c>
      <c r="CA648" s="72">
        <v>99.8</v>
      </c>
      <c r="CB648" s="74">
        <v>0.28000000000000003</v>
      </c>
      <c r="CC648" s="74">
        <v>0.4</v>
      </c>
      <c r="CD648" s="74">
        <v>8.6199999999999992</v>
      </c>
      <c r="CE648" s="74">
        <v>1.2999999999999999E-2</v>
      </c>
      <c r="CF648" s="74">
        <v>0.318</v>
      </c>
      <c r="CG648" s="74">
        <v>5.0000000000000001E-3</v>
      </c>
      <c r="CH648" s="74" t="s">
        <v>50</v>
      </c>
      <c r="CI648" s="74">
        <v>4.0000000000000001E-3</v>
      </c>
      <c r="CJ648" s="74">
        <v>2.198</v>
      </c>
      <c r="CK648" s="74">
        <v>888.69</v>
      </c>
      <c r="CL648" s="74">
        <v>1.2</v>
      </c>
      <c r="CM648" s="74">
        <v>4.13</v>
      </c>
      <c r="CN648" s="74">
        <v>38.670999999999999</v>
      </c>
      <c r="CO648" s="74">
        <v>8.4000000000000005E-2</v>
      </c>
      <c r="CP648" s="74">
        <v>0.625</v>
      </c>
      <c r="CQ648" s="74">
        <v>4.2999999999999997E-2</v>
      </c>
      <c r="CR648" s="74">
        <v>5.0199999999999996</v>
      </c>
      <c r="CS648" s="74">
        <v>1.4E-2</v>
      </c>
      <c r="CT648" s="74">
        <v>0.26700000000000002</v>
      </c>
      <c r="CU648" s="74">
        <v>71.44</v>
      </c>
      <c r="CV648" s="74">
        <v>0.24</v>
      </c>
      <c r="CW648" s="74">
        <v>0.26</v>
      </c>
      <c r="CX648" s="74">
        <v>7.3730000000000002</v>
      </c>
      <c r="CY648" s="74">
        <v>1.0999999999999999E-2</v>
      </c>
      <c r="CZ648" s="74">
        <v>0.29899999999999999</v>
      </c>
      <c r="DA648" s="74">
        <v>3.0000000000000001E-3</v>
      </c>
      <c r="DB648" s="74" t="s">
        <v>50</v>
      </c>
      <c r="DC648" s="74">
        <v>3.0000000000000001E-3</v>
      </c>
      <c r="DD648" s="74">
        <v>56.38</v>
      </c>
    </row>
    <row r="649" spans="1:108" ht="16.5" customHeight="1" x14ac:dyDescent="0.25">
      <c r="A649" s="70">
        <v>611</v>
      </c>
      <c r="B649" s="95">
        <v>45598</v>
      </c>
      <c r="C649" s="72">
        <v>2</v>
      </c>
      <c r="D649" s="72">
        <v>12</v>
      </c>
      <c r="E649" s="72">
        <v>2036.13</v>
      </c>
      <c r="Z649" s="74"/>
      <c r="AA649" s="72">
        <v>1.3</v>
      </c>
      <c r="AB649" s="72">
        <v>686.16</v>
      </c>
      <c r="AC649" s="72">
        <v>1.58</v>
      </c>
      <c r="AD649" s="72">
        <v>2.88</v>
      </c>
      <c r="AE649" s="72">
        <v>9.1289999999999996</v>
      </c>
      <c r="AF649" s="72">
        <v>5.3999999999999999E-2</v>
      </c>
      <c r="AG649" s="72">
        <v>0.35899999999999999</v>
      </c>
      <c r="AH649" s="72">
        <v>0.03</v>
      </c>
      <c r="AI649" s="72" t="s">
        <v>50</v>
      </c>
      <c r="AJ649" s="72">
        <v>1.0999999999999999E-2</v>
      </c>
      <c r="AK649" s="72">
        <f t="shared" si="234"/>
        <v>74.22151327524854</v>
      </c>
      <c r="AL649" s="72">
        <f t="shared" si="235"/>
        <v>2.9993405823340464</v>
      </c>
      <c r="AM649" s="72">
        <f t="shared" si="236"/>
        <v>434.27848101265818</v>
      </c>
      <c r="AN649" s="72">
        <v>40.53</v>
      </c>
      <c r="AO649" s="74">
        <v>21.773</v>
      </c>
      <c r="AP649" s="72">
        <v>17778.349999999999</v>
      </c>
      <c r="AQ649" s="74">
        <v>41.4</v>
      </c>
      <c r="AR649" s="74">
        <v>14.3</v>
      </c>
      <c r="AS649" s="74">
        <v>8.593</v>
      </c>
      <c r="AT649" s="74">
        <v>0.83599999999999997</v>
      </c>
      <c r="AU649" s="74">
        <v>0.36</v>
      </c>
      <c r="AV649" s="74">
        <v>0.14199999999999999</v>
      </c>
      <c r="AW649" s="74">
        <v>6.24</v>
      </c>
      <c r="AX649" s="74">
        <v>0.3</v>
      </c>
      <c r="AY649" s="74">
        <f t="shared" si="237"/>
        <v>29.132999999999999</v>
      </c>
      <c r="AZ649" s="74"/>
      <c r="BA649" s="74"/>
      <c r="BB649" s="74">
        <v>0.46700000000000003</v>
      </c>
      <c r="BC649" s="72">
        <v>183.13</v>
      </c>
      <c r="BD649" s="74">
        <v>0.4</v>
      </c>
      <c r="BE649" s="74">
        <v>2.58</v>
      </c>
      <c r="BF649" s="74">
        <v>8.4770000000000003</v>
      </c>
      <c r="BG649" s="74">
        <v>2.7E-2</v>
      </c>
      <c r="BH649" s="74">
        <v>0.36699999999999999</v>
      </c>
      <c r="BI649" s="74">
        <v>2.7E-2</v>
      </c>
      <c r="BJ649" s="74">
        <v>0</v>
      </c>
      <c r="BK649" s="74">
        <v>5.0000000000000001E-3</v>
      </c>
      <c r="BL649" s="74">
        <v>1.9</v>
      </c>
      <c r="BM649" s="72">
        <v>1471.86</v>
      </c>
      <c r="BN649" s="74">
        <v>2.61</v>
      </c>
      <c r="BO649" s="74">
        <v>48.65</v>
      </c>
      <c r="BP649" s="74">
        <v>12.243</v>
      </c>
      <c r="BQ649" s="74">
        <v>0.41099999999999998</v>
      </c>
      <c r="BR649" s="74">
        <v>0.24</v>
      </c>
      <c r="BS649" s="74">
        <v>0.48499999999999999</v>
      </c>
      <c r="BT649" s="74">
        <v>2.48</v>
      </c>
      <c r="BU649" s="74">
        <v>2.1000000000000001E-2</v>
      </c>
      <c r="BV649" s="74">
        <f t="shared" si="238"/>
        <v>14.723000000000001</v>
      </c>
      <c r="BW649" s="74">
        <f t="shared" si="239"/>
        <v>5.5009999999999994</v>
      </c>
      <c r="BX649" s="73">
        <f>BX648+BT649-$BX$2</f>
        <v>-27.8</v>
      </c>
      <c r="BY649" s="73">
        <f>BY648+BW649-BY$2</f>
        <v>-22.441000000000003</v>
      </c>
      <c r="BZ649" s="74">
        <v>0.433</v>
      </c>
      <c r="CA649" s="72">
        <v>148.78</v>
      </c>
      <c r="CB649" s="74">
        <v>0.37</v>
      </c>
      <c r="CC649" s="74">
        <v>0.4</v>
      </c>
      <c r="CD649" s="74">
        <v>8.3989999999999991</v>
      </c>
      <c r="CE649" s="74">
        <v>1.2999999999999999E-2</v>
      </c>
      <c r="CF649" s="74">
        <v>0.439</v>
      </c>
      <c r="CG649" s="74">
        <v>5.0000000000000001E-3</v>
      </c>
      <c r="CH649" s="74" t="s">
        <v>50</v>
      </c>
      <c r="CI649" s="74">
        <v>5.0000000000000001E-3</v>
      </c>
      <c r="CJ649" s="74">
        <v>2.5979999999999999</v>
      </c>
      <c r="CK649" s="74">
        <v>2123.9699999999998</v>
      </c>
      <c r="CL649" s="74">
        <v>2.59</v>
      </c>
      <c r="CM649" s="74">
        <v>7.91</v>
      </c>
      <c r="CN649" s="74">
        <v>34.140999999999998</v>
      </c>
      <c r="CO649" s="74">
        <v>0.155</v>
      </c>
      <c r="CP649" s="74">
        <v>0.81599999999999995</v>
      </c>
      <c r="CQ649" s="74">
        <v>8.2000000000000003E-2</v>
      </c>
      <c r="CR649" s="74">
        <v>7.39</v>
      </c>
      <c r="CS649" s="74">
        <v>2.3E-2</v>
      </c>
      <c r="CT649" s="74">
        <v>0.4</v>
      </c>
      <c r="CU649" s="74">
        <v>88.12</v>
      </c>
      <c r="CV649" s="74">
        <v>0.26</v>
      </c>
      <c r="CW649" s="74">
        <v>0.21</v>
      </c>
      <c r="CX649" s="74">
        <v>7.476</v>
      </c>
      <c r="CY649" s="74">
        <v>8.9999999999999993E-3</v>
      </c>
      <c r="CZ649" s="74">
        <v>0.33900000000000002</v>
      </c>
      <c r="DA649" s="74">
        <v>3.0000000000000001E-3</v>
      </c>
      <c r="DB649" s="74" t="s">
        <v>50</v>
      </c>
      <c r="DC649" s="74">
        <v>4.0000000000000001E-3</v>
      </c>
      <c r="DD649" s="74">
        <v>40.44</v>
      </c>
    </row>
    <row r="650" spans="1:108" ht="16.5" customHeight="1" x14ac:dyDescent="0.25">
      <c r="A650" s="70">
        <v>612</v>
      </c>
      <c r="B650" s="95">
        <v>45599</v>
      </c>
      <c r="C650" s="72">
        <v>1</v>
      </c>
      <c r="D650" s="72">
        <v>12</v>
      </c>
      <c r="E650" s="72">
        <v>2131.81</v>
      </c>
      <c r="Z650" s="74"/>
      <c r="AA650" s="72">
        <v>1.583</v>
      </c>
      <c r="AB650" s="72">
        <v>868.23</v>
      </c>
      <c r="AC650" s="72">
        <v>1.63</v>
      </c>
      <c r="AD650" s="72">
        <v>3.06</v>
      </c>
      <c r="AE650" s="72">
        <v>9.6980000000000004</v>
      </c>
      <c r="AF650" s="72">
        <v>5.2999999999999999E-2</v>
      </c>
      <c r="AG650" s="72">
        <v>0.442</v>
      </c>
      <c r="AH650" s="72">
        <v>3.1E-2</v>
      </c>
      <c r="AI650" s="72" t="s">
        <v>50</v>
      </c>
      <c r="AJ650" s="72">
        <v>1.7999999999999999E-2</v>
      </c>
      <c r="AK650" s="72">
        <f t="shared" si="234"/>
        <v>72.616437699520944</v>
      </c>
      <c r="AL650" s="72">
        <f t="shared" si="235"/>
        <v>3.024347270655892</v>
      </c>
      <c r="AM650" s="72">
        <f t="shared" si="236"/>
        <v>532.65644171779149</v>
      </c>
      <c r="AN650" s="72">
        <v>58.32</v>
      </c>
      <c r="AO650" s="74">
        <v>23.198</v>
      </c>
      <c r="AP650" s="72">
        <v>14958.16</v>
      </c>
      <c r="AQ650" s="74">
        <v>45.46</v>
      </c>
      <c r="AR650" s="74">
        <v>12.07</v>
      </c>
      <c r="AS650" s="74">
        <v>7.37</v>
      </c>
      <c r="AT650" s="74">
        <v>0.92100000000000004</v>
      </c>
      <c r="AU650" s="74">
        <v>0.34200000000000003</v>
      </c>
      <c r="AV650" s="74">
        <v>0.11899999999999999</v>
      </c>
      <c r="AW650" s="74">
        <v>5.78</v>
      </c>
      <c r="AX650" s="74">
        <v>0.31900000000000001</v>
      </c>
      <c r="AY650" s="74">
        <f t="shared" si="237"/>
        <v>25.220000000000002</v>
      </c>
      <c r="AZ650" s="74"/>
      <c r="BA650" s="74"/>
      <c r="BB650" s="74">
        <v>0.81699999999999995</v>
      </c>
      <c r="BC650" s="72">
        <v>327.04000000000002</v>
      </c>
      <c r="BD650" s="74">
        <v>0.43</v>
      </c>
      <c r="BE650" s="74">
        <v>2.58</v>
      </c>
      <c r="BF650" s="74">
        <v>7.8440000000000003</v>
      </c>
      <c r="BG650" s="74">
        <v>2.1999999999999999E-2</v>
      </c>
      <c r="BH650" s="74">
        <v>0.27500000000000002</v>
      </c>
      <c r="BI650" s="74">
        <v>1.7999999999999999E-2</v>
      </c>
      <c r="BJ650" s="74">
        <v>0</v>
      </c>
      <c r="BK650" s="74">
        <v>6.0000000000000001E-3</v>
      </c>
      <c r="BL650" s="74">
        <v>2.0699999999999998</v>
      </c>
      <c r="BM650" s="72">
        <v>1272.83</v>
      </c>
      <c r="BN650" s="74">
        <v>2.13</v>
      </c>
      <c r="BO650" s="74">
        <v>47.43</v>
      </c>
      <c r="BP650" s="74">
        <v>12.007999999999999</v>
      </c>
      <c r="BQ650" s="74">
        <v>0.42099999999999999</v>
      </c>
      <c r="BR650" s="74">
        <v>0.22900000000000001</v>
      </c>
      <c r="BS650" s="74">
        <v>0.43099999999999999</v>
      </c>
      <c r="BT650" s="74">
        <v>2.78</v>
      </c>
      <c r="BU650" s="74">
        <v>0.186</v>
      </c>
      <c r="BV650" s="74">
        <f t="shared" si="238"/>
        <v>14.787999999999998</v>
      </c>
      <c r="BW650" s="74">
        <f t="shared" si="239"/>
        <v>5.3310000000000004</v>
      </c>
      <c r="BX650" s="73">
        <f>BX649+BT650-$BX$2</f>
        <v>-28.02</v>
      </c>
      <c r="BY650" s="73">
        <f t="shared" ref="BY650:BY655" si="240">BY649+BW650-BY$2</f>
        <v>-22.110000000000003</v>
      </c>
      <c r="BZ650" s="74">
        <v>0.53</v>
      </c>
      <c r="CA650" s="72">
        <v>138.66999999999999</v>
      </c>
      <c r="CB650" s="74">
        <v>0.33</v>
      </c>
      <c r="CC650" s="74">
        <v>0.28999999999999998</v>
      </c>
      <c r="CD650" s="74">
        <v>9.2840000000000007</v>
      </c>
      <c r="CE650" s="74">
        <v>1.2E-2</v>
      </c>
      <c r="CF650" s="74">
        <v>0.46400000000000002</v>
      </c>
      <c r="CG650" s="74">
        <v>4.0000000000000001E-3</v>
      </c>
      <c r="CH650" s="74" t="s">
        <v>50</v>
      </c>
      <c r="CI650" s="74">
        <v>7.0000000000000001E-3</v>
      </c>
      <c r="CJ650" s="74">
        <v>2.375</v>
      </c>
      <c r="CK650" s="74">
        <v>906.12</v>
      </c>
      <c r="CL650" s="74">
        <v>0.92</v>
      </c>
      <c r="CM650" s="74">
        <v>1.79</v>
      </c>
      <c r="CN650" s="74">
        <v>37.945</v>
      </c>
      <c r="CO650" s="74">
        <v>6.5000000000000002E-2</v>
      </c>
      <c r="CP650" s="74">
        <v>0.72399999999999998</v>
      </c>
      <c r="CQ650" s="74">
        <v>0.02</v>
      </c>
      <c r="CR650" s="74">
        <v>7.92</v>
      </c>
      <c r="CS650" s="74">
        <v>1.4E-2</v>
      </c>
      <c r="CT650" s="74">
        <v>0.36299999999999999</v>
      </c>
      <c r="CU650" s="74">
        <v>66.94</v>
      </c>
      <c r="CV650" s="74">
        <v>0.28999999999999998</v>
      </c>
      <c r="CW650" s="74">
        <v>0.2</v>
      </c>
      <c r="CX650" s="74">
        <v>6.4530000000000003</v>
      </c>
      <c r="CY650" s="74">
        <v>8.9999999999999993E-3</v>
      </c>
      <c r="CZ650" s="74">
        <v>0.38900000000000001</v>
      </c>
      <c r="DA650" s="74">
        <v>3.0000000000000001E-3</v>
      </c>
      <c r="DB650" s="74" t="s">
        <v>50</v>
      </c>
      <c r="DC650" s="74">
        <v>6.0000000000000001E-3</v>
      </c>
      <c r="DD650" s="74">
        <v>46.71</v>
      </c>
    </row>
    <row r="651" spans="1:108" ht="16.5" customHeight="1" x14ac:dyDescent="0.25">
      <c r="A651" s="70">
        <v>613</v>
      </c>
      <c r="B651" s="95">
        <v>45599</v>
      </c>
      <c r="C651" s="72">
        <v>2</v>
      </c>
      <c r="D651" s="72">
        <v>12</v>
      </c>
      <c r="E651" s="72">
        <v>2082.4499999999998</v>
      </c>
      <c r="Z651" s="74"/>
      <c r="AA651" s="72">
        <v>1.4730000000000001</v>
      </c>
      <c r="AB651" s="72">
        <v>796.25</v>
      </c>
      <c r="AC651" s="72">
        <v>1.81</v>
      </c>
      <c r="AD651" s="72">
        <v>2.95</v>
      </c>
      <c r="AE651" s="72">
        <v>9.5090000000000003</v>
      </c>
      <c r="AF651" s="72">
        <v>0.06</v>
      </c>
      <c r="AG651" s="72">
        <v>0.42899999999999999</v>
      </c>
      <c r="AH651" s="72">
        <v>3.1E-2</v>
      </c>
      <c r="AI651" s="72" t="s">
        <v>50</v>
      </c>
      <c r="AJ651" s="72">
        <v>1.2999999999999999E-2</v>
      </c>
      <c r="AK651" s="72">
        <f t="shared" si="234"/>
        <v>72.978659493888358</v>
      </c>
      <c r="AL651" s="72">
        <f t="shared" si="235"/>
        <v>3.020594615728776</v>
      </c>
      <c r="AM651" s="72">
        <f t="shared" si="236"/>
        <v>439.91712707182319</v>
      </c>
      <c r="AN651" s="72">
        <v>43.73</v>
      </c>
      <c r="AO651" s="74">
        <v>22.312000000000001</v>
      </c>
      <c r="AP651" s="72">
        <v>16432.330000000002</v>
      </c>
      <c r="AQ651" s="74">
        <v>35.270000000000003</v>
      </c>
      <c r="AR651" s="74">
        <v>16.68</v>
      </c>
      <c r="AS651" s="74">
        <v>9.9090000000000007</v>
      </c>
      <c r="AT651" s="74">
        <v>0.878</v>
      </c>
      <c r="AU651" s="74">
        <v>0.438</v>
      </c>
      <c r="AV651" s="74">
        <v>0.159</v>
      </c>
      <c r="AW651" s="74">
        <v>8.4</v>
      </c>
      <c r="AX651" s="74">
        <v>0.32700000000000001</v>
      </c>
      <c r="AY651" s="74">
        <f t="shared" si="237"/>
        <v>34.988999999999997</v>
      </c>
      <c r="AZ651" s="74"/>
      <c r="BA651" s="74"/>
      <c r="BB651" s="74">
        <v>0.52100000000000002</v>
      </c>
      <c r="BC651" s="72">
        <v>154.93</v>
      </c>
      <c r="BD651" s="74">
        <v>0.3</v>
      </c>
      <c r="BE651" s="74">
        <v>2.39</v>
      </c>
      <c r="BF651" s="74">
        <v>9.3680000000000003</v>
      </c>
      <c r="BG651" s="74">
        <v>2.3E-2</v>
      </c>
      <c r="BH651" s="74">
        <v>0.41899999999999998</v>
      </c>
      <c r="BI651" s="74">
        <v>2.5000000000000001E-2</v>
      </c>
      <c r="BJ651" s="74">
        <v>0</v>
      </c>
      <c r="BK651" s="74">
        <v>6.0000000000000001E-3</v>
      </c>
      <c r="BL651" s="74">
        <v>1.748</v>
      </c>
      <c r="BM651" s="72">
        <v>1234.03</v>
      </c>
      <c r="BN651" s="74">
        <v>1.71</v>
      </c>
      <c r="BO651" s="74">
        <v>47.36</v>
      </c>
      <c r="BP651" s="74">
        <v>13.058</v>
      </c>
      <c r="BQ651" s="74">
        <v>0.41199999999999998</v>
      </c>
      <c r="BR651" s="74">
        <v>0.32100000000000001</v>
      </c>
      <c r="BS651" s="74">
        <v>0.49199999999999999</v>
      </c>
      <c r="BT651" s="74">
        <v>2.92</v>
      </c>
      <c r="BU651" s="74">
        <v>1.9E-2</v>
      </c>
      <c r="BV651" s="74">
        <f t="shared" si="238"/>
        <v>15.978</v>
      </c>
      <c r="BW651" s="74">
        <f t="shared" si="239"/>
        <v>5.0419999999999998</v>
      </c>
      <c r="BX651" s="73">
        <f>BX650+BT651-$BX$2</f>
        <v>-28.1</v>
      </c>
      <c r="BY651" s="73">
        <f t="shared" si="240"/>
        <v>-22.068000000000005</v>
      </c>
      <c r="BZ651" s="74">
        <v>0.497</v>
      </c>
      <c r="CA651" s="72">
        <v>142.72</v>
      </c>
      <c r="CB651" s="74">
        <v>0.3</v>
      </c>
      <c r="CC651" s="74">
        <v>0.33</v>
      </c>
      <c r="CD651" s="74">
        <v>9.1460000000000008</v>
      </c>
      <c r="CE651" s="74">
        <v>1.2999999999999999E-2</v>
      </c>
      <c r="CF651" s="74">
        <v>0.48299999999999998</v>
      </c>
      <c r="CG651" s="74">
        <v>4.0000000000000001E-3</v>
      </c>
      <c r="CH651" s="74" t="s">
        <v>50</v>
      </c>
      <c r="CI651" s="74">
        <v>6.0000000000000001E-3</v>
      </c>
      <c r="CJ651" s="74">
        <v>2.351</v>
      </c>
      <c r="CK651" s="74">
        <v>976.06</v>
      </c>
      <c r="CL651" s="74">
        <v>0.75</v>
      </c>
      <c r="CM651" s="74">
        <v>2.23</v>
      </c>
      <c r="CN651" s="74">
        <v>37.262999999999998</v>
      </c>
      <c r="CO651" s="74">
        <v>5.8000000000000003E-2</v>
      </c>
      <c r="CP651" s="74">
        <v>0.77</v>
      </c>
      <c r="CQ651" s="74">
        <v>2.4E-2</v>
      </c>
      <c r="CR651" s="74">
        <v>7.53</v>
      </c>
      <c r="CS651" s="74">
        <v>1.7999999999999999E-2</v>
      </c>
      <c r="CT651" s="74">
        <v>0.45600000000000002</v>
      </c>
      <c r="CU651" s="74">
        <v>77.13</v>
      </c>
      <c r="CV651" s="74">
        <v>0.28000000000000003</v>
      </c>
      <c r="CW651" s="74">
        <v>0.22</v>
      </c>
      <c r="CX651" s="74">
        <v>7.4749999999999996</v>
      </c>
      <c r="CY651" s="74">
        <v>0.01</v>
      </c>
      <c r="CZ651" s="74">
        <v>0.45600000000000002</v>
      </c>
      <c r="DA651" s="74">
        <v>3.0000000000000001E-3</v>
      </c>
      <c r="DB651" s="74" t="s">
        <v>50</v>
      </c>
      <c r="DC651" s="74">
        <v>7.0000000000000001E-3</v>
      </c>
      <c r="DD651" s="74">
        <v>50.06</v>
      </c>
    </row>
    <row r="652" spans="1:108" ht="16.5" customHeight="1" x14ac:dyDescent="0.25">
      <c r="A652" s="70">
        <v>614</v>
      </c>
      <c r="B652" s="95">
        <v>45600</v>
      </c>
      <c r="C652" s="72">
        <v>1</v>
      </c>
      <c r="D652" s="72">
        <v>12</v>
      </c>
      <c r="E652" s="72">
        <v>2074.16</v>
      </c>
      <c r="Z652" s="74"/>
      <c r="AA652" s="72">
        <v>1.1970000000000001</v>
      </c>
      <c r="AB652" s="72">
        <v>583.96</v>
      </c>
      <c r="AC652" s="72">
        <v>1.3</v>
      </c>
      <c r="AD652" s="72">
        <v>2.65</v>
      </c>
      <c r="AE652" s="72">
        <v>7.976</v>
      </c>
      <c r="AF652" s="72">
        <v>4.4999999999999998E-2</v>
      </c>
      <c r="AG652" s="72">
        <v>0.33300000000000002</v>
      </c>
      <c r="AH652" s="72">
        <v>2.7E-2</v>
      </c>
      <c r="AI652" s="72" t="s">
        <v>50</v>
      </c>
      <c r="AJ652" s="72">
        <v>1.0999999999999999E-2</v>
      </c>
      <c r="AK652" s="72">
        <f t="shared" si="234"/>
        <v>77.37968642327769</v>
      </c>
      <c r="AL652" s="72">
        <f t="shared" si="235"/>
        <v>2.9503251336613738</v>
      </c>
      <c r="AM652" s="72">
        <f t="shared" si="236"/>
        <v>449.2</v>
      </c>
      <c r="AN652" s="72">
        <v>49.5</v>
      </c>
      <c r="AO652" s="74">
        <v>24.792999999999999</v>
      </c>
      <c r="AP652" s="72">
        <v>16257.01</v>
      </c>
      <c r="AQ652" s="74">
        <v>39.61</v>
      </c>
      <c r="AR652" s="74">
        <v>12.33</v>
      </c>
      <c r="AS652" s="74">
        <v>8.6180000000000003</v>
      </c>
      <c r="AT652" s="74">
        <v>0.88900000000000001</v>
      </c>
      <c r="AU652" s="74">
        <v>0.34499999999999997</v>
      </c>
      <c r="AV652" s="74">
        <v>0.11899999999999999</v>
      </c>
      <c r="AW652" s="74">
        <v>9.18</v>
      </c>
      <c r="AX652" s="74">
        <v>0.28199999999999997</v>
      </c>
      <c r="AY652" s="74">
        <f t="shared" si="237"/>
        <v>30.128</v>
      </c>
      <c r="AZ652" s="74"/>
      <c r="BA652" s="74"/>
      <c r="BB652" s="74">
        <v>0.46100000000000002</v>
      </c>
      <c r="BC652" s="72">
        <v>144.63999999999999</v>
      </c>
      <c r="BD652" s="74">
        <v>1.95</v>
      </c>
      <c r="BE652" s="74">
        <v>2.5499999999999998</v>
      </c>
      <c r="BF652" s="74">
        <v>8.1509999999999998</v>
      </c>
      <c r="BG652" s="74">
        <v>2.4E-2</v>
      </c>
      <c r="BH652" s="74">
        <v>0.34499999999999997</v>
      </c>
      <c r="BI652" s="74">
        <v>2.5000000000000001E-2</v>
      </c>
      <c r="BJ652" s="74">
        <v>0</v>
      </c>
      <c r="BK652" s="74">
        <v>7.0000000000000001E-3</v>
      </c>
      <c r="BL652" s="74">
        <v>1.5820000000000001</v>
      </c>
      <c r="BM652" s="72">
        <v>1013.72</v>
      </c>
      <c r="BN652" s="74">
        <v>1.91</v>
      </c>
      <c r="BO652" s="74">
        <v>47.21</v>
      </c>
      <c r="BP652" s="74">
        <v>12.58</v>
      </c>
      <c r="BQ652" s="74">
        <v>0.41</v>
      </c>
      <c r="BR652" s="74">
        <v>0.27600000000000002</v>
      </c>
      <c r="BS652" s="74">
        <v>0.47099999999999997</v>
      </c>
      <c r="BT652" s="74">
        <v>2.86</v>
      </c>
      <c r="BU652" s="74">
        <v>1.6E-2</v>
      </c>
      <c r="BV652" s="74">
        <f t="shared" si="238"/>
        <v>15.44</v>
      </c>
      <c r="BW652" s="74">
        <f t="shared" si="239"/>
        <v>5.18</v>
      </c>
      <c r="BX652" s="73">
        <f t="shared" ref="BX652:BX654" si="241">BX651+BT652-$BX$2</f>
        <v>-28.240000000000002</v>
      </c>
      <c r="BY652" s="73">
        <f t="shared" si="240"/>
        <v>-21.888000000000005</v>
      </c>
      <c r="BZ652" s="74">
        <v>0.42699999999999999</v>
      </c>
      <c r="CA652" s="72">
        <v>98.3</v>
      </c>
      <c r="CB652" s="74">
        <v>1.25</v>
      </c>
      <c r="CC652" s="74">
        <v>0.35</v>
      </c>
      <c r="CD652" s="74">
        <v>8.2349999999999994</v>
      </c>
      <c r="CE652" s="74">
        <v>1.2E-2</v>
      </c>
      <c r="CF652" s="74">
        <v>0.36799999999999999</v>
      </c>
      <c r="CG652" s="74">
        <v>4.0000000000000001E-3</v>
      </c>
      <c r="CH652" s="74" t="s">
        <v>50</v>
      </c>
      <c r="CI652" s="74">
        <v>7.0000000000000001E-3</v>
      </c>
      <c r="CJ652" s="74">
        <v>1.7170000000000001</v>
      </c>
      <c r="CK652" s="74">
        <v>610.16</v>
      </c>
      <c r="CL652" s="74">
        <v>1.8</v>
      </c>
      <c r="CM652" s="74">
        <v>1.02</v>
      </c>
      <c r="CN652" s="74">
        <v>39.642000000000003</v>
      </c>
      <c r="CO652" s="74">
        <v>2.8000000000000001E-2</v>
      </c>
      <c r="CP652" s="74">
        <v>0.56999999999999995</v>
      </c>
      <c r="CQ652" s="74">
        <v>1.0999999999999999E-2</v>
      </c>
      <c r="CR652" s="74">
        <v>7.66</v>
      </c>
      <c r="CS652" s="74">
        <v>1.0999999999999999E-2</v>
      </c>
      <c r="CT652" s="74">
        <v>0.29599999999999999</v>
      </c>
      <c r="CU652" s="74">
        <v>59.71</v>
      </c>
      <c r="CV652" s="74">
        <v>0.78</v>
      </c>
      <c r="CW652" s="74">
        <v>0.23</v>
      </c>
      <c r="CX652" s="74">
        <v>5.984</v>
      </c>
      <c r="CY652" s="74">
        <v>8.9999999999999993E-3</v>
      </c>
      <c r="CZ652" s="74">
        <v>0.316</v>
      </c>
      <c r="DA652" s="74">
        <v>3.0000000000000001E-3</v>
      </c>
      <c r="DB652" s="74" t="s">
        <v>50</v>
      </c>
      <c r="DC652" s="74">
        <v>6.0000000000000001E-3</v>
      </c>
      <c r="DD652" s="74">
        <v>46.16</v>
      </c>
    </row>
    <row r="653" spans="1:108" ht="16.5" customHeight="1" x14ac:dyDescent="0.25">
      <c r="A653" s="70">
        <v>615</v>
      </c>
      <c r="B653" s="95">
        <v>45600</v>
      </c>
      <c r="C653" s="72">
        <v>2</v>
      </c>
      <c r="D653" s="72">
        <v>12</v>
      </c>
      <c r="E653" s="72">
        <v>2037.29</v>
      </c>
      <c r="Z653" s="74"/>
      <c r="AA653" s="72">
        <v>1.216</v>
      </c>
      <c r="AB653" s="72">
        <v>603.47</v>
      </c>
      <c r="AC653" s="72">
        <v>1.31</v>
      </c>
      <c r="AD653" s="72">
        <v>2.74</v>
      </c>
      <c r="AE653" s="72">
        <v>8.0559999999999992</v>
      </c>
      <c r="AF653" s="72">
        <v>4.8000000000000001E-2</v>
      </c>
      <c r="AG653" s="72">
        <v>0.35099999999999998</v>
      </c>
      <c r="AH653" s="72">
        <v>2.8000000000000001E-2</v>
      </c>
      <c r="AI653" s="72" t="s">
        <v>50</v>
      </c>
      <c r="AJ653" s="72">
        <v>1.0999999999999999E-2</v>
      </c>
      <c r="AK653" s="72">
        <f t="shared" si="234"/>
        <v>77.055711612288889</v>
      </c>
      <c r="AL653" s="72">
        <f t="shared" si="235"/>
        <v>2.9547737451975116</v>
      </c>
      <c r="AM653" s="72">
        <f t="shared" si="236"/>
        <v>460.6641221374046</v>
      </c>
      <c r="AN653" s="72">
        <v>39.840000000000003</v>
      </c>
      <c r="AO653" s="74">
        <v>26.744</v>
      </c>
      <c r="AP653" s="72">
        <v>17381.88</v>
      </c>
      <c r="AQ653" s="74">
        <v>43.42</v>
      </c>
      <c r="AR653" s="74">
        <v>12.99</v>
      </c>
      <c r="AS653" s="74">
        <v>8.1370000000000005</v>
      </c>
      <c r="AT653" s="74">
        <v>1.004</v>
      </c>
      <c r="AU653" s="74">
        <v>0.30599999999999999</v>
      </c>
      <c r="AV653" s="74">
        <v>0.127</v>
      </c>
      <c r="AW653" s="74">
        <v>7.06</v>
      </c>
      <c r="AX653" s="74">
        <v>0.33800000000000002</v>
      </c>
      <c r="AY653" s="74">
        <f t="shared" si="237"/>
        <v>28.187000000000001</v>
      </c>
      <c r="AZ653" s="74"/>
      <c r="BA653" s="74"/>
      <c r="BB653" s="74">
        <v>0.59299999999999997</v>
      </c>
      <c r="BC653" s="72">
        <v>183.21</v>
      </c>
      <c r="BD653" s="74">
        <v>0.27</v>
      </c>
      <c r="BE653" s="74">
        <v>2.77</v>
      </c>
      <c r="BF653" s="74">
        <v>8.17</v>
      </c>
      <c r="BG653" s="74">
        <v>2.9000000000000001E-2</v>
      </c>
      <c r="BH653" s="74">
        <v>0.34899999999999998</v>
      </c>
      <c r="BI653" s="74">
        <v>2.8000000000000001E-2</v>
      </c>
      <c r="BJ653" s="74">
        <v>0</v>
      </c>
      <c r="BK653" s="74">
        <v>6.0000000000000001E-3</v>
      </c>
      <c r="BL653" s="74">
        <v>1.794</v>
      </c>
      <c r="BM653" s="72">
        <v>1337.39</v>
      </c>
      <c r="BN653" s="74">
        <v>2.68</v>
      </c>
      <c r="BO653" s="74">
        <v>49.13</v>
      </c>
      <c r="BP653" s="74">
        <v>11.148999999999999</v>
      </c>
      <c r="BQ653" s="74">
        <v>0.46</v>
      </c>
      <c r="BR653" s="74">
        <v>0.20300000000000001</v>
      </c>
      <c r="BS653" s="74">
        <v>0.48599999999999999</v>
      </c>
      <c r="BT653" s="74">
        <v>2.16</v>
      </c>
      <c r="BU653" s="74">
        <v>0.02</v>
      </c>
      <c r="BV653" s="74">
        <f t="shared" si="238"/>
        <v>13.308999999999999</v>
      </c>
      <c r="BW653" s="74">
        <f t="shared" si="239"/>
        <v>5.3</v>
      </c>
      <c r="BX653" s="73">
        <f t="shared" si="241"/>
        <v>-29.080000000000002</v>
      </c>
      <c r="BY653" s="73">
        <f t="shared" si="240"/>
        <v>-21.588000000000005</v>
      </c>
      <c r="BZ653" s="74">
        <v>0.46400000000000002</v>
      </c>
      <c r="CA653" s="72">
        <v>118.96</v>
      </c>
      <c r="CB653" s="74">
        <v>0.37</v>
      </c>
      <c r="CC653" s="74">
        <v>0.43</v>
      </c>
      <c r="CD653" s="74">
        <v>8.2530000000000001</v>
      </c>
      <c r="CE653" s="74">
        <v>1.2999999999999999E-2</v>
      </c>
      <c r="CF653" s="74">
        <v>0.38800000000000001</v>
      </c>
      <c r="CG653" s="74">
        <v>5.0000000000000001E-3</v>
      </c>
      <c r="CH653" s="74" t="s">
        <v>50</v>
      </c>
      <c r="CI653" s="74">
        <v>5.0000000000000001E-3</v>
      </c>
      <c r="CJ653" s="74">
        <v>1.72</v>
      </c>
      <c r="CK653" s="74">
        <v>630.72</v>
      </c>
      <c r="CL653" s="74">
        <v>0.66</v>
      </c>
      <c r="CM653" s="74">
        <v>1.93</v>
      </c>
      <c r="CN653" s="74">
        <v>36.258000000000003</v>
      </c>
      <c r="CO653" s="74">
        <v>4.3999999999999997E-2</v>
      </c>
      <c r="CP653" s="74">
        <v>0.75700000000000001</v>
      </c>
      <c r="CQ653" s="74">
        <v>0.02</v>
      </c>
      <c r="CR653" s="74">
        <v>12.93</v>
      </c>
      <c r="CS653" s="74">
        <v>1.4999999999999999E-2</v>
      </c>
      <c r="CT653" s="74">
        <v>0.26400000000000001</v>
      </c>
      <c r="CU653" s="74">
        <v>62.35</v>
      </c>
      <c r="CV653" s="74">
        <v>0.39</v>
      </c>
      <c r="CW653" s="74">
        <v>0.3</v>
      </c>
      <c r="CX653" s="74">
        <v>5.9509999999999996</v>
      </c>
      <c r="CY653" s="74">
        <v>0.01</v>
      </c>
      <c r="CZ653" s="74">
        <v>0.32400000000000001</v>
      </c>
      <c r="DA653" s="74">
        <v>4.0000000000000001E-3</v>
      </c>
      <c r="DB653" s="74" t="s">
        <v>50</v>
      </c>
      <c r="DC653" s="74">
        <v>4.0000000000000001E-3</v>
      </c>
      <c r="DD653" s="74">
        <v>44.78</v>
      </c>
    </row>
    <row r="654" spans="1:108" ht="16.5" customHeight="1" x14ac:dyDescent="0.25">
      <c r="A654" s="70">
        <v>616</v>
      </c>
      <c r="B654" s="95">
        <v>45601</v>
      </c>
      <c r="C654" s="72">
        <v>1</v>
      </c>
      <c r="D654" s="72">
        <v>12</v>
      </c>
      <c r="E654" s="72">
        <v>2069.73</v>
      </c>
      <c r="Z654" s="74"/>
      <c r="AA654" s="72">
        <v>1.236</v>
      </c>
      <c r="AB654" s="72">
        <v>619.45000000000005</v>
      </c>
      <c r="AC654" s="72">
        <v>1.44</v>
      </c>
      <c r="AD654" s="72">
        <v>2.84</v>
      </c>
      <c r="AE654" s="72">
        <v>8.7469999999999999</v>
      </c>
      <c r="AF654" s="72">
        <v>4.9000000000000002E-2</v>
      </c>
      <c r="AG654" s="72">
        <v>0.35199999999999998</v>
      </c>
      <c r="AH654" s="72">
        <v>2.8000000000000001E-2</v>
      </c>
      <c r="AI654" s="72" t="s">
        <v>50</v>
      </c>
      <c r="AJ654" s="72">
        <v>1.0999999999999999E-2</v>
      </c>
      <c r="AK654" s="72">
        <f t="shared" si="234"/>
        <v>75.279101306975775</v>
      </c>
      <c r="AL654" s="72">
        <f t="shared" si="235"/>
        <v>2.9821540780887563</v>
      </c>
      <c r="AM654" s="72">
        <f t="shared" si="236"/>
        <v>430.17361111111114</v>
      </c>
      <c r="AN654" s="72">
        <v>54.12</v>
      </c>
      <c r="AO654" s="74">
        <v>22.556000000000001</v>
      </c>
      <c r="AP654" s="72">
        <v>14993.7</v>
      </c>
      <c r="AQ654" s="74">
        <v>42.89</v>
      </c>
      <c r="AR654" s="74">
        <v>14.94</v>
      </c>
      <c r="AS654" s="74">
        <v>7.7309999999999999</v>
      </c>
      <c r="AT654" s="74">
        <v>0.94399999999999995</v>
      </c>
      <c r="AU654" s="74">
        <v>0.28599999999999998</v>
      </c>
      <c r="AV654" s="74">
        <v>0.14399999999999999</v>
      </c>
      <c r="AW654" s="74">
        <v>5.66</v>
      </c>
      <c r="AX654" s="74">
        <v>0.29699999999999999</v>
      </c>
      <c r="AY654" s="74">
        <f t="shared" si="237"/>
        <v>28.331000000000003</v>
      </c>
      <c r="AZ654" s="74"/>
      <c r="BA654" s="74"/>
      <c r="BB654" s="74">
        <v>0.52500000000000002</v>
      </c>
      <c r="BC654" s="72">
        <v>188.77</v>
      </c>
      <c r="BD654" s="74">
        <v>0.44</v>
      </c>
      <c r="BE654" s="74">
        <v>2.5299999999999998</v>
      </c>
      <c r="BF654" s="74">
        <v>9.3940000000000001</v>
      </c>
      <c r="BG654" s="74">
        <v>2.5000000000000001E-2</v>
      </c>
      <c r="BH654" s="74">
        <v>0.39700000000000002</v>
      </c>
      <c r="BI654" s="74">
        <v>2.5000000000000001E-2</v>
      </c>
      <c r="BJ654" s="74">
        <v>0</v>
      </c>
      <c r="BK654" s="74">
        <v>8.0000000000000002E-3</v>
      </c>
      <c r="BL654" s="74">
        <v>2.0209999999999999</v>
      </c>
      <c r="BM654" s="72">
        <v>1608.59</v>
      </c>
      <c r="BN654" s="74">
        <v>3.14</v>
      </c>
      <c r="BO654" s="74">
        <v>48.9</v>
      </c>
      <c r="BP654" s="74">
        <v>11.319000000000001</v>
      </c>
      <c r="BQ654" s="74">
        <v>0.435</v>
      </c>
      <c r="BR654" s="74">
        <v>0.23300000000000001</v>
      </c>
      <c r="BS654" s="74">
        <v>0.48</v>
      </c>
      <c r="BT654" s="74">
        <v>2.8</v>
      </c>
      <c r="BU654" s="74">
        <v>2.5999999999999999E-2</v>
      </c>
      <c r="BV654" s="74">
        <f t="shared" si="238"/>
        <v>14.119</v>
      </c>
      <c r="BW654" s="74">
        <f t="shared" si="239"/>
        <v>6.3749999999999991</v>
      </c>
      <c r="BX654" s="73">
        <f t="shared" si="241"/>
        <v>-29.28</v>
      </c>
      <c r="BY654" s="73">
        <f t="shared" si="240"/>
        <v>-20.213000000000005</v>
      </c>
      <c r="BZ654" s="74">
        <v>0.39700000000000002</v>
      </c>
      <c r="CA654" s="72">
        <v>118.91</v>
      </c>
      <c r="CB654" s="74">
        <v>0.33</v>
      </c>
      <c r="CC654" s="74">
        <v>0.36</v>
      </c>
      <c r="CD654" s="74">
        <v>8.91</v>
      </c>
      <c r="CE654" s="74">
        <v>1.0999999999999999E-2</v>
      </c>
      <c r="CF654" s="74">
        <v>0.39600000000000002</v>
      </c>
      <c r="CG654" s="74">
        <v>4.0000000000000001E-3</v>
      </c>
      <c r="CH654" s="74" t="s">
        <v>50</v>
      </c>
      <c r="CI654" s="74">
        <v>7.0000000000000001E-3</v>
      </c>
      <c r="CJ654" s="74">
        <v>1.9550000000000001</v>
      </c>
      <c r="CK654" s="74">
        <v>719.93</v>
      </c>
      <c r="CL654" s="74">
        <v>0.74</v>
      </c>
      <c r="CM654" s="74">
        <v>1.94</v>
      </c>
      <c r="CN654" s="74">
        <v>37.798999999999999</v>
      </c>
      <c r="CO654" s="74">
        <v>4.3999999999999997E-2</v>
      </c>
      <c r="CP654" s="74">
        <v>0.69199999999999995</v>
      </c>
      <c r="CQ654" s="74">
        <v>0.02</v>
      </c>
      <c r="CR654" s="74">
        <v>9.8000000000000007</v>
      </c>
      <c r="CS654" s="74">
        <v>1.6E-2</v>
      </c>
      <c r="CT654" s="74">
        <v>0.29199999999999998</v>
      </c>
      <c r="CU654" s="74">
        <v>69.48</v>
      </c>
      <c r="CV654" s="74">
        <v>0.3</v>
      </c>
      <c r="CW654" s="74">
        <v>0.28000000000000003</v>
      </c>
      <c r="CX654" s="74">
        <v>7.1070000000000002</v>
      </c>
      <c r="CY654" s="74">
        <v>0.01</v>
      </c>
      <c r="CZ654" s="74">
        <v>0.38300000000000001</v>
      </c>
      <c r="DA654" s="74">
        <v>3.0000000000000001E-3</v>
      </c>
      <c r="DB654" s="74" t="s">
        <v>50</v>
      </c>
      <c r="DC654" s="74">
        <v>7.0000000000000001E-3</v>
      </c>
      <c r="DD654" s="74">
        <v>42.03</v>
      </c>
    </row>
    <row r="655" spans="1:108" ht="16.5" customHeight="1" x14ac:dyDescent="0.25">
      <c r="A655" s="70">
        <v>617</v>
      </c>
      <c r="B655" s="95">
        <v>45601</v>
      </c>
      <c r="C655" s="72">
        <v>2</v>
      </c>
      <c r="D655" s="72">
        <v>10.96</v>
      </c>
      <c r="E655" s="72">
        <v>1875.18</v>
      </c>
      <c r="Z655" s="74"/>
      <c r="AA655" s="72">
        <v>1.2889999999999999</v>
      </c>
      <c r="AB655" s="72">
        <v>717.33</v>
      </c>
      <c r="AC655" s="72">
        <v>1.63</v>
      </c>
      <c r="AD655" s="72">
        <v>3.02</v>
      </c>
      <c r="AE655" s="72">
        <v>8.8659999999999997</v>
      </c>
      <c r="AF655" s="72">
        <v>5.0999999999999997E-2</v>
      </c>
      <c r="AG655" s="72">
        <v>0.38600000000000001</v>
      </c>
      <c r="AH655" s="72">
        <v>0.03</v>
      </c>
      <c r="AI655" s="72" t="s">
        <v>50</v>
      </c>
      <c r="AJ655" s="72">
        <v>1.2999999999999999E-2</v>
      </c>
      <c r="AK655" s="72">
        <f t="shared" si="234"/>
        <v>74.518227592458203</v>
      </c>
      <c r="AL655" s="72">
        <f t="shared" si="235"/>
        <v>2.994328133945908</v>
      </c>
      <c r="AM655" s="72">
        <f t="shared" si="236"/>
        <v>440.07975460122702</v>
      </c>
      <c r="AN655" s="72">
        <v>40.409999999999997</v>
      </c>
      <c r="AO655" s="74">
        <v>21.367999999999999</v>
      </c>
      <c r="AP655" s="72">
        <v>15254.58</v>
      </c>
      <c r="AQ655" s="74">
        <v>34.54</v>
      </c>
      <c r="AR655" s="74">
        <v>18.29</v>
      </c>
      <c r="AS655" s="74">
        <v>9.67</v>
      </c>
      <c r="AT655" s="74">
        <v>0.80300000000000005</v>
      </c>
      <c r="AU655" s="74">
        <v>0.40400000000000003</v>
      </c>
      <c r="AV655" s="74">
        <v>0.17699999999999999</v>
      </c>
      <c r="AW655" s="74">
        <v>7.4</v>
      </c>
      <c r="AX655" s="74">
        <v>0.27800000000000002</v>
      </c>
      <c r="AY655" s="74">
        <f t="shared" si="237"/>
        <v>35.36</v>
      </c>
      <c r="AZ655" s="74"/>
      <c r="BA655" s="74"/>
      <c r="BB655" s="74">
        <v>0.56000000000000005</v>
      </c>
      <c r="BC655" s="72">
        <v>196.95</v>
      </c>
      <c r="BD655" s="74">
        <v>0.31</v>
      </c>
      <c r="BE655" s="74">
        <v>2.71</v>
      </c>
      <c r="BF655" s="74">
        <v>8.5389999999999997</v>
      </c>
      <c r="BG655" s="74">
        <v>2.5000000000000001E-2</v>
      </c>
      <c r="BH655" s="74">
        <v>0.42299999999999999</v>
      </c>
      <c r="BI655" s="74">
        <v>2.7E-2</v>
      </c>
      <c r="BJ655" s="74">
        <v>0</v>
      </c>
      <c r="BK655" s="74">
        <v>7.0000000000000001E-3</v>
      </c>
      <c r="BL655" s="74">
        <v>1.659</v>
      </c>
      <c r="BM655" s="72">
        <v>1301.92</v>
      </c>
      <c r="BN655" s="74">
        <v>1.89</v>
      </c>
      <c r="BO655" s="74">
        <v>51.67</v>
      </c>
      <c r="BP655" s="74">
        <v>10.659000000000001</v>
      </c>
      <c r="BQ655" s="74">
        <v>0.437</v>
      </c>
      <c r="BR655" s="74">
        <v>0.17799999999999999</v>
      </c>
      <c r="BS655" s="74">
        <v>0.51200000000000001</v>
      </c>
      <c r="BT655" s="74">
        <v>1.74</v>
      </c>
      <c r="BU655" s="74">
        <v>1.7999999999999999E-2</v>
      </c>
      <c r="BV655" s="74">
        <f t="shared" si="238"/>
        <v>12.399000000000001</v>
      </c>
      <c r="BW655" s="74">
        <f t="shared" si="239"/>
        <v>4.0670000000000002</v>
      </c>
      <c r="BX655" s="73">
        <f>BX654+BT655-$BX$2</f>
        <v>-30.540000000000003</v>
      </c>
      <c r="BY655" s="73">
        <f t="shared" si="240"/>
        <v>-21.146000000000004</v>
      </c>
      <c r="BZ655" s="74">
        <v>0.46300000000000002</v>
      </c>
      <c r="CA655" s="72">
        <v>127.85</v>
      </c>
      <c r="CB655" s="74">
        <v>0.26</v>
      </c>
      <c r="CC655" s="74">
        <v>0.39</v>
      </c>
      <c r="CD655" s="74">
        <v>8.4939999999999998</v>
      </c>
      <c r="CE655" s="74">
        <v>1.0999999999999999E-2</v>
      </c>
      <c r="CF655" s="74">
        <v>0.42299999999999999</v>
      </c>
      <c r="CG655" s="74">
        <v>5.0000000000000001E-3</v>
      </c>
      <c r="CH655" s="74" t="s">
        <v>50</v>
      </c>
      <c r="CI655" s="74">
        <v>6.0000000000000001E-3</v>
      </c>
      <c r="CJ655" s="74">
        <v>2.3260000000000001</v>
      </c>
      <c r="CK655" s="74">
        <v>926.07</v>
      </c>
      <c r="CL655" s="74">
        <v>0.76</v>
      </c>
      <c r="CM655" s="74">
        <v>1.78</v>
      </c>
      <c r="CN655" s="74">
        <v>36.779000000000003</v>
      </c>
      <c r="CO655" s="74">
        <v>4.4999999999999998E-2</v>
      </c>
      <c r="CP655" s="74">
        <v>0.72099999999999997</v>
      </c>
      <c r="CQ655" s="74">
        <v>1.9E-2</v>
      </c>
      <c r="CR655" s="74">
        <v>9.24</v>
      </c>
      <c r="CS655" s="74">
        <v>1.6E-2</v>
      </c>
      <c r="CT655" s="74">
        <v>0.42799999999999999</v>
      </c>
      <c r="CU655" s="74">
        <v>126.98</v>
      </c>
      <c r="CV655" s="74">
        <v>0.32</v>
      </c>
      <c r="CW655" s="74">
        <v>0.33</v>
      </c>
      <c r="CX655" s="74">
        <v>8.6470000000000002</v>
      </c>
      <c r="CY655" s="74">
        <v>1.2E-2</v>
      </c>
      <c r="CZ655" s="74">
        <v>0.47799999999999998</v>
      </c>
      <c r="DA655" s="74">
        <v>4.0000000000000001E-3</v>
      </c>
      <c r="DB655" s="74" t="s">
        <v>50</v>
      </c>
      <c r="DC655" s="74">
        <v>7.0000000000000001E-3</v>
      </c>
      <c r="DD655" s="74">
        <v>42.96</v>
      </c>
    </row>
    <row r="656" spans="1:108" ht="16.5" customHeight="1" x14ac:dyDescent="0.25">
      <c r="A656" s="70">
        <v>618</v>
      </c>
      <c r="B656" s="95">
        <v>45602</v>
      </c>
      <c r="C656" s="72">
        <v>1</v>
      </c>
      <c r="D656" s="98"/>
      <c r="E656" s="98"/>
      <c r="Z656" s="102"/>
      <c r="AA656" s="103"/>
      <c r="AB656" s="103"/>
      <c r="AC656" s="103"/>
      <c r="AD656" s="103"/>
      <c r="AE656" s="103"/>
      <c r="AF656" s="103"/>
      <c r="AG656" s="103"/>
      <c r="AH656" s="103"/>
      <c r="AI656" s="103"/>
      <c r="AJ656" s="103"/>
      <c r="AK656" s="103"/>
      <c r="AL656" s="72"/>
      <c r="AM656" s="72">
        <f t="shared" si="236"/>
        <v>0</v>
      </c>
      <c r="AN656" s="103"/>
      <c r="AO656" s="102"/>
      <c r="AP656" s="103"/>
      <c r="AQ656" s="102"/>
      <c r="AR656" s="102"/>
      <c r="AS656" s="102"/>
      <c r="AT656" s="102"/>
      <c r="AU656" s="102"/>
      <c r="AV656" s="102"/>
      <c r="AW656" s="102"/>
      <c r="AX656" s="102"/>
      <c r="AY656" s="74">
        <f>+AR656+AW656+AS656</f>
        <v>0</v>
      </c>
      <c r="AZ656" s="102"/>
      <c r="BA656" s="102"/>
      <c r="BB656" s="102"/>
      <c r="BC656" s="103"/>
      <c r="BD656" s="102"/>
      <c r="BE656" s="102"/>
      <c r="BF656" s="102"/>
      <c r="BG656" s="102"/>
      <c r="BH656" s="102"/>
      <c r="BI656" s="102"/>
      <c r="BJ656" s="102"/>
      <c r="BK656" s="102"/>
      <c r="BL656" s="102"/>
      <c r="BM656" s="103"/>
      <c r="BN656" s="102"/>
      <c r="BO656" s="102"/>
      <c r="BP656" s="102"/>
      <c r="BQ656" s="102"/>
      <c r="BR656" s="102"/>
      <c r="BS656" s="102"/>
      <c r="BT656" s="102"/>
      <c r="BU656" s="102"/>
      <c r="BV656" s="74">
        <f t="shared" si="238"/>
        <v>0</v>
      </c>
      <c r="BW656" s="74">
        <f t="shared" si="239"/>
        <v>0</v>
      </c>
      <c r="BX656" s="73">
        <v>0</v>
      </c>
      <c r="BY656" s="73">
        <v>0</v>
      </c>
      <c r="BZ656" s="102"/>
      <c r="CA656" s="103"/>
      <c r="CB656" s="102"/>
      <c r="CC656" s="102"/>
      <c r="CD656" s="102"/>
      <c r="CE656" s="102"/>
      <c r="CF656" s="102"/>
      <c r="CG656" s="102"/>
      <c r="CH656" s="102"/>
      <c r="CI656" s="102"/>
      <c r="CJ656" s="102"/>
      <c r="CK656" s="102"/>
      <c r="CL656" s="102"/>
      <c r="CM656" s="102"/>
      <c r="CN656" s="102"/>
      <c r="CO656" s="102"/>
      <c r="CP656" s="102"/>
      <c r="CQ656" s="102"/>
      <c r="CR656" s="102"/>
      <c r="CS656" s="102"/>
      <c r="CT656" s="102"/>
      <c r="CU656" s="102"/>
      <c r="CV656" s="102"/>
      <c r="CW656" s="102"/>
      <c r="CX656" s="102"/>
      <c r="CY656" s="102"/>
      <c r="CZ656" s="102"/>
      <c r="DA656" s="102"/>
      <c r="DB656" s="102"/>
      <c r="DC656" s="102"/>
      <c r="DD656" s="74"/>
    </row>
    <row r="657" spans="1:108" ht="16.5" customHeight="1" x14ac:dyDescent="0.25">
      <c r="A657" s="70">
        <v>619</v>
      </c>
      <c r="B657" s="95">
        <v>45602</v>
      </c>
      <c r="C657" s="72">
        <v>2</v>
      </c>
      <c r="D657" s="98"/>
      <c r="E657" s="98"/>
      <c r="Z657" s="102"/>
      <c r="AA657" s="103"/>
      <c r="AB657" s="103"/>
      <c r="AC657" s="103"/>
      <c r="AD657" s="103"/>
      <c r="AE657" s="103"/>
      <c r="AF657" s="103"/>
      <c r="AG657" s="103"/>
      <c r="AH657" s="103"/>
      <c r="AI657" s="103"/>
      <c r="AJ657" s="103"/>
      <c r="AK657" s="103"/>
      <c r="AL657" s="72"/>
      <c r="AM657" s="72">
        <f t="shared" si="236"/>
        <v>0</v>
      </c>
      <c r="AN657" s="103"/>
      <c r="AO657" s="102"/>
      <c r="AP657" s="103"/>
      <c r="AQ657" s="102"/>
      <c r="AR657" s="102"/>
      <c r="AS657" s="102"/>
      <c r="AT657" s="102"/>
      <c r="AU657" s="102"/>
      <c r="AV657" s="102"/>
      <c r="AW657" s="102"/>
      <c r="AX657" s="102"/>
      <c r="AY657" s="74">
        <f t="shared" si="237"/>
        <v>0</v>
      </c>
      <c r="AZ657" s="102"/>
      <c r="BA657" s="102"/>
      <c r="BB657" s="102"/>
      <c r="BC657" s="103"/>
      <c r="BD657" s="102"/>
      <c r="BE657" s="102"/>
      <c r="BF657" s="102"/>
      <c r="BG657" s="102"/>
      <c r="BH657" s="102"/>
      <c r="BI657" s="102"/>
      <c r="BJ657" s="102"/>
      <c r="BK657" s="102"/>
      <c r="BL657" s="102"/>
      <c r="BM657" s="103"/>
      <c r="BN657" s="102"/>
      <c r="BO657" s="102"/>
      <c r="BP657" s="102"/>
      <c r="BQ657" s="102"/>
      <c r="BR657" s="102"/>
      <c r="BS657" s="102"/>
      <c r="BT657" s="102"/>
      <c r="BU657" s="102"/>
      <c r="BV657" s="74">
        <f t="shared" si="238"/>
        <v>0</v>
      </c>
      <c r="BW657" s="74">
        <f t="shared" si="239"/>
        <v>0</v>
      </c>
      <c r="BX657" s="73">
        <v>0</v>
      </c>
      <c r="BY657" s="73">
        <v>0</v>
      </c>
      <c r="BZ657" s="102"/>
      <c r="CA657" s="103"/>
      <c r="CB657" s="102"/>
      <c r="CC657" s="102"/>
      <c r="CD657" s="102"/>
      <c r="CE657" s="102"/>
      <c r="CF657" s="102"/>
      <c r="CG657" s="102"/>
      <c r="CH657" s="102"/>
      <c r="CI657" s="102"/>
      <c r="CJ657" s="102"/>
      <c r="CK657" s="102"/>
      <c r="CL657" s="102"/>
      <c r="CM657" s="102"/>
      <c r="CN657" s="102"/>
      <c r="CO657" s="102"/>
      <c r="CP657" s="102"/>
      <c r="CQ657" s="102"/>
      <c r="CR657" s="102"/>
      <c r="CS657" s="102"/>
      <c r="CT657" s="102"/>
      <c r="CU657" s="102"/>
      <c r="CV657" s="102"/>
      <c r="CW657" s="102"/>
      <c r="CX657" s="102"/>
      <c r="CY657" s="102"/>
      <c r="CZ657" s="102"/>
      <c r="DA657" s="102"/>
      <c r="DB657" s="102"/>
      <c r="DC657" s="102"/>
      <c r="DD657" s="74"/>
    </row>
    <row r="658" spans="1:108" ht="16.5" customHeight="1" x14ac:dyDescent="0.25">
      <c r="A658" s="70">
        <v>620</v>
      </c>
      <c r="B658" s="95">
        <v>45603</v>
      </c>
      <c r="C658" s="72">
        <v>1</v>
      </c>
      <c r="D658" s="98"/>
      <c r="E658" s="98"/>
      <c r="Z658" s="102"/>
      <c r="AA658" s="103"/>
      <c r="AB658" s="103"/>
      <c r="AC658" s="103"/>
      <c r="AD658" s="103"/>
      <c r="AE658" s="103"/>
      <c r="AF658" s="103"/>
      <c r="AG658" s="103"/>
      <c r="AH658" s="103"/>
      <c r="AI658" s="103"/>
      <c r="AJ658" s="103"/>
      <c r="AK658" s="103"/>
      <c r="AL658" s="72"/>
      <c r="AM658" s="72">
        <f t="shared" si="236"/>
        <v>0</v>
      </c>
      <c r="AN658" s="103"/>
      <c r="AO658" s="102"/>
      <c r="AP658" s="103"/>
      <c r="AQ658" s="102"/>
      <c r="AR658" s="102"/>
      <c r="AS658" s="102"/>
      <c r="AT658" s="102"/>
      <c r="AU658" s="102"/>
      <c r="AV658" s="102"/>
      <c r="AW658" s="102"/>
      <c r="AX658" s="102"/>
      <c r="AY658" s="74">
        <f t="shared" si="237"/>
        <v>0</v>
      </c>
      <c r="AZ658" s="102"/>
      <c r="BA658" s="102"/>
      <c r="BB658" s="102"/>
      <c r="BC658" s="103"/>
      <c r="BD658" s="102"/>
      <c r="BE658" s="102"/>
      <c r="BF658" s="102"/>
      <c r="BG658" s="102"/>
      <c r="BH658" s="102"/>
      <c r="BI658" s="102"/>
      <c r="BJ658" s="102"/>
      <c r="BK658" s="102"/>
      <c r="BL658" s="102"/>
      <c r="BM658" s="103"/>
      <c r="BN658" s="102"/>
      <c r="BO658" s="102"/>
      <c r="BP658" s="102"/>
      <c r="BQ658" s="102"/>
      <c r="BR658" s="102"/>
      <c r="BS658" s="102"/>
      <c r="BT658" s="102"/>
      <c r="BU658" s="102"/>
      <c r="BV658" s="74">
        <f t="shared" si="238"/>
        <v>0</v>
      </c>
      <c r="BW658" s="74">
        <f t="shared" si="239"/>
        <v>0</v>
      </c>
      <c r="BX658" s="73">
        <v>0</v>
      </c>
      <c r="BY658" s="73">
        <v>0</v>
      </c>
      <c r="BZ658" s="102"/>
      <c r="CA658" s="103"/>
      <c r="CB658" s="102"/>
      <c r="CC658" s="102"/>
      <c r="CD658" s="102"/>
      <c r="CE658" s="102"/>
      <c r="CF658" s="102"/>
      <c r="CG658" s="102"/>
      <c r="CH658" s="102"/>
      <c r="CI658" s="102"/>
      <c r="CJ658" s="102"/>
      <c r="CK658" s="102"/>
      <c r="CL658" s="102"/>
      <c r="CM658" s="102"/>
      <c r="CN658" s="102"/>
      <c r="CO658" s="102"/>
      <c r="CP658" s="102"/>
      <c r="CQ658" s="102"/>
      <c r="CR658" s="102"/>
      <c r="CS658" s="102"/>
      <c r="CT658" s="102"/>
      <c r="CU658" s="102"/>
      <c r="CV658" s="102"/>
      <c r="CW658" s="102"/>
      <c r="CX658" s="102"/>
      <c r="CY658" s="102"/>
      <c r="CZ658" s="102"/>
      <c r="DA658" s="102"/>
      <c r="DB658" s="102"/>
      <c r="DC658" s="102"/>
      <c r="DD658" s="74"/>
    </row>
    <row r="659" spans="1:108" ht="16.5" customHeight="1" x14ac:dyDescent="0.25">
      <c r="A659" s="70">
        <v>621</v>
      </c>
      <c r="B659" s="95">
        <v>45603</v>
      </c>
      <c r="C659" s="72">
        <v>2</v>
      </c>
      <c r="D659" s="98"/>
      <c r="E659" s="98"/>
      <c r="Z659" s="102"/>
      <c r="AA659" s="103"/>
      <c r="AB659" s="103"/>
      <c r="AC659" s="103"/>
      <c r="AD659" s="103"/>
      <c r="AE659" s="103"/>
      <c r="AF659" s="103"/>
      <c r="AG659" s="103"/>
      <c r="AH659" s="103"/>
      <c r="AI659" s="103"/>
      <c r="AJ659" s="103"/>
      <c r="AK659" s="103"/>
      <c r="AL659" s="72"/>
      <c r="AM659" s="72">
        <f t="shared" si="236"/>
        <v>0</v>
      </c>
      <c r="AN659" s="103"/>
      <c r="AO659" s="102"/>
      <c r="AP659" s="103"/>
      <c r="AQ659" s="102"/>
      <c r="AR659" s="102"/>
      <c r="AS659" s="102"/>
      <c r="AT659" s="102"/>
      <c r="AU659" s="102"/>
      <c r="AV659" s="102"/>
      <c r="AW659" s="102"/>
      <c r="AX659" s="102"/>
      <c r="AY659" s="74">
        <f t="shared" si="237"/>
        <v>0</v>
      </c>
      <c r="AZ659" s="102"/>
      <c r="BA659" s="102"/>
      <c r="BB659" s="102"/>
      <c r="BC659" s="103"/>
      <c r="BD659" s="102"/>
      <c r="BE659" s="102"/>
      <c r="BF659" s="102"/>
      <c r="BG659" s="102"/>
      <c r="BH659" s="102"/>
      <c r="BI659" s="102"/>
      <c r="BJ659" s="102"/>
      <c r="BK659" s="102"/>
      <c r="BL659" s="102"/>
      <c r="BM659" s="103"/>
      <c r="BN659" s="102"/>
      <c r="BO659" s="102"/>
      <c r="BP659" s="102"/>
      <c r="BQ659" s="102"/>
      <c r="BR659" s="102"/>
      <c r="BS659" s="102"/>
      <c r="BT659" s="102"/>
      <c r="BU659" s="102"/>
      <c r="BV659" s="74">
        <f t="shared" si="238"/>
        <v>0</v>
      </c>
      <c r="BW659" s="74">
        <f t="shared" si="239"/>
        <v>0</v>
      </c>
      <c r="BX659" s="73">
        <v>0</v>
      </c>
      <c r="BY659" s="73">
        <v>0</v>
      </c>
      <c r="BZ659" s="102"/>
      <c r="CA659" s="103"/>
      <c r="CB659" s="102"/>
      <c r="CC659" s="102"/>
      <c r="CD659" s="102"/>
      <c r="CE659" s="102"/>
      <c r="CF659" s="102"/>
      <c r="CG659" s="102"/>
      <c r="CH659" s="102"/>
      <c r="CI659" s="102"/>
      <c r="CJ659" s="102"/>
      <c r="CK659" s="102"/>
      <c r="CL659" s="102"/>
      <c r="CM659" s="102"/>
      <c r="CN659" s="102"/>
      <c r="CO659" s="102"/>
      <c r="CP659" s="102"/>
      <c r="CQ659" s="102"/>
      <c r="CR659" s="102"/>
      <c r="CS659" s="102"/>
      <c r="CT659" s="102"/>
      <c r="CU659" s="102"/>
      <c r="CV659" s="102"/>
      <c r="CW659" s="102"/>
      <c r="CX659" s="102"/>
      <c r="CY659" s="102"/>
      <c r="CZ659" s="102"/>
      <c r="DA659" s="102"/>
      <c r="DB659" s="102"/>
      <c r="DC659" s="102"/>
      <c r="DD659" s="74"/>
    </row>
    <row r="660" spans="1:108" ht="16.5" customHeight="1" x14ac:dyDescent="0.25">
      <c r="A660" s="70">
        <v>622</v>
      </c>
      <c r="B660" s="95">
        <v>45604</v>
      </c>
      <c r="C660" s="72">
        <v>1</v>
      </c>
      <c r="D660" s="72">
        <v>10.83</v>
      </c>
      <c r="E660" s="72">
        <v>1833.04</v>
      </c>
      <c r="Z660" s="74"/>
      <c r="AA660" s="72">
        <v>0.87</v>
      </c>
      <c r="AB660" s="72">
        <v>460.43</v>
      </c>
      <c r="AC660" s="72">
        <v>1.29</v>
      </c>
      <c r="AD660" s="72">
        <v>2.44</v>
      </c>
      <c r="AE660" s="72">
        <v>7.2990000000000004</v>
      </c>
      <c r="AF660" s="72">
        <v>4.8000000000000001E-2</v>
      </c>
      <c r="AG660" s="72">
        <v>0.254</v>
      </c>
      <c r="AH660" s="72">
        <v>2.4E-2</v>
      </c>
      <c r="AI660" s="72" t="s">
        <v>50</v>
      </c>
      <c r="AJ660" s="72">
        <v>8.0000000000000002E-3</v>
      </c>
      <c r="AK660" s="72">
        <f>100-(AB660/10000*1.6734)-(AC660*1.1547)-(AD660*(100/(67.1-$AQ$1)))-(AF660*2.8879)-(AG660*2.1733)-((AE660-(AD660*($AQ$1/(67.1-$AQ$1)))-(AF660*0.8788)-(AG660*0.7453))*2.1483)</f>
        <v>79.197839009288202</v>
      </c>
      <c r="AL660" s="72">
        <f t="shared" si="235"/>
        <v>2.9238919063757316</v>
      </c>
      <c r="AM660" s="72">
        <f t="shared" si="236"/>
        <v>356.92248062015506</v>
      </c>
      <c r="AN660" s="72">
        <v>51.69</v>
      </c>
      <c r="AO660" s="74">
        <v>17.739999999999998</v>
      </c>
      <c r="AP660" s="72">
        <v>11266.81</v>
      </c>
      <c r="AQ660" s="74">
        <v>33.18</v>
      </c>
      <c r="AR660" s="74">
        <v>12.98</v>
      </c>
      <c r="AS660" s="74">
        <v>9.9489999999999998</v>
      </c>
      <c r="AT660" s="74">
        <v>0.79900000000000004</v>
      </c>
      <c r="AU660" s="74">
        <v>0.25</v>
      </c>
      <c r="AV660" s="74">
        <v>0.123</v>
      </c>
      <c r="AW660" s="74">
        <v>11.37</v>
      </c>
      <c r="AX660" s="74">
        <v>0.11799999999999999</v>
      </c>
      <c r="AY660" s="74">
        <f t="shared" si="237"/>
        <v>34.298999999999999</v>
      </c>
      <c r="AZ660" s="74"/>
      <c r="BA660" s="74"/>
      <c r="BB660" s="74">
        <v>0.77</v>
      </c>
      <c r="BC660" s="72">
        <v>302.87</v>
      </c>
      <c r="BD660" s="74">
        <v>0.67</v>
      </c>
      <c r="BE660" s="74">
        <v>2.34</v>
      </c>
      <c r="BF660" s="74">
        <v>7.5289999999999999</v>
      </c>
      <c r="BG660" s="74">
        <v>2.3E-2</v>
      </c>
      <c r="BH660" s="74">
        <v>0.29499999999999998</v>
      </c>
      <c r="BI660" s="74">
        <v>2.3E-2</v>
      </c>
      <c r="BJ660" s="74">
        <v>0</v>
      </c>
      <c r="BK660" s="74">
        <v>6.0000000000000001E-3</v>
      </c>
      <c r="BL660" s="74">
        <v>2.56</v>
      </c>
      <c r="BM660" s="72">
        <v>2011.12</v>
      </c>
      <c r="BN660" s="74">
        <v>3.58</v>
      </c>
      <c r="BO660" s="74">
        <v>48.95</v>
      </c>
      <c r="BP660" s="74">
        <v>10.906000000000001</v>
      </c>
      <c r="BQ660" s="74">
        <v>0.42199999999999999</v>
      </c>
      <c r="BR660" s="74">
        <v>0.159</v>
      </c>
      <c r="BS660" s="74">
        <v>0.41399999999999998</v>
      </c>
      <c r="BT660" s="74">
        <v>2.66</v>
      </c>
      <c r="BU660" s="74">
        <v>2.3E-2</v>
      </c>
      <c r="BV660" s="74">
        <f t="shared" si="238"/>
        <v>13.566000000000001</v>
      </c>
      <c r="BW660" s="74">
        <f t="shared" si="239"/>
        <v>6.6619999999999999</v>
      </c>
      <c r="BX660" s="73">
        <f>BX655+BT660-$BX$2</f>
        <v>-30.880000000000003</v>
      </c>
      <c r="BY660" s="73">
        <f>BY655+BW660-BY$2</f>
        <v>-19.484000000000005</v>
      </c>
      <c r="BZ660" s="74">
        <v>0.27</v>
      </c>
      <c r="CA660" s="72">
        <v>91.87</v>
      </c>
      <c r="CB660" s="74">
        <v>0.33</v>
      </c>
      <c r="CC660" s="74">
        <v>0.82</v>
      </c>
      <c r="CD660" s="74">
        <v>7.1589999999999998</v>
      </c>
      <c r="CE660" s="74">
        <v>0.02</v>
      </c>
      <c r="CF660" s="74">
        <v>0.27100000000000002</v>
      </c>
      <c r="CG660" s="74">
        <v>8.0000000000000002E-3</v>
      </c>
      <c r="CH660" s="74" t="s">
        <v>50</v>
      </c>
      <c r="CI660" s="74">
        <v>5.0000000000000001E-3</v>
      </c>
      <c r="CJ660" s="74">
        <v>0</v>
      </c>
      <c r="CK660" s="74">
        <v>0</v>
      </c>
      <c r="CL660" s="74">
        <v>0</v>
      </c>
      <c r="CM660" s="74">
        <v>0</v>
      </c>
      <c r="CN660" s="74">
        <v>0</v>
      </c>
      <c r="CO660" s="74">
        <v>0</v>
      </c>
      <c r="CP660" s="74">
        <v>0</v>
      </c>
      <c r="CQ660" s="74">
        <v>0</v>
      </c>
      <c r="CR660" s="74">
        <v>0</v>
      </c>
      <c r="CS660" s="74">
        <v>0</v>
      </c>
      <c r="CT660" s="74">
        <v>0</v>
      </c>
      <c r="CU660" s="74">
        <v>0</v>
      </c>
      <c r="CV660" s="74">
        <v>0</v>
      </c>
      <c r="CW660" s="74">
        <v>0</v>
      </c>
      <c r="CX660" s="74">
        <v>0</v>
      </c>
      <c r="CY660" s="74">
        <v>0</v>
      </c>
      <c r="CZ660" s="74">
        <v>0</v>
      </c>
      <c r="DA660" s="74">
        <v>0</v>
      </c>
      <c r="DB660" s="74">
        <v>0</v>
      </c>
      <c r="DC660" s="74">
        <v>0</v>
      </c>
      <c r="DD660" s="74">
        <v>34.36</v>
      </c>
    </row>
    <row r="661" spans="1:108" ht="16.5" customHeight="1" x14ac:dyDescent="0.25">
      <c r="A661" s="70">
        <v>623</v>
      </c>
      <c r="B661" s="95">
        <v>45604</v>
      </c>
      <c r="C661" s="72">
        <v>2</v>
      </c>
      <c r="D661" s="72">
        <v>12</v>
      </c>
      <c r="E661" s="72">
        <v>2069.39</v>
      </c>
      <c r="Z661" s="74"/>
      <c r="AA661" s="72">
        <v>1.1200000000000001</v>
      </c>
      <c r="AB661" s="72">
        <v>375.51</v>
      </c>
      <c r="AC661" s="72">
        <v>1.29</v>
      </c>
      <c r="AD661" s="72">
        <v>2.16</v>
      </c>
      <c r="AE661" s="72">
        <v>7.1639999999999997</v>
      </c>
      <c r="AF661" s="72">
        <v>4.7E-2</v>
      </c>
      <c r="AG661" s="72">
        <v>0.26400000000000001</v>
      </c>
      <c r="AH661" s="72">
        <v>2.1999999999999999E-2</v>
      </c>
      <c r="AI661" s="72" t="s">
        <v>50</v>
      </c>
      <c r="AJ661" s="72">
        <v>5.0000000000000001E-3</v>
      </c>
      <c r="AK661" s="72">
        <f t="shared" ref="AK661:AK695" si="242">100-(AB661/10000*1.6734)-(AC661*1.1547)-(AD661*(100/(67.1-$AQ$1)))-(AF661*2.8879)-(AG661*2.1733)-((AE661-(AD661*($AQ$1/(67.1-$AQ$1)))-(AF661*0.8788)-(AG661*0.7453))*2.1483)</f>
        <v>79.883126021148883</v>
      </c>
      <c r="AL661" s="72">
        <f t="shared" si="235"/>
        <v>2.9157209005290881</v>
      </c>
      <c r="AM661" s="72">
        <f t="shared" si="236"/>
        <v>291.09302325581393</v>
      </c>
      <c r="AN661" s="72">
        <v>39.92</v>
      </c>
      <c r="AO661" s="74">
        <v>17.53</v>
      </c>
      <c r="AP661" s="72">
        <v>9075.39</v>
      </c>
      <c r="AQ661" s="74">
        <v>33.47</v>
      </c>
      <c r="AR661" s="74">
        <v>11.73</v>
      </c>
      <c r="AS661" s="74">
        <v>8.532</v>
      </c>
      <c r="AT661" s="74">
        <v>0.80700000000000005</v>
      </c>
      <c r="AU661" s="74">
        <v>0.23899999999999999</v>
      </c>
      <c r="AV661" s="74">
        <v>0.115</v>
      </c>
      <c r="AW661" s="74">
        <v>13.64</v>
      </c>
      <c r="AX661" s="74">
        <v>8.3000000000000004E-2</v>
      </c>
      <c r="AY661" s="74">
        <f t="shared" si="237"/>
        <v>33.902000000000001</v>
      </c>
      <c r="AZ661" s="74"/>
      <c r="BA661" s="74"/>
      <c r="BB661" s="74">
        <v>0.36</v>
      </c>
      <c r="BC661" s="72">
        <v>87.68</v>
      </c>
      <c r="BD661" s="74">
        <v>0.31</v>
      </c>
      <c r="BE661" s="74">
        <v>1.98</v>
      </c>
      <c r="BF661" s="74">
        <v>7.1340000000000003</v>
      </c>
      <c r="BG661" s="74">
        <v>0.02</v>
      </c>
      <c r="BH661" s="74">
        <v>0.26</v>
      </c>
      <c r="BI661" s="74">
        <v>0.02</v>
      </c>
      <c r="BJ661" s="74">
        <v>0</v>
      </c>
      <c r="BK661" s="74">
        <v>4.0000000000000001E-3</v>
      </c>
      <c r="BL661" s="74">
        <v>1.49</v>
      </c>
      <c r="BM661" s="72">
        <v>960.65</v>
      </c>
      <c r="BN661" s="74">
        <v>1.65</v>
      </c>
      <c r="BO661" s="74">
        <v>49.27</v>
      </c>
      <c r="BP661" s="74">
        <v>10.827</v>
      </c>
      <c r="BQ661" s="74">
        <v>0.39100000000000001</v>
      </c>
      <c r="BR661" s="74">
        <v>0.13800000000000001</v>
      </c>
      <c r="BS661" s="74">
        <v>0.439</v>
      </c>
      <c r="BT661" s="74">
        <v>2.41</v>
      </c>
      <c r="BU661" s="74">
        <v>0.01</v>
      </c>
      <c r="BV661" s="74">
        <f t="shared" si="238"/>
        <v>13.237</v>
      </c>
      <c r="BW661" s="74">
        <f t="shared" si="239"/>
        <v>4.4510000000000005</v>
      </c>
      <c r="BX661" s="73">
        <f>BX660+BT661-$BX$2</f>
        <v>-31.470000000000002</v>
      </c>
      <c r="BY661" s="73">
        <f>BY660+BW661-BY$2</f>
        <v>-20.033000000000005</v>
      </c>
      <c r="BZ661" s="74">
        <v>0.23</v>
      </c>
      <c r="CA661" s="72">
        <v>43.15</v>
      </c>
      <c r="CB661" s="74">
        <v>0.23</v>
      </c>
      <c r="CC661" s="74">
        <v>0.26</v>
      </c>
      <c r="CD661" s="74">
        <v>6.5</v>
      </c>
      <c r="CE661" s="74">
        <v>8.9999999999999993E-3</v>
      </c>
      <c r="CF661" s="74">
        <v>0.248</v>
      </c>
      <c r="CG661" s="74">
        <v>3.0000000000000001E-3</v>
      </c>
      <c r="CH661" s="74" t="s">
        <v>50</v>
      </c>
      <c r="CI661" s="74">
        <v>4.0000000000000001E-3</v>
      </c>
      <c r="CJ661" s="74">
        <v>0</v>
      </c>
      <c r="CK661" s="74">
        <v>0</v>
      </c>
      <c r="CL661" s="74">
        <v>0</v>
      </c>
      <c r="CM661" s="74">
        <v>0</v>
      </c>
      <c r="CN661" s="74">
        <v>0</v>
      </c>
      <c r="CO661" s="74">
        <v>0</v>
      </c>
      <c r="CP661" s="74">
        <v>0</v>
      </c>
      <c r="CQ661" s="74">
        <v>0</v>
      </c>
      <c r="CR661" s="74">
        <v>0</v>
      </c>
      <c r="CS661" s="74">
        <v>0</v>
      </c>
      <c r="CT661" s="74">
        <v>0</v>
      </c>
      <c r="CU661" s="74">
        <v>0</v>
      </c>
      <c r="CV661" s="74">
        <v>0</v>
      </c>
      <c r="CW661" s="74">
        <v>0</v>
      </c>
      <c r="CX661" s="74">
        <v>0</v>
      </c>
      <c r="CY661" s="74">
        <v>0</v>
      </c>
      <c r="CZ661" s="74">
        <v>0</v>
      </c>
      <c r="DA661" s="74">
        <v>0</v>
      </c>
      <c r="DB661" s="74">
        <v>0</v>
      </c>
      <c r="DC661" s="74">
        <v>0</v>
      </c>
      <c r="DD661" s="74">
        <v>39.79</v>
      </c>
    </row>
    <row r="662" spans="1:108" ht="16.5" customHeight="1" x14ac:dyDescent="0.25">
      <c r="A662" s="70">
        <v>624</v>
      </c>
      <c r="B662" s="95">
        <v>45605</v>
      </c>
      <c r="C662" s="72">
        <v>1</v>
      </c>
      <c r="D662" s="72">
        <v>11.49</v>
      </c>
      <c r="E662" s="72">
        <v>1916.28</v>
      </c>
      <c r="Z662" s="74"/>
      <c r="AA662" s="72">
        <v>1.35</v>
      </c>
      <c r="AB662" s="72">
        <v>465.17</v>
      </c>
      <c r="AC662" s="72">
        <v>1.26</v>
      </c>
      <c r="AD662" s="72">
        <v>2.34</v>
      </c>
      <c r="AE662" s="72">
        <v>8.0030000000000001</v>
      </c>
      <c r="AF662" s="72">
        <v>4.7E-2</v>
      </c>
      <c r="AG662" s="72">
        <v>0.3</v>
      </c>
      <c r="AH662" s="72">
        <v>2.3E-2</v>
      </c>
      <c r="AI662" s="72" t="s">
        <v>50</v>
      </c>
      <c r="AJ662" s="72">
        <v>7.0000000000000001E-3</v>
      </c>
      <c r="AK662" s="72">
        <f t="shared" si="242"/>
        <v>77.831741445331303</v>
      </c>
      <c r="AL662" s="72">
        <f t="shared" si="235"/>
        <v>2.945083061264536</v>
      </c>
      <c r="AM662" s="72">
        <f t="shared" si="236"/>
        <v>369.1825396825397</v>
      </c>
      <c r="AN662" s="72">
        <v>55.49</v>
      </c>
      <c r="AO662" s="74">
        <v>20.190000000000001</v>
      </c>
      <c r="AP662" s="72">
        <v>10296.790000000001</v>
      </c>
      <c r="AQ662" s="74">
        <v>36.49</v>
      </c>
      <c r="AR662" s="74">
        <v>17.13</v>
      </c>
      <c r="AS662" s="74">
        <v>8.9960000000000004</v>
      </c>
      <c r="AT662" s="74">
        <v>0.92800000000000005</v>
      </c>
      <c r="AU662" s="74">
        <v>0.27600000000000002</v>
      </c>
      <c r="AV662" s="74">
        <v>0.16500000000000001</v>
      </c>
      <c r="AW662" s="74">
        <v>10.94</v>
      </c>
      <c r="AX662" s="74">
        <v>0.16500000000000001</v>
      </c>
      <c r="AY662" s="74">
        <f t="shared" si="237"/>
        <v>37.066000000000003</v>
      </c>
      <c r="AZ662" s="74"/>
      <c r="BA662" s="74"/>
      <c r="BB662" s="74">
        <v>0.43</v>
      </c>
      <c r="BC662" s="72">
        <v>121.39</v>
      </c>
      <c r="BD662" s="74">
        <v>0.28000000000000003</v>
      </c>
      <c r="BE662" s="74">
        <v>2.0099999999999998</v>
      </c>
      <c r="BF662" s="74">
        <v>8.0850000000000009</v>
      </c>
      <c r="BG662" s="74">
        <v>2.1000000000000001E-2</v>
      </c>
      <c r="BH662" s="74">
        <v>0.312</v>
      </c>
      <c r="BI662" s="74">
        <v>0.02</v>
      </c>
      <c r="BJ662" s="74">
        <v>0</v>
      </c>
      <c r="BK662" s="74">
        <v>4.0000000000000001E-3</v>
      </c>
      <c r="BL662" s="74">
        <v>1.7</v>
      </c>
      <c r="BM662" s="72">
        <v>1175.1500000000001</v>
      </c>
      <c r="BN662" s="74">
        <v>1.88</v>
      </c>
      <c r="BO662" s="74">
        <v>43.79</v>
      </c>
      <c r="BP662" s="74">
        <v>14.121</v>
      </c>
      <c r="BQ662" s="74">
        <v>0.39900000000000002</v>
      </c>
      <c r="BR662" s="74">
        <v>0.22500000000000001</v>
      </c>
      <c r="BS662" s="74">
        <v>0.40600000000000003</v>
      </c>
      <c r="BT662" s="74">
        <v>6.71</v>
      </c>
      <c r="BU662" s="74">
        <v>1.2E-2</v>
      </c>
      <c r="BV662" s="74">
        <f t="shared" si="238"/>
        <v>20.831</v>
      </c>
      <c r="BW662" s="74">
        <f t="shared" si="239"/>
        <v>8.9890000000000008</v>
      </c>
      <c r="BX662" s="73">
        <f>BX661+BT662-$BX$2</f>
        <v>-27.76</v>
      </c>
      <c r="BY662" s="73">
        <f t="shared" ref="BY662:BY696" si="243">BY661+BW662-BY$2</f>
        <v>-16.044000000000004</v>
      </c>
      <c r="BZ662" s="74">
        <v>0.42</v>
      </c>
      <c r="CA662" s="72">
        <v>76.19</v>
      </c>
      <c r="CB662" s="74">
        <v>0.23</v>
      </c>
      <c r="CC662" s="74">
        <v>0.24</v>
      </c>
      <c r="CD662" s="74">
        <v>8.0120000000000005</v>
      </c>
      <c r="CE662" s="74">
        <v>1.0999999999999999E-2</v>
      </c>
      <c r="CF662" s="74">
        <v>0.33</v>
      </c>
      <c r="CG662" s="74">
        <v>3.0000000000000001E-3</v>
      </c>
      <c r="CH662" s="74" t="s">
        <v>50</v>
      </c>
      <c r="CI662" s="74">
        <v>3.0000000000000001E-3</v>
      </c>
      <c r="CJ662" s="74">
        <v>0</v>
      </c>
      <c r="CK662" s="74">
        <v>0</v>
      </c>
      <c r="CL662" s="74">
        <v>0</v>
      </c>
      <c r="CM662" s="74">
        <v>0</v>
      </c>
      <c r="CN662" s="74">
        <v>0</v>
      </c>
      <c r="CO662" s="74">
        <v>0</v>
      </c>
      <c r="CP662" s="74">
        <v>0</v>
      </c>
      <c r="CQ662" s="74">
        <v>0</v>
      </c>
      <c r="CR662" s="74">
        <v>0</v>
      </c>
      <c r="CS662" s="74">
        <v>0</v>
      </c>
      <c r="CT662" s="74">
        <v>0</v>
      </c>
      <c r="CU662" s="74">
        <v>0</v>
      </c>
      <c r="CV662" s="74">
        <v>0</v>
      </c>
      <c r="CW662" s="74">
        <v>0</v>
      </c>
      <c r="CX662" s="74">
        <v>0</v>
      </c>
      <c r="CY662" s="74">
        <v>0</v>
      </c>
      <c r="CZ662" s="74">
        <v>0</v>
      </c>
      <c r="DA662" s="74">
        <v>0</v>
      </c>
      <c r="DB662" s="74">
        <v>0</v>
      </c>
      <c r="DC662" s="74">
        <v>0</v>
      </c>
      <c r="DD662" s="74">
        <v>49.38</v>
      </c>
    </row>
    <row r="663" spans="1:108" ht="16.5" customHeight="1" x14ac:dyDescent="0.25">
      <c r="A663" s="70">
        <v>625</v>
      </c>
      <c r="B663" s="95">
        <v>45605</v>
      </c>
      <c r="C663" s="72">
        <v>2</v>
      </c>
      <c r="D663" s="72">
        <v>12</v>
      </c>
      <c r="E663" s="72">
        <v>1986.84</v>
      </c>
      <c r="Z663" s="74"/>
      <c r="AA663" s="72">
        <v>1.25</v>
      </c>
      <c r="AB663" s="72">
        <v>499.84</v>
      </c>
      <c r="AC663" s="72">
        <v>1.83</v>
      </c>
      <c r="AD663" s="72">
        <v>3.41</v>
      </c>
      <c r="AE663" s="72">
        <v>9.0039999999999996</v>
      </c>
      <c r="AF663" s="72">
        <v>5.8999999999999997E-2</v>
      </c>
      <c r="AG663" s="72">
        <v>0.35299999999999998</v>
      </c>
      <c r="AH663" s="72">
        <v>3.5999999999999997E-2</v>
      </c>
      <c r="AI663" s="72" t="s">
        <v>50</v>
      </c>
      <c r="AJ663" s="72">
        <v>8.0000000000000002E-3</v>
      </c>
      <c r="AK663" s="72">
        <f t="shared" si="242"/>
        <v>73.500765565750072</v>
      </c>
      <c r="AL663" s="72">
        <f t="shared" si="235"/>
        <v>3.0084794935413997</v>
      </c>
      <c r="AM663" s="72">
        <f t="shared" si="236"/>
        <v>273.1366120218579</v>
      </c>
      <c r="AN663" s="72">
        <v>37.200000000000003</v>
      </c>
      <c r="AO663" s="74">
        <v>19.57</v>
      </c>
      <c r="AP663" s="72">
        <v>9670.7099999999991</v>
      </c>
      <c r="AQ663" s="74">
        <v>44.89</v>
      </c>
      <c r="AR663" s="74">
        <v>13.27</v>
      </c>
      <c r="AS663" s="74">
        <v>8.5429999999999993</v>
      </c>
      <c r="AT663" s="74">
        <v>0.91600000000000004</v>
      </c>
      <c r="AU663" s="74">
        <v>0.309</v>
      </c>
      <c r="AV663" s="74">
        <v>0.13500000000000001</v>
      </c>
      <c r="AW663" s="74">
        <v>7.6</v>
      </c>
      <c r="AX663" s="74">
        <v>0.16400000000000001</v>
      </c>
      <c r="AY663" s="74">
        <f t="shared" si="237"/>
        <v>29.412999999999997</v>
      </c>
      <c r="AZ663" s="74"/>
      <c r="BA663" s="74"/>
      <c r="BB663" s="74">
        <v>0.43</v>
      </c>
      <c r="BC663" s="72">
        <v>107.88</v>
      </c>
      <c r="BD663" s="74">
        <v>0.28000000000000003</v>
      </c>
      <c r="BE663" s="74">
        <v>3.12</v>
      </c>
      <c r="BF663" s="74">
        <v>8.6890000000000001</v>
      </c>
      <c r="BG663" s="74">
        <v>2.5000000000000001E-2</v>
      </c>
      <c r="BH663" s="74">
        <v>0.33200000000000002</v>
      </c>
      <c r="BI663" s="74">
        <v>3.2000000000000001E-2</v>
      </c>
      <c r="BJ663" s="74">
        <v>0</v>
      </c>
      <c r="BK663" s="74">
        <v>4.0000000000000001E-3</v>
      </c>
      <c r="BL663" s="74">
        <v>1.2</v>
      </c>
      <c r="BM663" s="72">
        <v>689.1</v>
      </c>
      <c r="BN663" s="74">
        <v>1.29</v>
      </c>
      <c r="BO663" s="74">
        <v>49.9</v>
      </c>
      <c r="BP663" s="74">
        <v>12.382999999999999</v>
      </c>
      <c r="BQ663" s="74">
        <v>0.37</v>
      </c>
      <c r="BR663" s="74">
        <v>0.152</v>
      </c>
      <c r="BS663" s="74">
        <v>0.51500000000000001</v>
      </c>
      <c r="BT663" s="74">
        <v>2.44</v>
      </c>
      <c r="BU663" s="74">
        <v>8.0000000000000002E-3</v>
      </c>
      <c r="BV663" s="74">
        <f t="shared" si="238"/>
        <v>14.822999999999999</v>
      </c>
      <c r="BW663" s="74">
        <f t="shared" si="239"/>
        <v>4.0999999999999996</v>
      </c>
      <c r="BX663" s="73">
        <f>BX662+BT663-$BX$2</f>
        <v>-28.32</v>
      </c>
      <c r="BY663" s="73">
        <f t="shared" si="243"/>
        <v>-16.944000000000003</v>
      </c>
      <c r="BZ663" s="74">
        <v>0.4</v>
      </c>
      <c r="CA663" s="72">
        <v>82.06</v>
      </c>
      <c r="CB663" s="74">
        <v>0.26</v>
      </c>
      <c r="CC663" s="74">
        <v>0.4</v>
      </c>
      <c r="CD663" s="74">
        <v>8.9250000000000007</v>
      </c>
      <c r="CE663" s="74">
        <v>1.2999999999999999E-2</v>
      </c>
      <c r="CF663" s="74">
        <v>0.36799999999999999</v>
      </c>
      <c r="CG663" s="74">
        <v>5.0000000000000001E-3</v>
      </c>
      <c r="CH663" s="74" t="s">
        <v>50</v>
      </c>
      <c r="CI663" s="74">
        <v>4.0000000000000001E-3</v>
      </c>
      <c r="CJ663" s="74">
        <v>0</v>
      </c>
      <c r="CK663" s="74">
        <v>0</v>
      </c>
      <c r="CL663" s="74">
        <v>0</v>
      </c>
      <c r="CM663" s="74">
        <v>0</v>
      </c>
      <c r="CN663" s="74">
        <v>0</v>
      </c>
      <c r="CO663" s="74">
        <v>0</v>
      </c>
      <c r="CP663" s="74">
        <v>0</v>
      </c>
      <c r="CQ663" s="74">
        <v>0</v>
      </c>
      <c r="CR663" s="74">
        <v>0</v>
      </c>
      <c r="CS663" s="74">
        <v>0</v>
      </c>
      <c r="CT663" s="74">
        <v>0</v>
      </c>
      <c r="CU663" s="74">
        <v>0</v>
      </c>
      <c r="CV663" s="74">
        <v>0</v>
      </c>
      <c r="CW663" s="74">
        <v>0</v>
      </c>
      <c r="CX663" s="74">
        <v>0</v>
      </c>
      <c r="CY663" s="74">
        <v>0</v>
      </c>
      <c r="CZ663" s="74">
        <v>0</v>
      </c>
      <c r="DA663" s="74">
        <v>0</v>
      </c>
      <c r="DB663" s="74">
        <v>0</v>
      </c>
      <c r="DC663" s="74">
        <v>0</v>
      </c>
      <c r="DD663" s="74">
        <v>40.090000000000003</v>
      </c>
    </row>
    <row r="664" spans="1:108" ht="16.5" customHeight="1" x14ac:dyDescent="0.25">
      <c r="A664" s="70">
        <v>626</v>
      </c>
      <c r="B664" s="95">
        <v>45606</v>
      </c>
      <c r="C664" s="72">
        <v>1</v>
      </c>
      <c r="D664" s="72">
        <v>12</v>
      </c>
      <c r="E664" s="72">
        <v>2061.64</v>
      </c>
      <c r="Z664" s="74"/>
      <c r="AA664" s="72">
        <v>1.05</v>
      </c>
      <c r="AB664" s="72">
        <v>478.82</v>
      </c>
      <c r="AC664" s="72">
        <v>1.4</v>
      </c>
      <c r="AD664" s="72">
        <v>2.82</v>
      </c>
      <c r="AE664" s="72">
        <v>7.7850000000000001</v>
      </c>
      <c r="AF664" s="72">
        <v>5.2999999999999999E-2</v>
      </c>
      <c r="AG664" s="72">
        <v>0.29799999999999999</v>
      </c>
      <c r="AH664" s="72">
        <v>2.9000000000000001E-2</v>
      </c>
      <c r="AI664" s="72" t="s">
        <v>50</v>
      </c>
      <c r="AJ664" s="72">
        <v>6.0000000000000001E-3</v>
      </c>
      <c r="AK664" s="72">
        <f t="shared" si="242"/>
        <v>77.46993987710438</v>
      </c>
      <c r="AL664" s="72">
        <f t="shared" si="235"/>
        <v>2.9481402667178864</v>
      </c>
      <c r="AM664" s="72">
        <f t="shared" si="236"/>
        <v>342.01428571428573</v>
      </c>
      <c r="AN664" s="72">
        <v>55.49</v>
      </c>
      <c r="AO664" s="74">
        <v>20.175999999999998</v>
      </c>
      <c r="AP664" s="72">
        <v>10354.379999999999</v>
      </c>
      <c r="AQ664" s="74">
        <v>39.119999999999997</v>
      </c>
      <c r="AR664" s="74">
        <v>12.99</v>
      </c>
      <c r="AS664" s="74">
        <v>8.1319999999999997</v>
      </c>
      <c r="AT664" s="74">
        <v>0.90600000000000003</v>
      </c>
      <c r="AU664" s="74">
        <v>0.33600000000000002</v>
      </c>
      <c r="AV664" s="74">
        <v>0.129</v>
      </c>
      <c r="AW664" s="74">
        <v>8.65</v>
      </c>
      <c r="AX664" s="74">
        <v>0.16800000000000001</v>
      </c>
      <c r="AY664" s="74">
        <f t="shared" si="237"/>
        <v>29.771999999999998</v>
      </c>
      <c r="AZ664" s="74"/>
      <c r="BA664" s="74"/>
      <c r="BB664" s="74">
        <v>0.5</v>
      </c>
      <c r="BC664" s="72">
        <v>98.79</v>
      </c>
      <c r="BD664" s="74">
        <v>0.22</v>
      </c>
      <c r="BE664" s="74">
        <v>2.4500000000000002</v>
      </c>
      <c r="BF664" s="74">
        <v>7.7489999999999997</v>
      </c>
      <c r="BG664" s="74">
        <v>2.1999999999999999E-2</v>
      </c>
      <c r="BH664" s="74">
        <v>0.29299999999999998</v>
      </c>
      <c r="BI664" s="74">
        <v>2.5000000000000001E-2</v>
      </c>
      <c r="BJ664" s="74">
        <v>0</v>
      </c>
      <c r="BK664" s="74">
        <v>2E-3</v>
      </c>
      <c r="BL664" s="74">
        <v>0.8</v>
      </c>
      <c r="BM664" s="72">
        <v>622.91</v>
      </c>
      <c r="BN664" s="74">
        <v>1.08</v>
      </c>
      <c r="BO664" s="74">
        <v>51.84</v>
      </c>
      <c r="BP664" s="74">
        <v>10.058999999999999</v>
      </c>
      <c r="BQ664" s="74">
        <v>0.36899999999999999</v>
      </c>
      <c r="BR664" s="74">
        <v>0.124</v>
      </c>
      <c r="BS664" s="74">
        <v>0.497</v>
      </c>
      <c r="BT664" s="74">
        <v>1.91</v>
      </c>
      <c r="BU664" s="74">
        <v>5.0000000000000001E-3</v>
      </c>
      <c r="BV664" s="74">
        <f t="shared" si="238"/>
        <v>11.968999999999999</v>
      </c>
      <c r="BW664" s="74">
        <f t="shared" si="239"/>
        <v>3.359</v>
      </c>
      <c r="BX664" s="73">
        <f t="shared" ref="BX664:BX697" si="244">BX663+BT664-$BX$2</f>
        <v>-29.41</v>
      </c>
      <c r="BY664" s="73">
        <f t="shared" si="243"/>
        <v>-18.585000000000001</v>
      </c>
      <c r="BZ664" s="74">
        <v>0.46700000000000003</v>
      </c>
      <c r="CA664" s="72">
        <v>77.83</v>
      </c>
      <c r="CB664" s="74">
        <v>0.19</v>
      </c>
      <c r="CC664" s="74">
        <v>0.35</v>
      </c>
      <c r="CD664" s="74">
        <v>7.681</v>
      </c>
      <c r="CE664" s="74">
        <v>1.0999999999999999E-2</v>
      </c>
      <c r="CF664" s="74">
        <v>0.30199999999999999</v>
      </c>
      <c r="CG664" s="74">
        <v>4.0000000000000001E-3</v>
      </c>
      <c r="CH664" s="74" t="s">
        <v>50</v>
      </c>
      <c r="CI664" s="74">
        <v>2E-3</v>
      </c>
      <c r="CJ664" s="74">
        <v>0</v>
      </c>
      <c r="CK664" s="74">
        <v>0</v>
      </c>
      <c r="CL664" s="74">
        <v>0</v>
      </c>
      <c r="CM664" s="74">
        <v>0</v>
      </c>
      <c r="CN664" s="74">
        <v>0</v>
      </c>
      <c r="CO664" s="74">
        <v>0</v>
      </c>
      <c r="CP664" s="74">
        <v>0</v>
      </c>
      <c r="CQ664" s="74">
        <v>0</v>
      </c>
      <c r="CR664" s="74">
        <v>0</v>
      </c>
      <c r="CS664" s="74">
        <v>0</v>
      </c>
      <c r="CT664" s="74">
        <v>0</v>
      </c>
      <c r="CU664" s="74">
        <v>0</v>
      </c>
      <c r="CV664" s="74">
        <v>0</v>
      </c>
      <c r="CW664" s="74">
        <v>0</v>
      </c>
      <c r="CX664" s="74">
        <v>0</v>
      </c>
      <c r="CY664" s="74">
        <v>0</v>
      </c>
      <c r="CZ664" s="74">
        <v>0</v>
      </c>
      <c r="DA664" s="74">
        <v>0</v>
      </c>
      <c r="DB664" s="74">
        <v>0</v>
      </c>
      <c r="DC664" s="74">
        <v>0</v>
      </c>
      <c r="DD664" s="74">
        <v>43.77</v>
      </c>
    </row>
    <row r="665" spans="1:108" ht="16.5" customHeight="1" x14ac:dyDescent="0.25">
      <c r="A665" s="70">
        <v>627</v>
      </c>
      <c r="B665" s="95">
        <v>45606</v>
      </c>
      <c r="C665" s="72">
        <v>2</v>
      </c>
      <c r="D665" s="72">
        <v>12</v>
      </c>
      <c r="E665" s="72">
        <v>2015.21</v>
      </c>
      <c r="Z665" s="74"/>
      <c r="AA665" s="72">
        <v>1.5</v>
      </c>
      <c r="AB665" s="72">
        <v>475.25</v>
      </c>
      <c r="AC665" s="72">
        <v>1.28</v>
      </c>
      <c r="AD665" s="72">
        <v>2.57</v>
      </c>
      <c r="AE665" s="72">
        <v>8.0719999999999992</v>
      </c>
      <c r="AF665" s="72">
        <v>5.3999999999999999E-2</v>
      </c>
      <c r="AG665" s="72">
        <v>0.30499999999999999</v>
      </c>
      <c r="AH665" s="72">
        <v>2.5000000000000001E-2</v>
      </c>
      <c r="AI665" s="72" t="s">
        <v>50</v>
      </c>
      <c r="AJ665" s="72">
        <v>7.0000000000000001E-3</v>
      </c>
      <c r="AK665" s="72">
        <f t="shared" si="242"/>
        <v>77.331978418232168</v>
      </c>
      <c r="AL665" s="72">
        <f t="shared" si="235"/>
        <v>2.9511326325938461</v>
      </c>
      <c r="AM665" s="72">
        <f t="shared" si="236"/>
        <v>371.2890625</v>
      </c>
      <c r="AN665" s="72">
        <v>44.19</v>
      </c>
      <c r="AO665" s="74">
        <v>21.992999999999999</v>
      </c>
      <c r="AP665" s="72">
        <v>10398.469999999999</v>
      </c>
      <c r="AQ665" s="74">
        <v>39.89</v>
      </c>
      <c r="AR665" s="74">
        <v>13.31</v>
      </c>
      <c r="AS665" s="74">
        <v>8.44</v>
      </c>
      <c r="AT665" s="74">
        <v>1.01</v>
      </c>
      <c r="AU665" s="74">
        <v>0.32</v>
      </c>
      <c r="AV665" s="74">
        <v>0.13100000000000001</v>
      </c>
      <c r="AW665" s="74">
        <v>8.52</v>
      </c>
      <c r="AX665" s="74">
        <v>0.17299999999999999</v>
      </c>
      <c r="AY665" s="74">
        <f t="shared" si="237"/>
        <v>30.269999999999996</v>
      </c>
      <c r="AZ665" s="74"/>
      <c r="BA665" s="74"/>
      <c r="BB665" s="74">
        <v>0.53300000000000003</v>
      </c>
      <c r="BC665" s="72">
        <v>96.14</v>
      </c>
      <c r="BD665" s="74">
        <v>0.28999999999999998</v>
      </c>
      <c r="BE665" s="74">
        <v>2.82</v>
      </c>
      <c r="BF665" s="74">
        <v>8.4740000000000002</v>
      </c>
      <c r="BG665" s="74">
        <v>2.7E-2</v>
      </c>
      <c r="BH665" s="74">
        <v>0.34599999999999997</v>
      </c>
      <c r="BI665" s="74">
        <v>2.9000000000000001E-2</v>
      </c>
      <c r="BJ665" s="74">
        <v>0</v>
      </c>
      <c r="BK665" s="74">
        <v>2E-3</v>
      </c>
      <c r="BL665" s="74">
        <v>1.2</v>
      </c>
      <c r="BM665" s="72">
        <v>641.85</v>
      </c>
      <c r="BN665" s="74">
        <v>1.58</v>
      </c>
      <c r="BO665" s="74">
        <v>51.03</v>
      </c>
      <c r="BP665" s="74">
        <v>10.308999999999999</v>
      </c>
      <c r="BQ665" s="74">
        <v>0.40300000000000002</v>
      </c>
      <c r="BR665" s="74">
        <v>0.129</v>
      </c>
      <c r="BS665" s="74">
        <v>0.504</v>
      </c>
      <c r="BT665" s="74">
        <v>1.94</v>
      </c>
      <c r="BU665" s="74">
        <v>6.0000000000000001E-3</v>
      </c>
      <c r="BV665" s="74">
        <f t="shared" si="238"/>
        <v>12.248999999999999</v>
      </c>
      <c r="BW665" s="74">
        <f t="shared" si="239"/>
        <v>3.923</v>
      </c>
      <c r="BX665" s="73">
        <f>BX664+BT665-$BX$2</f>
        <v>-30.47</v>
      </c>
      <c r="BY665" s="73">
        <f t="shared" si="243"/>
        <v>-19.661999999999999</v>
      </c>
      <c r="BZ665" s="74">
        <v>0.46700000000000003</v>
      </c>
      <c r="CA665" s="72">
        <v>66.709999999999994</v>
      </c>
      <c r="CB665" s="74">
        <v>0.22</v>
      </c>
      <c r="CC665" s="74">
        <v>0.37</v>
      </c>
      <c r="CD665" s="74">
        <v>8.1859999999999999</v>
      </c>
      <c r="CE665" s="74">
        <v>1.2E-2</v>
      </c>
      <c r="CF665" s="74">
        <v>0.35299999999999998</v>
      </c>
      <c r="CG665" s="74">
        <v>4.0000000000000001E-3</v>
      </c>
      <c r="CH665" s="74" t="s">
        <v>50</v>
      </c>
      <c r="CI665" s="74">
        <v>2E-3</v>
      </c>
      <c r="CJ665" s="74">
        <v>2.3980000000000001</v>
      </c>
      <c r="CK665" s="74">
        <v>622.29</v>
      </c>
      <c r="CL665" s="74">
        <v>0.83</v>
      </c>
      <c r="CM665" s="74">
        <v>3.75</v>
      </c>
      <c r="CN665" s="74">
        <v>37.148000000000003</v>
      </c>
      <c r="CO665" s="74">
        <v>7.2999999999999995E-2</v>
      </c>
      <c r="CP665" s="74">
        <v>0.57499999999999996</v>
      </c>
      <c r="CQ665" s="74">
        <v>3.7999999999999999E-2</v>
      </c>
      <c r="CR665" s="74">
        <v>10.18</v>
      </c>
      <c r="CS665" s="74">
        <v>8.9999999999999993E-3</v>
      </c>
      <c r="CT665" s="74">
        <v>0.4</v>
      </c>
      <c r="CU665" s="74">
        <v>50.96</v>
      </c>
      <c r="CV665" s="74">
        <v>0.2</v>
      </c>
      <c r="CW665" s="74">
        <v>0.21</v>
      </c>
      <c r="CX665" s="74">
        <v>7.2430000000000003</v>
      </c>
      <c r="CY665" s="74">
        <v>0.01</v>
      </c>
      <c r="CZ665" s="74">
        <v>0.33700000000000002</v>
      </c>
      <c r="DA665" s="74">
        <v>3.0000000000000001E-3</v>
      </c>
      <c r="DB665" s="74" t="s">
        <v>50</v>
      </c>
      <c r="DC665" s="74">
        <v>4.0000000000000001E-3</v>
      </c>
      <c r="DD665" s="74">
        <v>43.86</v>
      </c>
    </row>
    <row r="666" spans="1:108" ht="16.5" customHeight="1" x14ac:dyDescent="0.25">
      <c r="A666" s="70">
        <v>628</v>
      </c>
      <c r="B666" s="95">
        <v>45607</v>
      </c>
      <c r="C666" s="72">
        <v>1</v>
      </c>
      <c r="D666" s="72">
        <v>12</v>
      </c>
      <c r="E666" s="72">
        <v>2005.08</v>
      </c>
      <c r="Z666" s="74"/>
      <c r="AA666" s="72">
        <v>1.0980000000000001</v>
      </c>
      <c r="AB666" s="72">
        <v>330.41</v>
      </c>
      <c r="AC666" s="72">
        <v>1.21</v>
      </c>
      <c r="AD666" s="72">
        <v>2.27</v>
      </c>
      <c r="AE666" s="72">
        <v>7.28</v>
      </c>
      <c r="AF666" s="72">
        <v>5.5E-2</v>
      </c>
      <c r="AG666" s="72">
        <v>0.23100000000000001</v>
      </c>
      <c r="AH666" s="72">
        <v>2.4E-2</v>
      </c>
      <c r="AI666" s="72" t="s">
        <v>50</v>
      </c>
      <c r="AJ666" s="72">
        <v>4.0000000000000001E-3</v>
      </c>
      <c r="AK666" s="72">
        <f t="shared" si="242"/>
        <v>79.593172597041487</v>
      </c>
      <c r="AL666" s="72">
        <f t="shared" si="235"/>
        <v>2.9183632887593824</v>
      </c>
      <c r="AM666" s="72">
        <f t="shared" si="236"/>
        <v>273.06611570247935</v>
      </c>
      <c r="AN666" s="72">
        <v>52.8</v>
      </c>
      <c r="AO666" s="74">
        <v>24.32</v>
      </c>
      <c r="AP666" s="72">
        <v>9884.73</v>
      </c>
      <c r="AQ666" s="74">
        <v>41.35</v>
      </c>
      <c r="AR666" s="74">
        <v>9.51</v>
      </c>
      <c r="AS666" s="74">
        <v>7.9779999999999998</v>
      </c>
      <c r="AT666" s="74">
        <v>1.109</v>
      </c>
      <c r="AU666" s="74">
        <v>0.27300000000000002</v>
      </c>
      <c r="AV666" s="74">
        <v>9.5000000000000001E-2</v>
      </c>
      <c r="AW666" s="74">
        <v>8.44</v>
      </c>
      <c r="AX666" s="74">
        <v>0.16500000000000001</v>
      </c>
      <c r="AY666" s="74">
        <f t="shared" si="237"/>
        <v>25.927999999999997</v>
      </c>
      <c r="AZ666" s="74"/>
      <c r="BA666" s="74"/>
      <c r="BB666" s="74">
        <v>0.499</v>
      </c>
      <c r="BC666" s="72">
        <v>93.13</v>
      </c>
      <c r="BD666" s="74">
        <v>0.25</v>
      </c>
      <c r="BE666" s="74">
        <v>2.23</v>
      </c>
      <c r="BF666" s="74">
        <v>7.34</v>
      </c>
      <c r="BG666" s="74">
        <v>2.5000000000000001E-2</v>
      </c>
      <c r="BH666" s="74">
        <v>0.23699999999999999</v>
      </c>
      <c r="BI666" s="74">
        <v>2.3E-2</v>
      </c>
      <c r="BJ666" s="74">
        <v>0</v>
      </c>
      <c r="BK666" s="74">
        <v>2E-3</v>
      </c>
      <c r="BL666" s="74">
        <v>1.393</v>
      </c>
      <c r="BM666" s="72">
        <v>712.97</v>
      </c>
      <c r="BN666" s="74">
        <v>1.52</v>
      </c>
      <c r="BO666" s="74">
        <v>51.57</v>
      </c>
      <c r="BP666" s="74">
        <v>9.8840000000000003</v>
      </c>
      <c r="BQ666" s="74">
        <v>0.44800000000000001</v>
      </c>
      <c r="BR666" s="74">
        <v>9.7000000000000003E-2</v>
      </c>
      <c r="BS666" s="74">
        <v>0.46</v>
      </c>
      <c r="BT666" s="74">
        <v>1.77</v>
      </c>
      <c r="BU666" s="74">
        <v>6.0000000000000001E-3</v>
      </c>
      <c r="BV666" s="74">
        <f t="shared" si="238"/>
        <v>11.654</v>
      </c>
      <c r="BW666" s="74">
        <f t="shared" si="239"/>
        <v>3.738</v>
      </c>
      <c r="BX666" s="73">
        <f>BX665+BT666-$BX$2</f>
        <v>-31.7</v>
      </c>
      <c r="BY666" s="73">
        <f t="shared" si="243"/>
        <v>-20.923999999999999</v>
      </c>
      <c r="BZ666" s="74">
        <v>0.46600000000000003</v>
      </c>
      <c r="CA666" s="72">
        <v>64.47</v>
      </c>
      <c r="CB666" s="74">
        <v>0.19</v>
      </c>
      <c r="CC666" s="74">
        <v>0.34</v>
      </c>
      <c r="CD666" s="74">
        <v>7.569</v>
      </c>
      <c r="CE666" s="74">
        <v>1.2E-2</v>
      </c>
      <c r="CF666" s="74">
        <v>0.251</v>
      </c>
      <c r="CG666" s="74">
        <v>4.0000000000000001E-3</v>
      </c>
      <c r="CH666" s="74" t="s">
        <v>50</v>
      </c>
      <c r="CI666" s="74">
        <v>2E-3</v>
      </c>
      <c r="CJ666" s="74">
        <v>1.99</v>
      </c>
      <c r="CK666" s="74">
        <v>779.64</v>
      </c>
      <c r="CL666" s="74">
        <v>1.03</v>
      </c>
      <c r="CM666" s="74">
        <v>7.24</v>
      </c>
      <c r="CN666" s="74">
        <v>31.919</v>
      </c>
      <c r="CO666" s="74">
        <v>0.13400000000000001</v>
      </c>
      <c r="CP666" s="74">
        <v>0.504</v>
      </c>
      <c r="CQ666" s="74">
        <v>7.3999999999999996E-2</v>
      </c>
      <c r="CR666" s="74">
        <v>12.45</v>
      </c>
      <c r="CS666" s="74">
        <v>7.0000000000000001E-3</v>
      </c>
      <c r="CT666" s="74">
        <v>0.433</v>
      </c>
      <c r="CU666" s="74">
        <v>44.69</v>
      </c>
      <c r="CV666" s="74">
        <v>0.18</v>
      </c>
      <c r="CW666" s="74">
        <v>0.19</v>
      </c>
      <c r="CX666" s="74">
        <v>6.86</v>
      </c>
      <c r="CY666" s="74">
        <v>8.9999999999999993E-3</v>
      </c>
      <c r="CZ666" s="74">
        <v>0.24</v>
      </c>
      <c r="DA666" s="74">
        <v>2E-3</v>
      </c>
      <c r="DB666" s="74" t="s">
        <v>50</v>
      </c>
      <c r="DC666" s="74">
        <v>2E-3</v>
      </c>
      <c r="DD666" s="74">
        <v>43.01</v>
      </c>
    </row>
    <row r="667" spans="1:108" ht="16.5" customHeight="1" x14ac:dyDescent="0.25">
      <c r="A667" s="70">
        <v>629</v>
      </c>
      <c r="B667" s="95">
        <v>45607</v>
      </c>
      <c r="C667" s="72">
        <v>2</v>
      </c>
      <c r="D667" s="72">
        <v>12</v>
      </c>
      <c r="E667" s="72">
        <v>1962.51</v>
      </c>
      <c r="Z667" s="74"/>
      <c r="AA667" s="72">
        <v>1.298</v>
      </c>
      <c r="AB667" s="72">
        <v>509.47</v>
      </c>
      <c r="AC667" s="72">
        <v>1.1499999999999999</v>
      </c>
      <c r="AD667" s="72">
        <v>2.23</v>
      </c>
      <c r="AE667" s="72">
        <v>8.1560000000000006</v>
      </c>
      <c r="AF667" s="72">
        <v>0.04</v>
      </c>
      <c r="AG667" s="72">
        <v>0.27700000000000002</v>
      </c>
      <c r="AH667" s="72">
        <v>2.1999999999999999E-2</v>
      </c>
      <c r="AI667" s="72" t="s">
        <v>50</v>
      </c>
      <c r="AJ667" s="72">
        <v>7.0000000000000001E-3</v>
      </c>
      <c r="AK667" s="72">
        <f t="shared" si="242"/>
        <v>77.794370700038726</v>
      </c>
      <c r="AL667" s="72">
        <f t="shared" si="235"/>
        <v>2.9455322171223632</v>
      </c>
      <c r="AM667" s="72">
        <f t="shared" si="236"/>
        <v>443.01739130434788</v>
      </c>
      <c r="AN667" s="72">
        <v>40.53</v>
      </c>
      <c r="AO667" s="74">
        <v>24.722000000000001</v>
      </c>
      <c r="AP667" s="72">
        <v>13075.63</v>
      </c>
      <c r="AQ667" s="74">
        <v>39.06</v>
      </c>
      <c r="AR667" s="74">
        <v>11.89</v>
      </c>
      <c r="AS667" s="74">
        <v>9.6560000000000006</v>
      </c>
      <c r="AT667" s="74">
        <v>0.879</v>
      </c>
      <c r="AU667" s="74">
        <v>0.38900000000000001</v>
      </c>
      <c r="AV667" s="74">
        <v>0.113</v>
      </c>
      <c r="AW667" s="74">
        <v>9.34</v>
      </c>
      <c r="AX667" s="74">
        <v>0.219</v>
      </c>
      <c r="AY667" s="74">
        <f t="shared" si="237"/>
        <v>30.886000000000003</v>
      </c>
      <c r="AZ667" s="74"/>
      <c r="BA667" s="74"/>
      <c r="BB667" s="74">
        <v>0.56499999999999995</v>
      </c>
      <c r="BC667" s="72">
        <v>122.7</v>
      </c>
      <c r="BD667" s="74">
        <v>0.27</v>
      </c>
      <c r="BE667" s="74">
        <v>1.94</v>
      </c>
      <c r="BF667" s="74">
        <v>8.3510000000000009</v>
      </c>
      <c r="BG667" s="74">
        <v>1.7000000000000001E-2</v>
      </c>
      <c r="BH667" s="74">
        <v>0.28799999999999998</v>
      </c>
      <c r="BI667" s="74">
        <v>1.9E-2</v>
      </c>
      <c r="BJ667" s="74">
        <v>0</v>
      </c>
      <c r="BK667" s="74">
        <v>3.0000000000000001E-3</v>
      </c>
      <c r="BL667" s="74">
        <v>1.575</v>
      </c>
      <c r="BM667" s="72">
        <v>906.67</v>
      </c>
      <c r="BN667" s="74">
        <v>1.96</v>
      </c>
      <c r="BO667" s="74">
        <v>48.8</v>
      </c>
      <c r="BP667" s="74">
        <v>11.146000000000001</v>
      </c>
      <c r="BQ667" s="74">
        <v>0.35199999999999998</v>
      </c>
      <c r="BR667" s="74">
        <v>0.151</v>
      </c>
      <c r="BS667" s="74">
        <v>0.42199999999999999</v>
      </c>
      <c r="BT667" s="74">
        <v>3.02</v>
      </c>
      <c r="BU667" s="74">
        <v>8.9999999999999993E-3</v>
      </c>
      <c r="BV667" s="74">
        <f t="shared" si="238"/>
        <v>14.166</v>
      </c>
      <c r="BW667" s="74">
        <f t="shared" si="239"/>
        <v>5.3320000000000007</v>
      </c>
      <c r="BX667" s="73">
        <f t="shared" si="244"/>
        <v>-31.68</v>
      </c>
      <c r="BY667" s="73">
        <f t="shared" si="243"/>
        <v>-20.591999999999999</v>
      </c>
      <c r="BZ667" s="74">
        <v>0.46600000000000003</v>
      </c>
      <c r="CA667" s="72">
        <v>85.84</v>
      </c>
      <c r="CB667" s="74">
        <v>0.2</v>
      </c>
      <c r="CC667" s="74">
        <v>0.24</v>
      </c>
      <c r="CD667" s="74">
        <v>7.5819999999999999</v>
      </c>
      <c r="CE667" s="74">
        <v>8.9999999999999993E-3</v>
      </c>
      <c r="CF667" s="74">
        <v>0.27200000000000002</v>
      </c>
      <c r="CG667" s="74">
        <v>3.0000000000000001E-3</v>
      </c>
      <c r="CH667" s="74" t="s">
        <v>50</v>
      </c>
      <c r="CI667" s="74">
        <v>3.0000000000000001E-3</v>
      </c>
      <c r="CJ667" s="74">
        <v>3.157</v>
      </c>
      <c r="CK667" s="74">
        <v>1214.76</v>
      </c>
      <c r="CL667" s="74">
        <v>1.8</v>
      </c>
      <c r="CM667" s="74">
        <v>7.47</v>
      </c>
      <c r="CN667" s="74">
        <v>30.541</v>
      </c>
      <c r="CO667" s="74">
        <v>0.16200000000000001</v>
      </c>
      <c r="CP667" s="74">
        <v>0.54600000000000004</v>
      </c>
      <c r="CQ667" s="74">
        <v>7.2999999999999995E-2</v>
      </c>
      <c r="CR667" s="74">
        <v>13.26</v>
      </c>
      <c r="CS667" s="74">
        <v>1.0999999999999999E-2</v>
      </c>
      <c r="CT667" s="74">
        <v>0.433</v>
      </c>
      <c r="CU667" s="74">
        <v>60.11</v>
      </c>
      <c r="CV667" s="74">
        <v>0.19</v>
      </c>
      <c r="CW667" s="74">
        <v>0.15</v>
      </c>
      <c r="CX667" s="74">
        <v>6.9059999999999997</v>
      </c>
      <c r="CY667" s="74">
        <v>8.9999999999999993E-3</v>
      </c>
      <c r="CZ667" s="74">
        <v>0.27600000000000002</v>
      </c>
      <c r="DA667" s="74">
        <v>2E-3</v>
      </c>
      <c r="DB667" s="74" t="s">
        <v>50</v>
      </c>
      <c r="DC667" s="74">
        <v>3.0000000000000001E-3</v>
      </c>
      <c r="DD667" s="74">
        <v>46.3</v>
      </c>
    </row>
    <row r="668" spans="1:108" ht="16.5" customHeight="1" x14ac:dyDescent="0.25">
      <c r="A668" s="70">
        <v>630</v>
      </c>
      <c r="B668" s="95">
        <v>45608</v>
      </c>
      <c r="C668" s="72">
        <v>1</v>
      </c>
      <c r="D668" s="72">
        <v>11.89</v>
      </c>
      <c r="E668" s="72">
        <v>2029.34</v>
      </c>
      <c r="Z668" s="74"/>
      <c r="AA668" s="72">
        <v>1.048</v>
      </c>
      <c r="AB668" s="72">
        <v>425.28</v>
      </c>
      <c r="AC668" s="72">
        <v>1.2</v>
      </c>
      <c r="AD668" s="72">
        <v>2.41</v>
      </c>
      <c r="AE668" s="72">
        <v>7.9020000000000001</v>
      </c>
      <c r="AF668" s="72">
        <v>4.4999999999999998E-2</v>
      </c>
      <c r="AG668" s="72">
        <v>0.255</v>
      </c>
      <c r="AH668" s="72">
        <v>2.4E-2</v>
      </c>
      <c r="AI668" s="72" t="s">
        <v>50</v>
      </c>
      <c r="AJ668" s="72">
        <v>7.0000000000000001E-3</v>
      </c>
      <c r="AK668" s="72">
        <f t="shared" si="242"/>
        <v>78.055980190001137</v>
      </c>
      <c r="AL668" s="72">
        <f t="shared" si="235"/>
        <v>2.9404813223459296</v>
      </c>
      <c r="AM668" s="72">
        <f t="shared" si="236"/>
        <v>354.4</v>
      </c>
      <c r="AN668" s="72">
        <v>58.07</v>
      </c>
      <c r="AO668" s="74">
        <v>22.547999999999998</v>
      </c>
      <c r="AP668" s="72">
        <v>11053.43</v>
      </c>
      <c r="AQ668" s="74">
        <v>36.409999999999997</v>
      </c>
      <c r="AR668" s="74">
        <v>14.62</v>
      </c>
      <c r="AS668" s="74">
        <v>10.273</v>
      </c>
      <c r="AT668" s="74">
        <v>0.94799999999999995</v>
      </c>
      <c r="AU668" s="74">
        <v>0.36099999999999999</v>
      </c>
      <c r="AV668" s="74">
        <v>0.13700000000000001</v>
      </c>
      <c r="AW668" s="74">
        <v>8.4</v>
      </c>
      <c r="AX668" s="74">
        <v>0.188</v>
      </c>
      <c r="AY668" s="74">
        <f t="shared" si="237"/>
        <v>33.292999999999999</v>
      </c>
      <c r="AZ668" s="74"/>
      <c r="BA668" s="74"/>
      <c r="BB668" s="74">
        <v>0.39300000000000002</v>
      </c>
      <c r="BC668" s="72">
        <v>95.88</v>
      </c>
      <c r="BD668" s="74">
        <v>0.27</v>
      </c>
      <c r="BE668" s="74">
        <v>2.19</v>
      </c>
      <c r="BF668" s="74">
        <v>8.6120000000000001</v>
      </c>
      <c r="BG668" s="74">
        <v>1.9E-2</v>
      </c>
      <c r="BH668" s="74">
        <v>0.28899999999999998</v>
      </c>
      <c r="BI668" s="74">
        <v>2.1000000000000001E-2</v>
      </c>
      <c r="BJ668" s="74">
        <v>0</v>
      </c>
      <c r="BK668" s="74">
        <v>4.0000000000000001E-3</v>
      </c>
      <c r="BL668" s="74">
        <v>1.32</v>
      </c>
      <c r="BM668" s="72">
        <v>799.77</v>
      </c>
      <c r="BN668" s="74">
        <v>1.63</v>
      </c>
      <c r="BO668" s="74">
        <v>50.9</v>
      </c>
      <c r="BP668" s="74">
        <v>11.670999999999999</v>
      </c>
      <c r="BQ668" s="74">
        <v>0.378</v>
      </c>
      <c r="BR668" s="74">
        <v>0.14599999999999999</v>
      </c>
      <c r="BS668" s="74">
        <v>0.501</v>
      </c>
      <c r="BT668" s="74">
        <v>2.02</v>
      </c>
      <c r="BU668" s="74">
        <v>0.01</v>
      </c>
      <c r="BV668" s="74">
        <f t="shared" si="238"/>
        <v>13.690999999999999</v>
      </c>
      <c r="BW668" s="74">
        <f t="shared" si="239"/>
        <v>4.0279999999999996</v>
      </c>
      <c r="BX668" s="73">
        <f t="shared" si="244"/>
        <v>-32.659999999999997</v>
      </c>
      <c r="BY668" s="73">
        <f t="shared" si="243"/>
        <v>-21.564</v>
      </c>
      <c r="BZ668" s="74">
        <v>0.35599999999999998</v>
      </c>
      <c r="CA668" s="72">
        <v>74.89</v>
      </c>
      <c r="CB668" s="74">
        <v>0.22</v>
      </c>
      <c r="CC668" s="74">
        <v>0.31</v>
      </c>
      <c r="CD668" s="74">
        <v>7.9950000000000001</v>
      </c>
      <c r="CE668" s="74">
        <v>1.0999999999999999E-2</v>
      </c>
      <c r="CF668" s="74">
        <v>0.27700000000000002</v>
      </c>
      <c r="CG668" s="74">
        <v>3.0000000000000001E-3</v>
      </c>
      <c r="CH668" s="74" t="s">
        <v>50</v>
      </c>
      <c r="CI668" s="74">
        <v>4.0000000000000001E-3</v>
      </c>
      <c r="CJ668" s="74">
        <v>2.48</v>
      </c>
      <c r="CK668" s="74">
        <v>1082.6500000000001</v>
      </c>
      <c r="CL668" s="74">
        <v>1.67</v>
      </c>
      <c r="CM668" s="74">
        <v>8.1</v>
      </c>
      <c r="CN668" s="74">
        <v>30.555</v>
      </c>
      <c r="CO668" s="74">
        <v>0.13600000000000001</v>
      </c>
      <c r="CP668" s="74">
        <v>0.621</v>
      </c>
      <c r="CQ668" s="74">
        <v>7.6999999999999999E-2</v>
      </c>
      <c r="CR668" s="74">
        <v>13.38</v>
      </c>
      <c r="CS668" s="74">
        <v>1.0999999999999999E-2</v>
      </c>
      <c r="CT668" s="74">
        <v>0.33</v>
      </c>
      <c r="CU668" s="74">
        <v>50.68</v>
      </c>
      <c r="CV668" s="74">
        <v>0.18</v>
      </c>
      <c r="CW668" s="74">
        <v>0.18</v>
      </c>
      <c r="CX668" s="74">
        <v>6.8940000000000001</v>
      </c>
      <c r="CY668" s="74">
        <v>8.0000000000000002E-3</v>
      </c>
      <c r="CZ668" s="74">
        <v>0.254</v>
      </c>
      <c r="DA668" s="74">
        <v>2E-3</v>
      </c>
      <c r="DB668" s="74" t="s">
        <v>50</v>
      </c>
      <c r="DC668" s="74">
        <v>3.0000000000000001E-3</v>
      </c>
      <c r="DD668" s="74">
        <v>42.83</v>
      </c>
    </row>
    <row r="669" spans="1:108" ht="16.5" customHeight="1" x14ac:dyDescent="0.25">
      <c r="A669" s="70">
        <v>631</v>
      </c>
      <c r="B669" s="95">
        <v>45608</v>
      </c>
      <c r="C669" s="72">
        <v>2</v>
      </c>
      <c r="D669" s="72">
        <v>12</v>
      </c>
      <c r="E669" s="72">
        <v>2042.03</v>
      </c>
      <c r="Z669" s="74"/>
      <c r="AA669" s="72">
        <v>1.2270000000000001</v>
      </c>
      <c r="AB669" s="72">
        <v>508.88</v>
      </c>
      <c r="AC669" s="72">
        <v>1.35</v>
      </c>
      <c r="AD669" s="72">
        <v>2.72</v>
      </c>
      <c r="AE669" s="72">
        <v>8.5079999999999991</v>
      </c>
      <c r="AF669" s="72">
        <v>0.05</v>
      </c>
      <c r="AG669" s="72">
        <v>0.27</v>
      </c>
      <c r="AH669" s="72">
        <v>2.5999999999999999E-2</v>
      </c>
      <c r="AI669" s="72" t="s">
        <v>50</v>
      </c>
      <c r="AJ669" s="72">
        <v>8.9999999999999993E-3</v>
      </c>
      <c r="AK669" s="72">
        <f t="shared" si="242"/>
        <v>76.126222241007497</v>
      </c>
      <c r="AL669" s="72">
        <f t="shared" si="235"/>
        <v>2.9686955333055489</v>
      </c>
      <c r="AM669" s="72">
        <f t="shared" si="236"/>
        <v>376.94814814814811</v>
      </c>
      <c r="AN669" s="72">
        <v>43.44</v>
      </c>
      <c r="AO669" s="74">
        <v>24.347999999999999</v>
      </c>
      <c r="AP669" s="72">
        <v>12703.18</v>
      </c>
      <c r="AQ669" s="74">
        <v>38.32</v>
      </c>
      <c r="AR669" s="74">
        <v>14.83</v>
      </c>
      <c r="AS669" s="74">
        <v>10.561</v>
      </c>
      <c r="AT669" s="74">
        <v>1.0740000000000001</v>
      </c>
      <c r="AU669" s="74">
        <v>0.35599999999999998</v>
      </c>
      <c r="AV669" s="74">
        <v>0.14000000000000001</v>
      </c>
      <c r="AW669" s="74">
        <v>7.08</v>
      </c>
      <c r="AX669" s="74">
        <v>0.215</v>
      </c>
      <c r="AY669" s="74">
        <f t="shared" si="237"/>
        <v>32.471000000000004</v>
      </c>
      <c r="AZ669" s="74"/>
      <c r="BA669" s="74"/>
      <c r="BB669" s="74">
        <v>0.38800000000000001</v>
      </c>
      <c r="BC669" s="72">
        <v>124.62</v>
      </c>
      <c r="BD669" s="74">
        <v>0.3</v>
      </c>
      <c r="BE669" s="74">
        <v>2.5</v>
      </c>
      <c r="BF669" s="74">
        <v>8.4700000000000006</v>
      </c>
      <c r="BG669" s="74">
        <v>2.1999999999999999E-2</v>
      </c>
      <c r="BH669" s="74">
        <v>0.27300000000000002</v>
      </c>
      <c r="BI669" s="74">
        <v>2.4E-2</v>
      </c>
      <c r="BJ669" s="74">
        <v>0</v>
      </c>
      <c r="BK669" s="74">
        <v>5.0000000000000001E-3</v>
      </c>
      <c r="BL669" s="74">
        <v>1.3839999999999999</v>
      </c>
      <c r="BM669" s="72">
        <v>817.14</v>
      </c>
      <c r="BN669" s="74">
        <v>1.63</v>
      </c>
      <c r="BO669" s="74">
        <v>52.36</v>
      </c>
      <c r="BP669" s="74">
        <v>10.472</v>
      </c>
      <c r="BQ669" s="74">
        <v>0.38300000000000001</v>
      </c>
      <c r="BR669" s="74">
        <v>0.11</v>
      </c>
      <c r="BS669" s="74">
        <v>0.49</v>
      </c>
      <c r="BT669" s="74">
        <v>1.57</v>
      </c>
      <c r="BU669" s="74">
        <v>0.01</v>
      </c>
      <c r="BV669" s="74">
        <f t="shared" si="238"/>
        <v>12.042</v>
      </c>
      <c r="BW669" s="74">
        <f t="shared" si="239"/>
        <v>3.5830000000000002</v>
      </c>
      <c r="BX669" s="73">
        <f t="shared" si="244"/>
        <v>-34.089999999999996</v>
      </c>
      <c r="BY669" s="73">
        <f t="shared" si="243"/>
        <v>-22.981000000000002</v>
      </c>
      <c r="BZ669" s="74">
        <v>0.36199999999999999</v>
      </c>
      <c r="CA669" s="72">
        <v>83.71</v>
      </c>
      <c r="CB669" s="74">
        <v>0.26</v>
      </c>
      <c r="CC669" s="74">
        <v>0.37</v>
      </c>
      <c r="CD669" s="74">
        <v>8.7710000000000008</v>
      </c>
      <c r="CE669" s="74">
        <v>1.0999999999999999E-2</v>
      </c>
      <c r="CF669" s="74">
        <v>0.28699999999999998</v>
      </c>
      <c r="CG669" s="74">
        <v>4.0000000000000001E-3</v>
      </c>
      <c r="CH669" s="74" t="s">
        <v>50</v>
      </c>
      <c r="CI669" s="74">
        <v>5.0000000000000001E-3</v>
      </c>
      <c r="CJ669" s="74">
        <v>2.6760000000000002</v>
      </c>
      <c r="CK669" s="74">
        <v>1029.1300000000001</v>
      </c>
      <c r="CL669" s="74">
        <v>1.67</v>
      </c>
      <c r="CM669" s="74">
        <v>9.1199999999999992</v>
      </c>
      <c r="CN669" s="74">
        <v>30.033000000000001</v>
      </c>
      <c r="CO669" s="74">
        <v>0.14499999999999999</v>
      </c>
      <c r="CP669" s="74">
        <v>0.58399999999999996</v>
      </c>
      <c r="CQ669" s="74">
        <v>8.6999999999999994E-2</v>
      </c>
      <c r="CR669" s="74">
        <v>13.69</v>
      </c>
      <c r="CS669" s="74">
        <v>1.0999999999999999E-2</v>
      </c>
      <c r="CT669" s="74">
        <v>0.29699999999999999</v>
      </c>
      <c r="CU669" s="74">
        <v>61.24</v>
      </c>
      <c r="CV669" s="74">
        <v>0.26</v>
      </c>
      <c r="CW669" s="74">
        <v>0.23</v>
      </c>
      <c r="CX669" s="74">
        <v>8.3439999999999994</v>
      </c>
      <c r="CY669" s="74">
        <v>0.01</v>
      </c>
      <c r="CZ669" s="74">
        <v>0.29899999999999999</v>
      </c>
      <c r="DA669" s="74">
        <v>3.0000000000000001E-3</v>
      </c>
      <c r="DB669" s="74" t="s">
        <v>50</v>
      </c>
      <c r="DC669" s="74">
        <v>5.0000000000000001E-3</v>
      </c>
      <c r="DD669" s="74">
        <v>43.38</v>
      </c>
    </row>
    <row r="670" spans="1:108" ht="16.5" customHeight="1" x14ac:dyDescent="0.25">
      <c r="A670" s="70">
        <v>632</v>
      </c>
      <c r="B670" s="95">
        <v>45609</v>
      </c>
      <c r="C670" s="72">
        <v>1</v>
      </c>
      <c r="D670" s="72">
        <v>12</v>
      </c>
      <c r="E670" s="72">
        <v>2049.48</v>
      </c>
      <c r="Z670" s="74"/>
      <c r="AA670" s="72">
        <v>1.1890000000000001</v>
      </c>
      <c r="AB670" s="72">
        <v>374.05</v>
      </c>
      <c r="AC670" s="72">
        <v>1.2</v>
      </c>
      <c r="AD670" s="72">
        <v>2.58</v>
      </c>
      <c r="AE670" s="72">
        <v>7.8339999999999996</v>
      </c>
      <c r="AF670" s="72">
        <v>5.0999999999999997E-2</v>
      </c>
      <c r="AG670" s="72">
        <v>0.28399999999999997</v>
      </c>
      <c r="AH670" s="72">
        <v>2.5999999999999999E-2</v>
      </c>
      <c r="AI670" s="72" t="s">
        <v>50</v>
      </c>
      <c r="AJ670" s="72">
        <v>8.0000000000000002E-3</v>
      </c>
      <c r="AK670" s="72">
        <f t="shared" si="242"/>
        <v>77.953822383707859</v>
      </c>
      <c r="AL670" s="72">
        <f t="shared" si="235"/>
        <v>2.9409634906869822</v>
      </c>
      <c r="AM670" s="72">
        <f t="shared" si="236"/>
        <v>311.70833333333337</v>
      </c>
      <c r="AN670" s="72">
        <v>59.83</v>
      </c>
      <c r="AO670" s="74">
        <v>22.684999999999999</v>
      </c>
      <c r="AP670" s="72">
        <v>10148.93</v>
      </c>
      <c r="AQ670" s="74">
        <v>36.85</v>
      </c>
      <c r="AR670" s="74">
        <v>13.2</v>
      </c>
      <c r="AS670" s="74">
        <v>10.417999999999999</v>
      </c>
      <c r="AT670" s="74">
        <v>1.1399999999999999</v>
      </c>
      <c r="AU670" s="74">
        <v>0.378</v>
      </c>
      <c r="AV670" s="74">
        <v>0.13500000000000001</v>
      </c>
      <c r="AW670" s="74">
        <v>10.1</v>
      </c>
      <c r="AX670" s="74">
        <v>0.155</v>
      </c>
      <c r="AY670" s="74">
        <f t="shared" si="237"/>
        <v>33.717999999999996</v>
      </c>
      <c r="AZ670" s="74"/>
      <c r="BA670" s="74"/>
      <c r="BB670" s="74">
        <v>0.39800000000000002</v>
      </c>
      <c r="BC670" s="72">
        <v>86.84</v>
      </c>
      <c r="BD670" s="74">
        <v>0.26</v>
      </c>
      <c r="BE670" s="74">
        <v>2.67</v>
      </c>
      <c r="BF670" s="74">
        <v>8.5020000000000007</v>
      </c>
      <c r="BG670" s="74">
        <v>2.3E-2</v>
      </c>
      <c r="BH670" s="74">
        <v>0.309</v>
      </c>
      <c r="BI670" s="74">
        <v>2.7E-2</v>
      </c>
      <c r="BJ670" s="74">
        <v>0</v>
      </c>
      <c r="BK670" s="74">
        <v>5.0000000000000001E-3</v>
      </c>
      <c r="BL670" s="74">
        <v>1.276</v>
      </c>
      <c r="BM670" s="72">
        <v>707.13</v>
      </c>
      <c r="BN670" s="74">
        <v>1.45</v>
      </c>
      <c r="BO670" s="74">
        <v>52.53</v>
      </c>
      <c r="BP670" s="74">
        <v>11.036</v>
      </c>
      <c r="BQ670" s="74">
        <v>0.441</v>
      </c>
      <c r="BR670" s="74">
        <v>0.13200000000000001</v>
      </c>
      <c r="BS670" s="74">
        <v>0.56899999999999995</v>
      </c>
      <c r="BT670" s="74">
        <v>1.68</v>
      </c>
      <c r="BU670" s="74">
        <v>0.01</v>
      </c>
      <c r="BV670" s="74">
        <f t="shared" si="238"/>
        <v>12.715999999999999</v>
      </c>
      <c r="BW670" s="74">
        <f t="shared" si="239"/>
        <v>3.5709999999999997</v>
      </c>
      <c r="BX670" s="73">
        <f t="shared" si="244"/>
        <v>-35.409999999999997</v>
      </c>
      <c r="BY670" s="73">
        <f t="shared" si="243"/>
        <v>-24.410000000000004</v>
      </c>
      <c r="BZ670" s="74">
        <v>0.33100000000000002</v>
      </c>
      <c r="CA670" s="72">
        <v>65.06</v>
      </c>
      <c r="CB670" s="74">
        <v>0.21</v>
      </c>
      <c r="CC670" s="74">
        <v>0.35</v>
      </c>
      <c r="CD670" s="74">
        <v>7.9089999999999998</v>
      </c>
      <c r="CE670" s="74">
        <v>1.0999999999999999E-2</v>
      </c>
      <c r="CF670" s="74">
        <v>0.30199999999999999</v>
      </c>
      <c r="CG670" s="74">
        <v>4.0000000000000001E-3</v>
      </c>
      <c r="CH670" s="74" t="s">
        <v>50</v>
      </c>
      <c r="CI670" s="74">
        <v>5.0000000000000001E-3</v>
      </c>
      <c r="CJ670" s="74">
        <v>2.3570000000000002</v>
      </c>
      <c r="CK670" s="74">
        <v>897.45</v>
      </c>
      <c r="CL670" s="74">
        <v>1.46</v>
      </c>
      <c r="CM670" s="74">
        <v>8.65</v>
      </c>
      <c r="CN670" s="74">
        <v>33.360999999999997</v>
      </c>
      <c r="CO670" s="74">
        <v>0.14199999999999999</v>
      </c>
      <c r="CP670" s="74">
        <v>0.73899999999999999</v>
      </c>
      <c r="CQ670" s="74">
        <v>8.7999999999999995E-2</v>
      </c>
      <c r="CR670" s="74">
        <v>9.8000000000000007</v>
      </c>
      <c r="CS670" s="74">
        <v>1.2999999999999999E-2</v>
      </c>
      <c r="CT670" s="74">
        <v>0.29799999999999999</v>
      </c>
      <c r="CU670" s="74">
        <v>55.07</v>
      </c>
      <c r="CV670" s="74">
        <v>0.21</v>
      </c>
      <c r="CW670" s="74">
        <v>0.23</v>
      </c>
      <c r="CX670" s="74">
        <v>7.9809999999999999</v>
      </c>
      <c r="CY670" s="74">
        <v>8.9999999999999993E-3</v>
      </c>
      <c r="CZ670" s="74">
        <v>0.33100000000000002</v>
      </c>
      <c r="DA670" s="74">
        <v>3.0000000000000001E-3</v>
      </c>
      <c r="DB670" s="74" t="s">
        <v>50</v>
      </c>
      <c r="DC670" s="74">
        <v>6.0000000000000001E-3</v>
      </c>
      <c r="DD670" s="74">
        <v>46.27</v>
      </c>
    </row>
    <row r="671" spans="1:108" ht="16.5" customHeight="1" x14ac:dyDescent="0.25">
      <c r="A671" s="70">
        <v>633</v>
      </c>
      <c r="B671" s="95">
        <v>45609</v>
      </c>
      <c r="C671" s="72">
        <v>2</v>
      </c>
      <c r="D671" s="72">
        <v>12</v>
      </c>
      <c r="E671" s="72">
        <v>2063.86</v>
      </c>
      <c r="Z671" s="74"/>
      <c r="AA671" s="72">
        <v>1.4359999999999999</v>
      </c>
      <c r="AB671" s="72">
        <v>358.45</v>
      </c>
      <c r="AC671" s="72">
        <v>1.48</v>
      </c>
      <c r="AD671" s="72">
        <v>2.73</v>
      </c>
      <c r="AE671" s="72">
        <v>7.6580000000000004</v>
      </c>
      <c r="AF671" s="72">
        <v>5.3999999999999999E-2</v>
      </c>
      <c r="AG671" s="72">
        <v>0.35799999999999998</v>
      </c>
      <c r="AH671" s="72">
        <v>2.8000000000000001E-2</v>
      </c>
      <c r="AI671" s="72" t="s">
        <v>50</v>
      </c>
      <c r="AJ671" s="72">
        <v>8.9999999999999993E-3</v>
      </c>
      <c r="AK671" s="72">
        <f t="shared" si="242"/>
        <v>77.759210387873182</v>
      </c>
      <c r="AL671" s="72">
        <f t="shared" si="235"/>
        <v>2.9453526275828739</v>
      </c>
      <c r="AM671" s="72">
        <f t="shared" si="236"/>
        <v>242.19594594594594</v>
      </c>
      <c r="AN671" s="72">
        <v>50.13</v>
      </c>
      <c r="AO671" s="74">
        <v>30.201000000000001</v>
      </c>
      <c r="AP671" s="72">
        <v>9676.74</v>
      </c>
      <c r="AQ671" s="74">
        <v>35.65</v>
      </c>
      <c r="AR671" s="74">
        <v>12.05</v>
      </c>
      <c r="AS671" s="74">
        <v>10.332000000000001</v>
      </c>
      <c r="AT671" s="74">
        <v>1.1870000000000001</v>
      </c>
      <c r="AU671" s="74">
        <v>0.45300000000000001</v>
      </c>
      <c r="AV671" s="74">
        <v>0.12</v>
      </c>
      <c r="AW671" s="74">
        <v>12.28</v>
      </c>
      <c r="AX671" s="74">
        <v>0.155</v>
      </c>
      <c r="AY671" s="74">
        <f t="shared" si="237"/>
        <v>34.661999999999999</v>
      </c>
      <c r="AZ671" s="74"/>
      <c r="BA671" s="74"/>
      <c r="BB671" s="74">
        <v>0.42599999999999999</v>
      </c>
      <c r="BC671" s="72">
        <v>66.150000000000006</v>
      </c>
      <c r="BD671" s="74">
        <v>0.2</v>
      </c>
      <c r="BE671" s="74">
        <v>1.87</v>
      </c>
      <c r="BF671" s="74">
        <v>7.4640000000000004</v>
      </c>
      <c r="BG671" s="74">
        <v>1.7999999999999999E-2</v>
      </c>
      <c r="BH671" s="74">
        <v>0.33500000000000002</v>
      </c>
      <c r="BI671" s="74">
        <v>1.9E-2</v>
      </c>
      <c r="BJ671" s="74">
        <v>0</v>
      </c>
      <c r="BK671" s="74">
        <v>6.0000000000000001E-3</v>
      </c>
      <c r="BL671" s="74">
        <v>1.49</v>
      </c>
      <c r="BM671" s="72">
        <v>643.08000000000004</v>
      </c>
      <c r="BN671" s="74">
        <v>1.2</v>
      </c>
      <c r="BO671" s="74">
        <v>40.9</v>
      </c>
      <c r="BP671" s="74">
        <v>17.376000000000001</v>
      </c>
      <c r="BQ671" s="74">
        <v>0.40100000000000002</v>
      </c>
      <c r="BR671" s="74">
        <v>0.25</v>
      </c>
      <c r="BS671" s="74">
        <v>0.436</v>
      </c>
      <c r="BT671" s="74">
        <v>7.27</v>
      </c>
      <c r="BU671" s="74">
        <v>0.01</v>
      </c>
      <c r="BV671" s="74">
        <f t="shared" si="238"/>
        <v>24.646000000000001</v>
      </c>
      <c r="BW671" s="74">
        <f t="shared" si="239"/>
        <v>8.8709999999999987</v>
      </c>
      <c r="BX671" s="73">
        <f t="shared" si="244"/>
        <v>-31.139999999999997</v>
      </c>
      <c r="BY671" s="73">
        <f t="shared" si="243"/>
        <v>-20.539000000000005</v>
      </c>
      <c r="BZ671" s="74">
        <v>0.35799999999999998</v>
      </c>
      <c r="CA671" s="72">
        <v>39.36</v>
      </c>
      <c r="CB671" s="74">
        <v>0.16</v>
      </c>
      <c r="CC671" s="74">
        <v>0.23</v>
      </c>
      <c r="CD671" s="74">
        <v>7.0709999999999997</v>
      </c>
      <c r="CE671" s="74">
        <v>0.01</v>
      </c>
      <c r="CF671" s="74">
        <v>0.33500000000000002</v>
      </c>
      <c r="CG671" s="74">
        <v>3.0000000000000001E-3</v>
      </c>
      <c r="CH671" s="74" t="s">
        <v>50</v>
      </c>
      <c r="CI671" s="74">
        <v>5.0000000000000001E-3</v>
      </c>
      <c r="CJ671" s="74">
        <v>2.1720000000000002</v>
      </c>
      <c r="CK671" s="74">
        <v>391.41</v>
      </c>
      <c r="CL671" s="74">
        <v>0.41</v>
      </c>
      <c r="CM671" s="74">
        <v>1.33</v>
      </c>
      <c r="CN671" s="74">
        <v>39.054000000000002</v>
      </c>
      <c r="CO671" s="74">
        <v>3.9E-2</v>
      </c>
      <c r="CP671" s="74">
        <v>0.61299999999999999</v>
      </c>
      <c r="CQ671" s="74">
        <v>1.4E-2</v>
      </c>
      <c r="CR671" s="74">
        <v>8.92</v>
      </c>
      <c r="CS671" s="74">
        <v>8.9999999999999993E-3</v>
      </c>
      <c r="CT671" s="74">
        <v>0.29699999999999999</v>
      </c>
      <c r="CU671" s="74">
        <v>27.11</v>
      </c>
      <c r="CV671" s="74">
        <v>0.15</v>
      </c>
      <c r="CW671" s="74">
        <v>0.16</v>
      </c>
      <c r="CX671" s="74">
        <v>5.4089999999999998</v>
      </c>
      <c r="CY671" s="74">
        <v>8.0000000000000002E-3</v>
      </c>
      <c r="CZ671" s="74">
        <v>0.309</v>
      </c>
      <c r="DA671" s="74">
        <v>2E-3</v>
      </c>
      <c r="DB671" s="74" t="s">
        <v>50</v>
      </c>
      <c r="DC671" s="74">
        <v>6.0000000000000001E-3</v>
      </c>
      <c r="DD671" s="74">
        <v>47.34</v>
      </c>
    </row>
    <row r="672" spans="1:108" ht="16.5" customHeight="1" x14ac:dyDescent="0.25">
      <c r="A672" s="70">
        <v>634</v>
      </c>
      <c r="B672" s="95">
        <v>45610</v>
      </c>
      <c r="C672" s="72">
        <v>1</v>
      </c>
      <c r="D672" s="72">
        <v>9.14</v>
      </c>
      <c r="E672" s="72">
        <v>1467.44</v>
      </c>
      <c r="Z672" s="74"/>
      <c r="AA672" s="72">
        <v>1.675</v>
      </c>
      <c r="AB672" s="72">
        <v>428.66</v>
      </c>
      <c r="AC672" s="72">
        <v>1.91</v>
      </c>
      <c r="AD672" s="72">
        <v>3.87</v>
      </c>
      <c r="AE672" s="72">
        <v>8.8889999999999993</v>
      </c>
      <c r="AF672" s="72">
        <v>8.2000000000000003E-2</v>
      </c>
      <c r="AG672" s="72">
        <v>0.47899999999999998</v>
      </c>
      <c r="AH672" s="72">
        <v>4.2000000000000003E-2</v>
      </c>
      <c r="AI672" s="72" t="s">
        <v>50</v>
      </c>
      <c r="AJ672" s="72">
        <v>1.0999999999999999E-2</v>
      </c>
      <c r="AK672" s="72">
        <f t="shared" si="242"/>
        <v>72.938484528351793</v>
      </c>
      <c r="AL672" s="72">
        <f t="shared" si="235"/>
        <v>3.0152686847403398</v>
      </c>
      <c r="AM672" s="72">
        <f t="shared" si="236"/>
        <v>224.42931937172776</v>
      </c>
      <c r="AN672" s="72">
        <v>60.43</v>
      </c>
      <c r="AO672" s="74">
        <v>24.645</v>
      </c>
      <c r="AP672" s="72">
        <v>7904.47</v>
      </c>
      <c r="AQ672" s="74">
        <v>38.74</v>
      </c>
      <c r="AR672" s="74">
        <v>12.77</v>
      </c>
      <c r="AS672" s="74">
        <v>9.2149999999999999</v>
      </c>
      <c r="AT672" s="74">
        <v>1.048</v>
      </c>
      <c r="AU672" s="74">
        <v>0.497</v>
      </c>
      <c r="AV672" s="74">
        <v>0.13300000000000001</v>
      </c>
      <c r="AW672" s="74">
        <v>13.41</v>
      </c>
      <c r="AX672" s="74">
        <v>0.152</v>
      </c>
      <c r="AY672" s="74">
        <f t="shared" si="237"/>
        <v>35.394999999999996</v>
      </c>
      <c r="AZ672" s="74"/>
      <c r="BA672" s="74"/>
      <c r="BB672" s="74">
        <v>0.58699999999999997</v>
      </c>
      <c r="BC672" s="72">
        <v>93.22</v>
      </c>
      <c r="BD672" s="74">
        <v>0.32</v>
      </c>
      <c r="BE672" s="74">
        <v>3.56</v>
      </c>
      <c r="BF672" s="74">
        <v>9.1609999999999996</v>
      </c>
      <c r="BG672" s="74">
        <v>0.03</v>
      </c>
      <c r="BH672" s="74">
        <v>0.52700000000000002</v>
      </c>
      <c r="BI672" s="74">
        <v>3.7999999999999999E-2</v>
      </c>
      <c r="BJ672" s="74">
        <v>0</v>
      </c>
      <c r="BK672" s="74">
        <v>8.0000000000000002E-3</v>
      </c>
      <c r="BL672" s="74">
        <v>0.69299999999999995</v>
      </c>
      <c r="BM672" s="72">
        <v>547.72</v>
      </c>
      <c r="BN672" s="74">
        <v>1.59</v>
      </c>
      <c r="BO672" s="74">
        <v>48.02</v>
      </c>
      <c r="BP672" s="74">
        <v>11.433999999999999</v>
      </c>
      <c r="BQ672" s="74">
        <v>0.36499999999999999</v>
      </c>
      <c r="BR672" s="74">
        <v>0.157</v>
      </c>
      <c r="BS672" s="74">
        <v>0.56599999999999995</v>
      </c>
      <c r="BT672" s="74">
        <v>2.21</v>
      </c>
      <c r="BU672" s="74">
        <v>8.9999999999999993E-3</v>
      </c>
      <c r="BV672" s="74">
        <f t="shared" si="238"/>
        <v>13.643999999999998</v>
      </c>
      <c r="BW672" s="74">
        <f t="shared" si="239"/>
        <v>4.165</v>
      </c>
      <c r="BX672" s="73">
        <f t="shared" si="244"/>
        <v>-31.929999999999996</v>
      </c>
      <c r="BY672" s="73">
        <f t="shared" si="243"/>
        <v>-21.374000000000006</v>
      </c>
      <c r="BZ672" s="74">
        <v>0.52700000000000002</v>
      </c>
      <c r="CA672" s="72">
        <v>68.69</v>
      </c>
      <c r="CB672" s="74">
        <v>0.21</v>
      </c>
      <c r="CC672" s="74">
        <v>0.56999999999999995</v>
      </c>
      <c r="CD672" s="74">
        <v>8.59</v>
      </c>
      <c r="CE672" s="74">
        <v>1.2E-2</v>
      </c>
      <c r="CF672" s="74">
        <v>0.47899999999999998</v>
      </c>
      <c r="CG672" s="74">
        <v>7.0000000000000001E-3</v>
      </c>
      <c r="CH672" s="74" t="s">
        <v>50</v>
      </c>
      <c r="CI672" s="74">
        <v>6.0000000000000001E-3</v>
      </c>
      <c r="CJ672" s="74">
        <v>2.0030000000000001</v>
      </c>
      <c r="CK672" s="74">
        <v>506.09</v>
      </c>
      <c r="CL672" s="74">
        <v>0.82</v>
      </c>
      <c r="CM672" s="74">
        <v>6.09</v>
      </c>
      <c r="CN672" s="74">
        <v>34.78</v>
      </c>
      <c r="CO672" s="74">
        <v>9.1999999999999998E-2</v>
      </c>
      <c r="CP672" s="74">
        <v>0.65</v>
      </c>
      <c r="CQ672" s="74">
        <v>6.2E-2</v>
      </c>
      <c r="CR672" s="74">
        <v>10.65</v>
      </c>
      <c r="CS672" s="74">
        <v>1.0999999999999999E-2</v>
      </c>
      <c r="CT672" s="74">
        <v>0.48899999999999999</v>
      </c>
      <c r="CU672" s="74">
        <v>62.76</v>
      </c>
      <c r="CV672" s="74">
        <v>0.22</v>
      </c>
      <c r="CW672" s="74">
        <v>0.31</v>
      </c>
      <c r="CX672" s="74">
        <v>8.8559999999999999</v>
      </c>
      <c r="CY672" s="74">
        <v>0.01</v>
      </c>
      <c r="CZ672" s="74">
        <v>0.45800000000000002</v>
      </c>
      <c r="DA672" s="74">
        <v>4.0000000000000001E-3</v>
      </c>
      <c r="DB672" s="74" t="s">
        <v>50</v>
      </c>
      <c r="DC672" s="74">
        <v>6.0000000000000001E-3</v>
      </c>
      <c r="DD672" s="74">
        <v>40.5</v>
      </c>
    </row>
    <row r="673" spans="1:108" ht="16.5" customHeight="1" x14ac:dyDescent="0.25">
      <c r="A673" s="70">
        <v>635</v>
      </c>
      <c r="B673" s="95">
        <v>45610</v>
      </c>
      <c r="C673" s="72">
        <v>2</v>
      </c>
      <c r="D673" s="72">
        <v>12</v>
      </c>
      <c r="E673" s="72">
        <v>2113.0700000000002</v>
      </c>
      <c r="Z673" s="74"/>
      <c r="AA673" s="72">
        <v>1.9350000000000001</v>
      </c>
      <c r="AB673" s="72">
        <v>524.11</v>
      </c>
      <c r="AC673" s="72">
        <v>2.0699999999999998</v>
      </c>
      <c r="AD673" s="72">
        <v>3.05</v>
      </c>
      <c r="AE673" s="72">
        <v>7.7830000000000004</v>
      </c>
      <c r="AF673" s="72">
        <v>7.0999999999999994E-2</v>
      </c>
      <c r="AG673" s="72">
        <v>0.34599999999999997</v>
      </c>
      <c r="AH673" s="72">
        <v>3.3000000000000002E-2</v>
      </c>
      <c r="AI673" s="72" t="s">
        <v>50</v>
      </c>
      <c r="AJ673" s="72">
        <v>0.01</v>
      </c>
      <c r="AK673" s="72">
        <f t="shared" si="242"/>
        <v>76.330655998615242</v>
      </c>
      <c r="AL673" s="72">
        <f t="shared" si="235"/>
        <v>2.9688998316561941</v>
      </c>
      <c r="AM673" s="72">
        <f t="shared" si="236"/>
        <v>253.19323671497588</v>
      </c>
      <c r="AN673" s="72">
        <v>45.77</v>
      </c>
      <c r="AO673" s="74">
        <v>20.494</v>
      </c>
      <c r="AP673" s="72">
        <v>7429.48</v>
      </c>
      <c r="AQ673" s="74">
        <v>35.880000000000003</v>
      </c>
      <c r="AR673" s="74">
        <v>15.49</v>
      </c>
      <c r="AS673" s="74">
        <v>9.2690000000000001</v>
      </c>
      <c r="AT673" s="74">
        <v>1.0569999999999999</v>
      </c>
      <c r="AU673" s="74">
        <v>0.38</v>
      </c>
      <c r="AV673" s="74">
        <v>0.16200000000000001</v>
      </c>
      <c r="AW673" s="74">
        <v>10.19</v>
      </c>
      <c r="AX673" s="74">
        <v>0.126</v>
      </c>
      <c r="AY673" s="74">
        <f t="shared" si="237"/>
        <v>34.948999999999998</v>
      </c>
      <c r="AZ673" s="74"/>
      <c r="BA673" s="74"/>
      <c r="BB673" s="74">
        <v>0.56299999999999994</v>
      </c>
      <c r="BC673" s="72">
        <v>97.98</v>
      </c>
      <c r="BD673" s="74">
        <v>0.46</v>
      </c>
      <c r="BE673" s="74">
        <v>3.01</v>
      </c>
      <c r="BF673" s="74">
        <v>8.0830000000000002</v>
      </c>
      <c r="BG673" s="74">
        <v>3.1E-2</v>
      </c>
      <c r="BH673" s="74">
        <v>0.33700000000000002</v>
      </c>
      <c r="BI673" s="74">
        <v>3.3000000000000002E-2</v>
      </c>
      <c r="BJ673" s="74">
        <v>0</v>
      </c>
      <c r="BK673" s="74">
        <v>4.0000000000000001E-3</v>
      </c>
      <c r="BL673" s="74">
        <v>1.343</v>
      </c>
      <c r="BM673" s="72">
        <v>708.18</v>
      </c>
      <c r="BN673" s="74">
        <v>1.46</v>
      </c>
      <c r="BO673" s="74">
        <v>49.46</v>
      </c>
      <c r="BP673" s="74">
        <v>12.554</v>
      </c>
      <c r="BQ673" s="74">
        <v>0.435</v>
      </c>
      <c r="BR673" s="74">
        <v>0.2</v>
      </c>
      <c r="BS673" s="74">
        <v>0.51900000000000002</v>
      </c>
      <c r="BT673" s="74">
        <v>2.06</v>
      </c>
      <c r="BU673" s="74">
        <v>8.0000000000000002E-3</v>
      </c>
      <c r="BV673" s="74">
        <f t="shared" si="238"/>
        <v>14.614000000000001</v>
      </c>
      <c r="BW673" s="74">
        <f t="shared" si="239"/>
        <v>3.9550000000000001</v>
      </c>
      <c r="BX673" s="73">
        <f t="shared" si="244"/>
        <v>-32.869999999999997</v>
      </c>
      <c r="BY673" s="73">
        <f t="shared" si="243"/>
        <v>-22.419000000000004</v>
      </c>
      <c r="BZ673" s="74">
        <v>0.52500000000000002</v>
      </c>
      <c r="CA673" s="72">
        <v>75.88</v>
      </c>
      <c r="CB673" s="74">
        <v>0.23</v>
      </c>
      <c r="CC673" s="74">
        <v>0.32</v>
      </c>
      <c r="CD673" s="74">
        <v>7.42</v>
      </c>
      <c r="CE673" s="74">
        <v>1.2999999999999999E-2</v>
      </c>
      <c r="CF673" s="74">
        <v>0.38600000000000001</v>
      </c>
      <c r="CG673" s="74">
        <v>4.0000000000000001E-3</v>
      </c>
      <c r="CH673" s="74" t="s">
        <v>50</v>
      </c>
      <c r="CI673" s="74">
        <v>5.0000000000000001E-3</v>
      </c>
      <c r="CJ673" s="74">
        <v>2.173</v>
      </c>
      <c r="CK673" s="74">
        <v>452.18</v>
      </c>
      <c r="CL673" s="74">
        <v>0.66</v>
      </c>
      <c r="CM673" s="74">
        <v>2.54</v>
      </c>
      <c r="CN673" s="74">
        <v>37.040999999999997</v>
      </c>
      <c r="CO673" s="74">
        <v>5.6000000000000001E-2</v>
      </c>
      <c r="CP673" s="74">
        <v>0.60799999999999998</v>
      </c>
      <c r="CQ673" s="74">
        <v>2.7E-2</v>
      </c>
      <c r="CR673" s="74">
        <v>10.67</v>
      </c>
      <c r="CS673" s="74">
        <v>1.0999999999999999E-2</v>
      </c>
      <c r="CT673" s="74">
        <v>0.499</v>
      </c>
      <c r="CU673" s="74">
        <v>53.86</v>
      </c>
      <c r="CV673" s="74">
        <v>0.26</v>
      </c>
      <c r="CW673" s="74">
        <v>0.27</v>
      </c>
      <c r="CX673" s="74">
        <v>6.7240000000000002</v>
      </c>
      <c r="CY673" s="74">
        <v>1.2E-2</v>
      </c>
      <c r="CZ673" s="74">
        <v>0.44</v>
      </c>
      <c r="DA673" s="74">
        <v>4.0000000000000001E-3</v>
      </c>
      <c r="DB673" s="74" t="s">
        <v>50</v>
      </c>
      <c r="DC673" s="74">
        <v>6.0000000000000001E-3</v>
      </c>
      <c r="DD673" s="74">
        <v>41.63</v>
      </c>
    </row>
    <row r="674" spans="1:108" ht="16.5" customHeight="1" x14ac:dyDescent="0.25">
      <c r="A674" s="70">
        <v>636</v>
      </c>
      <c r="B674" s="95">
        <v>45611</v>
      </c>
      <c r="C674" s="72">
        <v>1</v>
      </c>
      <c r="D674" s="72">
        <v>12</v>
      </c>
      <c r="E674" s="72">
        <v>2118.39</v>
      </c>
      <c r="Z674" s="74"/>
      <c r="AA674" s="72">
        <v>1.4490000000000001</v>
      </c>
      <c r="AB674" s="72">
        <v>349.28</v>
      </c>
      <c r="AC674" s="72">
        <v>1.67</v>
      </c>
      <c r="AD674" s="72">
        <v>3.03</v>
      </c>
      <c r="AE674" s="72">
        <v>6.9690000000000003</v>
      </c>
      <c r="AF674" s="72">
        <v>6.0999999999999999E-2</v>
      </c>
      <c r="AG674" s="72">
        <v>0.21</v>
      </c>
      <c r="AH674" s="72">
        <v>3.2000000000000001E-2</v>
      </c>
      <c r="AI674" s="72" t="s">
        <v>50</v>
      </c>
      <c r="AJ674" s="72">
        <v>7.0000000000000001E-3</v>
      </c>
      <c r="AK674" s="72">
        <f t="shared" si="242"/>
        <v>78.685878937003878</v>
      </c>
      <c r="AL674" s="72">
        <f t="shared" si="235"/>
        <v>2.9296866222861597</v>
      </c>
      <c r="AM674" s="72">
        <f t="shared" si="236"/>
        <v>209.14970059880238</v>
      </c>
      <c r="AN674" s="72">
        <v>63.52</v>
      </c>
      <c r="AO674" s="74">
        <v>17.782</v>
      </c>
      <c r="AP674" s="72">
        <v>7632.2</v>
      </c>
      <c r="AQ674" s="74">
        <v>48.04</v>
      </c>
      <c r="AR674" s="74">
        <v>9.1199999999999992</v>
      </c>
      <c r="AS674" s="74">
        <v>7.3609999999999998</v>
      </c>
      <c r="AT674" s="74">
        <v>0.94399999999999995</v>
      </c>
      <c r="AU674" s="74">
        <v>0.24099999999999999</v>
      </c>
      <c r="AV674" s="74">
        <v>9.6000000000000002E-2</v>
      </c>
      <c r="AW674" s="74">
        <v>8.2799999999999994</v>
      </c>
      <c r="AX674" s="74">
        <v>0.11899999999999999</v>
      </c>
      <c r="AY674" s="74">
        <f t="shared" si="237"/>
        <v>24.760999999999999</v>
      </c>
      <c r="AZ674" s="74"/>
      <c r="BA674" s="74"/>
      <c r="BB674" s="74">
        <v>0.55700000000000005</v>
      </c>
      <c r="BC674" s="72">
        <v>90.47</v>
      </c>
      <c r="BD674" s="74">
        <v>0.28999999999999998</v>
      </c>
      <c r="BE674" s="74">
        <v>2.94</v>
      </c>
      <c r="BF674" s="74">
        <v>7.835</v>
      </c>
      <c r="BG674" s="74">
        <v>3.5000000000000003E-2</v>
      </c>
      <c r="BH674" s="74">
        <v>0.23200000000000001</v>
      </c>
      <c r="BI674" s="74">
        <v>3.5999999999999997E-2</v>
      </c>
      <c r="BJ674" s="74">
        <v>0</v>
      </c>
      <c r="BK674" s="74">
        <v>5.0000000000000001E-3</v>
      </c>
      <c r="BL674" s="74">
        <v>1.1719999999999999</v>
      </c>
      <c r="BM674" s="72">
        <v>605.11</v>
      </c>
      <c r="BN674" s="74">
        <v>1.56</v>
      </c>
      <c r="BO674" s="74">
        <v>51.63</v>
      </c>
      <c r="BP674" s="74">
        <v>10.39</v>
      </c>
      <c r="BQ674" s="74">
        <v>0.49199999999999999</v>
      </c>
      <c r="BR674" s="74">
        <v>0.1</v>
      </c>
      <c r="BS674" s="74">
        <v>0.54700000000000004</v>
      </c>
      <c r="BT674" s="74">
        <v>1.95</v>
      </c>
      <c r="BU674" s="74">
        <v>8.0000000000000002E-3</v>
      </c>
      <c r="BV674" s="74">
        <f t="shared" si="238"/>
        <v>12.34</v>
      </c>
      <c r="BW674" s="74">
        <f t="shared" si="239"/>
        <v>4.0019999999999998</v>
      </c>
      <c r="BX674" s="73">
        <f t="shared" si="244"/>
        <v>-33.92</v>
      </c>
      <c r="BY674" s="73">
        <f t="shared" si="243"/>
        <v>-23.417000000000005</v>
      </c>
      <c r="BZ674" s="74">
        <v>0.49299999999999999</v>
      </c>
      <c r="CA674" s="72">
        <v>55.91</v>
      </c>
      <c r="CB674" s="74">
        <v>0.2</v>
      </c>
      <c r="CC674" s="74">
        <v>0.32</v>
      </c>
      <c r="CD674" s="74">
        <v>7.4</v>
      </c>
      <c r="CE674" s="74">
        <v>1.2E-2</v>
      </c>
      <c r="CF674" s="74">
        <v>0.23100000000000001</v>
      </c>
      <c r="CG674" s="74">
        <v>4.0000000000000001E-3</v>
      </c>
      <c r="CH674" s="74" t="s">
        <v>50</v>
      </c>
      <c r="CI674" s="74">
        <v>5.0000000000000001E-3</v>
      </c>
      <c r="CJ674" s="74">
        <v>2.3929999999999998</v>
      </c>
      <c r="CK674" s="74">
        <v>454.51</v>
      </c>
      <c r="CL674" s="74">
        <v>0.86</v>
      </c>
      <c r="CM674" s="74">
        <v>4.8499999999999996</v>
      </c>
      <c r="CN674" s="74">
        <v>38.380000000000003</v>
      </c>
      <c r="CO674" s="74">
        <v>9.4E-2</v>
      </c>
      <c r="CP674" s="74">
        <v>0.50900000000000001</v>
      </c>
      <c r="CQ674" s="74">
        <v>5.1999999999999998E-2</v>
      </c>
      <c r="CR674" s="74">
        <v>8.06</v>
      </c>
      <c r="CS674" s="74">
        <v>8.9999999999999993E-3</v>
      </c>
      <c r="CT674" s="74">
        <v>0.39200000000000002</v>
      </c>
      <c r="CU674" s="74">
        <v>39.5</v>
      </c>
      <c r="CV674" s="74">
        <v>0.22</v>
      </c>
      <c r="CW674" s="74">
        <v>0.22</v>
      </c>
      <c r="CX674" s="74">
        <v>6.327</v>
      </c>
      <c r="CY674" s="74">
        <v>0.01</v>
      </c>
      <c r="CZ674" s="74">
        <v>0.254</v>
      </c>
      <c r="DA674" s="74">
        <v>3.0000000000000001E-3</v>
      </c>
      <c r="DB674" s="74" t="s">
        <v>50</v>
      </c>
      <c r="DC674" s="74">
        <v>4.0000000000000001E-3</v>
      </c>
      <c r="DD674" s="74">
        <v>53.33</v>
      </c>
    </row>
    <row r="675" spans="1:108" ht="16.5" customHeight="1" x14ac:dyDescent="0.25">
      <c r="A675" s="70">
        <v>637</v>
      </c>
      <c r="B675" s="95">
        <v>45611</v>
      </c>
      <c r="C675" s="72">
        <v>2</v>
      </c>
      <c r="D675" s="72">
        <v>12</v>
      </c>
      <c r="E675" s="72">
        <v>2153.1799999999998</v>
      </c>
      <c r="Z675" s="74"/>
      <c r="AA675" s="72">
        <v>1.232</v>
      </c>
      <c r="AB675" s="72">
        <v>399.82</v>
      </c>
      <c r="AC675" s="72">
        <v>1.41</v>
      </c>
      <c r="AD675" s="72">
        <v>2.74</v>
      </c>
      <c r="AE675" s="72">
        <v>7.758</v>
      </c>
      <c r="AF675" s="72">
        <v>5.8000000000000003E-2</v>
      </c>
      <c r="AG675" s="72">
        <v>0.28499999999999998</v>
      </c>
      <c r="AH675" s="72">
        <v>2.8000000000000001E-2</v>
      </c>
      <c r="AI675" s="72" t="s">
        <v>50</v>
      </c>
      <c r="AJ675" s="72">
        <v>7.0000000000000001E-3</v>
      </c>
      <c r="AK675" s="72">
        <f t="shared" si="242"/>
        <v>77.642277416348875</v>
      </c>
      <c r="AL675" s="72">
        <f t="shared" si="235"/>
        <v>2.9460050143491587</v>
      </c>
      <c r="AM675" s="72">
        <f t="shared" si="236"/>
        <v>283.5602836879433</v>
      </c>
      <c r="AN675" s="72">
        <v>46.21</v>
      </c>
      <c r="AO675" s="74">
        <v>20.85</v>
      </c>
      <c r="AP675" s="72">
        <v>9263.2900000000009</v>
      </c>
      <c r="AQ675" s="74">
        <v>39.53</v>
      </c>
      <c r="AR675" s="74">
        <v>13.13</v>
      </c>
      <c r="AS675" s="74">
        <v>8.9179999999999993</v>
      </c>
      <c r="AT675" s="74">
        <v>1.044</v>
      </c>
      <c r="AU675" s="74">
        <v>0.33800000000000002</v>
      </c>
      <c r="AV675" s="74">
        <v>0.13300000000000001</v>
      </c>
      <c r="AW675" s="74">
        <v>9.1300000000000008</v>
      </c>
      <c r="AX675" s="74">
        <v>0.11899999999999999</v>
      </c>
      <c r="AY675" s="74">
        <f t="shared" si="237"/>
        <v>31.178000000000001</v>
      </c>
      <c r="AZ675" s="74"/>
      <c r="BA675" s="74"/>
      <c r="BB675" s="74">
        <v>0.498</v>
      </c>
      <c r="BC675" s="72">
        <v>92.5</v>
      </c>
      <c r="BD675" s="74">
        <v>0.24</v>
      </c>
      <c r="BE675" s="74">
        <v>2.2200000000000002</v>
      </c>
      <c r="BF675" s="74">
        <v>7.71</v>
      </c>
      <c r="BG675" s="74">
        <v>2.1999999999999999E-2</v>
      </c>
      <c r="BH675" s="74">
        <v>0.27600000000000002</v>
      </c>
      <c r="BI675" s="74">
        <v>2.3E-2</v>
      </c>
      <c r="BJ675" s="74">
        <v>0</v>
      </c>
      <c r="BK675" s="74">
        <v>4.0000000000000001E-3</v>
      </c>
      <c r="BL675" s="74">
        <v>1.4670000000000001</v>
      </c>
      <c r="BM675" s="72">
        <v>668.97</v>
      </c>
      <c r="BN675" s="74">
        <v>1.36</v>
      </c>
      <c r="BO675" s="74">
        <v>46.91</v>
      </c>
      <c r="BP675" s="74">
        <v>13.878</v>
      </c>
      <c r="BQ675" s="74">
        <v>0.443</v>
      </c>
      <c r="BR675" s="74">
        <v>0.19400000000000001</v>
      </c>
      <c r="BS675" s="74">
        <v>0.48299999999999998</v>
      </c>
      <c r="BT675" s="74">
        <v>2.84</v>
      </c>
      <c r="BU675" s="74">
        <v>8.9999999999999993E-3</v>
      </c>
      <c r="BV675" s="74">
        <f>BT675+BP675</f>
        <v>16.718</v>
      </c>
      <c r="BW675" s="74">
        <f t="shared" si="239"/>
        <v>4.6429999999999998</v>
      </c>
      <c r="BX675" s="73">
        <f t="shared" si="244"/>
        <v>-34.08</v>
      </c>
      <c r="BY675" s="73">
        <f t="shared" si="243"/>
        <v>-23.774000000000004</v>
      </c>
      <c r="BZ675" s="74">
        <v>0.46200000000000002</v>
      </c>
      <c r="CA675" s="72">
        <v>51.32</v>
      </c>
      <c r="CB675" s="74">
        <v>0.21</v>
      </c>
      <c r="CC675" s="74">
        <v>0.2</v>
      </c>
      <c r="CD675" s="74">
        <v>7.992</v>
      </c>
      <c r="CE675" s="74">
        <v>1.0999999999999999E-2</v>
      </c>
      <c r="CF675" s="74">
        <v>0.30099999999999999</v>
      </c>
      <c r="CG675" s="74">
        <v>3.0000000000000001E-3</v>
      </c>
      <c r="CH675" s="74" t="s">
        <v>50</v>
      </c>
      <c r="CI675" s="74">
        <v>5.0000000000000001E-3</v>
      </c>
      <c r="CJ675" s="74">
        <v>2.1619999999999999</v>
      </c>
      <c r="CK675" s="74">
        <v>802.22</v>
      </c>
      <c r="CL675" s="74">
        <v>1.81</v>
      </c>
      <c r="CM675" s="74">
        <v>11.13</v>
      </c>
      <c r="CN675" s="74">
        <v>35.581000000000003</v>
      </c>
      <c r="CO675" s="74">
        <v>0.16600000000000001</v>
      </c>
      <c r="CP675" s="74">
        <v>0.47</v>
      </c>
      <c r="CQ675" s="74">
        <v>0.115</v>
      </c>
      <c r="CR675" s="74">
        <v>9.3000000000000007</v>
      </c>
      <c r="CS675" s="74">
        <v>1.2999999999999999E-2</v>
      </c>
      <c r="CT675" s="74">
        <v>0.32800000000000001</v>
      </c>
      <c r="CU675" s="74">
        <v>35.67</v>
      </c>
      <c r="CV675" s="74">
        <v>0.2</v>
      </c>
      <c r="CW675" s="74">
        <v>0.15</v>
      </c>
      <c r="CX675" s="74">
        <v>6.1760000000000002</v>
      </c>
      <c r="CY675" s="74">
        <v>8.9999999999999993E-3</v>
      </c>
      <c r="CZ675" s="74">
        <v>0.27600000000000002</v>
      </c>
      <c r="DA675" s="74">
        <v>2E-3</v>
      </c>
      <c r="DB675" s="74" t="s">
        <v>50</v>
      </c>
      <c r="DC675" s="74">
        <v>4.0000000000000001E-3</v>
      </c>
      <c r="DD675" s="74">
        <v>41.83</v>
      </c>
    </row>
    <row r="676" spans="1:108" ht="16.5" customHeight="1" x14ac:dyDescent="0.25">
      <c r="A676" s="70">
        <v>638</v>
      </c>
      <c r="B676" s="95">
        <v>45612</v>
      </c>
      <c r="C676" s="72">
        <v>1</v>
      </c>
      <c r="D676" s="72">
        <v>11.49</v>
      </c>
      <c r="E676" s="72">
        <v>2079.67</v>
      </c>
      <c r="Z676" s="74"/>
      <c r="AA676" s="72">
        <v>1.399</v>
      </c>
      <c r="AB676" s="72">
        <v>386.56</v>
      </c>
      <c r="AC676" s="72">
        <v>1.76</v>
      </c>
      <c r="AD676" s="72">
        <v>3.21</v>
      </c>
      <c r="AE676" s="72">
        <v>7.8230000000000004</v>
      </c>
      <c r="AF676" s="72">
        <v>6.5000000000000002E-2</v>
      </c>
      <c r="AG676" s="72">
        <v>0.33</v>
      </c>
      <c r="AH676" s="72">
        <v>3.3000000000000002E-2</v>
      </c>
      <c r="AI676" s="72" t="s">
        <v>50</v>
      </c>
      <c r="AJ676" s="72">
        <v>7.0000000000000001E-3</v>
      </c>
      <c r="AK676" s="72">
        <f t="shared" si="242"/>
        <v>76.420408785706258</v>
      </c>
      <c r="AL676" s="72">
        <f t="shared" si="235"/>
        <v>2.9640033333076659</v>
      </c>
      <c r="AM676" s="72">
        <f t="shared" si="236"/>
        <v>219.63636363636363</v>
      </c>
      <c r="AN676" s="72">
        <v>65.180000000000007</v>
      </c>
      <c r="AO676" s="74">
        <v>21.82</v>
      </c>
      <c r="AP676" s="72">
        <v>8448.82</v>
      </c>
      <c r="AQ676" s="74">
        <v>46.11</v>
      </c>
      <c r="AR676" s="74">
        <v>12.41</v>
      </c>
      <c r="AS676" s="74">
        <v>8.0990000000000002</v>
      </c>
      <c r="AT676" s="74">
        <v>1.089</v>
      </c>
      <c r="AU676" s="74">
        <v>0.376</v>
      </c>
      <c r="AV676" s="74">
        <v>0.124</v>
      </c>
      <c r="AW676" s="74">
        <v>6.94</v>
      </c>
      <c r="AX676" s="74">
        <v>0.155</v>
      </c>
      <c r="AY676" s="74">
        <f t="shared" si="237"/>
        <v>27.449000000000002</v>
      </c>
      <c r="AZ676" s="74"/>
      <c r="BA676" s="74"/>
      <c r="BB676" s="74">
        <v>0.53300000000000003</v>
      </c>
      <c r="BC676" s="72">
        <v>94.97</v>
      </c>
      <c r="BD676" s="74">
        <v>0.28000000000000003</v>
      </c>
      <c r="BE676" s="74">
        <v>2.84</v>
      </c>
      <c r="BF676" s="74">
        <v>8.0719999999999992</v>
      </c>
      <c r="BG676" s="74">
        <v>3.1E-2</v>
      </c>
      <c r="BH676" s="74">
        <v>0.36299999999999999</v>
      </c>
      <c r="BI676" s="74">
        <v>2.9000000000000001E-2</v>
      </c>
      <c r="BJ676" s="74">
        <v>0</v>
      </c>
      <c r="BK676" s="74">
        <v>5.0000000000000001E-3</v>
      </c>
      <c r="BL676" s="74">
        <v>1.198</v>
      </c>
      <c r="BM676" s="72">
        <v>666.65</v>
      </c>
      <c r="BN676" s="74">
        <v>1.6</v>
      </c>
      <c r="BO676" s="74">
        <v>48.66</v>
      </c>
      <c r="BP676" s="74">
        <v>11.971</v>
      </c>
      <c r="BQ676" s="74">
        <v>0.45500000000000002</v>
      </c>
      <c r="BR676" s="74">
        <v>0.17</v>
      </c>
      <c r="BS676" s="74">
        <v>0.49199999999999999</v>
      </c>
      <c r="BT676" s="74">
        <v>2.2400000000000002</v>
      </c>
      <c r="BU676" s="74">
        <v>8.9999999999999993E-3</v>
      </c>
      <c r="BV676" s="74">
        <f t="shared" si="238"/>
        <v>14.211</v>
      </c>
      <c r="BW676" s="74">
        <f t="shared" si="239"/>
        <v>4.2949999999999999</v>
      </c>
      <c r="BX676" s="73">
        <f t="shared" si="244"/>
        <v>-34.839999999999996</v>
      </c>
      <c r="BY676" s="73">
        <f t="shared" si="243"/>
        <v>-24.479000000000006</v>
      </c>
      <c r="BZ676" s="74">
        <v>0.499</v>
      </c>
      <c r="CA676" s="72">
        <v>64.28</v>
      </c>
      <c r="CB676" s="74">
        <v>0.22</v>
      </c>
      <c r="CC676" s="74">
        <v>0.24</v>
      </c>
      <c r="CD676" s="74">
        <v>7.742</v>
      </c>
      <c r="CE676" s="74">
        <v>1.0999999999999999E-2</v>
      </c>
      <c r="CF676" s="74">
        <v>0.376</v>
      </c>
      <c r="CG676" s="74">
        <v>3.0000000000000001E-3</v>
      </c>
      <c r="CH676" s="74" t="s">
        <v>50</v>
      </c>
      <c r="CI676" s="74">
        <v>5.0000000000000001E-3</v>
      </c>
      <c r="CJ676" s="74">
        <v>2.9809999999999999</v>
      </c>
      <c r="CK676" s="74">
        <v>509.2</v>
      </c>
      <c r="CL676" s="74">
        <v>0.92</v>
      </c>
      <c r="CM676" s="74">
        <v>2.87</v>
      </c>
      <c r="CN676" s="74">
        <v>38.363999999999997</v>
      </c>
      <c r="CO676" s="74">
        <v>7.4999999999999997E-2</v>
      </c>
      <c r="CP676" s="74">
        <v>0.51800000000000002</v>
      </c>
      <c r="CQ676" s="74">
        <v>2.9000000000000001E-2</v>
      </c>
      <c r="CR676" s="74">
        <v>6.98</v>
      </c>
      <c r="CS676" s="74">
        <v>0.01</v>
      </c>
      <c r="CT676" s="74">
        <v>0.433</v>
      </c>
      <c r="CU676" s="74">
        <v>48.68</v>
      </c>
      <c r="CV676" s="74">
        <v>0.22</v>
      </c>
      <c r="CW676" s="74">
        <v>0.19</v>
      </c>
      <c r="CX676" s="74">
        <v>6.4390000000000001</v>
      </c>
      <c r="CY676" s="74">
        <v>0.01</v>
      </c>
      <c r="CZ676" s="74">
        <v>0.372</v>
      </c>
      <c r="DA676" s="74">
        <v>3.0000000000000001E-3</v>
      </c>
      <c r="DB676" s="74" t="s">
        <v>50</v>
      </c>
      <c r="DC676" s="74">
        <v>5.0000000000000001E-3</v>
      </c>
      <c r="DD676" s="74">
        <v>53.33</v>
      </c>
    </row>
    <row r="677" spans="1:108" ht="16.5" customHeight="1" x14ac:dyDescent="0.25">
      <c r="A677" s="70">
        <v>639</v>
      </c>
      <c r="B677" s="95">
        <v>45612</v>
      </c>
      <c r="C677" s="72">
        <v>2</v>
      </c>
      <c r="D677" s="72">
        <v>7.31</v>
      </c>
      <c r="E677" s="72">
        <v>1293.43</v>
      </c>
      <c r="Z677" s="74"/>
      <c r="AA677" s="72">
        <v>0.94699999999999995</v>
      </c>
      <c r="AB677" s="72">
        <v>398.34</v>
      </c>
      <c r="AC677" s="72">
        <v>1.51</v>
      </c>
      <c r="AD677" s="72">
        <v>2.97</v>
      </c>
      <c r="AE677" s="72">
        <v>7.633</v>
      </c>
      <c r="AF677" s="72">
        <v>5.3999999999999999E-2</v>
      </c>
      <c r="AG677" s="72">
        <v>0.27100000000000002</v>
      </c>
      <c r="AH677" s="72">
        <v>0.03</v>
      </c>
      <c r="AI677" s="72" t="s">
        <v>50</v>
      </c>
      <c r="AJ677" s="72">
        <v>7.0000000000000001E-3</v>
      </c>
      <c r="AK677" s="72">
        <f t="shared" si="242"/>
        <v>77.490714021399754</v>
      </c>
      <c r="AL677" s="72">
        <f t="shared" si="235"/>
        <v>2.947342998889996</v>
      </c>
      <c r="AM677" s="72">
        <f t="shared" si="236"/>
        <v>263.80132450331126</v>
      </c>
      <c r="AN677" s="72">
        <v>38.200000000000003</v>
      </c>
      <c r="AO677" s="74">
        <v>16.335999999999999</v>
      </c>
      <c r="AP677" s="72">
        <v>8560.4699999999993</v>
      </c>
      <c r="AQ677" s="74">
        <v>36.229999999999997</v>
      </c>
      <c r="AR677" s="74">
        <v>17.89</v>
      </c>
      <c r="AS677" s="74">
        <v>9.4540000000000006</v>
      </c>
      <c r="AT677" s="74">
        <v>0.96099999999999997</v>
      </c>
      <c r="AU677" s="74">
        <v>0.29799999999999999</v>
      </c>
      <c r="AV677" s="74">
        <v>0.17699999999999999</v>
      </c>
      <c r="AW677" s="74">
        <v>7.52</v>
      </c>
      <c r="AX677" s="74">
        <v>0.13300000000000001</v>
      </c>
      <c r="AY677" s="74">
        <f t="shared" si="237"/>
        <v>34.864000000000004</v>
      </c>
      <c r="AZ677" s="74"/>
      <c r="BA677" s="74"/>
      <c r="BB677" s="74">
        <v>0.433</v>
      </c>
      <c r="BC677" s="72">
        <v>75.459999999999994</v>
      </c>
      <c r="BD677" s="74">
        <v>0.3</v>
      </c>
      <c r="BE677" s="74">
        <v>2.61</v>
      </c>
      <c r="BF677" s="74">
        <v>7.9409999999999998</v>
      </c>
      <c r="BG677" s="74">
        <v>2.7E-2</v>
      </c>
      <c r="BH677" s="74">
        <v>0.28899999999999998</v>
      </c>
      <c r="BI677" s="74">
        <v>2.7E-2</v>
      </c>
      <c r="BJ677" s="74">
        <v>0</v>
      </c>
      <c r="BK677" s="74">
        <v>4.0000000000000001E-3</v>
      </c>
      <c r="BL677" s="74">
        <v>1.1970000000000001</v>
      </c>
      <c r="BM677" s="72">
        <v>706.11</v>
      </c>
      <c r="BN677" s="74">
        <v>1.7</v>
      </c>
      <c r="BO677" s="74">
        <v>48.56</v>
      </c>
      <c r="BP677" s="74">
        <v>13.366</v>
      </c>
      <c r="BQ677" s="74">
        <v>0.45400000000000001</v>
      </c>
      <c r="BR677" s="74">
        <v>0.17499999999999999</v>
      </c>
      <c r="BS677" s="74">
        <v>0.505</v>
      </c>
      <c r="BT677" s="74">
        <v>2.11</v>
      </c>
      <c r="BU677" s="74">
        <v>1.0999999999999999E-2</v>
      </c>
      <c r="BV677" s="74">
        <f t="shared" si="238"/>
        <v>15.475999999999999</v>
      </c>
      <c r="BW677" s="74">
        <f t="shared" si="239"/>
        <v>4.2639999999999993</v>
      </c>
      <c r="BX677" s="73">
        <f t="shared" si="244"/>
        <v>-35.729999999999997</v>
      </c>
      <c r="BY677" s="73">
        <f t="shared" si="243"/>
        <v>-25.215000000000007</v>
      </c>
      <c r="BZ677" s="74">
        <v>0.39900000000000002</v>
      </c>
      <c r="CA677" s="72">
        <v>74.37</v>
      </c>
      <c r="CB677" s="74">
        <v>0.28000000000000003</v>
      </c>
      <c r="CC677" s="74">
        <v>0.69</v>
      </c>
      <c r="CD677" s="74">
        <v>7.9039999999999999</v>
      </c>
      <c r="CE677" s="74">
        <v>1.4999999999999999E-2</v>
      </c>
      <c r="CF677" s="74">
        <v>0.33400000000000002</v>
      </c>
      <c r="CG677" s="74">
        <v>8.0000000000000002E-3</v>
      </c>
      <c r="CH677" s="74" t="s">
        <v>50</v>
      </c>
      <c r="CI677" s="74">
        <v>5.0000000000000001E-3</v>
      </c>
      <c r="CJ677" s="74">
        <v>2.3650000000000002</v>
      </c>
      <c r="CK677" s="74">
        <v>465.35</v>
      </c>
      <c r="CL677" s="74">
        <v>0.83</v>
      </c>
      <c r="CM677" s="74">
        <v>3.18</v>
      </c>
      <c r="CN677" s="74">
        <v>36.825000000000003</v>
      </c>
      <c r="CO677" s="74">
        <v>8.2000000000000003E-2</v>
      </c>
      <c r="CP677" s="74">
        <v>0.54300000000000004</v>
      </c>
      <c r="CQ677" s="74">
        <v>4.2999999999999997E-2</v>
      </c>
      <c r="CR677" s="74">
        <v>9.18</v>
      </c>
      <c r="CS677" s="74">
        <v>8.9999999999999993E-3</v>
      </c>
      <c r="CT677" s="74">
        <v>0.36599999999999999</v>
      </c>
      <c r="CU677" s="74">
        <v>64.94</v>
      </c>
      <c r="CV677" s="74">
        <v>0.22</v>
      </c>
      <c r="CW677" s="74">
        <v>0.33</v>
      </c>
      <c r="CX677" s="74">
        <v>6.48</v>
      </c>
      <c r="CY677" s="74">
        <v>0.01</v>
      </c>
      <c r="CZ677" s="74">
        <v>0.33400000000000002</v>
      </c>
      <c r="DA677" s="74">
        <v>4.0000000000000001E-3</v>
      </c>
      <c r="DB677" s="74" t="s">
        <v>50</v>
      </c>
      <c r="DC677" s="74">
        <v>4.0000000000000001E-3</v>
      </c>
      <c r="DD677" s="74">
        <v>41.89</v>
      </c>
    </row>
    <row r="678" spans="1:108" ht="16.5" customHeight="1" x14ac:dyDescent="0.25">
      <c r="A678" s="70">
        <v>640</v>
      </c>
      <c r="B678" s="95">
        <v>45613</v>
      </c>
      <c r="C678" s="72">
        <v>1</v>
      </c>
      <c r="D678" s="72">
        <v>10.82</v>
      </c>
      <c r="E678" s="72">
        <v>1937.74</v>
      </c>
      <c r="Z678" s="74"/>
      <c r="AA678" s="72">
        <v>1.3620000000000001</v>
      </c>
      <c r="AB678" s="72">
        <v>413.06</v>
      </c>
      <c r="AC678" s="72">
        <v>1.65</v>
      </c>
      <c r="AD678" s="72">
        <v>2.4900000000000002</v>
      </c>
      <c r="AE678" s="72">
        <v>6.9950000000000001</v>
      </c>
      <c r="AF678" s="72">
        <v>5.6000000000000001E-2</v>
      </c>
      <c r="AG678" s="72">
        <v>0.26100000000000001</v>
      </c>
      <c r="AH678" s="72">
        <v>2.7E-2</v>
      </c>
      <c r="AI678" s="72" t="s">
        <v>50</v>
      </c>
      <c r="AJ678" s="72">
        <v>8.9999999999999993E-3</v>
      </c>
      <c r="AK678" s="72">
        <f t="shared" si="242"/>
        <v>79.362263226266649</v>
      </c>
      <c r="AL678" s="72">
        <f t="shared" si="235"/>
        <v>2.923637938980709</v>
      </c>
      <c r="AM678" s="72">
        <f t="shared" si="236"/>
        <v>250.33939393939394</v>
      </c>
      <c r="AN678" s="72">
        <v>52.47</v>
      </c>
      <c r="AO678" s="74">
        <v>22.529</v>
      </c>
      <c r="AP678" s="72">
        <v>9181.26</v>
      </c>
      <c r="AQ678" s="74">
        <v>41.63</v>
      </c>
      <c r="AR678" s="74">
        <v>9.58</v>
      </c>
      <c r="AS678" s="74">
        <v>7.9329999999999998</v>
      </c>
      <c r="AT678" s="74">
        <v>0.85299999999999998</v>
      </c>
      <c r="AU678" s="74">
        <v>0.28100000000000003</v>
      </c>
      <c r="AV678" s="74">
        <v>0.10199999999999999</v>
      </c>
      <c r="AW678" s="74">
        <v>10.49</v>
      </c>
      <c r="AX678" s="74">
        <v>0.154</v>
      </c>
      <c r="AY678" s="74">
        <f t="shared" si="237"/>
        <v>28.003</v>
      </c>
      <c r="AZ678" s="74"/>
      <c r="BA678" s="74"/>
      <c r="BB678" s="74">
        <v>0.49399999999999999</v>
      </c>
      <c r="BC678" s="72">
        <v>92.45</v>
      </c>
      <c r="BD678" s="74">
        <v>0.28000000000000003</v>
      </c>
      <c r="BE678" s="74">
        <v>2.48</v>
      </c>
      <c r="BF678" s="74">
        <v>7.1210000000000004</v>
      </c>
      <c r="BG678" s="74">
        <v>0.03</v>
      </c>
      <c r="BH678" s="74">
        <v>0.26100000000000001</v>
      </c>
      <c r="BI678" s="74">
        <v>2.9000000000000001E-2</v>
      </c>
      <c r="BJ678" s="74">
        <v>0</v>
      </c>
      <c r="BK678" s="74">
        <v>5.0000000000000001E-3</v>
      </c>
      <c r="BL678" s="74">
        <v>1.486</v>
      </c>
      <c r="BM678" s="72">
        <v>718.77</v>
      </c>
      <c r="BN678" s="74">
        <v>1.71</v>
      </c>
      <c r="BO678" s="74">
        <v>48.3</v>
      </c>
      <c r="BP678" s="74">
        <v>12.989000000000001</v>
      </c>
      <c r="BQ678" s="74">
        <v>0.46300000000000002</v>
      </c>
      <c r="BR678" s="74">
        <v>0.20200000000000001</v>
      </c>
      <c r="BS678" s="74">
        <v>0.52800000000000002</v>
      </c>
      <c r="BT678" s="74">
        <v>2.64</v>
      </c>
      <c r="BU678" s="74">
        <v>1.0999999999999999E-2</v>
      </c>
      <c r="BV678" s="74">
        <f t="shared" si="238"/>
        <v>15.629000000000001</v>
      </c>
      <c r="BW678" s="74">
        <f t="shared" si="239"/>
        <v>4.8129999999999997</v>
      </c>
      <c r="BX678" s="73">
        <f t="shared" si="244"/>
        <v>-36.089999999999996</v>
      </c>
      <c r="BY678" s="73">
        <f t="shared" si="243"/>
        <v>-25.402000000000008</v>
      </c>
      <c r="BZ678" s="74">
        <v>0.42499999999999999</v>
      </c>
      <c r="CA678" s="72">
        <v>53.32</v>
      </c>
      <c r="CB678" s="74">
        <v>0.27</v>
      </c>
      <c r="CC678" s="74">
        <v>0.28000000000000003</v>
      </c>
      <c r="CD678" s="74">
        <v>6.8230000000000004</v>
      </c>
      <c r="CE678" s="74">
        <v>0.01</v>
      </c>
      <c r="CF678" s="74">
        <v>0.26800000000000002</v>
      </c>
      <c r="CG678" s="74">
        <v>3.0000000000000001E-3</v>
      </c>
      <c r="CH678" s="74" t="s">
        <v>50</v>
      </c>
      <c r="CI678" s="74">
        <v>4.0000000000000001E-3</v>
      </c>
      <c r="CJ678" s="74">
        <v>2.4500000000000002</v>
      </c>
      <c r="CK678" s="74">
        <v>502.03</v>
      </c>
      <c r="CL678" s="74">
        <v>0.82</v>
      </c>
      <c r="CM678" s="74">
        <v>2.63</v>
      </c>
      <c r="CN678" s="74">
        <v>40.082999999999998</v>
      </c>
      <c r="CO678" s="74">
        <v>5.7000000000000002E-2</v>
      </c>
      <c r="CP678" s="74">
        <v>0.498</v>
      </c>
      <c r="CQ678" s="74">
        <v>2.9000000000000001E-2</v>
      </c>
      <c r="CR678" s="74">
        <v>6.25</v>
      </c>
      <c r="CS678" s="74">
        <v>0.01</v>
      </c>
      <c r="CT678" s="74">
        <v>0.35799999999999998</v>
      </c>
      <c r="CU678" s="74">
        <v>50.07</v>
      </c>
      <c r="CV678" s="74">
        <v>0.22</v>
      </c>
      <c r="CW678" s="74">
        <v>0.23</v>
      </c>
      <c r="CX678" s="74">
        <v>6.6449999999999996</v>
      </c>
      <c r="CY678" s="74">
        <v>1.0999999999999999E-2</v>
      </c>
      <c r="CZ678" s="74">
        <v>0.30099999999999999</v>
      </c>
      <c r="DA678" s="74">
        <v>4.0000000000000001E-3</v>
      </c>
      <c r="DB678" s="74" t="s">
        <v>50</v>
      </c>
      <c r="DC678" s="74">
        <v>5.0000000000000001E-3</v>
      </c>
      <c r="DD678" s="74">
        <v>41.63</v>
      </c>
    </row>
    <row r="679" spans="1:108" ht="16.5" customHeight="1" x14ac:dyDescent="0.25">
      <c r="A679" s="70">
        <v>641</v>
      </c>
      <c r="B679" s="95">
        <v>45613</v>
      </c>
      <c r="C679" s="72">
        <v>2</v>
      </c>
      <c r="D679" s="72">
        <v>11.66</v>
      </c>
      <c r="E679" s="72">
        <v>1992.17</v>
      </c>
      <c r="Z679" s="74"/>
      <c r="AA679" s="72">
        <v>1.238</v>
      </c>
      <c r="AB679" s="72">
        <v>423.46</v>
      </c>
      <c r="AC679" s="72">
        <v>1.56</v>
      </c>
      <c r="AD679" s="72">
        <v>2.65</v>
      </c>
      <c r="AE679" s="72">
        <v>8.3350000000000009</v>
      </c>
      <c r="AF679" s="72">
        <v>5.2999999999999999E-2</v>
      </c>
      <c r="AG679" s="72">
        <v>0.317</v>
      </c>
      <c r="AH679" s="72">
        <v>2.8000000000000001E-2</v>
      </c>
      <c r="AI679" s="72" t="s">
        <v>50</v>
      </c>
      <c r="AJ679" s="72">
        <v>0.01</v>
      </c>
      <c r="AK679" s="72">
        <f t="shared" si="242"/>
        <v>76.336237753757672</v>
      </c>
      <c r="AL679" s="72">
        <f t="shared" si="235"/>
        <v>2.9677959764054691</v>
      </c>
      <c r="AM679" s="72">
        <f t="shared" si="236"/>
        <v>271.4487179487179</v>
      </c>
      <c r="AN679" s="72">
        <v>37.799999999999997</v>
      </c>
      <c r="AO679" s="74">
        <v>20.98</v>
      </c>
      <c r="AP679" s="72">
        <v>10198.93</v>
      </c>
      <c r="AQ679" s="74">
        <v>42.78</v>
      </c>
      <c r="AR679" s="74">
        <v>14.66</v>
      </c>
      <c r="AS679" s="74">
        <v>8.5269999999999992</v>
      </c>
      <c r="AT679" s="74">
        <v>0.999</v>
      </c>
      <c r="AU679" s="74">
        <v>0.30599999999999999</v>
      </c>
      <c r="AV679" s="74">
        <v>0.152</v>
      </c>
      <c r="AW679" s="74">
        <v>7.74</v>
      </c>
      <c r="AX679" s="74">
        <v>0.20100000000000001</v>
      </c>
      <c r="AY679" s="74">
        <f t="shared" si="237"/>
        <v>30.927</v>
      </c>
      <c r="AZ679" s="74"/>
      <c r="BA679" s="74"/>
      <c r="BB679" s="74">
        <v>0.59</v>
      </c>
      <c r="BC679" s="72">
        <v>101.16</v>
      </c>
      <c r="BD679" s="74">
        <v>0.31</v>
      </c>
      <c r="BE679" s="74">
        <v>2.56</v>
      </c>
      <c r="BF679" s="74">
        <v>8.0960000000000001</v>
      </c>
      <c r="BG679" s="74">
        <v>0.03</v>
      </c>
      <c r="BH679" s="74">
        <v>0.30299999999999999</v>
      </c>
      <c r="BI679" s="74">
        <v>2.8000000000000001E-2</v>
      </c>
      <c r="BJ679" s="74">
        <v>0</v>
      </c>
      <c r="BK679" s="74">
        <v>8.9999999999999993E-3</v>
      </c>
      <c r="BL679" s="74">
        <v>1.782</v>
      </c>
      <c r="BM679" s="72">
        <v>726.82</v>
      </c>
      <c r="BN679" s="74">
        <v>1.37</v>
      </c>
      <c r="BO679" s="74">
        <v>48.42</v>
      </c>
      <c r="BP679" s="74">
        <v>13.000999999999999</v>
      </c>
      <c r="BQ679" s="74">
        <v>0.51500000000000001</v>
      </c>
      <c r="BR679" s="74">
        <v>0.187</v>
      </c>
      <c r="BS679" s="74">
        <v>0.51900000000000002</v>
      </c>
      <c r="BT679" s="74">
        <v>2.66</v>
      </c>
      <c r="BU679" s="74">
        <v>0.01</v>
      </c>
      <c r="BV679" s="74">
        <f t="shared" si="238"/>
        <v>15.661</v>
      </c>
      <c r="BW679" s="74">
        <f t="shared" si="239"/>
        <v>4.5449999999999999</v>
      </c>
      <c r="BX679" s="73">
        <f t="shared" si="244"/>
        <v>-36.429999999999993</v>
      </c>
      <c r="BY679" s="73">
        <f t="shared" si="243"/>
        <v>-25.857000000000006</v>
      </c>
      <c r="BZ679" s="74">
        <v>0.42699999999999999</v>
      </c>
      <c r="CA679" s="72">
        <v>60.63</v>
      </c>
      <c r="CB679" s="74">
        <v>0.26</v>
      </c>
      <c r="CC679" s="74">
        <v>0.23</v>
      </c>
      <c r="CD679" s="74">
        <v>7.85</v>
      </c>
      <c r="CE679" s="74">
        <v>1.0999999999999999E-2</v>
      </c>
      <c r="CF679" s="74">
        <v>0.30299999999999999</v>
      </c>
      <c r="CG679" s="74">
        <v>3.0000000000000001E-3</v>
      </c>
      <c r="CH679" s="74" t="s">
        <v>50</v>
      </c>
      <c r="CI679" s="74">
        <v>5.0000000000000001E-3</v>
      </c>
      <c r="CJ679" s="74">
        <v>0</v>
      </c>
      <c r="CK679" s="74">
        <v>0</v>
      </c>
      <c r="CL679" s="74">
        <v>0</v>
      </c>
      <c r="CM679" s="74">
        <v>0</v>
      </c>
      <c r="CN679" s="74">
        <v>0</v>
      </c>
      <c r="CO679" s="74">
        <v>0</v>
      </c>
      <c r="CP679" s="74">
        <v>0</v>
      </c>
      <c r="CQ679" s="74">
        <v>0</v>
      </c>
      <c r="CR679" s="74">
        <v>0</v>
      </c>
      <c r="CS679" s="74">
        <v>0</v>
      </c>
      <c r="CT679" s="74">
        <v>0</v>
      </c>
      <c r="CU679" s="74">
        <v>0</v>
      </c>
      <c r="CV679" s="74">
        <v>0</v>
      </c>
      <c r="CW679" s="74">
        <v>0</v>
      </c>
      <c r="CX679" s="74">
        <v>0</v>
      </c>
      <c r="CY679" s="74">
        <v>0</v>
      </c>
      <c r="CZ679" s="74">
        <v>0</v>
      </c>
      <c r="DA679" s="74">
        <v>0</v>
      </c>
      <c r="DB679" s="74">
        <v>0</v>
      </c>
      <c r="DC679" s="74">
        <v>0</v>
      </c>
      <c r="DD679" s="74">
        <v>29.16</v>
      </c>
    </row>
    <row r="680" spans="1:108" ht="16.5" customHeight="1" x14ac:dyDescent="0.25">
      <c r="A680" s="70">
        <v>642</v>
      </c>
      <c r="B680" s="95">
        <v>45614</v>
      </c>
      <c r="C680" s="72">
        <v>1</v>
      </c>
      <c r="D680" s="72">
        <v>12</v>
      </c>
      <c r="E680" s="72">
        <v>2102.81</v>
      </c>
      <c r="Z680" s="74"/>
      <c r="AA680" s="72">
        <v>1.4419999999999999</v>
      </c>
      <c r="AB680" s="72">
        <v>321.20999999999998</v>
      </c>
      <c r="AC680" s="72">
        <v>1.3640000000000001</v>
      </c>
      <c r="AD680" s="72">
        <v>2.3199999999999998</v>
      </c>
      <c r="AE680" s="72">
        <v>7.085</v>
      </c>
      <c r="AF680" s="72">
        <v>5.6000000000000001E-2</v>
      </c>
      <c r="AG680" s="72">
        <v>0.29299999999999998</v>
      </c>
      <c r="AH680" s="72">
        <v>2.5000000000000001E-2</v>
      </c>
      <c r="AI680" s="72" t="s">
        <v>50</v>
      </c>
      <c r="AJ680" s="72">
        <v>0</v>
      </c>
      <c r="AK680" s="72">
        <f t="shared" si="242"/>
        <v>79.730443303389933</v>
      </c>
      <c r="AL680" s="72">
        <f t="shared" si="235"/>
        <v>2.9175061307477419</v>
      </c>
      <c r="AM680" s="72">
        <f t="shared" si="236"/>
        <v>235.49120234604104</v>
      </c>
      <c r="AN680" s="72">
        <v>52.47</v>
      </c>
      <c r="AO680" s="74">
        <v>27.513999999999999</v>
      </c>
      <c r="AP680" s="72">
        <v>9239.77</v>
      </c>
      <c r="AQ680" s="74">
        <v>42.71</v>
      </c>
      <c r="AR680" s="74">
        <v>12.321999999999999</v>
      </c>
      <c r="AS680" s="74">
        <v>7.5730000000000004</v>
      </c>
      <c r="AT680" s="74">
        <v>1.0309999999999999</v>
      </c>
      <c r="AU680" s="74">
        <v>0.28799999999999998</v>
      </c>
      <c r="AV680" s="74">
        <v>0.128</v>
      </c>
      <c r="AW680" s="74">
        <v>6.43</v>
      </c>
      <c r="AX680" s="74">
        <v>0</v>
      </c>
      <c r="AY680" s="74">
        <f t="shared" si="237"/>
        <v>26.324999999999999</v>
      </c>
      <c r="AZ680" s="74"/>
      <c r="BA680" s="74"/>
      <c r="BB680" s="74">
        <v>0.59299999999999997</v>
      </c>
      <c r="BC680" s="72">
        <v>81.05</v>
      </c>
      <c r="BD680" s="74">
        <v>0.189</v>
      </c>
      <c r="BE680" s="74">
        <v>2.194</v>
      </c>
      <c r="BF680" s="74">
        <v>6.5659999999999998</v>
      </c>
      <c r="BG680" s="74">
        <v>2.8000000000000001E-2</v>
      </c>
      <c r="BH680" s="74">
        <v>0.25900000000000001</v>
      </c>
      <c r="BI680" s="74">
        <v>2.3E-2</v>
      </c>
      <c r="BJ680" s="74">
        <v>0</v>
      </c>
      <c r="BK680" s="74">
        <v>0</v>
      </c>
      <c r="BL680" s="74">
        <v>1.5980000000000001</v>
      </c>
      <c r="BM680" s="72">
        <v>679.11</v>
      </c>
      <c r="BN680" s="74">
        <v>0.94699999999999995</v>
      </c>
      <c r="BO680" s="74">
        <v>49.72</v>
      </c>
      <c r="BP680" s="74">
        <v>10.161</v>
      </c>
      <c r="BQ680" s="74">
        <v>0.51200000000000001</v>
      </c>
      <c r="BR680" s="74">
        <v>0.153</v>
      </c>
      <c r="BS680" s="74">
        <v>0.47299999999999998</v>
      </c>
      <c r="BT680" s="74">
        <v>3.14</v>
      </c>
      <c r="BU680" s="74">
        <v>0</v>
      </c>
      <c r="BV680" s="74">
        <f t="shared" si="238"/>
        <v>13.301</v>
      </c>
      <c r="BW680" s="74">
        <f t="shared" si="239"/>
        <v>4.5990000000000002</v>
      </c>
      <c r="BX680" s="73">
        <f t="shared" si="244"/>
        <v>-36.289999999999992</v>
      </c>
      <c r="BY680" s="73">
        <f t="shared" si="243"/>
        <v>-26.258000000000006</v>
      </c>
      <c r="BZ680" s="74">
        <v>0.52600000000000002</v>
      </c>
      <c r="CA680" s="72">
        <v>59.16</v>
      </c>
      <c r="CB680" s="74">
        <v>0.16900000000000001</v>
      </c>
      <c r="CC680" s="74">
        <v>0.21199999999999999</v>
      </c>
      <c r="CD680" s="74">
        <v>6.617</v>
      </c>
      <c r="CE680" s="74">
        <v>8.9999999999999993E-3</v>
      </c>
      <c r="CF680" s="74">
        <v>0.27200000000000002</v>
      </c>
      <c r="CG680" s="74">
        <v>3.0000000000000001E-3</v>
      </c>
      <c r="CH680" s="74" t="s">
        <v>50</v>
      </c>
      <c r="CI680" s="74">
        <v>0</v>
      </c>
      <c r="CJ680" s="74">
        <v>2.9950000000000001</v>
      </c>
      <c r="CK680" s="74">
        <v>527.15</v>
      </c>
      <c r="CL680" s="74">
        <v>0.55400000000000005</v>
      </c>
      <c r="CM680" s="74">
        <v>2.3170000000000002</v>
      </c>
      <c r="CN680" s="74">
        <v>40.195</v>
      </c>
      <c r="CO680" s="74">
        <v>5.8999999999999997E-2</v>
      </c>
      <c r="CP680" s="74">
        <v>0.52100000000000002</v>
      </c>
      <c r="CQ680" s="74">
        <v>2.5000000000000001E-2</v>
      </c>
      <c r="CR680" s="74">
        <v>5.15</v>
      </c>
      <c r="CS680" s="74">
        <v>0</v>
      </c>
      <c r="CT680" s="74">
        <v>0.43099999999999999</v>
      </c>
      <c r="CU680" s="74">
        <v>38.42</v>
      </c>
      <c r="CV680" s="74">
        <v>0.158</v>
      </c>
      <c r="CW680" s="74">
        <v>0.152</v>
      </c>
      <c r="CX680" s="74">
        <v>5.6269999999999998</v>
      </c>
      <c r="CY680" s="74">
        <v>8.0000000000000002E-3</v>
      </c>
      <c r="CZ680" s="74">
        <v>0.26800000000000002</v>
      </c>
      <c r="DA680" s="74">
        <v>2E-3</v>
      </c>
      <c r="DB680" s="74">
        <v>0</v>
      </c>
      <c r="DC680" s="74">
        <v>0</v>
      </c>
      <c r="DD680" s="74">
        <v>41.89</v>
      </c>
    </row>
    <row r="681" spans="1:108" ht="16.5" customHeight="1" x14ac:dyDescent="0.25">
      <c r="A681" s="70">
        <v>643</v>
      </c>
      <c r="B681" s="95">
        <v>45614</v>
      </c>
      <c r="C681" s="72">
        <v>2</v>
      </c>
      <c r="D681" s="72">
        <v>12</v>
      </c>
      <c r="E681" s="72">
        <v>2108.56</v>
      </c>
      <c r="Z681" s="74"/>
      <c r="AA681" s="72">
        <v>0</v>
      </c>
      <c r="AB681" s="72">
        <v>0</v>
      </c>
      <c r="AC681" s="72">
        <v>0</v>
      </c>
      <c r="AD681" s="72">
        <v>0</v>
      </c>
      <c r="AE681" s="72">
        <v>0</v>
      </c>
      <c r="AF681" s="72">
        <v>0</v>
      </c>
      <c r="AG681" s="72">
        <v>0</v>
      </c>
      <c r="AH681" s="72">
        <v>0</v>
      </c>
      <c r="AI681" s="72">
        <v>0</v>
      </c>
      <c r="AJ681" s="72">
        <v>0</v>
      </c>
      <c r="AK681" s="72">
        <v>0</v>
      </c>
      <c r="AL681" s="72">
        <v>0</v>
      </c>
      <c r="AM681" s="72">
        <f t="shared" si="236"/>
        <v>0</v>
      </c>
      <c r="AN681" s="72"/>
      <c r="AO681" s="74">
        <v>31.391999999999999</v>
      </c>
      <c r="AP681" s="72">
        <v>10736.17</v>
      </c>
      <c r="AQ681" s="74">
        <v>44.02</v>
      </c>
      <c r="AR681" s="74">
        <v>10.773999999999999</v>
      </c>
      <c r="AS681" s="74">
        <v>8.8620000000000001</v>
      </c>
      <c r="AT681" s="74">
        <v>1.0740000000000001</v>
      </c>
      <c r="AU681" s="74">
        <v>0.36399999999999999</v>
      </c>
      <c r="AV681" s="74">
        <v>0.11</v>
      </c>
      <c r="AW681" s="74">
        <v>7.39</v>
      </c>
      <c r="AX681" s="74">
        <v>0</v>
      </c>
      <c r="AY681" s="74">
        <f t="shared" si="237"/>
        <v>27.025999999999996</v>
      </c>
      <c r="AZ681" s="74"/>
      <c r="BA681" s="74"/>
      <c r="BB681" s="74">
        <v>0.42899999999999999</v>
      </c>
      <c r="BC681" s="72">
        <v>66.3</v>
      </c>
      <c r="BD681" s="74">
        <v>0.26</v>
      </c>
      <c r="BE681" s="74">
        <v>2.254</v>
      </c>
      <c r="BF681" s="74">
        <v>7.1980000000000004</v>
      </c>
      <c r="BG681" s="74">
        <v>2.5999999999999999E-2</v>
      </c>
      <c r="BH681" s="74">
        <v>0.28699999999999998</v>
      </c>
      <c r="BI681" s="74">
        <v>2.4E-2</v>
      </c>
      <c r="BJ681" s="74">
        <v>0</v>
      </c>
      <c r="BK681" s="74">
        <v>0</v>
      </c>
      <c r="BL681" s="74">
        <v>1.4710000000000001</v>
      </c>
      <c r="BM681" s="72">
        <v>602.98</v>
      </c>
      <c r="BN681" s="74">
        <v>1.353</v>
      </c>
      <c r="BO681" s="74">
        <v>50.68</v>
      </c>
      <c r="BP681" s="74">
        <v>12.111000000000001</v>
      </c>
      <c r="BQ681" s="74">
        <v>0.52700000000000002</v>
      </c>
      <c r="BR681" s="74">
        <v>0.14899999999999999</v>
      </c>
      <c r="BS681" s="74">
        <v>0.56399999999999995</v>
      </c>
      <c r="BT681" s="74">
        <v>1.84</v>
      </c>
      <c r="BU681" s="74">
        <v>0</v>
      </c>
      <c r="BV681" s="74">
        <f t="shared" si="238"/>
        <v>13.951000000000001</v>
      </c>
      <c r="BW681" s="74">
        <f t="shared" si="239"/>
        <v>3.72</v>
      </c>
      <c r="BX681" s="73">
        <f t="shared" si="244"/>
        <v>-37.449999999999989</v>
      </c>
      <c r="BY681" s="73">
        <f t="shared" si="243"/>
        <v>-27.538000000000007</v>
      </c>
      <c r="BZ681" s="74">
        <v>0.26300000000000001</v>
      </c>
      <c r="CA681" s="72">
        <v>45.67</v>
      </c>
      <c r="CB681" s="74">
        <v>0.22900000000000001</v>
      </c>
      <c r="CC681" s="74">
        <v>0.30199999999999999</v>
      </c>
      <c r="CD681" s="74">
        <v>7.0869999999999997</v>
      </c>
      <c r="CE681" s="74">
        <v>1.2999999999999999E-2</v>
      </c>
      <c r="CF681" s="74">
        <v>0.28899999999999998</v>
      </c>
      <c r="CG681" s="74">
        <v>3.0000000000000001E-3</v>
      </c>
      <c r="CH681" s="74" t="s">
        <v>50</v>
      </c>
      <c r="CI681" s="74">
        <v>0</v>
      </c>
      <c r="CJ681" s="74">
        <v>2.714</v>
      </c>
      <c r="CK681" s="74">
        <v>429.85</v>
      </c>
      <c r="CL681" s="74">
        <v>0.58099999999999996</v>
      </c>
      <c r="CM681" s="74">
        <v>2.073</v>
      </c>
      <c r="CN681" s="74">
        <v>39.276000000000003</v>
      </c>
      <c r="CO681" s="74">
        <v>5.6000000000000001E-2</v>
      </c>
      <c r="CP681" s="74">
        <v>0.60399999999999998</v>
      </c>
      <c r="CQ681" s="74">
        <v>2.1999999999999999E-2</v>
      </c>
      <c r="CR681" s="74">
        <v>6.53</v>
      </c>
      <c r="CS681" s="74">
        <v>0</v>
      </c>
      <c r="CT681" s="74">
        <v>0</v>
      </c>
      <c r="CU681" s="74">
        <v>0</v>
      </c>
      <c r="CV681" s="74">
        <v>0</v>
      </c>
      <c r="CW681" s="74">
        <v>0</v>
      </c>
      <c r="CX681" s="74">
        <v>0</v>
      </c>
      <c r="CY681" s="74">
        <v>0</v>
      </c>
      <c r="CZ681" s="74">
        <v>0</v>
      </c>
      <c r="DA681" s="74">
        <v>0</v>
      </c>
      <c r="DB681" s="74">
        <v>0</v>
      </c>
      <c r="DC681" s="74">
        <v>0</v>
      </c>
      <c r="DD681" s="74">
        <v>41.63</v>
      </c>
    </row>
    <row r="682" spans="1:108" ht="16.5" customHeight="1" x14ac:dyDescent="0.25">
      <c r="A682" s="70">
        <v>644</v>
      </c>
      <c r="B682" s="95">
        <v>45615</v>
      </c>
      <c r="C682" s="72">
        <v>1</v>
      </c>
      <c r="D682" s="72">
        <v>11.69</v>
      </c>
      <c r="E682" s="72">
        <v>2029.89</v>
      </c>
      <c r="Z682" s="74"/>
      <c r="AA682" s="72">
        <v>1.327</v>
      </c>
      <c r="AB682" s="72">
        <v>407.63</v>
      </c>
      <c r="AC682" s="72">
        <v>1.45</v>
      </c>
      <c r="AD682" s="72">
        <v>2.61</v>
      </c>
      <c r="AE682" s="72">
        <v>7.6509999999999998</v>
      </c>
      <c r="AF682" s="72">
        <v>5.1999999999999998E-2</v>
      </c>
      <c r="AG682" s="72">
        <v>0.31900000000000001</v>
      </c>
      <c r="AH682" s="72">
        <v>2.8000000000000001E-2</v>
      </c>
      <c r="AI682" s="72" t="s">
        <v>50</v>
      </c>
      <c r="AJ682" s="72">
        <v>0.01</v>
      </c>
      <c r="AK682" s="72">
        <f>100-(AB682/10000*1.6734)-(AC682*1.1547)-(AD682*(100/(67.1-$AQ$1)))-(AF682*2.8879)-(AG682*2.1733)-((AE682-(AD682*($AQ$1/(67.1-$AQ$1)))-(AF682*0.8788)-(AG682*0.7453))*2.1483)</f>
        <v>77.990307682354924</v>
      </c>
      <c r="AL682" s="72">
        <f t="shared" si="235"/>
        <v>2.9422639673434356</v>
      </c>
      <c r="AM682" s="72">
        <f t="shared" si="236"/>
        <v>281.12413793103451</v>
      </c>
      <c r="AN682" s="72">
        <v>54.26</v>
      </c>
      <c r="AO682" s="74">
        <v>28.55</v>
      </c>
      <c r="AP682" s="72">
        <v>11307.83</v>
      </c>
      <c r="AQ682" s="74">
        <v>45.22</v>
      </c>
      <c r="AR682" s="74">
        <v>10.94</v>
      </c>
      <c r="AS682" s="74">
        <v>8.641</v>
      </c>
      <c r="AT682" s="74">
        <v>1.103</v>
      </c>
      <c r="AU682" s="74">
        <v>0.36799999999999999</v>
      </c>
      <c r="AV682" s="74">
        <v>0.11600000000000001</v>
      </c>
      <c r="AW682" s="74">
        <v>6.85</v>
      </c>
      <c r="AX682" s="74">
        <v>0.23799999999999999</v>
      </c>
      <c r="AY682" s="74">
        <f t="shared" si="237"/>
        <v>26.430999999999997</v>
      </c>
      <c r="AZ682" s="74"/>
      <c r="BA682" s="74"/>
      <c r="BB682" s="74">
        <v>0.52800000000000002</v>
      </c>
      <c r="BC682" s="72">
        <v>90.54</v>
      </c>
      <c r="BD682" s="74">
        <v>0.33</v>
      </c>
      <c r="BE682" s="74">
        <v>2.5299999999999998</v>
      </c>
      <c r="BF682" s="74">
        <v>7.9260000000000002</v>
      </c>
      <c r="BG682" s="74">
        <v>2.8000000000000001E-2</v>
      </c>
      <c r="BH682" s="74">
        <v>0.33900000000000002</v>
      </c>
      <c r="BI682" s="74">
        <v>2.8000000000000001E-2</v>
      </c>
      <c r="BJ682" s="74">
        <v>0</v>
      </c>
      <c r="BK682" s="74">
        <v>6.0000000000000001E-3</v>
      </c>
      <c r="BL682" s="74">
        <v>1.28</v>
      </c>
      <c r="BM682" s="72">
        <v>617.11</v>
      </c>
      <c r="BN682" s="74">
        <v>1.51</v>
      </c>
      <c r="BO682" s="74">
        <v>51.61</v>
      </c>
      <c r="BP682" s="74">
        <v>10.292</v>
      </c>
      <c r="BQ682" s="74">
        <v>0.42799999999999999</v>
      </c>
      <c r="BR682" s="74">
        <v>0.15</v>
      </c>
      <c r="BS682" s="74">
        <v>0.49299999999999999</v>
      </c>
      <c r="BT682" s="74">
        <v>1.78</v>
      </c>
      <c r="BU682" s="74">
        <v>8.9999999999999993E-3</v>
      </c>
      <c r="BV682" s="74">
        <f t="shared" si="238"/>
        <v>12.071999999999999</v>
      </c>
      <c r="BW682" s="74">
        <f t="shared" si="239"/>
        <v>3.718</v>
      </c>
      <c r="BX682" s="73">
        <f t="shared" si="244"/>
        <v>-38.669999999999987</v>
      </c>
      <c r="BY682" s="73">
        <f t="shared" si="243"/>
        <v>-28.820000000000007</v>
      </c>
      <c r="BZ682" s="74">
        <v>0.432</v>
      </c>
      <c r="CA682" s="72">
        <v>54.19</v>
      </c>
      <c r="CB682" s="74">
        <v>0.25</v>
      </c>
      <c r="CC682" s="74">
        <v>0.28000000000000003</v>
      </c>
      <c r="CD682" s="74">
        <v>7.3369999999999997</v>
      </c>
      <c r="CE682" s="74">
        <v>1.0999999999999999E-2</v>
      </c>
      <c r="CF682" s="74">
        <v>0.33800000000000002</v>
      </c>
      <c r="CG682" s="74">
        <v>4.0000000000000001E-3</v>
      </c>
      <c r="CH682" s="74" t="s">
        <v>50</v>
      </c>
      <c r="CI682" s="74">
        <v>6.0000000000000001E-3</v>
      </c>
      <c r="CJ682" s="74">
        <v>2.8279999999999998</v>
      </c>
      <c r="CK682" s="74">
        <v>508.93</v>
      </c>
      <c r="CL682" s="74">
        <v>0.79</v>
      </c>
      <c r="CM682" s="74">
        <v>2.52</v>
      </c>
      <c r="CN682" s="74">
        <v>38.549999999999997</v>
      </c>
      <c r="CO682" s="74">
        <v>6.8000000000000005E-2</v>
      </c>
      <c r="CP682" s="74">
        <v>0.58199999999999996</v>
      </c>
      <c r="CQ682" s="74">
        <v>0.03</v>
      </c>
      <c r="CR682" s="74">
        <v>7.51</v>
      </c>
      <c r="CS682" s="74">
        <v>1.0999999999999999E-2</v>
      </c>
      <c r="CT682" s="74">
        <v>0.39400000000000002</v>
      </c>
      <c r="CU682" s="74">
        <v>42.65</v>
      </c>
      <c r="CV682" s="74">
        <v>0.25</v>
      </c>
      <c r="CW682" s="74">
        <v>0.2</v>
      </c>
      <c r="CX682" s="74">
        <v>6.7869999999999999</v>
      </c>
      <c r="CY682" s="74">
        <v>0.01</v>
      </c>
      <c r="CZ682" s="74">
        <v>0.34200000000000003</v>
      </c>
      <c r="DA682" s="74">
        <v>3.0000000000000001E-3</v>
      </c>
      <c r="DB682" s="74" t="s">
        <v>50</v>
      </c>
      <c r="DC682" s="74">
        <v>6.0000000000000001E-3</v>
      </c>
      <c r="DD682" s="74">
        <v>45.22</v>
      </c>
    </row>
    <row r="683" spans="1:108" ht="16.5" customHeight="1" x14ac:dyDescent="0.25">
      <c r="A683" s="70">
        <v>645</v>
      </c>
      <c r="B683" s="95">
        <v>45615</v>
      </c>
      <c r="C683" s="72">
        <v>2</v>
      </c>
      <c r="D683" s="72">
        <v>12</v>
      </c>
      <c r="E683" s="72">
        <v>2123.19</v>
      </c>
      <c r="Z683" s="74"/>
      <c r="AA683" s="72">
        <v>1.671</v>
      </c>
      <c r="AB683" s="72">
        <v>443.39</v>
      </c>
      <c r="AC683" s="72">
        <v>1.25</v>
      </c>
      <c r="AD683" s="72">
        <v>2.29</v>
      </c>
      <c r="AE683" s="72">
        <v>6.9340000000000002</v>
      </c>
      <c r="AF683" s="72">
        <v>4.3999999999999997E-2</v>
      </c>
      <c r="AG683" s="72">
        <v>0.25700000000000001</v>
      </c>
      <c r="AH683" s="72">
        <v>2.5000000000000001E-2</v>
      </c>
      <c r="AI683" s="72" t="s">
        <v>50</v>
      </c>
      <c r="AJ683" s="72">
        <v>7.0000000000000001E-3</v>
      </c>
      <c r="AK683" s="72">
        <f t="shared" si="242"/>
        <v>80.239958011912847</v>
      </c>
      <c r="AL683" s="72">
        <f t="shared" si="235"/>
        <v>2.9093167574115895</v>
      </c>
      <c r="AM683" s="72">
        <f t="shared" si="236"/>
        <v>354.71199999999999</v>
      </c>
      <c r="AN683" s="72">
        <v>43.37</v>
      </c>
      <c r="AO683" s="74">
        <v>36.112000000000002</v>
      </c>
      <c r="AP683" s="72">
        <v>12222.78</v>
      </c>
      <c r="AQ683" s="74">
        <v>47.08</v>
      </c>
      <c r="AR683" s="74">
        <v>11.44</v>
      </c>
      <c r="AS683" s="74">
        <v>8.1170000000000009</v>
      </c>
      <c r="AT683" s="74">
        <v>1.0309999999999999</v>
      </c>
      <c r="AU683" s="74">
        <v>0.33100000000000002</v>
      </c>
      <c r="AV683" s="74">
        <v>0.12</v>
      </c>
      <c r="AW683" s="74">
        <v>5.39</v>
      </c>
      <c r="AX683" s="74">
        <v>0.23300000000000001</v>
      </c>
      <c r="AY683" s="74">
        <f t="shared" si="237"/>
        <v>24.946999999999999</v>
      </c>
      <c r="AZ683" s="74"/>
      <c r="BA683" s="74"/>
      <c r="BB683" s="74">
        <v>0.53200000000000003</v>
      </c>
      <c r="BC683" s="72">
        <v>98.07</v>
      </c>
      <c r="BD683" s="74">
        <v>0.28999999999999998</v>
      </c>
      <c r="BE683" s="74">
        <v>2.1800000000000002</v>
      </c>
      <c r="BF683" s="74">
        <v>7.7069999999999999</v>
      </c>
      <c r="BG683" s="74">
        <v>2.9000000000000001E-2</v>
      </c>
      <c r="BH683" s="74">
        <v>0.28599999999999998</v>
      </c>
      <c r="BI683" s="74">
        <v>2.5999999999999999E-2</v>
      </c>
      <c r="BJ683" s="74">
        <v>0</v>
      </c>
      <c r="BK683" s="74">
        <v>5.0000000000000001E-3</v>
      </c>
      <c r="BL683" s="74">
        <v>1.272</v>
      </c>
      <c r="BM683" s="72">
        <v>659.6</v>
      </c>
      <c r="BN683" s="74">
        <v>1.55</v>
      </c>
      <c r="BO683" s="74">
        <v>53.31</v>
      </c>
      <c r="BP683" s="74">
        <v>10.587</v>
      </c>
      <c r="BQ683" s="74">
        <v>0.46300000000000002</v>
      </c>
      <c r="BR683" s="74">
        <v>0.10100000000000001</v>
      </c>
      <c r="BS683" s="74">
        <v>0.55000000000000004</v>
      </c>
      <c r="BT683" s="74">
        <v>1.17</v>
      </c>
      <c r="BU683" s="74">
        <v>8.9999999999999993E-3</v>
      </c>
      <c r="BV683" s="74">
        <f t="shared" si="238"/>
        <v>11.757</v>
      </c>
      <c r="BW683" s="74">
        <f t="shared" si="239"/>
        <v>3.1829999999999998</v>
      </c>
      <c r="BX683" s="73">
        <f t="shared" si="244"/>
        <v>-40.499999999999986</v>
      </c>
      <c r="BY683" s="73">
        <f t="shared" si="243"/>
        <v>-30.637000000000008</v>
      </c>
      <c r="BZ683" s="74">
        <v>0.49299999999999999</v>
      </c>
      <c r="CA683" s="72">
        <v>82.63</v>
      </c>
      <c r="CB683" s="74">
        <v>0.28000000000000003</v>
      </c>
      <c r="CC683" s="74">
        <v>0.66</v>
      </c>
      <c r="CD683" s="74">
        <v>7.8819999999999997</v>
      </c>
      <c r="CE683" s="74">
        <v>1.7000000000000001E-2</v>
      </c>
      <c r="CF683" s="74">
        <v>0.29599999999999999</v>
      </c>
      <c r="CG683" s="74">
        <v>7.0000000000000001E-3</v>
      </c>
      <c r="CH683" s="74" t="s">
        <v>50</v>
      </c>
      <c r="CI683" s="74">
        <v>5.0000000000000001E-3</v>
      </c>
      <c r="CJ683" s="74">
        <v>3.0590000000000002</v>
      </c>
      <c r="CK683" s="74">
        <v>775.47</v>
      </c>
      <c r="CL683" s="74">
        <v>1.47</v>
      </c>
      <c r="CM683" s="74">
        <v>8.5500000000000007</v>
      </c>
      <c r="CN683" s="74">
        <v>34.283000000000001</v>
      </c>
      <c r="CO683" s="74">
        <v>0.161</v>
      </c>
      <c r="CP683" s="74">
        <v>0.66</v>
      </c>
      <c r="CQ683" s="74">
        <v>0.09</v>
      </c>
      <c r="CR683" s="74">
        <v>7.9</v>
      </c>
      <c r="CS683" s="74">
        <v>1.2999999999999999E-2</v>
      </c>
      <c r="CT683" s="74">
        <v>0.32700000000000001</v>
      </c>
      <c r="CU683" s="74">
        <v>46.57</v>
      </c>
      <c r="CV683" s="74">
        <v>0.24</v>
      </c>
      <c r="CW683" s="74">
        <v>0.23</v>
      </c>
      <c r="CX683" s="74">
        <v>6.81</v>
      </c>
      <c r="CY683" s="74">
        <v>0.01</v>
      </c>
      <c r="CZ683" s="74">
        <v>0.32500000000000001</v>
      </c>
      <c r="DA683" s="74">
        <v>3.0000000000000001E-3</v>
      </c>
      <c r="DB683" s="74" t="s">
        <v>50</v>
      </c>
      <c r="DC683" s="74">
        <v>5.0000000000000001E-3</v>
      </c>
      <c r="DD683" s="74">
        <v>42.93</v>
      </c>
    </row>
    <row r="684" spans="1:108" ht="16.5" customHeight="1" x14ac:dyDescent="0.25">
      <c r="A684" s="70">
        <v>646</v>
      </c>
      <c r="B684" s="95">
        <v>45616</v>
      </c>
      <c r="C684" s="72">
        <v>1</v>
      </c>
      <c r="D684" s="72">
        <v>12</v>
      </c>
      <c r="E684" s="72">
        <v>2117.4699999999998</v>
      </c>
      <c r="Z684" s="74"/>
      <c r="AA684" s="72">
        <v>1.123</v>
      </c>
      <c r="AB684" s="72">
        <v>374.49</v>
      </c>
      <c r="AC684" s="72">
        <v>1.1399999999999999</v>
      </c>
      <c r="AD684" s="72">
        <v>2.44</v>
      </c>
      <c r="AE684" s="72">
        <v>7.5</v>
      </c>
      <c r="AF684" s="72">
        <v>4.3999999999999997E-2</v>
      </c>
      <c r="AG684" s="72">
        <v>0.27500000000000002</v>
      </c>
      <c r="AH684" s="72">
        <v>2.5000000000000001E-2</v>
      </c>
      <c r="AI684" s="72" t="s">
        <v>50</v>
      </c>
      <c r="AJ684" s="72">
        <v>8.0000000000000002E-3</v>
      </c>
      <c r="AK684" s="72">
        <f t="shared" si="242"/>
        <v>78.945601192518211</v>
      </c>
      <c r="AL684" s="72">
        <f t="shared" si="235"/>
        <v>2.9267033739860659</v>
      </c>
      <c r="AM684" s="72">
        <f t="shared" si="236"/>
        <v>328.50000000000006</v>
      </c>
      <c r="AN684" s="72">
        <v>55.06</v>
      </c>
      <c r="AO684" s="74">
        <v>24.626000000000001</v>
      </c>
      <c r="AP684" s="72">
        <v>10480.879999999999</v>
      </c>
      <c r="AQ684" s="74">
        <v>40.56</v>
      </c>
      <c r="AR684" s="74">
        <v>14.99</v>
      </c>
      <c r="AS684" s="74">
        <v>9.6720000000000006</v>
      </c>
      <c r="AT684" s="74">
        <v>0.98499999999999999</v>
      </c>
      <c r="AU684" s="74">
        <v>0.34200000000000003</v>
      </c>
      <c r="AV684" s="74">
        <v>0.14699999999999999</v>
      </c>
      <c r="AW684" s="74">
        <v>5.85</v>
      </c>
      <c r="AX684" s="74">
        <v>0.219</v>
      </c>
      <c r="AY684" s="74">
        <f t="shared" si="237"/>
        <v>30.512</v>
      </c>
      <c r="AZ684" s="74"/>
      <c r="BA684" s="74"/>
      <c r="BB684" s="74">
        <v>0.43</v>
      </c>
      <c r="BC684" s="72">
        <v>73.88</v>
      </c>
      <c r="BD684" s="74">
        <v>0.25</v>
      </c>
      <c r="BE684" s="74">
        <v>2.25</v>
      </c>
      <c r="BF684" s="74">
        <v>7.851</v>
      </c>
      <c r="BG684" s="74">
        <v>2.1000000000000001E-2</v>
      </c>
      <c r="BH684" s="74">
        <v>0.28000000000000003</v>
      </c>
      <c r="BI684" s="74">
        <v>2.3E-2</v>
      </c>
      <c r="BJ684" s="74">
        <v>0</v>
      </c>
      <c r="BK684" s="74">
        <v>5.0000000000000001E-3</v>
      </c>
      <c r="BL684" s="74">
        <v>1.29</v>
      </c>
      <c r="BM684" s="72">
        <v>672.66</v>
      </c>
      <c r="BN684" s="74">
        <v>1.63</v>
      </c>
      <c r="BO684" s="74">
        <v>50.9</v>
      </c>
      <c r="BP684" s="74">
        <v>11.31</v>
      </c>
      <c r="BQ684" s="74">
        <v>0.45800000000000002</v>
      </c>
      <c r="BR684" s="74">
        <v>0.11799999999999999</v>
      </c>
      <c r="BS684" s="74">
        <v>0.51300000000000001</v>
      </c>
      <c r="BT684" s="74">
        <v>2.2000000000000002</v>
      </c>
      <c r="BU684" s="74">
        <v>0.01</v>
      </c>
      <c r="BV684" s="74">
        <f t="shared" si="238"/>
        <v>13.510000000000002</v>
      </c>
      <c r="BW684" s="74">
        <f t="shared" si="239"/>
        <v>4.2880000000000003</v>
      </c>
      <c r="BX684" s="73">
        <f t="shared" si="244"/>
        <v>-41.299999999999983</v>
      </c>
      <c r="BY684" s="73">
        <f t="shared" si="243"/>
        <v>-31.349000000000007</v>
      </c>
      <c r="BZ684" s="74">
        <v>0.33</v>
      </c>
      <c r="CA684" s="72">
        <v>48.64</v>
      </c>
      <c r="CB684" s="74">
        <v>0.21</v>
      </c>
      <c r="CC684" s="74">
        <v>0.31</v>
      </c>
      <c r="CD684" s="74">
        <v>7.27</v>
      </c>
      <c r="CE684" s="74">
        <v>1.2E-2</v>
      </c>
      <c r="CF684" s="74">
        <v>0.27300000000000002</v>
      </c>
      <c r="CG684" s="74">
        <v>4.0000000000000001E-3</v>
      </c>
      <c r="CH684" s="74" t="s">
        <v>50</v>
      </c>
      <c r="CI684" s="74">
        <v>4.0000000000000001E-3</v>
      </c>
      <c r="CJ684" s="74">
        <v>2.3679999999999999</v>
      </c>
      <c r="CK684" s="74">
        <v>478.08</v>
      </c>
      <c r="CL684" s="74">
        <v>0.7</v>
      </c>
      <c r="CM684" s="74">
        <v>2.84</v>
      </c>
      <c r="CN684" s="74">
        <v>36.329000000000001</v>
      </c>
      <c r="CO684" s="74">
        <v>6.9000000000000006E-2</v>
      </c>
      <c r="CP684" s="74">
        <v>0.629</v>
      </c>
      <c r="CQ684" s="74">
        <v>0.03</v>
      </c>
      <c r="CR684" s="74">
        <v>10.64</v>
      </c>
      <c r="CS684" s="74">
        <v>1.0999999999999999E-2</v>
      </c>
      <c r="CT684" s="74">
        <v>0.29899999999999999</v>
      </c>
      <c r="CU684" s="74">
        <v>36.049999999999997</v>
      </c>
      <c r="CV684" s="74">
        <v>0.2</v>
      </c>
      <c r="CW684" s="74">
        <v>0.19</v>
      </c>
      <c r="CX684" s="74">
        <v>6.0140000000000002</v>
      </c>
      <c r="CY684" s="74">
        <v>8.9999999999999993E-3</v>
      </c>
      <c r="CZ684" s="74">
        <v>0.25</v>
      </c>
      <c r="DA684" s="74">
        <v>2E-3</v>
      </c>
      <c r="DB684" s="74" t="s">
        <v>50</v>
      </c>
      <c r="DC684" s="74">
        <v>4.0000000000000001E-3</v>
      </c>
      <c r="DD684" s="74">
        <v>35.69</v>
      </c>
    </row>
    <row r="685" spans="1:108" ht="16.5" customHeight="1" x14ac:dyDescent="0.25">
      <c r="A685" s="70">
        <v>647</v>
      </c>
      <c r="B685" s="95">
        <v>45616</v>
      </c>
      <c r="C685" s="72">
        <v>2</v>
      </c>
      <c r="D685" s="72">
        <v>11.56</v>
      </c>
      <c r="E685" s="72">
        <v>2045.32</v>
      </c>
      <c r="Z685" s="74"/>
      <c r="AA685" s="72">
        <v>1.3859999999999999</v>
      </c>
      <c r="AB685" s="72">
        <v>411.35</v>
      </c>
      <c r="AC685" s="72">
        <v>1.18</v>
      </c>
      <c r="AD685" s="72">
        <v>2.58</v>
      </c>
      <c r="AE685" s="72">
        <v>7.7359999999999998</v>
      </c>
      <c r="AF685" s="72">
        <v>5.3999999999999999E-2</v>
      </c>
      <c r="AG685" s="72">
        <v>0.316</v>
      </c>
      <c r="AH685" s="72">
        <v>2.5999999999999999E-2</v>
      </c>
      <c r="AI685" s="72" t="s">
        <v>50</v>
      </c>
      <c r="AJ685" s="72">
        <v>6.0000000000000001E-3</v>
      </c>
      <c r="AK685" s="72">
        <f t="shared" si="242"/>
        <v>78.159898575507867</v>
      </c>
      <c r="AL685" s="72">
        <f t="shared" si="235"/>
        <v>2.9379506186092286</v>
      </c>
      <c r="AM685" s="72">
        <f t="shared" si="236"/>
        <v>348.60169491525426</v>
      </c>
      <c r="AN685" s="72">
        <v>48.83</v>
      </c>
      <c r="AO685" s="74">
        <v>28.433</v>
      </c>
      <c r="AP685" s="72">
        <v>12344.06</v>
      </c>
      <c r="AQ685" s="74">
        <v>40.950000000000003</v>
      </c>
      <c r="AR685" s="74">
        <v>13.38</v>
      </c>
      <c r="AS685" s="74">
        <v>9.2509999999999994</v>
      </c>
      <c r="AT685" s="74">
        <v>1.276</v>
      </c>
      <c r="AU685" s="74">
        <v>0.35899999999999999</v>
      </c>
      <c r="AV685" s="74">
        <v>0.129</v>
      </c>
      <c r="AW685" s="74">
        <v>6.42</v>
      </c>
      <c r="AX685" s="74">
        <v>0.23699999999999999</v>
      </c>
      <c r="AY685" s="74">
        <f t="shared" si="237"/>
        <v>29.051000000000002</v>
      </c>
      <c r="AZ685" s="74"/>
      <c r="BA685" s="74"/>
      <c r="BB685" s="74">
        <v>0.497</v>
      </c>
      <c r="BC685" s="72">
        <v>100.13</v>
      </c>
      <c r="BD685" s="74">
        <v>0.23</v>
      </c>
      <c r="BE685" s="74">
        <v>2.34</v>
      </c>
      <c r="BF685" s="74">
        <v>7.9359999999999999</v>
      </c>
      <c r="BG685" s="74">
        <v>2.5999999999999999E-2</v>
      </c>
      <c r="BH685" s="74">
        <v>0.32900000000000001</v>
      </c>
      <c r="BI685" s="74">
        <v>2.3E-2</v>
      </c>
      <c r="BJ685" s="74">
        <v>0</v>
      </c>
      <c r="BK685" s="74">
        <v>5.0000000000000001E-3</v>
      </c>
      <c r="BL685" s="74">
        <v>1.6080000000000001</v>
      </c>
      <c r="BM685" s="72">
        <v>851.66</v>
      </c>
      <c r="BN685" s="74">
        <v>1.31</v>
      </c>
      <c r="BO685" s="74">
        <v>45.83</v>
      </c>
      <c r="BP685" s="74">
        <v>13.561</v>
      </c>
      <c r="BQ685" s="74">
        <v>0.47899999999999998</v>
      </c>
      <c r="BR685" s="74">
        <v>0.19700000000000001</v>
      </c>
      <c r="BS685" s="74">
        <v>0.434</v>
      </c>
      <c r="BT685" s="74">
        <v>3.87</v>
      </c>
      <c r="BU685" s="74">
        <v>0.01</v>
      </c>
      <c r="BV685" s="74">
        <f t="shared" si="238"/>
        <v>17.431000000000001</v>
      </c>
      <c r="BW685" s="74">
        <f t="shared" si="239"/>
        <v>5.6589999999999998</v>
      </c>
      <c r="BX685" s="73">
        <f t="shared" si="244"/>
        <v>-40.429999999999986</v>
      </c>
      <c r="BY685" s="73">
        <f t="shared" si="243"/>
        <v>-30.690000000000008</v>
      </c>
      <c r="BZ685" s="74">
        <v>0.46500000000000002</v>
      </c>
      <c r="CA685" s="72">
        <v>60.01</v>
      </c>
      <c r="CB685" s="74">
        <v>0.16</v>
      </c>
      <c r="CC685" s="74">
        <v>0.21</v>
      </c>
      <c r="CD685" s="74">
        <v>6.7720000000000002</v>
      </c>
      <c r="CE685" s="74">
        <v>0.01</v>
      </c>
      <c r="CF685" s="74">
        <v>0.28999999999999998</v>
      </c>
      <c r="CG685" s="74">
        <v>3.0000000000000001E-3</v>
      </c>
      <c r="CH685" s="74" t="s">
        <v>50</v>
      </c>
      <c r="CI685" s="74">
        <v>5.0000000000000001E-3</v>
      </c>
      <c r="CJ685" s="74">
        <v>2.0449999999999999</v>
      </c>
      <c r="CK685" s="74">
        <v>382.37</v>
      </c>
      <c r="CL685" s="74">
        <v>0.45</v>
      </c>
      <c r="CM685" s="74">
        <v>1.41</v>
      </c>
      <c r="CN685" s="74">
        <v>34.271000000000001</v>
      </c>
      <c r="CO685" s="74">
        <v>4.4999999999999998E-2</v>
      </c>
      <c r="CP685" s="74">
        <v>0.64900000000000002</v>
      </c>
      <c r="CQ685" s="74">
        <v>1.4999999999999999E-2</v>
      </c>
      <c r="CR685" s="74">
        <v>13.42</v>
      </c>
      <c r="CS685" s="74">
        <v>8.9999999999999993E-3</v>
      </c>
      <c r="CT685" s="74">
        <v>0.13200000000000001</v>
      </c>
      <c r="CU685" s="74">
        <v>25.72</v>
      </c>
      <c r="CV685" s="74">
        <v>0.18</v>
      </c>
      <c r="CW685" s="74">
        <v>0.17</v>
      </c>
      <c r="CX685" s="74">
        <v>5.3479999999999999</v>
      </c>
      <c r="CY685" s="74">
        <v>8.0000000000000002E-3</v>
      </c>
      <c r="CZ685" s="74">
        <v>0.28499999999999998</v>
      </c>
      <c r="DA685" s="74">
        <v>2E-3</v>
      </c>
      <c r="DB685" s="74" t="s">
        <v>50</v>
      </c>
      <c r="DC685" s="74">
        <v>5.0000000000000001E-3</v>
      </c>
      <c r="DD685" s="74">
        <v>45.6</v>
      </c>
    </row>
    <row r="686" spans="1:108" ht="16.5" customHeight="1" x14ac:dyDescent="0.25">
      <c r="A686" s="70">
        <v>648</v>
      </c>
      <c r="B686" s="95">
        <v>45617</v>
      </c>
      <c r="C686" s="72">
        <v>1</v>
      </c>
      <c r="D686" s="72">
        <v>6.69</v>
      </c>
      <c r="E686" s="72">
        <v>1216.96</v>
      </c>
      <c r="Z686" s="74"/>
      <c r="AA686" s="72">
        <v>2.0920000000000001</v>
      </c>
      <c r="AB686" s="72">
        <v>455.05</v>
      </c>
      <c r="AC686" s="72">
        <v>1.28</v>
      </c>
      <c r="AD686" s="72">
        <v>2.33</v>
      </c>
      <c r="AE686" s="72">
        <v>7.1559999999999997</v>
      </c>
      <c r="AF686" s="72">
        <v>5.0999999999999997E-2</v>
      </c>
      <c r="AG686" s="72">
        <v>0.27500000000000002</v>
      </c>
      <c r="AH686" s="72">
        <v>2.3E-2</v>
      </c>
      <c r="AI686" s="72" t="s">
        <v>50</v>
      </c>
      <c r="AJ686" s="72">
        <v>8.9999999999999993E-3</v>
      </c>
      <c r="AK686" s="72">
        <f t="shared" si="242"/>
        <v>79.654033207155621</v>
      </c>
      <c r="AL686" s="72">
        <f t="shared" si="235"/>
        <v>2.9179468358425278</v>
      </c>
      <c r="AM686" s="72">
        <f t="shared" si="236"/>
        <v>355.5078125</v>
      </c>
      <c r="AN686" s="72">
        <v>57.55</v>
      </c>
      <c r="AO686" s="74">
        <v>26.103999999999999</v>
      </c>
      <c r="AP686" s="72">
        <v>9568.7800000000007</v>
      </c>
      <c r="AQ686" s="74">
        <v>43.74</v>
      </c>
      <c r="AR686" s="74">
        <v>12.63</v>
      </c>
      <c r="AS686" s="74">
        <v>6.7839999999999998</v>
      </c>
      <c r="AT686" s="74">
        <v>1.0089999999999999</v>
      </c>
      <c r="AU686" s="74">
        <v>0.23499999999999999</v>
      </c>
      <c r="AV686" s="74">
        <v>0.11899999999999999</v>
      </c>
      <c r="AW686" s="74">
        <v>4.54</v>
      </c>
      <c r="AX686" s="74">
        <v>0.14499999999999999</v>
      </c>
      <c r="AY686" s="74">
        <f t="shared" si="237"/>
        <v>23.954000000000001</v>
      </c>
      <c r="AZ686" s="74"/>
      <c r="BA686" s="74"/>
      <c r="BB686" s="74">
        <v>0.69799999999999995</v>
      </c>
      <c r="BC686" s="72">
        <v>118.95</v>
      </c>
      <c r="BD686" s="74">
        <v>0.25</v>
      </c>
      <c r="BE686" s="74">
        <v>2.33</v>
      </c>
      <c r="BF686" s="74">
        <v>6.976</v>
      </c>
      <c r="BG686" s="74">
        <v>2.5999999999999999E-2</v>
      </c>
      <c r="BH686" s="74">
        <v>0.26700000000000002</v>
      </c>
      <c r="BI686" s="74">
        <v>2.3E-2</v>
      </c>
      <c r="BJ686" s="74">
        <v>0</v>
      </c>
      <c r="BK686" s="74">
        <v>6.0000000000000001E-3</v>
      </c>
      <c r="BL686" s="74">
        <v>1.292</v>
      </c>
      <c r="BM686" s="72">
        <v>670.54</v>
      </c>
      <c r="BN686" s="74">
        <v>1.04</v>
      </c>
      <c r="BO686" s="74">
        <v>50.2</v>
      </c>
      <c r="BP686" s="74">
        <v>9.8049999999999997</v>
      </c>
      <c r="BQ686" s="74">
        <v>0.39</v>
      </c>
      <c r="BR686" s="74">
        <v>0.107</v>
      </c>
      <c r="BS686" s="74">
        <v>0.38700000000000001</v>
      </c>
      <c r="BT686" s="74">
        <v>2.0699999999999998</v>
      </c>
      <c r="BU686" s="74">
        <v>8.0000000000000002E-3</v>
      </c>
      <c r="BV686" s="74">
        <f t="shared" si="238"/>
        <v>11.875</v>
      </c>
      <c r="BW686" s="74">
        <f t="shared" si="239"/>
        <v>3.5</v>
      </c>
      <c r="BX686" s="73">
        <f t="shared" si="244"/>
        <v>-41.359999999999985</v>
      </c>
      <c r="BY686" s="73">
        <f t="shared" si="243"/>
        <v>-32.190000000000012</v>
      </c>
      <c r="BZ686" s="74">
        <v>0.56599999999999995</v>
      </c>
      <c r="CA686" s="72">
        <v>74.67</v>
      </c>
      <c r="CB686" s="74">
        <v>0.18</v>
      </c>
      <c r="CC686" s="74">
        <v>0.26</v>
      </c>
      <c r="CD686" s="74">
        <v>7.2949999999999999</v>
      </c>
      <c r="CE686" s="74">
        <v>0.01</v>
      </c>
      <c r="CF686" s="74">
        <v>0.28699999999999998</v>
      </c>
      <c r="CG686" s="74">
        <v>3.0000000000000001E-3</v>
      </c>
      <c r="CH686" s="74" t="s">
        <v>50</v>
      </c>
      <c r="CI686" s="74">
        <v>6.0000000000000001E-3</v>
      </c>
      <c r="CJ686" s="74">
        <v>1.9950000000000001</v>
      </c>
      <c r="CK686" s="74">
        <v>421.08</v>
      </c>
      <c r="CL686" s="74">
        <v>0.4</v>
      </c>
      <c r="CM686" s="74">
        <v>1.19</v>
      </c>
      <c r="CN686" s="74">
        <v>33.896000000000001</v>
      </c>
      <c r="CO686" s="74">
        <v>3.7999999999999999E-2</v>
      </c>
      <c r="CP686" s="74">
        <v>0.48699999999999999</v>
      </c>
      <c r="CQ686" s="74">
        <v>1.2E-2</v>
      </c>
      <c r="CR686" s="74">
        <v>13.21</v>
      </c>
      <c r="CS686" s="74">
        <v>0.01</v>
      </c>
      <c r="CT686" s="74">
        <v>0.4</v>
      </c>
      <c r="CU686" s="74">
        <v>48.73</v>
      </c>
      <c r="CV686" s="74">
        <v>0.2</v>
      </c>
      <c r="CW686" s="74">
        <v>0.2</v>
      </c>
      <c r="CX686" s="74">
        <v>6.1470000000000002</v>
      </c>
      <c r="CY686" s="74">
        <v>0.01</v>
      </c>
      <c r="CZ686" s="74">
        <v>0.29299999999999998</v>
      </c>
      <c r="DA686" s="74">
        <v>3.0000000000000001E-3</v>
      </c>
      <c r="DB686" s="74" t="s">
        <v>50</v>
      </c>
      <c r="DC686" s="74">
        <v>6.0000000000000001E-3</v>
      </c>
      <c r="DD686" s="74">
        <v>43.35</v>
      </c>
    </row>
    <row r="687" spans="1:108" ht="16.5" customHeight="1" x14ac:dyDescent="0.25">
      <c r="A687" s="70">
        <v>649</v>
      </c>
      <c r="B687" s="95">
        <v>45617</v>
      </c>
      <c r="C687" s="72">
        <v>2</v>
      </c>
      <c r="D687" s="72">
        <v>12</v>
      </c>
      <c r="E687" s="72">
        <v>2154.4299999999998</v>
      </c>
      <c r="Z687" s="74"/>
      <c r="AA687" s="72">
        <v>1.4950000000000001</v>
      </c>
      <c r="AB687" s="72">
        <v>291.77999999999997</v>
      </c>
      <c r="AC687" s="72">
        <v>1.35</v>
      </c>
      <c r="AD687" s="72">
        <v>2.67</v>
      </c>
      <c r="AE687" s="72">
        <v>6.9980000000000002</v>
      </c>
      <c r="AF687" s="72">
        <v>6.4000000000000001E-2</v>
      </c>
      <c r="AG687" s="72">
        <v>0.254</v>
      </c>
      <c r="AH687" s="72">
        <v>2.7E-2</v>
      </c>
      <c r="AI687" s="72" t="s">
        <v>50</v>
      </c>
      <c r="AJ687" s="72">
        <v>7.0000000000000001E-3</v>
      </c>
      <c r="AK687" s="72">
        <f t="shared" si="242"/>
        <v>79.470528754799062</v>
      </c>
      <c r="AL687" s="72">
        <f t="shared" si="235"/>
        <v>2.9185031937023562</v>
      </c>
      <c r="AM687" s="72">
        <f t="shared" si="236"/>
        <v>216.1333333333333</v>
      </c>
      <c r="AN687" s="72">
        <v>44.26</v>
      </c>
      <c r="AO687" s="74">
        <v>34.409999999999997</v>
      </c>
      <c r="AP687" s="72">
        <v>9231.0400000000009</v>
      </c>
      <c r="AQ687" s="74">
        <v>50.25</v>
      </c>
      <c r="AR687" s="74">
        <v>9.6</v>
      </c>
      <c r="AS687" s="74">
        <v>6.5190000000000001</v>
      </c>
      <c r="AT687" s="74">
        <v>1.3919999999999999</v>
      </c>
      <c r="AU687" s="74">
        <v>0.20699999999999999</v>
      </c>
      <c r="AV687" s="74">
        <v>9.1999999999999998E-2</v>
      </c>
      <c r="AW687" s="74">
        <v>5.36</v>
      </c>
      <c r="AX687" s="74">
        <v>0.157</v>
      </c>
      <c r="AY687" s="74">
        <f t="shared" si="237"/>
        <v>21.478999999999999</v>
      </c>
      <c r="AZ687" s="74"/>
      <c r="BA687" s="74"/>
      <c r="BB687" s="74">
        <v>0.8</v>
      </c>
      <c r="BC687" s="72">
        <v>89.5</v>
      </c>
      <c r="BD687" s="74">
        <v>0.28999999999999998</v>
      </c>
      <c r="BE687" s="74">
        <v>2.65</v>
      </c>
      <c r="BF687" s="74">
        <v>7.6369999999999996</v>
      </c>
      <c r="BG687" s="74">
        <v>3.3000000000000002E-2</v>
      </c>
      <c r="BH687" s="74">
        <v>0.32</v>
      </c>
      <c r="BI687" s="74">
        <v>2.5999999999999999E-2</v>
      </c>
      <c r="BJ687" s="74">
        <v>0</v>
      </c>
      <c r="BK687" s="74">
        <v>6.0000000000000001E-3</v>
      </c>
      <c r="BL687" s="74">
        <v>2.4860000000000002</v>
      </c>
      <c r="BM687" s="72">
        <v>929.21</v>
      </c>
      <c r="BN687" s="74">
        <v>1.75</v>
      </c>
      <c r="BO687" s="74">
        <v>46.9</v>
      </c>
      <c r="BP687" s="74">
        <v>13.555999999999999</v>
      </c>
      <c r="BQ687" s="74">
        <v>0.55900000000000005</v>
      </c>
      <c r="BR687" s="74">
        <v>0.16400000000000001</v>
      </c>
      <c r="BS687" s="74">
        <v>0.47099999999999997</v>
      </c>
      <c r="BT687" s="74">
        <v>3.56</v>
      </c>
      <c r="BU687" s="74">
        <v>0.01</v>
      </c>
      <c r="BV687" s="74">
        <f t="shared" si="238"/>
        <v>17.116</v>
      </c>
      <c r="BW687" s="74">
        <f t="shared" si="239"/>
        <v>5.8690000000000007</v>
      </c>
      <c r="BX687" s="73">
        <f t="shared" si="244"/>
        <v>-40.799999999999983</v>
      </c>
      <c r="BY687" s="73">
        <f t="shared" si="243"/>
        <v>-31.321000000000012</v>
      </c>
      <c r="BZ687" s="74">
        <v>0.66600000000000004</v>
      </c>
      <c r="CA687" s="72">
        <v>85.84</v>
      </c>
      <c r="CB687" s="74">
        <v>0.27</v>
      </c>
      <c r="CC687" s="74">
        <v>0.43</v>
      </c>
      <c r="CD687" s="74">
        <v>6.95</v>
      </c>
      <c r="CE687" s="74">
        <v>1.2999999999999999E-2</v>
      </c>
      <c r="CF687" s="74">
        <v>0.27600000000000002</v>
      </c>
      <c r="CG687" s="74">
        <v>5.0000000000000001E-3</v>
      </c>
      <c r="CH687" s="74" t="s">
        <v>50</v>
      </c>
      <c r="CI687" s="74">
        <v>6.0000000000000001E-3</v>
      </c>
      <c r="CJ687" s="74">
        <v>3.5680000000000001</v>
      </c>
      <c r="CK687" s="74">
        <v>499.05</v>
      </c>
      <c r="CL687" s="74">
        <v>0.73</v>
      </c>
      <c r="CM687" s="74">
        <v>3.17</v>
      </c>
      <c r="CN687" s="74">
        <v>36.170999999999999</v>
      </c>
      <c r="CO687" s="74">
        <v>7.6999999999999999E-2</v>
      </c>
      <c r="CP687" s="74">
        <v>0.67500000000000004</v>
      </c>
      <c r="CQ687" s="74">
        <v>3.1E-2</v>
      </c>
      <c r="CR687" s="74">
        <v>10.95</v>
      </c>
      <c r="CS687" s="74">
        <v>1.2E-2</v>
      </c>
      <c r="CT687" s="74">
        <v>0.63200000000000001</v>
      </c>
      <c r="CU687" s="74">
        <v>60.32</v>
      </c>
      <c r="CV687" s="74">
        <v>0.23</v>
      </c>
      <c r="CW687" s="74">
        <v>0.36</v>
      </c>
      <c r="CX687" s="74">
        <v>6.577</v>
      </c>
      <c r="CY687" s="74">
        <v>1.2E-2</v>
      </c>
      <c r="CZ687" s="74">
        <v>0.28199999999999997</v>
      </c>
      <c r="DA687" s="74">
        <v>4.0000000000000001E-3</v>
      </c>
      <c r="DB687" s="74" t="s">
        <v>50</v>
      </c>
      <c r="DC687" s="74">
        <v>6.0000000000000001E-3</v>
      </c>
      <c r="DD687" s="74">
        <v>44.48</v>
      </c>
    </row>
    <row r="688" spans="1:108" ht="16.5" customHeight="1" x14ac:dyDescent="0.25">
      <c r="A688" s="70">
        <v>650</v>
      </c>
      <c r="B688" s="95">
        <v>45618</v>
      </c>
      <c r="C688" s="72">
        <v>1</v>
      </c>
      <c r="D688" s="72">
        <v>11.83</v>
      </c>
      <c r="E688" s="72">
        <v>1971.76</v>
      </c>
      <c r="Z688" s="74"/>
      <c r="AA688" s="72">
        <v>1.0880000000000001</v>
      </c>
      <c r="AB688" s="72">
        <v>238.6</v>
      </c>
      <c r="AC688" s="72">
        <v>0.96</v>
      </c>
      <c r="AD688" s="72">
        <v>1.93</v>
      </c>
      <c r="AE688" s="72">
        <v>5.4880000000000004</v>
      </c>
      <c r="AF688" s="72">
        <v>4.4999999999999998E-2</v>
      </c>
      <c r="AG688" s="72">
        <v>0.20200000000000001</v>
      </c>
      <c r="AH688" s="72">
        <v>0.02</v>
      </c>
      <c r="AI688" s="72" t="s">
        <v>50</v>
      </c>
      <c r="AJ688" s="72">
        <v>5.0000000000000001E-3</v>
      </c>
      <c r="AK688" s="72">
        <f t="shared" si="242"/>
        <v>84.242001815218046</v>
      </c>
      <c r="AL688" s="72">
        <f t="shared" si="235"/>
        <v>2.8517032917891827</v>
      </c>
      <c r="AM688" s="72">
        <f t="shared" si="236"/>
        <v>248.54166666666666</v>
      </c>
      <c r="AN688" s="72">
        <v>56.38</v>
      </c>
      <c r="AO688" s="74">
        <v>23.596</v>
      </c>
      <c r="AP688" s="72">
        <v>7609.62</v>
      </c>
      <c r="AQ688" s="74">
        <v>43.69</v>
      </c>
      <c r="AR688" s="74">
        <v>12.97</v>
      </c>
      <c r="AS688" s="74">
        <v>6.9989999999999997</v>
      </c>
      <c r="AT688" s="74">
        <v>1.167</v>
      </c>
      <c r="AU688" s="74">
        <v>0.23599999999999999</v>
      </c>
      <c r="AV688" s="74">
        <v>0.124</v>
      </c>
      <c r="AW688" s="74">
        <v>7.33</v>
      </c>
      <c r="AX688" s="74">
        <v>0.13800000000000001</v>
      </c>
      <c r="AY688" s="74">
        <f t="shared" si="237"/>
        <v>27.298999999999999</v>
      </c>
      <c r="AZ688" s="74"/>
      <c r="BA688" s="74"/>
      <c r="BB688" s="74">
        <v>0.495</v>
      </c>
      <c r="BC688" s="72">
        <v>70.58</v>
      </c>
      <c r="BD688" s="74">
        <v>0.22</v>
      </c>
      <c r="BE688" s="74">
        <v>2.11</v>
      </c>
      <c r="BF688" s="74">
        <v>6.0579999999999998</v>
      </c>
      <c r="BG688" s="74">
        <v>2.5999999999999999E-2</v>
      </c>
      <c r="BH688" s="74">
        <v>0.22800000000000001</v>
      </c>
      <c r="BI688" s="74">
        <v>2.1999999999999999E-2</v>
      </c>
      <c r="BJ688" s="74">
        <v>0</v>
      </c>
      <c r="BK688" s="74">
        <v>3.0000000000000001E-3</v>
      </c>
      <c r="BL688" s="74">
        <v>1.294</v>
      </c>
      <c r="BM688" s="72">
        <v>554.45000000000005</v>
      </c>
      <c r="BN688" s="74">
        <v>1.45</v>
      </c>
      <c r="BO688" s="74">
        <v>51.55</v>
      </c>
      <c r="BP688" s="74">
        <v>10.599</v>
      </c>
      <c r="BQ688" s="74">
        <v>0.52600000000000002</v>
      </c>
      <c r="BR688" s="74">
        <v>0.105</v>
      </c>
      <c r="BS688" s="74">
        <v>0.53900000000000003</v>
      </c>
      <c r="BT688" s="74">
        <v>1.86</v>
      </c>
      <c r="BU688" s="74">
        <v>5.0000000000000001E-3</v>
      </c>
      <c r="BV688" s="74">
        <f t="shared" si="238"/>
        <v>12.459</v>
      </c>
      <c r="BW688" s="74">
        <f t="shared" si="239"/>
        <v>3.8360000000000003</v>
      </c>
      <c r="BX688" s="73">
        <f t="shared" si="244"/>
        <v>-41.939999999999984</v>
      </c>
      <c r="BY688" s="73">
        <f t="shared" si="243"/>
        <v>-32.485000000000014</v>
      </c>
      <c r="BZ688" s="74">
        <v>0.43</v>
      </c>
      <c r="CA688" s="72">
        <v>38.18</v>
      </c>
      <c r="CB688" s="74">
        <v>0.18</v>
      </c>
      <c r="CC688" s="74">
        <v>0.26</v>
      </c>
      <c r="CD688" s="74">
        <v>6.2270000000000003</v>
      </c>
      <c r="CE688" s="74">
        <v>1.0999999999999999E-2</v>
      </c>
      <c r="CF688" s="74">
        <v>0.246</v>
      </c>
      <c r="CG688" s="74">
        <v>3.0000000000000001E-3</v>
      </c>
      <c r="CH688" s="74" t="s">
        <v>50</v>
      </c>
      <c r="CI688" s="74">
        <v>3.0000000000000001E-3</v>
      </c>
      <c r="CJ688" s="74">
        <v>2.6629999999999998</v>
      </c>
      <c r="CK688" s="74">
        <v>418.66</v>
      </c>
      <c r="CL688" s="74">
        <v>0.66</v>
      </c>
      <c r="CM688" s="74">
        <v>2.96</v>
      </c>
      <c r="CN688" s="74">
        <v>38.389000000000003</v>
      </c>
      <c r="CO688" s="74">
        <v>7.5999999999999998E-2</v>
      </c>
      <c r="CP688" s="74">
        <v>0.59</v>
      </c>
      <c r="CQ688" s="74">
        <v>3.2000000000000001E-2</v>
      </c>
      <c r="CR688" s="74">
        <v>9.15</v>
      </c>
      <c r="CS688" s="74">
        <v>8.9999999999999993E-3</v>
      </c>
      <c r="CT688" s="74">
        <v>0.35799999999999998</v>
      </c>
      <c r="CU688" s="74">
        <v>29.22</v>
      </c>
      <c r="CV688" s="74">
        <v>0.16</v>
      </c>
      <c r="CW688" s="74">
        <v>0.18</v>
      </c>
      <c r="CX688" s="74">
        <v>4.5919999999999996</v>
      </c>
      <c r="CY688" s="74">
        <v>8.0000000000000002E-3</v>
      </c>
      <c r="CZ688" s="74">
        <v>0.216</v>
      </c>
      <c r="DA688" s="74">
        <v>2E-3</v>
      </c>
      <c r="DB688" s="74" t="s">
        <v>50</v>
      </c>
      <c r="DC688" s="74">
        <v>3.0000000000000001E-3</v>
      </c>
      <c r="DD688" s="74">
        <v>45.03</v>
      </c>
    </row>
    <row r="689" spans="1:108" ht="16.5" customHeight="1" x14ac:dyDescent="0.25">
      <c r="A689" s="70">
        <v>651</v>
      </c>
      <c r="B689" s="95">
        <v>45618</v>
      </c>
      <c r="C689" s="72">
        <v>2</v>
      </c>
      <c r="D689" s="72">
        <v>12</v>
      </c>
      <c r="E689" s="72">
        <v>2031.95</v>
      </c>
      <c r="Z689" s="74"/>
      <c r="AA689" s="72">
        <v>1.2170000000000001</v>
      </c>
      <c r="AB689" s="72">
        <v>307.10000000000002</v>
      </c>
      <c r="AC689" s="72">
        <v>1.1499999999999999</v>
      </c>
      <c r="AD689" s="72">
        <v>2.31</v>
      </c>
      <c r="AE689" s="72">
        <v>6.4630000000000001</v>
      </c>
      <c r="AF689" s="72">
        <v>5.1999999999999998E-2</v>
      </c>
      <c r="AG689" s="72">
        <v>0.26700000000000002</v>
      </c>
      <c r="AH689" s="72">
        <v>2.4E-2</v>
      </c>
      <c r="AI689" s="72" t="s">
        <v>50</v>
      </c>
      <c r="AJ689" s="72">
        <v>5.0000000000000001E-3</v>
      </c>
      <c r="AK689" s="72">
        <f t="shared" si="242"/>
        <v>81.348807015504235</v>
      </c>
      <c r="AL689" s="72">
        <f t="shared" si="235"/>
        <v>2.8922549295065023</v>
      </c>
      <c r="AM689" s="72">
        <f t="shared" si="236"/>
        <v>267.04347826086962</v>
      </c>
      <c r="AN689" s="72">
        <v>34.56</v>
      </c>
      <c r="AO689" s="74">
        <v>28.518000000000001</v>
      </c>
      <c r="AP689" s="72">
        <v>9479.68</v>
      </c>
      <c r="AQ689" s="74">
        <v>40.46</v>
      </c>
      <c r="AR689" s="74">
        <v>11.56</v>
      </c>
      <c r="AS689" s="74">
        <v>7.306</v>
      </c>
      <c r="AT689" s="74">
        <v>1.0740000000000001</v>
      </c>
      <c r="AU689" s="74">
        <v>0.29299999999999998</v>
      </c>
      <c r="AV689" s="74">
        <v>0.111</v>
      </c>
      <c r="AW689" s="74">
        <v>10.18</v>
      </c>
      <c r="AX689" s="74">
        <v>0.129</v>
      </c>
      <c r="AY689" s="74">
        <f t="shared" si="237"/>
        <v>29.046000000000003</v>
      </c>
      <c r="AZ689" s="74"/>
      <c r="BA689" s="74"/>
      <c r="BB689" s="74">
        <v>0.45900000000000002</v>
      </c>
      <c r="BC689" s="72">
        <v>68.02</v>
      </c>
      <c r="BD689" s="74">
        <v>0.21</v>
      </c>
      <c r="BE689" s="74">
        <v>1.86</v>
      </c>
      <c r="BF689" s="74">
        <v>5.7370000000000001</v>
      </c>
      <c r="BG689" s="74">
        <v>1.9E-2</v>
      </c>
      <c r="BH689" s="74">
        <v>0.248</v>
      </c>
      <c r="BI689" s="74">
        <v>0.02</v>
      </c>
      <c r="BJ689" s="74">
        <v>0</v>
      </c>
      <c r="BK689" s="74">
        <v>3.0000000000000001E-3</v>
      </c>
      <c r="BL689" s="74">
        <v>0.98399999999999999</v>
      </c>
      <c r="BM689" s="72">
        <v>593.95000000000005</v>
      </c>
      <c r="BN689" s="74">
        <v>1.1399999999999999</v>
      </c>
      <c r="BO689" s="74">
        <v>52.75</v>
      </c>
      <c r="BP689" s="74">
        <v>7.8460000000000001</v>
      </c>
      <c r="BQ689" s="74">
        <v>0.372</v>
      </c>
      <c r="BR689" s="74">
        <v>9.5000000000000001E-2</v>
      </c>
      <c r="BS689" s="74">
        <v>0.41399999999999998</v>
      </c>
      <c r="BT689" s="74">
        <v>1.39</v>
      </c>
      <c r="BU689" s="74">
        <v>4.0000000000000001E-3</v>
      </c>
      <c r="BV689" s="74">
        <f t="shared" si="238"/>
        <v>9.2360000000000007</v>
      </c>
      <c r="BW689" s="74">
        <f t="shared" si="239"/>
        <v>2.9019999999999997</v>
      </c>
      <c r="BX689" s="73">
        <f t="shared" si="244"/>
        <v>-43.549999999999983</v>
      </c>
      <c r="BY689" s="73">
        <f t="shared" si="243"/>
        <v>-34.583000000000013</v>
      </c>
      <c r="BZ689" s="74">
        <v>0.42899999999999999</v>
      </c>
      <c r="CA689" s="72">
        <v>44.51</v>
      </c>
      <c r="CB689" s="74">
        <v>0.18</v>
      </c>
      <c r="CC689" s="74">
        <v>0.24</v>
      </c>
      <c r="CD689" s="74">
        <v>6.3150000000000004</v>
      </c>
      <c r="CE689" s="74">
        <v>0.01</v>
      </c>
      <c r="CF689" s="74">
        <v>0.28000000000000003</v>
      </c>
      <c r="CG689" s="74">
        <v>3.0000000000000001E-3</v>
      </c>
      <c r="CH689" s="74" t="s">
        <v>50</v>
      </c>
      <c r="CI689" s="74">
        <v>3.0000000000000001E-3</v>
      </c>
      <c r="CJ689" s="74">
        <v>2.3380000000000001</v>
      </c>
      <c r="CK689" s="74">
        <v>416.84</v>
      </c>
      <c r="CL689" s="74">
        <v>0.56000000000000005</v>
      </c>
      <c r="CM689" s="74">
        <v>2.44</v>
      </c>
      <c r="CN689" s="74">
        <v>37.706000000000003</v>
      </c>
      <c r="CO689" s="74">
        <v>6.0999999999999999E-2</v>
      </c>
      <c r="CP689" s="74">
        <v>0.49099999999999999</v>
      </c>
      <c r="CQ689" s="74">
        <v>2.5999999999999999E-2</v>
      </c>
      <c r="CR689" s="74">
        <v>10.61</v>
      </c>
      <c r="CS689" s="74">
        <v>7.0000000000000001E-3</v>
      </c>
      <c r="CT689" s="74">
        <v>0.36099999999999999</v>
      </c>
      <c r="CU689" s="74">
        <v>28.33</v>
      </c>
      <c r="CV689" s="74">
        <v>0.18</v>
      </c>
      <c r="CW689" s="74">
        <v>0.2</v>
      </c>
      <c r="CX689" s="74">
        <v>4.6180000000000003</v>
      </c>
      <c r="CY689" s="74">
        <v>8.9999999999999993E-3</v>
      </c>
      <c r="CZ689" s="74">
        <v>0.24199999999999999</v>
      </c>
      <c r="DA689" s="74">
        <v>3.0000000000000001E-3</v>
      </c>
      <c r="DB689" s="74" t="s">
        <v>50</v>
      </c>
      <c r="DC689" s="74">
        <v>2E-3</v>
      </c>
      <c r="DD689" s="74">
        <v>42.4</v>
      </c>
    </row>
    <row r="690" spans="1:108" ht="16.5" customHeight="1" x14ac:dyDescent="0.25">
      <c r="A690" s="70">
        <v>652</v>
      </c>
      <c r="B690" s="95">
        <v>45619</v>
      </c>
      <c r="C690" s="72">
        <v>1</v>
      </c>
      <c r="D690" s="72">
        <v>12</v>
      </c>
      <c r="E690" s="72">
        <v>2098.25</v>
      </c>
      <c r="Z690" s="74"/>
      <c r="AA690" s="72">
        <v>1.2929999999999999</v>
      </c>
      <c r="AB690" s="72">
        <v>296.61</v>
      </c>
      <c r="AC690" s="72">
        <v>1.1000000000000001</v>
      </c>
      <c r="AD690" s="72">
        <v>2.11</v>
      </c>
      <c r="AE690" s="72">
        <v>6.0590000000000002</v>
      </c>
      <c r="AF690" s="72">
        <v>5.5E-2</v>
      </c>
      <c r="AG690" s="72">
        <v>0.23499999999999999</v>
      </c>
      <c r="AH690" s="72">
        <v>0.02</v>
      </c>
      <c r="AI690" s="72" t="s">
        <v>50</v>
      </c>
      <c r="AJ690" s="72">
        <v>5.0000000000000001E-3</v>
      </c>
      <c r="AK690" s="72">
        <f t="shared" si="242"/>
        <v>82.567075726830453</v>
      </c>
      <c r="AL690" s="72">
        <f t="shared" si="235"/>
        <v>2.8754399007716294</v>
      </c>
      <c r="AM690" s="72">
        <f t="shared" si="236"/>
        <v>269.64545454545453</v>
      </c>
      <c r="AN690" s="72">
        <v>63.26</v>
      </c>
      <c r="AO690" s="74">
        <v>30.591999999999999</v>
      </c>
      <c r="AP690" s="72">
        <v>8883.2900000000009</v>
      </c>
      <c r="AQ690" s="74">
        <v>44.52</v>
      </c>
      <c r="AR690" s="74">
        <v>12.48</v>
      </c>
      <c r="AS690" s="74">
        <v>8.1229999999999993</v>
      </c>
      <c r="AT690" s="74">
        <v>1.1879999999999999</v>
      </c>
      <c r="AU690" s="74">
        <v>0.311</v>
      </c>
      <c r="AV690" s="74">
        <v>0.11700000000000001</v>
      </c>
      <c r="AW690" s="74">
        <v>7.13</v>
      </c>
      <c r="AX690" s="74">
        <v>0.14099999999999999</v>
      </c>
      <c r="AY690" s="74">
        <f t="shared" si="237"/>
        <v>27.732999999999997</v>
      </c>
      <c r="AZ690" s="74"/>
      <c r="BA690" s="74"/>
      <c r="BB690" s="74">
        <v>0.52600000000000002</v>
      </c>
      <c r="BC690" s="72">
        <v>67.31</v>
      </c>
      <c r="BD690" s="74">
        <v>0.24</v>
      </c>
      <c r="BE690" s="74">
        <v>2.19</v>
      </c>
      <c r="BF690" s="74">
        <v>6.9829999999999997</v>
      </c>
      <c r="BG690" s="74">
        <v>2.5999999999999999E-2</v>
      </c>
      <c r="BH690" s="74">
        <v>0.28100000000000003</v>
      </c>
      <c r="BI690" s="74">
        <v>2.1000000000000001E-2</v>
      </c>
      <c r="BJ690" s="74">
        <v>0</v>
      </c>
      <c r="BK690" s="74">
        <v>3.0000000000000001E-3</v>
      </c>
      <c r="BL690" s="74">
        <v>1.246</v>
      </c>
      <c r="BM690" s="72">
        <v>640.75</v>
      </c>
      <c r="BN690" s="74">
        <v>1.58</v>
      </c>
      <c r="BO690" s="74">
        <v>51.38</v>
      </c>
      <c r="BP690" s="74">
        <v>10.292</v>
      </c>
      <c r="BQ690" s="74">
        <v>0.53200000000000003</v>
      </c>
      <c r="BR690" s="74">
        <v>0.14899999999999999</v>
      </c>
      <c r="BS690" s="74">
        <v>0.505</v>
      </c>
      <c r="BT690" s="74">
        <v>1.8</v>
      </c>
      <c r="BU690" s="74">
        <v>5.0000000000000001E-3</v>
      </c>
      <c r="BV690" s="74">
        <f t="shared" si="238"/>
        <v>12.092000000000001</v>
      </c>
      <c r="BW690" s="74">
        <f t="shared" si="239"/>
        <v>3.9119999999999999</v>
      </c>
      <c r="BX690" s="73">
        <f t="shared" si="244"/>
        <v>-44.749999999999986</v>
      </c>
      <c r="BY690" s="73">
        <f t="shared" si="243"/>
        <v>-35.671000000000014</v>
      </c>
      <c r="BZ690" s="74">
        <v>0.46600000000000003</v>
      </c>
      <c r="CA690" s="72">
        <v>37.01</v>
      </c>
      <c r="CB690" s="74">
        <v>0.19</v>
      </c>
      <c r="CC690" s="74">
        <v>0.2</v>
      </c>
      <c r="CD690" s="74">
        <v>6.5359999999999996</v>
      </c>
      <c r="CE690" s="74">
        <v>0.01</v>
      </c>
      <c r="CF690" s="74">
        <v>0.27800000000000002</v>
      </c>
      <c r="CG690" s="74">
        <v>2E-3</v>
      </c>
      <c r="CH690" s="74" t="s">
        <v>50</v>
      </c>
      <c r="CI690" s="74">
        <v>3.0000000000000001E-3</v>
      </c>
      <c r="CJ690" s="74">
        <v>2.44</v>
      </c>
      <c r="CK690" s="74">
        <v>395.36</v>
      </c>
      <c r="CL690" s="74">
        <v>0.64</v>
      </c>
      <c r="CM690" s="74">
        <v>2.2400000000000002</v>
      </c>
      <c r="CN690" s="74">
        <v>35.418999999999997</v>
      </c>
      <c r="CO690" s="74">
        <v>6.2E-2</v>
      </c>
      <c r="CP690" s="74">
        <v>0.53200000000000003</v>
      </c>
      <c r="CQ690" s="74">
        <v>2.1999999999999999E-2</v>
      </c>
      <c r="CR690" s="74">
        <v>8.0399999999999991</v>
      </c>
      <c r="CS690" s="74">
        <v>8.0000000000000002E-3</v>
      </c>
      <c r="CT690" s="74">
        <v>0.39800000000000002</v>
      </c>
      <c r="CU690" s="74">
        <v>32.64</v>
      </c>
      <c r="CV690" s="74">
        <v>0.17</v>
      </c>
      <c r="CW690" s="74">
        <v>0.15</v>
      </c>
      <c r="CX690" s="74">
        <v>5.1180000000000003</v>
      </c>
      <c r="CY690" s="74">
        <v>8.0000000000000002E-3</v>
      </c>
      <c r="CZ690" s="74">
        <v>0.25900000000000001</v>
      </c>
      <c r="DA690" s="74">
        <v>2E-3</v>
      </c>
      <c r="DB690" s="74" t="s">
        <v>50</v>
      </c>
      <c r="DC690" s="74">
        <v>3.0000000000000001E-3</v>
      </c>
      <c r="DD690" s="74">
        <v>45.24</v>
      </c>
    </row>
    <row r="691" spans="1:108" ht="16.5" customHeight="1" x14ac:dyDescent="0.25">
      <c r="A691" s="70">
        <v>653</v>
      </c>
      <c r="B691" s="95">
        <v>45619</v>
      </c>
      <c r="C691" s="72">
        <v>2</v>
      </c>
      <c r="D691" s="72">
        <v>12</v>
      </c>
      <c r="E691" s="72">
        <v>2150.79</v>
      </c>
      <c r="Z691" s="74"/>
      <c r="AA691" s="72">
        <v>1.276</v>
      </c>
      <c r="AB691" s="72">
        <v>471.26</v>
      </c>
      <c r="AC691" s="72">
        <v>1.44</v>
      </c>
      <c r="AD691" s="72">
        <v>2.61</v>
      </c>
      <c r="AE691" s="72">
        <v>7.2140000000000004</v>
      </c>
      <c r="AF691" s="72">
        <v>0.05</v>
      </c>
      <c r="AG691" s="72">
        <v>0.27</v>
      </c>
      <c r="AH691" s="72">
        <v>2.5000000000000001E-2</v>
      </c>
      <c r="AI691" s="72" t="s">
        <v>50</v>
      </c>
      <c r="AJ691" s="72">
        <v>6.0000000000000001E-3</v>
      </c>
      <c r="AK691" s="72">
        <f t="shared" si="242"/>
        <v>78.96005031456491</v>
      </c>
      <c r="AL691" s="72">
        <f t="shared" si="235"/>
        <v>2.9274218024514007</v>
      </c>
      <c r="AM691" s="72">
        <f t="shared" si="236"/>
        <v>327.26388888888891</v>
      </c>
      <c r="AN691" s="72">
        <v>40.01</v>
      </c>
      <c r="AO691" s="74">
        <v>27.603999999999999</v>
      </c>
      <c r="AP691" s="72">
        <v>11156.35</v>
      </c>
      <c r="AQ691" s="74">
        <v>47.11</v>
      </c>
      <c r="AR691" s="74">
        <v>9</v>
      </c>
      <c r="AS691" s="74">
        <v>7.4089999999999998</v>
      </c>
      <c r="AT691" s="74">
        <v>1.1359999999999999</v>
      </c>
      <c r="AU691" s="74">
        <v>0.28499999999999998</v>
      </c>
      <c r="AV691" s="74">
        <v>8.4000000000000005E-2</v>
      </c>
      <c r="AW691" s="74">
        <v>7.68</v>
      </c>
      <c r="AX691" s="74">
        <v>0.191</v>
      </c>
      <c r="AY691" s="74">
        <f t="shared" si="237"/>
        <v>24.088999999999999</v>
      </c>
      <c r="AZ691" s="74"/>
      <c r="BA691" s="74"/>
      <c r="BB691" s="74">
        <v>0.45500000000000002</v>
      </c>
      <c r="BC691" s="72">
        <v>76.989999999999995</v>
      </c>
      <c r="BD691" s="74">
        <v>0.23</v>
      </c>
      <c r="BE691" s="74">
        <v>2.0499999999999998</v>
      </c>
      <c r="BF691" s="74">
        <v>6.5220000000000002</v>
      </c>
      <c r="BG691" s="74">
        <v>1.7000000000000001E-2</v>
      </c>
      <c r="BH691" s="74">
        <v>0.24399999999999999</v>
      </c>
      <c r="BI691" s="74">
        <v>0.02</v>
      </c>
      <c r="BJ691" s="74">
        <v>0</v>
      </c>
      <c r="BK691" s="74">
        <v>5.0000000000000001E-3</v>
      </c>
      <c r="BL691" s="74">
        <v>1.379</v>
      </c>
      <c r="BM691" s="72">
        <v>624.61</v>
      </c>
      <c r="BN691" s="74">
        <v>1.1499999999999999</v>
      </c>
      <c r="BO691" s="74">
        <v>49.8</v>
      </c>
      <c r="BP691" s="74">
        <v>8.8699999999999992</v>
      </c>
      <c r="BQ691" s="74">
        <v>0.37</v>
      </c>
      <c r="BR691" s="74">
        <v>0.14199999999999999</v>
      </c>
      <c r="BS691" s="74">
        <v>0.39500000000000002</v>
      </c>
      <c r="BT691" s="74">
        <v>2.21</v>
      </c>
      <c r="BU691" s="74">
        <v>8.9999999999999993E-3</v>
      </c>
      <c r="BV691" s="74">
        <f t="shared" si="238"/>
        <v>11.079999999999998</v>
      </c>
      <c r="BW691" s="74">
        <f t="shared" si="239"/>
        <v>3.73</v>
      </c>
      <c r="BX691" s="73">
        <f t="shared" si="244"/>
        <v>-45.539999999999985</v>
      </c>
      <c r="BY691" s="73">
        <f t="shared" si="243"/>
        <v>-36.941000000000017</v>
      </c>
      <c r="BZ691" s="74">
        <v>0.38800000000000001</v>
      </c>
      <c r="CA691" s="72">
        <v>51.32</v>
      </c>
      <c r="CB691" s="74">
        <v>0.22</v>
      </c>
      <c r="CC691" s="74">
        <v>0.22</v>
      </c>
      <c r="CD691" s="74">
        <v>7.0140000000000002</v>
      </c>
      <c r="CE691" s="74">
        <v>8.9999999999999993E-3</v>
      </c>
      <c r="CF691" s="74">
        <v>0.28000000000000003</v>
      </c>
      <c r="CG691" s="74">
        <v>3.0000000000000001E-3</v>
      </c>
      <c r="CH691" s="74" t="s">
        <v>50</v>
      </c>
      <c r="CI691" s="74">
        <v>3.0000000000000001E-3</v>
      </c>
      <c r="CJ691" s="74">
        <v>3.3580000000000001</v>
      </c>
      <c r="CK691" s="74">
        <v>760.68</v>
      </c>
      <c r="CL691" s="74">
        <v>1.81</v>
      </c>
      <c r="CM691" s="74">
        <v>8.91</v>
      </c>
      <c r="CN691" s="74">
        <v>29.23</v>
      </c>
      <c r="CO691" s="74">
        <v>0.16200000000000001</v>
      </c>
      <c r="CP691" s="74">
        <v>0.44900000000000001</v>
      </c>
      <c r="CQ691" s="74">
        <v>8.5000000000000006E-2</v>
      </c>
      <c r="CR691" s="74">
        <v>9.59</v>
      </c>
      <c r="CS691" s="74">
        <v>8.0000000000000002E-3</v>
      </c>
      <c r="CT691" s="74">
        <v>0.32600000000000001</v>
      </c>
      <c r="CU691" s="74">
        <v>36.33</v>
      </c>
      <c r="CV691" s="74">
        <v>0.18</v>
      </c>
      <c r="CW691" s="74">
        <v>0.15</v>
      </c>
      <c r="CX691" s="74">
        <v>5.5670000000000002</v>
      </c>
      <c r="CY691" s="74">
        <v>7.0000000000000001E-3</v>
      </c>
      <c r="CZ691" s="74">
        <v>0.26200000000000001</v>
      </c>
      <c r="DA691" s="74">
        <v>2E-3</v>
      </c>
      <c r="DB691" s="74" t="s">
        <v>50</v>
      </c>
      <c r="DC691" s="74">
        <v>1.9E-2</v>
      </c>
      <c r="DD691" s="74">
        <v>47.84</v>
      </c>
    </row>
    <row r="692" spans="1:108" ht="16.5" customHeight="1" x14ac:dyDescent="0.25">
      <c r="A692" s="70">
        <v>654</v>
      </c>
      <c r="B692" s="95">
        <v>45620</v>
      </c>
      <c r="C692" s="72">
        <v>1</v>
      </c>
      <c r="D692" s="72">
        <v>12</v>
      </c>
      <c r="E692" s="72">
        <v>2150.16</v>
      </c>
      <c r="Z692" s="74"/>
      <c r="AA692" s="72">
        <v>1.246</v>
      </c>
      <c r="AB692" s="72">
        <v>426.46</v>
      </c>
      <c r="AC692" s="72">
        <v>1.08</v>
      </c>
      <c r="AD692" s="72">
        <v>2.38</v>
      </c>
      <c r="AE692" s="72">
        <v>6.944</v>
      </c>
      <c r="AF692" s="72">
        <v>4.7E-2</v>
      </c>
      <c r="AG692" s="72">
        <v>0.27700000000000002</v>
      </c>
      <c r="AH692" s="72">
        <v>2.3E-2</v>
      </c>
      <c r="AI692" s="72" t="s">
        <v>50</v>
      </c>
      <c r="AJ692" s="72">
        <v>7.0000000000000001E-3</v>
      </c>
      <c r="AK692" s="72">
        <f t="shared" si="242"/>
        <v>80.279163726504066</v>
      </c>
      <c r="AL692" s="72">
        <f t="shared" si="235"/>
        <v>2.9070393283261766</v>
      </c>
      <c r="AM692" s="72">
        <f t="shared" si="236"/>
        <v>394.87037037037032</v>
      </c>
      <c r="AN692" s="72">
        <v>61.25</v>
      </c>
      <c r="AO692" s="74">
        <v>26.835999999999999</v>
      </c>
      <c r="AP692" s="72">
        <v>12746.86</v>
      </c>
      <c r="AQ692" s="74">
        <v>48.05</v>
      </c>
      <c r="AR692" s="74">
        <v>10.84</v>
      </c>
      <c r="AS692" s="74">
        <v>8.4250000000000007</v>
      </c>
      <c r="AT692" s="74">
        <v>1.2050000000000001</v>
      </c>
      <c r="AU692" s="74">
        <v>0.39100000000000001</v>
      </c>
      <c r="AV692" s="74">
        <v>0.10199999999999999</v>
      </c>
      <c r="AW692" s="74">
        <v>5.96</v>
      </c>
      <c r="AX692" s="74">
        <v>0.29599999999999999</v>
      </c>
      <c r="AY692" s="74">
        <f t="shared" si="237"/>
        <v>25.225000000000001</v>
      </c>
      <c r="AZ692" s="74"/>
      <c r="BA692" s="74"/>
      <c r="BB692" s="74">
        <v>0.52</v>
      </c>
      <c r="BC692" s="72">
        <v>129.44</v>
      </c>
      <c r="BD692" s="74">
        <v>0.32</v>
      </c>
      <c r="BE692" s="74">
        <v>3.06</v>
      </c>
      <c r="BF692" s="74">
        <v>9.2769999999999992</v>
      </c>
      <c r="BG692" s="74">
        <v>3.1E-2</v>
      </c>
      <c r="BH692" s="74">
        <v>0.36799999999999999</v>
      </c>
      <c r="BI692" s="74">
        <v>0.03</v>
      </c>
      <c r="BJ692" s="74">
        <v>0</v>
      </c>
      <c r="BK692" s="74">
        <v>8.0000000000000002E-3</v>
      </c>
      <c r="BL692" s="74">
        <v>1.294</v>
      </c>
      <c r="BM692" s="72">
        <v>864.82</v>
      </c>
      <c r="BN692" s="74">
        <v>1.65</v>
      </c>
      <c r="BO692" s="74">
        <v>50.65</v>
      </c>
      <c r="BP692" s="74">
        <v>12.56</v>
      </c>
      <c r="BQ692" s="74">
        <v>0.49099999999999999</v>
      </c>
      <c r="BR692" s="74">
        <v>0.224</v>
      </c>
      <c r="BS692" s="74">
        <v>0.53100000000000003</v>
      </c>
      <c r="BT692" s="74">
        <v>2.0699999999999998</v>
      </c>
      <c r="BU692" s="74">
        <v>1.2999999999999999E-2</v>
      </c>
      <c r="BV692" s="74">
        <f t="shared" si="238"/>
        <v>14.63</v>
      </c>
      <c r="BW692" s="74">
        <f t="shared" si="239"/>
        <v>4.2109999999999994</v>
      </c>
      <c r="BX692" s="73">
        <f t="shared" si="244"/>
        <v>-46.469999999999985</v>
      </c>
      <c r="BY692" s="73">
        <f t="shared" si="243"/>
        <v>-37.730000000000018</v>
      </c>
      <c r="BZ692" s="74">
        <v>0.38800000000000001</v>
      </c>
      <c r="CA692" s="72">
        <v>71.09</v>
      </c>
      <c r="CB692" s="74">
        <v>0.25</v>
      </c>
      <c r="CC692" s="74">
        <v>0.24</v>
      </c>
      <c r="CD692" s="74">
        <v>9.35</v>
      </c>
      <c r="CE692" s="74">
        <v>1.0999999999999999E-2</v>
      </c>
      <c r="CF692" s="74">
        <v>0.38800000000000001</v>
      </c>
      <c r="CG692" s="74">
        <v>3.0000000000000001E-3</v>
      </c>
      <c r="CH692" s="74" t="s">
        <v>50</v>
      </c>
      <c r="CI692" s="74">
        <v>7.0000000000000001E-3</v>
      </c>
      <c r="CJ692" s="74">
        <v>4.1230000000000002</v>
      </c>
      <c r="CK692" s="74">
        <v>1617.05</v>
      </c>
      <c r="CL692" s="74">
        <v>4.18</v>
      </c>
      <c r="CM692" s="74">
        <v>15.94</v>
      </c>
      <c r="CN692" s="74">
        <v>29.027999999999999</v>
      </c>
      <c r="CO692" s="74">
        <v>0.27900000000000003</v>
      </c>
      <c r="CP692" s="74">
        <v>0.61</v>
      </c>
      <c r="CQ692" s="74">
        <v>0.15</v>
      </c>
      <c r="CR692" s="74">
        <v>7.76</v>
      </c>
      <c r="CS692" s="74">
        <v>2.5000000000000001E-2</v>
      </c>
      <c r="CT692" s="74">
        <v>0.36199999999999999</v>
      </c>
      <c r="CU692" s="74">
        <v>59.16</v>
      </c>
      <c r="CV692" s="74">
        <v>0.19</v>
      </c>
      <c r="CW692" s="74">
        <v>0.15</v>
      </c>
      <c r="CX692" s="74">
        <v>7.1559999999999997</v>
      </c>
      <c r="CY692" s="74">
        <v>7.0000000000000001E-3</v>
      </c>
      <c r="CZ692" s="74">
        <v>0.31</v>
      </c>
      <c r="DA692" s="74">
        <v>2E-3</v>
      </c>
      <c r="DB692" s="74" t="s">
        <v>50</v>
      </c>
      <c r="DC692" s="74">
        <v>7.0000000000000001E-3</v>
      </c>
      <c r="DD692" s="74">
        <v>43.9</v>
      </c>
    </row>
    <row r="693" spans="1:108" ht="16.5" customHeight="1" x14ac:dyDescent="0.25">
      <c r="A693" s="70">
        <v>655</v>
      </c>
      <c r="B693" s="95">
        <v>45620</v>
      </c>
      <c r="C693" s="72">
        <v>2</v>
      </c>
      <c r="D693" s="72">
        <v>10.49</v>
      </c>
      <c r="E693" s="72">
        <v>1766.85</v>
      </c>
      <c r="Z693" s="74"/>
      <c r="AA693" s="72">
        <v>0.89800000000000002</v>
      </c>
      <c r="AB693" s="72">
        <v>277.70999999999998</v>
      </c>
      <c r="AC693" s="72">
        <v>1.39</v>
      </c>
      <c r="AD693" s="72">
        <v>2.6</v>
      </c>
      <c r="AE693" s="72">
        <v>7.3609999999999998</v>
      </c>
      <c r="AF693" s="72">
        <v>6.9000000000000006E-2</v>
      </c>
      <c r="AG693" s="72">
        <v>0.28799999999999998</v>
      </c>
      <c r="AH693" s="72">
        <v>2.7E-2</v>
      </c>
      <c r="AI693" s="72" t="s">
        <v>50</v>
      </c>
      <c r="AJ693" s="72">
        <v>8.0000000000000002E-3</v>
      </c>
      <c r="AK693" s="72">
        <f t="shared" si="242"/>
        <v>78.718853046759222</v>
      </c>
      <c r="AL693" s="72">
        <f t="shared" si="235"/>
        <v>2.9305961533311482</v>
      </c>
      <c r="AM693" s="72">
        <f t="shared" si="236"/>
        <v>199.79136690647482</v>
      </c>
      <c r="AN693" s="72">
        <v>40.01</v>
      </c>
      <c r="AO693" s="74">
        <v>29.552</v>
      </c>
      <c r="AP693" s="72">
        <v>10177.69</v>
      </c>
      <c r="AQ693" s="74">
        <v>50.24</v>
      </c>
      <c r="AR693" s="74">
        <v>9.6</v>
      </c>
      <c r="AS693" s="74">
        <v>7.633</v>
      </c>
      <c r="AT693" s="74">
        <v>1.351</v>
      </c>
      <c r="AU693" s="74">
        <v>0.33300000000000002</v>
      </c>
      <c r="AV693" s="74">
        <v>9.4E-2</v>
      </c>
      <c r="AW693" s="74">
        <v>4.62</v>
      </c>
      <c r="AX693" s="74">
        <v>0.214</v>
      </c>
      <c r="AY693" s="74">
        <f t="shared" si="237"/>
        <v>21.852999999999998</v>
      </c>
      <c r="AZ693" s="74"/>
      <c r="BA693" s="74"/>
      <c r="BB693" s="74">
        <v>0.49099999999999999</v>
      </c>
      <c r="BC693" s="72">
        <v>98.77</v>
      </c>
      <c r="BD693" s="74">
        <v>0.33</v>
      </c>
      <c r="BE693" s="74">
        <v>2.75</v>
      </c>
      <c r="BF693" s="74">
        <v>8.0419999999999998</v>
      </c>
      <c r="BG693" s="74">
        <v>3.5999999999999997E-2</v>
      </c>
      <c r="BH693" s="74">
        <v>0.34100000000000003</v>
      </c>
      <c r="BI693" s="74">
        <v>2.8000000000000001E-2</v>
      </c>
      <c r="BJ693" s="74">
        <v>0</v>
      </c>
      <c r="BK693" s="74">
        <v>8.0000000000000002E-3</v>
      </c>
      <c r="BL693" s="74">
        <v>1.86</v>
      </c>
      <c r="BM693" s="72">
        <v>880.21</v>
      </c>
      <c r="BN693" s="74">
        <v>2.02</v>
      </c>
      <c r="BO693" s="74">
        <v>51.83</v>
      </c>
      <c r="BP693" s="74">
        <v>12.178000000000001</v>
      </c>
      <c r="BQ693" s="74">
        <v>0.53500000000000003</v>
      </c>
      <c r="BR693" s="74">
        <v>0.19700000000000001</v>
      </c>
      <c r="BS693" s="74">
        <v>0.59899999999999998</v>
      </c>
      <c r="BT693" s="74">
        <v>1.8</v>
      </c>
      <c r="BU693" s="74">
        <v>1.2999999999999999E-2</v>
      </c>
      <c r="BV693" s="74">
        <f t="shared" si="238"/>
        <v>13.978000000000002</v>
      </c>
      <c r="BW693" s="74">
        <f t="shared" si="239"/>
        <v>4.3550000000000004</v>
      </c>
      <c r="BX693" s="73">
        <f t="shared" si="244"/>
        <v>-47.669999999999987</v>
      </c>
      <c r="BY693" s="73">
        <f t="shared" si="243"/>
        <v>-38.375000000000014</v>
      </c>
      <c r="BZ693" s="74">
        <v>0.45300000000000001</v>
      </c>
      <c r="CA693" s="72">
        <v>70.09</v>
      </c>
      <c r="CB693" s="74">
        <v>0.27</v>
      </c>
      <c r="CC693" s="74">
        <v>0.32</v>
      </c>
      <c r="CD693" s="74">
        <v>8.19</v>
      </c>
      <c r="CE693" s="74">
        <v>1.4E-2</v>
      </c>
      <c r="CF693" s="74">
        <v>0.36199999999999999</v>
      </c>
      <c r="CG693" s="74">
        <v>4.0000000000000001E-3</v>
      </c>
      <c r="CH693" s="74" t="s">
        <v>50</v>
      </c>
      <c r="CI693" s="74">
        <v>7.0000000000000001E-3</v>
      </c>
      <c r="CJ693" s="74">
        <v>4.9370000000000003</v>
      </c>
      <c r="CK693" s="74">
        <v>1864.81</v>
      </c>
      <c r="CL693" s="74">
        <v>4.59</v>
      </c>
      <c r="CM693" s="74">
        <v>24.23</v>
      </c>
      <c r="CN693" s="74">
        <v>22.315000000000001</v>
      </c>
      <c r="CO693" s="74">
        <v>0.32</v>
      </c>
      <c r="CP693" s="74">
        <v>0.65500000000000003</v>
      </c>
      <c r="CQ693" s="74">
        <v>0.23300000000000001</v>
      </c>
      <c r="CR693" s="74">
        <v>8.9499999999999993</v>
      </c>
      <c r="CS693" s="74">
        <v>2.1999999999999999E-2</v>
      </c>
      <c r="CT693" s="74">
        <v>0.42199999999999999</v>
      </c>
      <c r="CU693" s="74">
        <v>64.099999999999994</v>
      </c>
      <c r="CV693" s="74">
        <v>0.28999999999999998</v>
      </c>
      <c r="CW693" s="74">
        <v>0.23</v>
      </c>
      <c r="CX693" s="74">
        <v>8.0109999999999992</v>
      </c>
      <c r="CY693" s="74">
        <v>1.2999999999999999E-2</v>
      </c>
      <c r="CZ693" s="74">
        <v>0.34699999999999998</v>
      </c>
      <c r="DA693" s="74">
        <v>3.0000000000000001E-3</v>
      </c>
      <c r="DB693" s="74" t="s">
        <v>50</v>
      </c>
      <c r="DC693" s="74">
        <v>8.0000000000000002E-3</v>
      </c>
      <c r="DD693" s="74">
        <v>47.84</v>
      </c>
    </row>
    <row r="694" spans="1:108" ht="16.5" customHeight="1" x14ac:dyDescent="0.25">
      <c r="A694" s="70">
        <v>656</v>
      </c>
      <c r="B694" s="95">
        <v>45621</v>
      </c>
      <c r="C694" s="72">
        <v>1</v>
      </c>
      <c r="D694" s="72">
        <v>12</v>
      </c>
      <c r="E694" s="72">
        <v>2042.28</v>
      </c>
      <c r="Z694" s="74"/>
      <c r="AA694" s="72">
        <v>1.0289999999999999</v>
      </c>
      <c r="AB694" s="72">
        <v>254.11</v>
      </c>
      <c r="AC694" s="72">
        <v>1.05</v>
      </c>
      <c r="AD694" s="72">
        <v>2.1800000000000002</v>
      </c>
      <c r="AE694" s="72">
        <v>6.8680000000000003</v>
      </c>
      <c r="AF694" s="72">
        <v>0.06</v>
      </c>
      <c r="AG694" s="72">
        <v>0.26400000000000001</v>
      </c>
      <c r="AH694" s="72">
        <v>2.3E-2</v>
      </c>
      <c r="AI694" s="72" t="s">
        <v>50</v>
      </c>
      <c r="AJ694" s="72">
        <v>8.0000000000000002E-3</v>
      </c>
      <c r="AK694" s="72">
        <f t="shared" si="242"/>
        <v>80.775910682440269</v>
      </c>
      <c r="AL694" s="72">
        <f t="shared" si="235"/>
        <v>2.9006481256819132</v>
      </c>
      <c r="AM694" s="72">
        <f t="shared" si="236"/>
        <v>242.00952380952381</v>
      </c>
      <c r="AN694" s="72">
        <v>58.9</v>
      </c>
      <c r="AO694" s="74">
        <v>28.372</v>
      </c>
      <c r="AP694" s="72">
        <v>10161.82</v>
      </c>
      <c r="AQ694" s="74">
        <v>55.18</v>
      </c>
      <c r="AR694" s="74">
        <v>7.77</v>
      </c>
      <c r="AS694" s="74">
        <v>6.6340000000000003</v>
      </c>
      <c r="AT694" s="74">
        <v>2.0510000000000002</v>
      </c>
      <c r="AU694" s="74">
        <v>0.27300000000000002</v>
      </c>
      <c r="AV694" s="74">
        <v>8.1000000000000003E-2</v>
      </c>
      <c r="AW694" s="74">
        <v>3.59</v>
      </c>
      <c r="AX694" s="74">
        <v>0.23400000000000001</v>
      </c>
      <c r="AY694" s="74">
        <f t="shared" si="237"/>
        <v>17.994</v>
      </c>
      <c r="AZ694" s="74"/>
      <c r="BA694" s="74"/>
      <c r="BB694" s="74">
        <v>0.46300000000000002</v>
      </c>
      <c r="BC694" s="72">
        <v>89.31</v>
      </c>
      <c r="BD694" s="74">
        <v>0.27</v>
      </c>
      <c r="BE694" s="74">
        <v>2.06</v>
      </c>
      <c r="BF694" s="74">
        <v>7.0350000000000001</v>
      </c>
      <c r="BG694" s="74">
        <v>3.5000000000000003E-2</v>
      </c>
      <c r="BH694" s="74">
        <v>0.27500000000000002</v>
      </c>
      <c r="BI694" s="74">
        <v>2.1999999999999999E-2</v>
      </c>
      <c r="BJ694" s="74">
        <v>0</v>
      </c>
      <c r="BK694" s="74">
        <v>7.0000000000000001E-3</v>
      </c>
      <c r="BL694" s="74">
        <v>2.351</v>
      </c>
      <c r="BM694" s="72">
        <v>1099.9000000000001</v>
      </c>
      <c r="BN694" s="74">
        <v>2.54</v>
      </c>
      <c r="BO694" s="74">
        <v>52.05</v>
      </c>
      <c r="BP694" s="74">
        <v>10.398999999999999</v>
      </c>
      <c r="BQ694" s="74">
        <v>0.83199999999999996</v>
      </c>
      <c r="BR694" s="74">
        <v>0.111</v>
      </c>
      <c r="BS694" s="74">
        <v>0.63700000000000001</v>
      </c>
      <c r="BT694" s="74">
        <v>1.58</v>
      </c>
      <c r="BU694" s="74">
        <v>1.4E-2</v>
      </c>
      <c r="BV694" s="74">
        <f t="shared" si="238"/>
        <v>11.978999999999999</v>
      </c>
      <c r="BW694" s="74">
        <f t="shared" si="239"/>
        <v>4.952</v>
      </c>
      <c r="BX694" s="73">
        <f t="shared" si="244"/>
        <v>-49.089999999999989</v>
      </c>
      <c r="BY694" s="73">
        <f t="shared" si="243"/>
        <v>-38.423000000000016</v>
      </c>
      <c r="BZ694" s="74">
        <v>0.42699999999999999</v>
      </c>
      <c r="CA694" s="72">
        <v>57.49</v>
      </c>
      <c r="CB694" s="74">
        <v>0.23</v>
      </c>
      <c r="CC694" s="74">
        <v>0.28999999999999998</v>
      </c>
      <c r="CD694" s="74">
        <v>7.3369999999999997</v>
      </c>
      <c r="CE694" s="74">
        <v>1.6E-2</v>
      </c>
      <c r="CF694" s="74">
        <v>0.30499999999999999</v>
      </c>
      <c r="CG694" s="74">
        <v>4.0000000000000001E-3</v>
      </c>
      <c r="CH694" s="74" t="s">
        <v>50</v>
      </c>
      <c r="CI694" s="74">
        <v>7.0000000000000001E-3</v>
      </c>
      <c r="CJ694" s="74">
        <v>5.5369999999999999</v>
      </c>
      <c r="CK694" s="74">
        <v>1811.52</v>
      </c>
      <c r="CL694" s="74">
        <v>4.8099999999999996</v>
      </c>
      <c r="CM694" s="74">
        <v>25.36</v>
      </c>
      <c r="CN694" s="74">
        <v>19.774000000000001</v>
      </c>
      <c r="CO694" s="74">
        <v>0.55800000000000005</v>
      </c>
      <c r="CP694" s="74">
        <v>0.84199999999999997</v>
      </c>
      <c r="CQ694" s="74">
        <v>0.26500000000000001</v>
      </c>
      <c r="CR694" s="74">
        <v>14.45</v>
      </c>
      <c r="CS694" s="74">
        <v>2.7E-2</v>
      </c>
      <c r="CT694" s="74">
        <v>0.39700000000000002</v>
      </c>
      <c r="CU694" s="74">
        <v>53.01</v>
      </c>
      <c r="CV694" s="74">
        <v>0.2</v>
      </c>
      <c r="CW694" s="74">
        <v>0.18</v>
      </c>
      <c r="CX694" s="74">
        <v>7.1689999999999996</v>
      </c>
      <c r="CY694" s="74">
        <v>1.2999999999999999E-2</v>
      </c>
      <c r="CZ694" s="74">
        <v>0.28499999999999998</v>
      </c>
      <c r="DA694" s="74">
        <v>2E-3</v>
      </c>
      <c r="DB694" s="74" t="s">
        <v>50</v>
      </c>
      <c r="DC694" s="74">
        <v>7.0000000000000001E-3</v>
      </c>
      <c r="DD694" s="74">
        <v>45.86</v>
      </c>
    </row>
    <row r="695" spans="1:108" ht="16.5" customHeight="1" x14ac:dyDescent="0.25">
      <c r="A695" s="70">
        <v>657</v>
      </c>
      <c r="B695" s="95">
        <v>45621</v>
      </c>
      <c r="C695" s="72">
        <v>2</v>
      </c>
      <c r="D695" s="72">
        <v>11.07</v>
      </c>
      <c r="E695" s="72">
        <v>1959.6</v>
      </c>
      <c r="Z695" s="74"/>
      <c r="AA695" s="72">
        <v>1.2310000000000001</v>
      </c>
      <c r="AB695" s="72">
        <v>358.3</v>
      </c>
      <c r="AC695" s="72">
        <v>1.21</v>
      </c>
      <c r="AD695" s="72">
        <v>2.5299999999999998</v>
      </c>
      <c r="AE695" s="72">
        <v>7.1440000000000001</v>
      </c>
      <c r="AF695" s="72">
        <v>5.7000000000000002E-2</v>
      </c>
      <c r="AG695" s="72">
        <v>0.34599999999999997</v>
      </c>
      <c r="AH695" s="72">
        <v>2.5999999999999999E-2</v>
      </c>
      <c r="AI695" s="72" t="s">
        <v>50</v>
      </c>
      <c r="AJ695" s="72">
        <v>1.0999999999999999E-2</v>
      </c>
      <c r="AK695" s="72">
        <f t="shared" si="242"/>
        <v>79.454652363399404</v>
      </c>
      <c r="AL695" s="72">
        <f t="shared" si="235"/>
        <v>2.9194256608376072</v>
      </c>
      <c r="AM695" s="72">
        <f t="shared" si="236"/>
        <v>296.11570247933884</v>
      </c>
      <c r="AN695" s="72">
        <v>42.63</v>
      </c>
      <c r="AO695" s="74">
        <v>36.598999999999997</v>
      </c>
      <c r="AP695" s="72">
        <v>13468.45</v>
      </c>
      <c r="AQ695" s="74">
        <v>49.3</v>
      </c>
      <c r="AR695" s="74">
        <v>10.46</v>
      </c>
      <c r="AS695" s="74">
        <v>8.3859999999999992</v>
      </c>
      <c r="AT695" s="74">
        <v>1.8089999999999999</v>
      </c>
      <c r="AU695" s="74">
        <v>0.42899999999999999</v>
      </c>
      <c r="AV695" s="74">
        <v>0.106</v>
      </c>
      <c r="AW695" s="74">
        <v>4.7</v>
      </c>
      <c r="AX695" s="74">
        <v>0.314</v>
      </c>
      <c r="AY695" s="74">
        <f t="shared" si="237"/>
        <v>23.545999999999999</v>
      </c>
      <c r="AZ695" s="74"/>
      <c r="BA695" s="74"/>
      <c r="BB695" s="74">
        <v>0.55300000000000005</v>
      </c>
      <c r="BC695" s="72">
        <v>92.67</v>
      </c>
      <c r="BD695" s="74">
        <v>0.25</v>
      </c>
      <c r="BE695" s="74">
        <v>2.38</v>
      </c>
      <c r="BF695" s="74">
        <v>7.6</v>
      </c>
      <c r="BG695" s="74">
        <v>2.9000000000000001E-2</v>
      </c>
      <c r="BH695" s="74">
        <v>0.376</v>
      </c>
      <c r="BI695" s="74">
        <v>2.5000000000000001E-2</v>
      </c>
      <c r="BJ695" s="74">
        <v>0</v>
      </c>
      <c r="BK695" s="74">
        <v>6.0000000000000001E-3</v>
      </c>
      <c r="BL695" s="74">
        <v>1.9470000000000001</v>
      </c>
      <c r="BM695" s="72">
        <v>880.75</v>
      </c>
      <c r="BN695" s="74">
        <v>1.65</v>
      </c>
      <c r="BO695" s="74">
        <v>52.4</v>
      </c>
      <c r="BP695" s="74">
        <v>9.9969999999999999</v>
      </c>
      <c r="BQ695" s="74">
        <v>0.59099999999999997</v>
      </c>
      <c r="BR695" s="74">
        <v>0.128</v>
      </c>
      <c r="BS695" s="74">
        <v>0.56299999999999994</v>
      </c>
      <c r="BT695" s="74">
        <v>1.5</v>
      </c>
      <c r="BU695" s="74">
        <v>1.2999999999999999E-2</v>
      </c>
      <c r="BV695" s="74">
        <f t="shared" si="238"/>
        <v>11.497</v>
      </c>
      <c r="BW695" s="74">
        <f t="shared" si="239"/>
        <v>3.7409999999999997</v>
      </c>
      <c r="BX695" s="73">
        <f t="shared" si="244"/>
        <v>-50.589999999999989</v>
      </c>
      <c r="BY695" s="73">
        <f t="shared" si="243"/>
        <v>-39.682000000000016</v>
      </c>
      <c r="BZ695" s="74">
        <v>0.45300000000000001</v>
      </c>
      <c r="CA695" s="72">
        <v>64.39</v>
      </c>
      <c r="CB695" s="74">
        <v>0.23</v>
      </c>
      <c r="CC695" s="74">
        <v>0.22</v>
      </c>
      <c r="CD695" s="74">
        <v>8.15</v>
      </c>
      <c r="CE695" s="74">
        <v>1.2E-2</v>
      </c>
      <c r="CF695" s="74">
        <v>0.372</v>
      </c>
      <c r="CG695" s="74">
        <v>3.0000000000000001E-3</v>
      </c>
      <c r="CH695" s="74" t="s">
        <v>50</v>
      </c>
      <c r="CI695" s="74">
        <v>8.0000000000000002E-3</v>
      </c>
      <c r="CJ695" s="74">
        <v>7.1260000000000003</v>
      </c>
      <c r="CK695" s="74">
        <v>2648.28</v>
      </c>
      <c r="CL695" s="74">
        <v>8.57</v>
      </c>
      <c r="CM695" s="74">
        <v>26.85</v>
      </c>
      <c r="CN695" s="74">
        <v>18.972000000000001</v>
      </c>
      <c r="CO695" s="74">
        <v>0.60799999999999998</v>
      </c>
      <c r="CP695" s="74">
        <v>0.81100000000000005</v>
      </c>
      <c r="CQ695" s="74">
        <v>0.26900000000000002</v>
      </c>
      <c r="CR695" s="74">
        <v>10.130000000000001</v>
      </c>
      <c r="CS695" s="74">
        <v>4.1000000000000002E-2</v>
      </c>
      <c r="CT695" s="74">
        <v>0.39900000000000002</v>
      </c>
      <c r="CU695" s="74">
        <v>57.27</v>
      </c>
      <c r="CV695" s="74">
        <v>0.22</v>
      </c>
      <c r="CW695" s="74">
        <v>0.19</v>
      </c>
      <c r="CX695" s="74">
        <v>7.7859999999999996</v>
      </c>
      <c r="CY695" s="74">
        <v>1.0999999999999999E-2</v>
      </c>
      <c r="CZ695" s="74">
        <v>0.36799999999999999</v>
      </c>
      <c r="DA695" s="74">
        <v>3.0000000000000001E-3</v>
      </c>
      <c r="DB695" s="74" t="s">
        <v>50</v>
      </c>
      <c r="DC695" s="74">
        <v>7.0000000000000001E-3</v>
      </c>
      <c r="DD695" s="74">
        <v>47.92</v>
      </c>
    </row>
    <row r="696" spans="1:108" ht="16.5" customHeight="1" x14ac:dyDescent="0.25">
      <c r="A696" s="70">
        <v>658</v>
      </c>
      <c r="B696" s="95">
        <v>45622</v>
      </c>
      <c r="C696" s="72">
        <v>1</v>
      </c>
      <c r="D696" s="72">
        <v>10.79</v>
      </c>
      <c r="E696" s="72">
        <v>2122.42</v>
      </c>
      <c r="Z696" s="74"/>
      <c r="AA696" s="72">
        <v>0.98399999999999999</v>
      </c>
      <c r="AB696" s="72">
        <v>242.02</v>
      </c>
      <c r="AC696" s="72">
        <v>0.6</v>
      </c>
      <c r="AD696" s="72">
        <v>1.33</v>
      </c>
      <c r="AE696" s="72">
        <v>4.516</v>
      </c>
      <c r="AF696" s="72">
        <v>3.3000000000000002E-2</v>
      </c>
      <c r="AG696" s="72">
        <v>0.185</v>
      </c>
      <c r="AH696" s="72">
        <v>1.2999999999999999E-2</v>
      </c>
      <c r="AI696" s="72" t="s">
        <v>50</v>
      </c>
      <c r="AJ696" s="72">
        <v>5.0000000000000001E-3</v>
      </c>
      <c r="AK696" s="72">
        <f t="shared" ref="AK696:AK697" si="245">100-(AB696/10000*1.6734)-(AC696*1.1547)-(AD696*(100/(67.1-$AQ$1)))-(AF696*2.8879)-(AG696*2.1733)-((AE696-(AD696*($AQ$1/(67.1-$AQ$1)))-(AF696*0.8788)-(AG696*0.7453))*2.1483)</f>
        <v>87.593662320966686</v>
      </c>
      <c r="AL696" s="72">
        <f t="shared" ref="AL696:AL697" si="246">100/((AB696/10000*1.6734/5.8)+(AC696*1.1547/7.58)+(AD696*(100/(67.1-$AQ$1))/4)+(AF696*2.8879/4.2)+(AG696*2.1733/6)+((AE696-(AD696*($AQ$1/(67.1-$AQ$1)))-(AF696*0.8788)-(AG696*0.7453))*2.1483/4.9)+(AK696/2.65))</f>
        <v>2.8066531816921607</v>
      </c>
      <c r="AM696" s="72">
        <f t="shared" ref="AM696:AM697" si="247">IF(AB696=0,0,(AB696/AC696))</f>
        <v>403.36666666666667</v>
      </c>
      <c r="AN696" s="72">
        <v>43.3</v>
      </c>
      <c r="AO696" s="74">
        <v>31.643000000000001</v>
      </c>
      <c r="AP696" s="72">
        <v>11293.66</v>
      </c>
      <c r="AQ696" s="74">
        <v>45.29</v>
      </c>
      <c r="AR696" s="74">
        <v>10.67</v>
      </c>
      <c r="AS696" s="74">
        <v>7.7519999999999998</v>
      </c>
      <c r="AT696" s="74">
        <v>1.4470000000000001</v>
      </c>
      <c r="AU696" s="74">
        <v>0.34699999999999998</v>
      </c>
      <c r="AV696" s="74">
        <v>9.9000000000000005E-2</v>
      </c>
      <c r="AW696" s="74">
        <v>5.85</v>
      </c>
      <c r="AX696" s="74">
        <v>0.17799999999999999</v>
      </c>
      <c r="AY696" s="74">
        <f t="shared" si="237"/>
        <v>24.271999999999998</v>
      </c>
      <c r="AZ696" s="74"/>
      <c r="BA696" s="74"/>
      <c r="BB696" s="74">
        <v>0.49199999999999999</v>
      </c>
      <c r="BC696" s="72">
        <v>74.8</v>
      </c>
      <c r="BD696" s="74">
        <v>0.13</v>
      </c>
      <c r="BE696" s="74">
        <v>1.32</v>
      </c>
      <c r="BF696" s="74">
        <v>4.7850000000000001</v>
      </c>
      <c r="BG696" s="74">
        <v>1.6E-2</v>
      </c>
      <c r="BH696" s="74">
        <v>0.19700000000000001</v>
      </c>
      <c r="BI696" s="74">
        <v>1.2E-2</v>
      </c>
      <c r="BJ696" s="74">
        <v>0</v>
      </c>
      <c r="BK696" s="74">
        <v>4.0000000000000001E-3</v>
      </c>
      <c r="BL696" s="74">
        <v>1.3959999999999999</v>
      </c>
      <c r="BM696" s="72">
        <v>679.82</v>
      </c>
      <c r="BN696" s="74">
        <v>1.1100000000000001</v>
      </c>
      <c r="BO696" s="74">
        <v>52.42</v>
      </c>
      <c r="BP696" s="74">
        <v>9.5090000000000003</v>
      </c>
      <c r="BQ696" s="74">
        <v>0.46899999999999997</v>
      </c>
      <c r="BR696" s="74">
        <v>0.12</v>
      </c>
      <c r="BS696" s="74">
        <v>0.438</v>
      </c>
      <c r="BT696" s="74">
        <v>1.7</v>
      </c>
      <c r="BU696" s="74">
        <v>8.0000000000000002E-3</v>
      </c>
      <c r="BV696" s="74">
        <f t="shared" si="238"/>
        <v>11.209</v>
      </c>
      <c r="BW696" s="74">
        <f t="shared" si="239"/>
        <v>3.2789999999999999</v>
      </c>
      <c r="BX696" s="73">
        <f t="shared" si="244"/>
        <v>-51.889999999999986</v>
      </c>
      <c r="BY696" s="73">
        <f t="shared" si="243"/>
        <v>-41.40300000000002</v>
      </c>
      <c r="BZ696" s="74">
        <v>0.43099999999999999</v>
      </c>
      <c r="CA696" s="72">
        <v>58.12</v>
      </c>
      <c r="CB696" s="74">
        <v>0.14000000000000001</v>
      </c>
      <c r="CC696" s="74">
        <v>0.21</v>
      </c>
      <c r="CD696" s="74">
        <v>6.1390000000000002</v>
      </c>
      <c r="CE696" s="74">
        <v>0.01</v>
      </c>
      <c r="CF696" s="74">
        <v>0.27600000000000002</v>
      </c>
      <c r="CG696" s="74">
        <v>3.0000000000000001E-3</v>
      </c>
      <c r="CH696" s="74" t="s">
        <v>50</v>
      </c>
      <c r="CI696" s="74">
        <v>4.0000000000000001E-3</v>
      </c>
      <c r="CJ696" s="74">
        <v>5.1130000000000004</v>
      </c>
      <c r="CK696" s="74">
        <v>1695.85</v>
      </c>
      <c r="CL696" s="74">
        <v>3.62</v>
      </c>
      <c r="CM696" s="74">
        <v>15.44</v>
      </c>
      <c r="CN696" s="74">
        <v>27.367999999999999</v>
      </c>
      <c r="CO696" s="74">
        <v>0.313</v>
      </c>
      <c r="CP696" s="74">
        <v>0.628</v>
      </c>
      <c r="CQ696" s="74">
        <v>0.14399999999999999</v>
      </c>
      <c r="CR696" s="74">
        <v>7.65</v>
      </c>
      <c r="CS696" s="74">
        <v>0.02</v>
      </c>
      <c r="CT696" s="74">
        <v>0.35599999999999998</v>
      </c>
      <c r="CU696" s="74">
        <v>52.74</v>
      </c>
      <c r="CV696" s="74">
        <v>0.12</v>
      </c>
      <c r="CW696" s="74">
        <v>0.13</v>
      </c>
      <c r="CX696" s="74">
        <v>4.7930000000000001</v>
      </c>
      <c r="CY696" s="74">
        <v>7.0000000000000001E-3</v>
      </c>
      <c r="CZ696" s="74">
        <v>0.23499999999999999</v>
      </c>
      <c r="DA696" s="74">
        <v>2E-3</v>
      </c>
      <c r="DB696" s="74" t="s">
        <v>50</v>
      </c>
      <c r="DC696" s="74">
        <v>3.0000000000000001E-3</v>
      </c>
      <c r="DD696" s="74">
        <v>46.23</v>
      </c>
    </row>
    <row r="697" spans="1:108" ht="16.5" customHeight="1" x14ac:dyDescent="0.25">
      <c r="A697" s="70">
        <v>659</v>
      </c>
      <c r="B697" s="95">
        <v>45622</v>
      </c>
      <c r="C697" s="72">
        <v>2</v>
      </c>
      <c r="D697" s="72">
        <v>10.65</v>
      </c>
      <c r="E697" s="72">
        <v>2111.0300000000002</v>
      </c>
      <c r="Z697" s="74"/>
      <c r="AA697" s="72">
        <v>0.91</v>
      </c>
      <c r="AB697" s="72">
        <v>242.97</v>
      </c>
      <c r="AC697" s="72">
        <v>0.82</v>
      </c>
      <c r="AD697" s="72">
        <v>1.75</v>
      </c>
      <c r="AE697" s="72">
        <v>5.806</v>
      </c>
      <c r="AF697" s="72">
        <v>4.7E-2</v>
      </c>
      <c r="AG697" s="72">
        <v>0.23699999999999999</v>
      </c>
      <c r="AH697" s="72">
        <v>1.7000000000000001E-2</v>
      </c>
      <c r="AI697" s="72" t="s">
        <v>50</v>
      </c>
      <c r="AJ697" s="72">
        <v>6.0000000000000001E-3</v>
      </c>
      <c r="AK697" s="72">
        <f t="shared" si="245"/>
        <v>83.945743150205629</v>
      </c>
      <c r="AL697" s="72">
        <f t="shared" si="246"/>
        <v>2.8563272356230014</v>
      </c>
      <c r="AM697" s="72">
        <f t="shared" si="247"/>
        <v>296.30487804878049</v>
      </c>
      <c r="AN697" s="72">
        <v>42.68</v>
      </c>
      <c r="AO697" s="74">
        <v>28.934999999999999</v>
      </c>
      <c r="AP697" s="72">
        <v>11513.19</v>
      </c>
      <c r="AQ697" s="74">
        <v>47.59</v>
      </c>
      <c r="AR697" s="74">
        <v>8.73</v>
      </c>
      <c r="AS697" s="74">
        <v>7.24</v>
      </c>
      <c r="AT697" s="74">
        <v>1.6339999999999999</v>
      </c>
      <c r="AU697" s="74">
        <v>0.30599999999999999</v>
      </c>
      <c r="AV697" s="74">
        <v>8.2000000000000003E-2</v>
      </c>
      <c r="AW697" s="74">
        <v>5.99</v>
      </c>
      <c r="AX697" s="74">
        <v>0.20499999999999999</v>
      </c>
      <c r="AY697" s="74">
        <f t="shared" si="237"/>
        <v>21.96</v>
      </c>
      <c r="AZ697" s="74"/>
      <c r="BA697" s="74"/>
      <c r="BB697" s="74">
        <v>0.55400000000000005</v>
      </c>
      <c r="BC697" s="72">
        <v>87.15</v>
      </c>
      <c r="BD697" s="74">
        <v>0.24</v>
      </c>
      <c r="BE697" s="74">
        <v>1.89</v>
      </c>
      <c r="BF697" s="74">
        <v>6.4829999999999997</v>
      </c>
      <c r="BG697" s="74">
        <v>2.7E-2</v>
      </c>
      <c r="BH697" s="74">
        <v>0.28899999999999998</v>
      </c>
      <c r="BI697" s="74">
        <v>1.7999999999999999E-2</v>
      </c>
      <c r="BJ697" s="74">
        <v>0</v>
      </c>
      <c r="BK697" s="74">
        <v>6.0000000000000001E-3</v>
      </c>
      <c r="BL697" s="74">
        <v>2.5830000000000002</v>
      </c>
      <c r="BM697" s="72">
        <v>1027.96</v>
      </c>
      <c r="BN697" s="74">
        <v>2.19</v>
      </c>
      <c r="BO697" s="74">
        <v>51.68</v>
      </c>
      <c r="BP697" s="74">
        <v>10.114000000000001</v>
      </c>
      <c r="BQ697" s="74">
        <v>0.65100000000000002</v>
      </c>
      <c r="BR697" s="74">
        <v>0.153</v>
      </c>
      <c r="BS697" s="74">
        <v>0.499</v>
      </c>
      <c r="BT697" s="74">
        <v>1.77</v>
      </c>
      <c r="BU697" s="74">
        <v>1.2999999999999999E-2</v>
      </c>
      <c r="BV697" s="74">
        <f t="shared" si="238"/>
        <v>11.884</v>
      </c>
      <c r="BW697" s="74">
        <f t="shared" si="239"/>
        <v>4.6109999999999998</v>
      </c>
      <c r="BX697" s="73">
        <f t="shared" si="244"/>
        <v>-53.119999999999983</v>
      </c>
      <c r="BY697" s="73">
        <f>BY696+BW697-BY$2</f>
        <v>-41.792000000000023</v>
      </c>
      <c r="BZ697" s="74">
        <v>0.495</v>
      </c>
      <c r="CA697" s="72">
        <v>47.85</v>
      </c>
      <c r="CB697" s="74">
        <v>0.16</v>
      </c>
      <c r="CC697" s="74">
        <v>0.18</v>
      </c>
      <c r="CD697" s="74">
        <v>5.968</v>
      </c>
      <c r="CE697" s="74">
        <v>8.9999999999999993E-3</v>
      </c>
      <c r="CF697" s="74">
        <v>0.27900000000000003</v>
      </c>
      <c r="CG697" s="74">
        <v>2E-3</v>
      </c>
      <c r="CH697" s="74" t="s">
        <v>50</v>
      </c>
      <c r="CI697" s="74">
        <v>6.0000000000000001E-3</v>
      </c>
      <c r="CJ697" s="74">
        <v>5.085</v>
      </c>
      <c r="CK697" s="74">
        <v>1660.37</v>
      </c>
      <c r="CL697" s="74">
        <v>4.8499999999999996</v>
      </c>
      <c r="CM697" s="74">
        <v>17.920000000000002</v>
      </c>
      <c r="CN697" s="74">
        <v>28.292999999999999</v>
      </c>
      <c r="CO697" s="74">
        <v>0.39400000000000002</v>
      </c>
      <c r="CP697" s="74">
        <v>0.55800000000000005</v>
      </c>
      <c r="CQ697" s="74">
        <v>0.16900000000000001</v>
      </c>
      <c r="CR697" s="74">
        <v>5.0599999999999996</v>
      </c>
      <c r="CS697" s="74">
        <v>2.3E-2</v>
      </c>
      <c r="CT697" s="74">
        <v>0.42599999999999999</v>
      </c>
      <c r="CU697" s="74">
        <v>39.65</v>
      </c>
      <c r="CV697" s="74">
        <v>0.12</v>
      </c>
      <c r="CW697" s="74">
        <v>0.11</v>
      </c>
      <c r="CX697" s="74">
        <v>4.3129999999999997</v>
      </c>
      <c r="CY697" s="74">
        <v>7.0000000000000001E-3</v>
      </c>
      <c r="CZ697" s="74">
        <v>0.23100000000000001</v>
      </c>
      <c r="DA697" s="74">
        <v>2E-3</v>
      </c>
      <c r="DB697" s="74" t="s">
        <v>50</v>
      </c>
      <c r="DC697" s="74">
        <v>4.0000000000000001E-3</v>
      </c>
      <c r="DD697" s="74">
        <v>48.17</v>
      </c>
    </row>
    <row r="698" spans="1:108" ht="16.5" customHeight="1" x14ac:dyDescent="0.25">
      <c r="A698" s="70">
        <v>660</v>
      </c>
      <c r="B698" s="95">
        <v>45623</v>
      </c>
      <c r="C698" s="72">
        <v>1</v>
      </c>
      <c r="D698" s="72">
        <v>11.96</v>
      </c>
      <c r="E698" s="72">
        <v>1934.14</v>
      </c>
      <c r="Z698" s="74"/>
      <c r="AA698" s="72">
        <v>0.996</v>
      </c>
      <c r="AB698" s="72">
        <v>285.98</v>
      </c>
      <c r="AC698" s="72">
        <v>0.99</v>
      </c>
      <c r="AD698" s="72">
        <v>2.17</v>
      </c>
      <c r="AE698" s="72">
        <v>6.9370000000000003</v>
      </c>
      <c r="AF698" s="72">
        <v>0.05</v>
      </c>
      <c r="AG698" s="72">
        <v>0.27400000000000002</v>
      </c>
      <c r="AH698" s="72">
        <v>2.1999999999999999E-2</v>
      </c>
      <c r="AI698" s="72"/>
      <c r="AJ698" s="72">
        <v>1.006</v>
      </c>
      <c r="AK698" s="72">
        <v>80.709682652754594</v>
      </c>
      <c r="AL698" s="72">
        <v>2.9014259659568831</v>
      </c>
      <c r="AM698" s="72">
        <v>288.86868686868689</v>
      </c>
      <c r="AN698" s="72"/>
      <c r="AO698" s="74">
        <v>28.975999999999999</v>
      </c>
      <c r="AP698" s="72">
        <v>10564.14</v>
      </c>
      <c r="AQ698" s="74">
        <v>48.98</v>
      </c>
      <c r="AR698" s="74">
        <v>7.64</v>
      </c>
      <c r="AS698" s="74">
        <v>7</v>
      </c>
      <c r="AT698" s="74">
        <v>1.599</v>
      </c>
      <c r="AU698" s="74">
        <v>0.309</v>
      </c>
      <c r="AV698" s="74">
        <v>7.3999999999999996E-2</v>
      </c>
      <c r="AW698" s="74">
        <v>6.31</v>
      </c>
      <c r="AX698" s="74">
        <v>0.17199999999999999</v>
      </c>
      <c r="AY698" s="74">
        <v>20.95</v>
      </c>
      <c r="AZ698" s="74"/>
      <c r="BA698" s="74"/>
      <c r="BB698" s="74">
        <v>0.5</v>
      </c>
      <c r="BC698" s="72">
        <v>98.34</v>
      </c>
      <c r="BD698" s="74">
        <v>0.28000000000000003</v>
      </c>
      <c r="BE698" s="74">
        <v>1.9</v>
      </c>
      <c r="BF698" s="74">
        <v>6.76</v>
      </c>
      <c r="BG698" s="74">
        <v>2.7E-2</v>
      </c>
      <c r="BH698" s="74">
        <v>0.27900000000000003</v>
      </c>
      <c r="BI698" s="74">
        <v>1.9E-2</v>
      </c>
      <c r="BJ698" s="74" t="s">
        <v>50</v>
      </c>
      <c r="BK698" s="74">
        <v>5.0000000000000001E-3</v>
      </c>
      <c r="BL698" s="74">
        <v>3.89</v>
      </c>
      <c r="BM698" s="72">
        <v>1432.42</v>
      </c>
      <c r="BN698" s="74">
        <v>2.35</v>
      </c>
      <c r="BO698" s="74">
        <v>50.11</v>
      </c>
      <c r="BP698" s="74">
        <v>9.4390000000000001</v>
      </c>
      <c r="BQ698" s="74">
        <v>0.57299999999999995</v>
      </c>
      <c r="BR698" s="74">
        <v>0.159</v>
      </c>
      <c r="BS698" s="74">
        <v>0.45200000000000001</v>
      </c>
      <c r="BT698" s="74">
        <v>1.98</v>
      </c>
      <c r="BU698" s="74">
        <v>1.4999999999999999E-2</v>
      </c>
      <c r="BV698" s="74">
        <v>11.419</v>
      </c>
      <c r="BW698" s="74">
        <v>4.9030000000000005</v>
      </c>
      <c r="BX698" s="73">
        <v>-54.139999999999986</v>
      </c>
      <c r="BY698" s="73">
        <v>-41.889000000000024</v>
      </c>
      <c r="BZ698" s="74">
        <v>0.39900000000000002</v>
      </c>
      <c r="CA698" s="72">
        <v>51.69</v>
      </c>
      <c r="CB698" s="74">
        <v>0.18</v>
      </c>
      <c r="CC698" s="74">
        <v>0.17</v>
      </c>
      <c r="CD698" s="74">
        <v>6.3449999999999998</v>
      </c>
      <c r="CE698" s="74">
        <v>0.01</v>
      </c>
      <c r="CF698" s="74">
        <v>0.27100000000000002</v>
      </c>
      <c r="CG698" s="74">
        <v>2E-3</v>
      </c>
      <c r="CH698" s="74" t="s">
        <v>50</v>
      </c>
      <c r="CI698" s="74">
        <v>4.0000000000000001E-3</v>
      </c>
      <c r="CJ698" s="74">
        <v>5.1589999999999998</v>
      </c>
      <c r="CK698" s="74">
        <v>1705.53</v>
      </c>
      <c r="CL698" s="74">
        <v>4.37</v>
      </c>
      <c r="CM698" s="74">
        <v>12.39</v>
      </c>
      <c r="CN698" s="74">
        <v>30.635000000000002</v>
      </c>
      <c r="CO698" s="74">
        <v>0.32300000000000001</v>
      </c>
      <c r="CP698" s="74">
        <v>0.55300000000000005</v>
      </c>
      <c r="CQ698" s="74">
        <v>0.121</v>
      </c>
      <c r="CR698" s="74">
        <v>10.6</v>
      </c>
      <c r="CS698" s="74">
        <v>2.1999999999999999E-2</v>
      </c>
      <c r="CT698" s="74">
        <v>0.33300000000000002</v>
      </c>
      <c r="CU698" s="74">
        <v>33.07</v>
      </c>
      <c r="CV698" s="74">
        <v>0.17</v>
      </c>
      <c r="CW698" s="74">
        <v>0.11</v>
      </c>
      <c r="CX698" s="74">
        <v>5.5469999999999997</v>
      </c>
      <c r="CY698" s="74">
        <v>8.0000000000000002E-3</v>
      </c>
      <c r="CZ698" s="74">
        <v>0.26800000000000002</v>
      </c>
      <c r="DA698" s="74">
        <v>2E-3</v>
      </c>
      <c r="DB698" s="74" t="s">
        <v>50</v>
      </c>
      <c r="DC698" s="74">
        <v>5.0000000000000001E-3</v>
      </c>
      <c r="DD698" s="74">
        <v>44</v>
      </c>
    </row>
    <row r="699" spans="1:108" ht="16.5" customHeight="1" x14ac:dyDescent="0.25">
      <c r="A699" s="70">
        <v>661</v>
      </c>
      <c r="B699" s="95">
        <v>45623</v>
      </c>
      <c r="C699" s="72">
        <v>2</v>
      </c>
      <c r="D699" s="72">
        <v>12</v>
      </c>
      <c r="E699" s="72">
        <v>1976.43</v>
      </c>
      <c r="Z699" s="74"/>
      <c r="AA699" s="72">
        <v>1.0980000000000001</v>
      </c>
      <c r="AB699" s="72">
        <v>276.89999999999998</v>
      </c>
      <c r="AC699" s="72">
        <v>1.03</v>
      </c>
      <c r="AD699" s="72">
        <v>2.2599999999999998</v>
      </c>
      <c r="AE699" s="72">
        <v>6.35</v>
      </c>
      <c r="AF699" s="72">
        <v>4.7E-2</v>
      </c>
      <c r="AG699" s="72">
        <v>0.314</v>
      </c>
      <c r="AH699" s="72">
        <v>2.3E-2</v>
      </c>
      <c r="AI699" s="72"/>
      <c r="AJ699" s="72">
        <v>2.0059999999999998</v>
      </c>
      <c r="AK699" s="72">
        <v>81.782179251905802</v>
      </c>
      <c r="AL699" s="72">
        <v>2.8858337618945784</v>
      </c>
      <c r="AM699" s="72">
        <v>268.83495145631065</v>
      </c>
      <c r="AN699" s="72"/>
      <c r="AO699" s="74">
        <v>29.384</v>
      </c>
      <c r="AP699" s="72">
        <v>9750.83</v>
      </c>
      <c r="AQ699" s="74">
        <v>50.83</v>
      </c>
      <c r="AR699" s="74">
        <v>6.55</v>
      </c>
      <c r="AS699" s="74">
        <v>6.407</v>
      </c>
      <c r="AT699" s="74">
        <v>1.135</v>
      </c>
      <c r="AU699" s="74">
        <v>0.32300000000000001</v>
      </c>
      <c r="AV699" s="74">
        <v>6.3E-2</v>
      </c>
      <c r="AW699" s="74">
        <v>6.64</v>
      </c>
      <c r="AX699" s="74">
        <v>0.16</v>
      </c>
      <c r="AY699" s="74">
        <v>19.597000000000001</v>
      </c>
      <c r="AZ699" s="74"/>
      <c r="BA699" s="74"/>
      <c r="BB699" s="74">
        <v>0.499</v>
      </c>
      <c r="BC699" s="72">
        <v>100.39</v>
      </c>
      <c r="BD699" s="74">
        <v>0.28999999999999998</v>
      </c>
      <c r="BE699" s="74">
        <v>2.41</v>
      </c>
      <c r="BF699" s="74">
        <v>6.8540000000000001</v>
      </c>
      <c r="BG699" s="74">
        <v>2.7E-2</v>
      </c>
      <c r="BH699" s="74">
        <v>0.33500000000000002</v>
      </c>
      <c r="BI699" s="74">
        <v>2.4E-2</v>
      </c>
      <c r="BJ699" s="74" t="s">
        <v>50</v>
      </c>
      <c r="BK699" s="74">
        <v>5.0000000000000001E-3</v>
      </c>
      <c r="BL699" s="74">
        <v>2.5950000000000002</v>
      </c>
      <c r="BM699" s="72">
        <v>1019.92</v>
      </c>
      <c r="BN699" s="74">
        <v>2.16</v>
      </c>
      <c r="BO699" s="74">
        <v>51.55</v>
      </c>
      <c r="BP699" s="74">
        <v>9.093</v>
      </c>
      <c r="BQ699" s="74">
        <v>0.46200000000000002</v>
      </c>
      <c r="BR699" s="74">
        <v>0.13900000000000001</v>
      </c>
      <c r="BS699" s="74">
        <v>0.45700000000000002</v>
      </c>
      <c r="BT699" s="74">
        <v>1.72</v>
      </c>
      <c r="BU699" s="74">
        <v>1.2E-2</v>
      </c>
      <c r="BV699" s="74">
        <v>10.813000000000001</v>
      </c>
      <c r="BW699" s="74">
        <v>4.3419999999999996</v>
      </c>
      <c r="BX699" s="73">
        <v>-55.419999999999987</v>
      </c>
      <c r="BY699" s="73">
        <v>-42.547000000000025</v>
      </c>
      <c r="BZ699" s="74">
        <v>0.36599999999999999</v>
      </c>
      <c r="CA699" s="72">
        <v>39.28</v>
      </c>
      <c r="CB699" s="74">
        <v>0.19</v>
      </c>
      <c r="CC699" s="74">
        <v>0.23</v>
      </c>
      <c r="CD699" s="74">
        <v>6.306</v>
      </c>
      <c r="CE699" s="74">
        <v>0.01</v>
      </c>
      <c r="CF699" s="74">
        <v>0.30599999999999999</v>
      </c>
      <c r="CG699" s="74">
        <v>3.0000000000000001E-3</v>
      </c>
      <c r="CH699" s="74" t="s">
        <v>50</v>
      </c>
      <c r="CI699" s="74">
        <v>6.0000000000000001E-3</v>
      </c>
      <c r="CJ699" s="74">
        <v>3.3260000000000001</v>
      </c>
      <c r="CK699" s="74">
        <v>954.61</v>
      </c>
      <c r="CL699" s="74">
        <v>1.99</v>
      </c>
      <c r="CM699" s="74">
        <v>5.1100000000000003</v>
      </c>
      <c r="CN699" s="74">
        <v>36.204999999999998</v>
      </c>
      <c r="CO699" s="74">
        <v>0.122</v>
      </c>
      <c r="CP699" s="74">
        <v>0.52</v>
      </c>
      <c r="CQ699" s="74">
        <v>5.0999999999999997E-2</v>
      </c>
      <c r="CR699" s="74">
        <v>5.61</v>
      </c>
      <c r="CS699" s="74">
        <v>1.4E-2</v>
      </c>
      <c r="CT699" s="74">
        <v>0.3</v>
      </c>
      <c r="CU699" s="74">
        <v>10.92</v>
      </c>
      <c r="CV699" s="74">
        <v>0.18</v>
      </c>
      <c r="CW699" s="74">
        <v>0.14000000000000001</v>
      </c>
      <c r="CX699" s="74">
        <v>5.8849999999999998</v>
      </c>
      <c r="CY699" s="74">
        <v>8.0000000000000002E-3</v>
      </c>
      <c r="CZ699" s="74">
        <v>0.307</v>
      </c>
      <c r="DA699" s="74">
        <v>2E-3</v>
      </c>
      <c r="DB699" s="74" t="s">
        <v>50</v>
      </c>
      <c r="DC699" s="74">
        <v>5.0000000000000001E-3</v>
      </c>
      <c r="DD699" s="74">
        <v>42.54</v>
      </c>
    </row>
    <row r="700" spans="1:108" ht="16.5" customHeight="1" x14ac:dyDescent="0.25">
      <c r="A700" s="70">
        <v>662</v>
      </c>
      <c r="B700" s="95">
        <v>45624</v>
      </c>
      <c r="C700" s="72">
        <v>1</v>
      </c>
      <c r="D700" s="72"/>
      <c r="E700" s="72"/>
      <c r="Z700" s="74"/>
      <c r="AA700" s="72">
        <v>1.3440000000000001</v>
      </c>
      <c r="AB700" s="72">
        <v>234.97</v>
      </c>
      <c r="AC700" s="72">
        <v>1.02</v>
      </c>
      <c r="AD700" s="72">
        <v>2.02</v>
      </c>
      <c r="AE700" s="72">
        <v>7.45</v>
      </c>
      <c r="AF700" s="72">
        <v>0.05</v>
      </c>
      <c r="AG700" s="72">
        <v>0.32100000000000001</v>
      </c>
      <c r="AH700" s="72">
        <v>2.1000000000000001E-2</v>
      </c>
      <c r="AI700" s="72"/>
      <c r="AJ700" s="72">
        <v>3.0059999999999998</v>
      </c>
      <c r="AK700" s="72">
        <v>79.761274330899241</v>
      </c>
      <c r="AL700" s="72">
        <v>2.91686332970826</v>
      </c>
      <c r="AM700" s="72">
        <v>230.3627450980392</v>
      </c>
      <c r="AN700" s="72"/>
      <c r="AO700" s="74">
        <v>34.755000000000003</v>
      </c>
      <c r="AP700" s="72">
        <v>8468.16</v>
      </c>
      <c r="AQ700" s="74">
        <v>40.17</v>
      </c>
      <c r="AR700" s="74">
        <v>10.59</v>
      </c>
      <c r="AS700" s="74">
        <v>6.96</v>
      </c>
      <c r="AT700" s="74">
        <v>1.121</v>
      </c>
      <c r="AU700" s="74">
        <v>0.38</v>
      </c>
      <c r="AV700" s="74">
        <v>9.2999999999999999E-2</v>
      </c>
      <c r="AW700" s="74">
        <v>8.4600000000000009</v>
      </c>
      <c r="AX700" s="74">
        <v>0.124</v>
      </c>
      <c r="AY700" s="74">
        <v>26.01</v>
      </c>
      <c r="AZ700" s="74"/>
      <c r="BA700" s="74"/>
      <c r="BB700" s="74">
        <v>0.499</v>
      </c>
      <c r="BC700" s="72">
        <v>88.7</v>
      </c>
      <c r="BD700" s="74">
        <v>0.27</v>
      </c>
      <c r="BE700" s="74">
        <v>1.95</v>
      </c>
      <c r="BF700" s="74">
        <v>6.48</v>
      </c>
      <c r="BG700" s="74">
        <v>2.5999999999999999E-2</v>
      </c>
      <c r="BH700" s="74">
        <v>0.34599999999999997</v>
      </c>
      <c r="BI700" s="74">
        <v>0.02</v>
      </c>
      <c r="BJ700" s="74" t="s">
        <v>50</v>
      </c>
      <c r="BK700" s="74">
        <v>6.0000000000000001E-3</v>
      </c>
      <c r="BL700" s="74">
        <v>2.8759999999999999</v>
      </c>
      <c r="BM700" s="72">
        <v>525.71</v>
      </c>
      <c r="BN700" s="74">
        <v>1.05</v>
      </c>
      <c r="BO700" s="74">
        <v>51.95</v>
      </c>
      <c r="BP700" s="74">
        <v>8.74</v>
      </c>
      <c r="BQ700" s="74">
        <v>0.53500000000000003</v>
      </c>
      <c r="BR700" s="74">
        <v>0.21199999999999999</v>
      </c>
      <c r="BS700" s="74">
        <v>0.44400000000000001</v>
      </c>
      <c r="BT700" s="74">
        <v>2.14</v>
      </c>
      <c r="BU700" s="74">
        <v>1.4E-2</v>
      </c>
      <c r="BV700" s="74">
        <v>10.88</v>
      </c>
      <c r="BW700" s="74">
        <v>3.7250000000000005</v>
      </c>
      <c r="BX700" s="73">
        <v>-56.279999999999987</v>
      </c>
      <c r="BY700" s="73">
        <v>-43.822000000000024</v>
      </c>
      <c r="BZ700" s="74">
        <v>0.32</v>
      </c>
      <c r="CA700" s="72">
        <v>32.67</v>
      </c>
      <c r="CB700" s="74">
        <v>0.1</v>
      </c>
      <c r="CC700" s="74">
        <v>0.27</v>
      </c>
      <c r="CD700" s="74">
        <v>7.42</v>
      </c>
      <c r="CE700" s="74">
        <v>0.01</v>
      </c>
      <c r="CF700" s="74">
        <v>0.39800000000000002</v>
      </c>
      <c r="CG700" s="74">
        <v>5.0000000000000001E-3</v>
      </c>
      <c r="CH700" s="74" t="s">
        <v>50</v>
      </c>
      <c r="CI700" s="74">
        <v>5.0000000000000001E-3</v>
      </c>
      <c r="CJ700" s="74">
        <v>4.1219999999999999</v>
      </c>
      <c r="CK700" s="74">
        <v>1159.4000000000001</v>
      </c>
      <c r="CL700" s="74">
        <v>2.0499999999999998</v>
      </c>
      <c r="CM700" s="74">
        <v>6.36</v>
      </c>
      <c r="CN700" s="74">
        <v>35.22</v>
      </c>
      <c r="CO700" s="74">
        <v>0.11</v>
      </c>
      <c r="CP700" s="74">
        <v>0.51900000000000002</v>
      </c>
      <c r="CQ700" s="74">
        <v>0.13</v>
      </c>
      <c r="CR700" s="74">
        <v>8.51</v>
      </c>
      <c r="CS700" s="74">
        <v>1.2999999999999999E-2</v>
      </c>
      <c r="CT700" s="74">
        <v>0.23</v>
      </c>
      <c r="CU700" s="74">
        <v>18.39</v>
      </c>
      <c r="CV700" s="74">
        <v>0.06</v>
      </c>
      <c r="CW700" s="74">
        <v>0.14000000000000001</v>
      </c>
      <c r="CX700" s="74">
        <v>6.84</v>
      </c>
      <c r="CY700" s="74">
        <v>1.0999999999999999E-2</v>
      </c>
      <c r="CZ700" s="74">
        <v>0.3</v>
      </c>
      <c r="DA700" s="74">
        <v>5.0000000000000001E-3</v>
      </c>
      <c r="DB700" s="74" t="s">
        <v>50</v>
      </c>
      <c r="DC700" s="74">
        <v>6.0000000000000001E-3</v>
      </c>
      <c r="DD700" s="74"/>
    </row>
    <row r="701" spans="1:108" ht="16.5" customHeight="1" x14ac:dyDescent="0.25">
      <c r="A701" s="70">
        <v>663</v>
      </c>
      <c r="B701" s="95">
        <v>45624</v>
      </c>
      <c r="C701" s="72">
        <v>2</v>
      </c>
      <c r="D701" s="72"/>
      <c r="E701" s="72"/>
      <c r="Z701" s="74"/>
      <c r="AA701" s="72">
        <v>0.8</v>
      </c>
      <c r="AB701" s="72">
        <v>204.73</v>
      </c>
      <c r="AC701" s="72">
        <v>1.02</v>
      </c>
      <c r="AD701" s="72">
        <v>1.95</v>
      </c>
      <c r="AE701" s="72">
        <v>7.49</v>
      </c>
      <c r="AF701" s="72">
        <v>6.4000000000000001E-2</v>
      </c>
      <c r="AG701" s="72">
        <v>0.36</v>
      </c>
      <c r="AH701" s="72">
        <v>3.4000000000000002E-2</v>
      </c>
      <c r="AI701" s="72"/>
      <c r="AJ701" s="72">
        <v>4.0060000000000002</v>
      </c>
      <c r="AK701" s="72">
        <v>79.740532784969417</v>
      </c>
      <c r="AL701" s="72">
        <v>2.9177858480042373</v>
      </c>
      <c r="AM701" s="72">
        <v>200.71568627450978</v>
      </c>
      <c r="AN701" s="72"/>
      <c r="AO701" s="74">
        <v>20.5</v>
      </c>
      <c r="AP701" s="72">
        <v>7517.03</v>
      </c>
      <c r="AQ701" s="74">
        <v>41.85</v>
      </c>
      <c r="AR701" s="74">
        <v>8.5299999999999994</v>
      </c>
      <c r="AS701" s="74">
        <v>9.07</v>
      </c>
      <c r="AT701" s="74">
        <v>1.5940000000000001</v>
      </c>
      <c r="AU701" s="74">
        <v>0.46600000000000003</v>
      </c>
      <c r="AV701" s="74">
        <v>0.11700000000000001</v>
      </c>
      <c r="AW701" s="74">
        <v>8.1</v>
      </c>
      <c r="AX701" s="74">
        <v>0.14000000000000001</v>
      </c>
      <c r="AY701" s="74">
        <v>25.7</v>
      </c>
      <c r="AZ701" s="74"/>
      <c r="BA701" s="74"/>
      <c r="BB701" s="74">
        <v>0.53300000000000003</v>
      </c>
      <c r="BC701" s="72">
        <v>79.97</v>
      </c>
      <c r="BD701" s="74">
        <v>0.35</v>
      </c>
      <c r="BE701" s="74">
        <v>2.92</v>
      </c>
      <c r="BF701" s="74">
        <v>8.1199999999999992</v>
      </c>
      <c r="BG701" s="74">
        <v>3.5999999999999997E-2</v>
      </c>
      <c r="BH701" s="74">
        <v>0.37</v>
      </c>
      <c r="BI701" s="74">
        <v>3.1E-2</v>
      </c>
      <c r="BJ701" s="74" t="s">
        <v>50</v>
      </c>
      <c r="BK701" s="74">
        <v>6.0000000000000001E-3</v>
      </c>
      <c r="BL701" s="74">
        <v>1.29</v>
      </c>
      <c r="BM701" s="72">
        <v>532.15</v>
      </c>
      <c r="BN701" s="74">
        <v>1.03</v>
      </c>
      <c r="BO701" s="74">
        <v>51.62</v>
      </c>
      <c r="BP701" s="74">
        <v>10.220000000000001</v>
      </c>
      <c r="BQ701" s="74">
        <v>0.56299999999999994</v>
      </c>
      <c r="BR701" s="74">
        <v>0.161</v>
      </c>
      <c r="BS701" s="74">
        <v>0.57199999999999995</v>
      </c>
      <c r="BT701" s="74">
        <v>1.81</v>
      </c>
      <c r="BU701" s="74">
        <v>1.0999999999999999E-2</v>
      </c>
      <c r="BV701" s="74">
        <v>12.030000000000001</v>
      </c>
      <c r="BW701" s="74">
        <v>3.4029999999999996</v>
      </c>
      <c r="BX701" s="73">
        <v>-57.469999999999985</v>
      </c>
      <c r="BY701" s="73">
        <v>-45.419000000000025</v>
      </c>
      <c r="BZ701" s="74">
        <v>0.499</v>
      </c>
      <c r="CA701" s="72">
        <v>29.95</v>
      </c>
      <c r="CB701" s="74">
        <v>0.1</v>
      </c>
      <c r="CC701" s="74">
        <v>0.28000000000000003</v>
      </c>
      <c r="CD701" s="74">
        <v>7.38</v>
      </c>
      <c r="CE701" s="74">
        <v>1.4E-2</v>
      </c>
      <c r="CF701" s="74">
        <v>0.35199999999999998</v>
      </c>
      <c r="CG701" s="74">
        <v>4.0000000000000001E-3</v>
      </c>
      <c r="CH701" s="74" t="s">
        <v>50</v>
      </c>
      <c r="CI701" s="74">
        <v>6.0000000000000001E-3</v>
      </c>
      <c r="CJ701" s="74">
        <v>3.5459999999999998</v>
      </c>
      <c r="CK701" s="74">
        <v>951.77</v>
      </c>
      <c r="CL701" s="74">
        <v>1.64</v>
      </c>
      <c r="CM701" s="74">
        <v>7.23</v>
      </c>
      <c r="CN701" s="74">
        <v>31.962</v>
      </c>
      <c r="CO701" s="74">
        <v>0.125</v>
      </c>
      <c r="CP701" s="74">
        <v>0.71299999999999997</v>
      </c>
      <c r="CQ701" s="74">
        <v>0.14399999999999999</v>
      </c>
      <c r="CR701" s="74">
        <v>6.22</v>
      </c>
      <c r="CS701" s="74">
        <v>1.6E-2</v>
      </c>
      <c r="CT701" s="74">
        <v>0.33300000000000002</v>
      </c>
      <c r="CU701" s="74">
        <v>18.309999999999999</v>
      </c>
      <c r="CV701" s="74">
        <v>7.0000000000000007E-2</v>
      </c>
      <c r="CW701" s="74">
        <v>0.16</v>
      </c>
      <c r="CX701" s="74">
        <v>6.96</v>
      </c>
      <c r="CY701" s="74">
        <v>1.0999999999999999E-2</v>
      </c>
      <c r="CZ701" s="74">
        <v>0.373</v>
      </c>
      <c r="DA701" s="74">
        <v>3.0000000000000001E-3</v>
      </c>
      <c r="DB701" s="74" t="s">
        <v>50</v>
      </c>
      <c r="DC701" s="74">
        <v>6.0000000000000001E-3</v>
      </c>
      <c r="DD701" s="74"/>
    </row>
    <row r="702" spans="1:108" ht="16.5" customHeight="1" x14ac:dyDescent="0.25">
      <c r="A702" s="70">
        <v>664</v>
      </c>
      <c r="B702" s="95">
        <v>45625</v>
      </c>
      <c r="C702" s="72">
        <v>1</v>
      </c>
      <c r="D702" s="72"/>
      <c r="E702" s="72"/>
      <c r="Z702" s="74"/>
      <c r="AA702" s="72">
        <v>0.70699999999999996</v>
      </c>
      <c r="AB702" s="72">
        <v>245.46</v>
      </c>
      <c r="AC702" s="72">
        <v>1.05</v>
      </c>
      <c r="AD702" s="72">
        <v>1.7</v>
      </c>
      <c r="AE702" s="72">
        <v>5.99</v>
      </c>
      <c r="AF702" s="72">
        <v>4.8000000000000001E-2</v>
      </c>
      <c r="AG702" s="72">
        <v>0.311</v>
      </c>
      <c r="AH702" s="72">
        <v>1.9E-2</v>
      </c>
      <c r="AI702" s="72"/>
      <c r="AJ702" s="72">
        <v>5.0060000000000002</v>
      </c>
      <c r="AK702" s="72">
        <v>83.310006453977195</v>
      </c>
      <c r="AL702" s="72">
        <v>2.8677343350093203</v>
      </c>
      <c r="AM702" s="72">
        <v>233.77142857142857</v>
      </c>
      <c r="AN702" s="72"/>
      <c r="AO702" s="74">
        <v>16.751999999999999</v>
      </c>
      <c r="AP702" s="72">
        <v>8156.27</v>
      </c>
      <c r="AQ702" s="74">
        <v>36.950000000000003</v>
      </c>
      <c r="AR702" s="74">
        <v>11.31</v>
      </c>
      <c r="AS702" s="74">
        <v>8.83</v>
      </c>
      <c r="AT702" s="74">
        <v>1.153</v>
      </c>
      <c r="AU702" s="74">
        <v>0.48099999999999998</v>
      </c>
      <c r="AV702" s="74">
        <v>0.13600000000000001</v>
      </c>
      <c r="AW702" s="74">
        <v>9.57</v>
      </c>
      <c r="AX702" s="74">
        <v>0.11</v>
      </c>
      <c r="AY702" s="74">
        <v>29.71</v>
      </c>
      <c r="AZ702" s="74"/>
      <c r="BA702" s="74"/>
      <c r="BB702" s="74">
        <v>0.29899999999999999</v>
      </c>
      <c r="BC702" s="72">
        <v>54.02</v>
      </c>
      <c r="BD702" s="74">
        <v>0.14000000000000001</v>
      </c>
      <c r="BE702" s="74">
        <v>1.44</v>
      </c>
      <c r="BF702" s="74">
        <v>5.367</v>
      </c>
      <c r="BG702" s="74">
        <v>1.7000000000000001E-2</v>
      </c>
      <c r="BH702" s="74">
        <v>0.27600000000000002</v>
      </c>
      <c r="BI702" s="74">
        <v>1.4E-2</v>
      </c>
      <c r="BJ702" s="74" t="s">
        <v>50</v>
      </c>
      <c r="BK702" s="74">
        <v>4.0000000000000001E-3</v>
      </c>
      <c r="BL702" s="74">
        <v>1.1919999999999999</v>
      </c>
      <c r="BM702" s="72">
        <v>535.16</v>
      </c>
      <c r="BN702" s="74">
        <v>1.08</v>
      </c>
      <c r="BO702" s="74">
        <v>51.26</v>
      </c>
      <c r="BP702" s="74">
        <v>9.0039999999999996</v>
      </c>
      <c r="BQ702" s="74">
        <v>0.35299999999999998</v>
      </c>
      <c r="BR702" s="74">
        <v>0.38100000000000001</v>
      </c>
      <c r="BS702" s="74">
        <v>0.32700000000000001</v>
      </c>
      <c r="BT702" s="74">
        <v>7.47</v>
      </c>
      <c r="BU702" s="74">
        <v>6.0000000000000001E-3</v>
      </c>
      <c r="BV702" s="74">
        <v>16.474</v>
      </c>
      <c r="BW702" s="74">
        <v>8.9030000000000005</v>
      </c>
      <c r="BX702" s="73">
        <v>-52.999999999999986</v>
      </c>
      <c r="BY702" s="73">
        <v>-41.516000000000027</v>
      </c>
      <c r="BZ702" s="74">
        <v>0.28000000000000003</v>
      </c>
      <c r="CA702" s="72">
        <v>30.87</v>
      </c>
      <c r="CB702" s="74">
        <v>0.11</v>
      </c>
      <c r="CC702" s="74">
        <v>0.13</v>
      </c>
      <c r="CD702" s="74">
        <v>4.8479999999999999</v>
      </c>
      <c r="CE702" s="74">
        <v>8.0000000000000002E-3</v>
      </c>
      <c r="CF702" s="74">
        <v>0.255</v>
      </c>
      <c r="CG702" s="74">
        <v>2E-3</v>
      </c>
      <c r="CH702" s="74" t="s">
        <v>50</v>
      </c>
      <c r="CI702" s="74">
        <v>3.0000000000000001E-3</v>
      </c>
      <c r="CJ702" s="74">
        <v>2.59</v>
      </c>
      <c r="CK702" s="74">
        <v>406.57</v>
      </c>
      <c r="CL702" s="74">
        <v>0.51</v>
      </c>
      <c r="CM702" s="74">
        <v>2.14</v>
      </c>
      <c r="CN702" s="74">
        <v>39.073</v>
      </c>
      <c r="CO702" s="74">
        <v>0.06</v>
      </c>
      <c r="CP702" s="74">
        <v>0.57599999999999996</v>
      </c>
      <c r="CQ702" s="74">
        <v>2.1000000000000001E-2</v>
      </c>
      <c r="CR702" s="74">
        <v>5.37</v>
      </c>
      <c r="CS702" s="74">
        <v>0.01</v>
      </c>
      <c r="CT702" s="74">
        <v>0.216</v>
      </c>
      <c r="CU702" s="74">
        <v>20.68</v>
      </c>
      <c r="CV702" s="74">
        <v>0.1</v>
      </c>
      <c r="CW702" s="74">
        <v>0.08</v>
      </c>
      <c r="CX702" s="74">
        <v>3.92</v>
      </c>
      <c r="CY702" s="74">
        <v>6.0000000000000001E-3</v>
      </c>
      <c r="CZ702" s="74">
        <v>0.23599999999999999</v>
      </c>
      <c r="DA702" s="74">
        <v>1E-3</v>
      </c>
      <c r="DB702" s="74" t="s">
        <v>50</v>
      </c>
      <c r="DC702" s="74">
        <v>3.0000000000000001E-3</v>
      </c>
      <c r="DD702" s="74"/>
    </row>
    <row r="703" spans="1:108" ht="16.5" customHeight="1" x14ac:dyDescent="0.25">
      <c r="A703" s="70">
        <v>665</v>
      </c>
      <c r="B703" s="95">
        <v>45625</v>
      </c>
      <c r="C703" s="72">
        <v>2</v>
      </c>
      <c r="D703" s="72"/>
      <c r="E703" s="72"/>
      <c r="Z703" s="74"/>
      <c r="AA703" s="72">
        <v>1.2490000000000001</v>
      </c>
      <c r="AB703" s="72">
        <v>272.02999999999997</v>
      </c>
      <c r="AC703" s="72">
        <v>0.95</v>
      </c>
      <c r="AD703" s="72">
        <v>2.19</v>
      </c>
      <c r="AE703" s="72">
        <v>5.6680000000000001</v>
      </c>
      <c r="AF703" s="72">
        <v>4.4999999999999998E-2</v>
      </c>
      <c r="AG703" s="72">
        <v>0.318</v>
      </c>
      <c r="AH703" s="72">
        <v>2.5000000000000001E-2</v>
      </c>
      <c r="AI703" s="72"/>
      <c r="AJ703" s="72">
        <v>6.0060000000000002</v>
      </c>
      <c r="AK703" s="72">
        <v>83.43666649388598</v>
      </c>
      <c r="AL703" s="72">
        <v>2.8621086179099358</v>
      </c>
      <c r="AM703" s="72">
        <v>286.34736842105264</v>
      </c>
      <c r="AN703" s="72"/>
      <c r="AO703" s="74">
        <v>22.385000000000002</v>
      </c>
      <c r="AP703" s="72">
        <v>7174.07</v>
      </c>
      <c r="AQ703" s="74">
        <v>39.14</v>
      </c>
      <c r="AR703" s="74">
        <v>8.09</v>
      </c>
      <c r="AS703" s="74">
        <v>6.8739999999999997</v>
      </c>
      <c r="AT703" s="74">
        <v>0.89700000000000002</v>
      </c>
      <c r="AU703" s="74">
        <v>0.46700000000000003</v>
      </c>
      <c r="AV703" s="74">
        <v>8.5999999999999993E-2</v>
      </c>
      <c r="AW703" s="74">
        <v>11.64</v>
      </c>
      <c r="AX703" s="74">
        <v>0.09</v>
      </c>
      <c r="AY703" s="74">
        <v>26.603999999999999</v>
      </c>
      <c r="AZ703" s="74"/>
      <c r="BA703" s="74"/>
      <c r="BB703" s="74">
        <v>0.433</v>
      </c>
      <c r="BC703" s="72">
        <v>52.53</v>
      </c>
      <c r="BD703" s="74">
        <v>0.06</v>
      </c>
      <c r="BE703" s="74">
        <v>0.71</v>
      </c>
      <c r="BF703" s="74">
        <v>2.6150000000000002</v>
      </c>
      <c r="BG703" s="74">
        <v>7.0000000000000001E-3</v>
      </c>
      <c r="BH703" s="74">
        <v>0.13900000000000001</v>
      </c>
      <c r="BI703" s="74">
        <v>8.0000000000000002E-3</v>
      </c>
      <c r="BJ703" s="74" t="s">
        <v>50</v>
      </c>
      <c r="BK703" s="74">
        <v>3.0000000000000001E-3</v>
      </c>
      <c r="BL703" s="74">
        <v>1.099</v>
      </c>
      <c r="BM703" s="72">
        <v>527.66</v>
      </c>
      <c r="BN703" s="74">
        <v>0.37</v>
      </c>
      <c r="BO703" s="74">
        <v>51.64</v>
      </c>
      <c r="BP703" s="74">
        <v>3.5449999999999999</v>
      </c>
      <c r="BQ703" s="74">
        <v>0.14299999999999999</v>
      </c>
      <c r="BR703" s="74">
        <v>5.8000000000000003E-2</v>
      </c>
      <c r="BS703" s="74">
        <v>0.17399999999999999</v>
      </c>
      <c r="BT703" s="74">
        <v>1.82</v>
      </c>
      <c r="BU703" s="74">
        <v>3.0000000000000001E-3</v>
      </c>
      <c r="BV703" s="74">
        <v>5.3650000000000002</v>
      </c>
      <c r="BW703" s="74">
        <v>2.3329999999999997</v>
      </c>
      <c r="BX703" s="73">
        <v>-54.179999999999986</v>
      </c>
      <c r="BY703" s="73">
        <v>-44.183000000000028</v>
      </c>
      <c r="BZ703" s="74">
        <v>0.36699999999999999</v>
      </c>
      <c r="CA703" s="72">
        <v>39.39</v>
      </c>
      <c r="CB703" s="74">
        <v>0.06</v>
      </c>
      <c r="CC703" s="74">
        <v>0.23</v>
      </c>
      <c r="CD703" s="74">
        <v>2.9049999999999998</v>
      </c>
      <c r="CE703" s="74">
        <v>4.0000000000000001E-3</v>
      </c>
      <c r="CF703" s="74">
        <v>0.16</v>
      </c>
      <c r="CG703" s="74">
        <v>3.0000000000000001E-3</v>
      </c>
      <c r="CH703" s="74" t="s">
        <v>50</v>
      </c>
      <c r="CI703" s="74">
        <v>2E-3</v>
      </c>
      <c r="CJ703" s="74">
        <v>1.9970000000000001</v>
      </c>
      <c r="CK703" s="74">
        <v>417.54</v>
      </c>
      <c r="CL703" s="74">
        <v>0.32</v>
      </c>
      <c r="CM703" s="74">
        <v>2.63</v>
      </c>
      <c r="CN703" s="74">
        <v>37.448</v>
      </c>
      <c r="CO703" s="74">
        <v>3.4000000000000002E-2</v>
      </c>
      <c r="CP703" s="74">
        <v>0.192</v>
      </c>
      <c r="CQ703" s="74">
        <v>2.8000000000000001E-2</v>
      </c>
      <c r="CR703" s="74">
        <v>5.0599999999999996</v>
      </c>
      <c r="CS703" s="74">
        <v>4.0000000000000001E-3</v>
      </c>
      <c r="CT703" s="74">
        <v>0.26600000000000001</v>
      </c>
      <c r="CU703" s="74">
        <v>27.34</v>
      </c>
      <c r="CV703" s="74">
        <v>0.13</v>
      </c>
      <c r="CW703" s="74">
        <v>0.19</v>
      </c>
      <c r="CX703" s="74">
        <v>4.0949999999999998</v>
      </c>
      <c r="CY703" s="74">
        <v>7.0000000000000001E-3</v>
      </c>
      <c r="CZ703" s="74">
        <v>0.316</v>
      </c>
      <c r="DA703" s="74">
        <v>2E-3</v>
      </c>
      <c r="DB703" s="74" t="s">
        <v>50</v>
      </c>
      <c r="DC703" s="74">
        <v>4.0000000000000001E-3</v>
      </c>
      <c r="DD703" s="74"/>
    </row>
    <row r="704" spans="1:108" ht="16.5" customHeight="1" x14ac:dyDescent="0.25">
      <c r="A704" s="70">
        <v>666</v>
      </c>
      <c r="B704" s="95">
        <v>45626</v>
      </c>
      <c r="C704" s="72">
        <v>1</v>
      </c>
      <c r="D704" s="72"/>
      <c r="E704" s="72"/>
      <c r="Z704" s="74"/>
      <c r="AA704" s="72">
        <v>1.1000000000000001</v>
      </c>
      <c r="AB704" s="72">
        <v>338.5</v>
      </c>
      <c r="AC704" s="72">
        <v>0.52</v>
      </c>
      <c r="AD704" s="72">
        <v>1.1100000000000001</v>
      </c>
      <c r="AE704" s="72">
        <v>3.5459999999999998</v>
      </c>
      <c r="AF704" s="72">
        <v>2.1999999999999999E-2</v>
      </c>
      <c r="AG704" s="72">
        <v>0.16</v>
      </c>
      <c r="AH704" s="72">
        <v>1.2E-2</v>
      </c>
      <c r="AI704" s="72"/>
      <c r="AJ704" s="72">
        <v>7.0060000000000002</v>
      </c>
      <c r="AK704" s="72">
        <v>90.082159457091507</v>
      </c>
      <c r="AL704" s="72">
        <v>2.7739020011621416</v>
      </c>
      <c r="AM704" s="72">
        <v>650.96153846153845</v>
      </c>
      <c r="AN704" s="72"/>
      <c r="AO704" s="74">
        <v>21.771000000000001</v>
      </c>
      <c r="AP704" s="72">
        <v>9016.1</v>
      </c>
      <c r="AQ704" s="74">
        <v>30.77</v>
      </c>
      <c r="AR704" s="74">
        <v>6.38</v>
      </c>
      <c r="AS704" s="74">
        <v>4.1580000000000004</v>
      </c>
      <c r="AT704" s="74">
        <v>0.433</v>
      </c>
      <c r="AU704" s="74">
        <v>0.20100000000000001</v>
      </c>
      <c r="AV704" s="74">
        <v>6.3E-2</v>
      </c>
      <c r="AW704" s="74">
        <v>12.8</v>
      </c>
      <c r="AX704" s="74">
        <v>5.2999999999999999E-2</v>
      </c>
      <c r="AY704" s="74">
        <v>23.338000000000001</v>
      </c>
      <c r="AZ704" s="74"/>
      <c r="BA704" s="74"/>
      <c r="BB704" s="74">
        <v>0.3</v>
      </c>
      <c r="BC704" s="72">
        <v>71.09</v>
      </c>
      <c r="BD704" s="74">
        <v>0.14000000000000001</v>
      </c>
      <c r="BE704" s="74">
        <v>1.32</v>
      </c>
      <c r="BF704" s="74">
        <v>5.3550000000000004</v>
      </c>
      <c r="BG704" s="74">
        <v>1.2E-2</v>
      </c>
      <c r="BH704" s="74">
        <v>0.25600000000000001</v>
      </c>
      <c r="BI704" s="74">
        <v>1.4E-2</v>
      </c>
      <c r="BJ704" s="74" t="s">
        <v>50</v>
      </c>
      <c r="BK704" s="74">
        <v>4.0000000000000001E-3</v>
      </c>
      <c r="BL704" s="74">
        <v>1.2</v>
      </c>
      <c r="BM704" s="72">
        <v>557.76</v>
      </c>
      <c r="BN704" s="74">
        <v>0.76</v>
      </c>
      <c r="BO704" s="74">
        <v>48.03</v>
      </c>
      <c r="BP704" s="74">
        <v>7.8890000000000002</v>
      </c>
      <c r="BQ704" s="74">
        <v>0.26</v>
      </c>
      <c r="BR704" s="74">
        <v>0.19700000000000001</v>
      </c>
      <c r="BS704" s="74">
        <v>0.315</v>
      </c>
      <c r="BT704" s="74">
        <v>2.71</v>
      </c>
      <c r="BU704" s="74">
        <v>6.0000000000000001E-3</v>
      </c>
      <c r="BV704" s="74">
        <v>10.599</v>
      </c>
      <c r="BW704" s="74">
        <v>3.7299999999999995</v>
      </c>
      <c r="BX704" s="73">
        <v>-54.469999999999985</v>
      </c>
      <c r="BY704" s="73">
        <v>-45.453000000000031</v>
      </c>
      <c r="BZ704" s="74">
        <v>0.26700000000000002</v>
      </c>
      <c r="CA704" s="72">
        <v>45.12</v>
      </c>
      <c r="CB704" s="74">
        <v>0.11</v>
      </c>
      <c r="CC704" s="74">
        <v>0.16</v>
      </c>
      <c r="CD704" s="74">
        <v>5.2690000000000001</v>
      </c>
      <c r="CE704" s="74">
        <v>5.0000000000000001E-3</v>
      </c>
      <c r="CF704" s="74">
        <v>0.27800000000000002</v>
      </c>
      <c r="CG704" s="74">
        <v>2E-3</v>
      </c>
      <c r="CH704" s="74" t="s">
        <v>50</v>
      </c>
      <c r="CI704" s="74">
        <v>5.0000000000000001E-3</v>
      </c>
      <c r="CJ704" s="74">
        <v>2.1970000000000001</v>
      </c>
      <c r="CK704" s="74">
        <v>476.91</v>
      </c>
      <c r="CL704" s="74">
        <v>0.65</v>
      </c>
      <c r="CM704" s="74">
        <v>3.96</v>
      </c>
      <c r="CN704" s="74">
        <v>38.107999999999997</v>
      </c>
      <c r="CO704" s="74">
        <v>6.2E-2</v>
      </c>
      <c r="CP704" s="74">
        <v>0.435</v>
      </c>
      <c r="CQ704" s="74">
        <v>4.2999999999999997E-2</v>
      </c>
      <c r="CR704" s="74">
        <v>4.47</v>
      </c>
      <c r="CS704" s="74">
        <v>8.9999999999999993E-3</v>
      </c>
      <c r="CT704" s="74">
        <v>0.23300000000000001</v>
      </c>
      <c r="CU704" s="74">
        <v>29.2</v>
      </c>
      <c r="CV704" s="74">
        <v>0.1</v>
      </c>
      <c r="CW704" s="74">
        <v>0.1</v>
      </c>
      <c r="CX704" s="74">
        <v>3.9849999999999999</v>
      </c>
      <c r="CY704" s="74">
        <v>5.0000000000000001E-3</v>
      </c>
      <c r="CZ704" s="74">
        <v>0.26400000000000001</v>
      </c>
      <c r="DA704" s="74">
        <v>2E-3</v>
      </c>
      <c r="DB704" s="74" t="s">
        <v>50</v>
      </c>
      <c r="DC704" s="74">
        <v>4.0000000000000001E-3</v>
      </c>
      <c r="DD704" s="74"/>
    </row>
    <row r="705" spans="1:108" ht="16.5" customHeight="1" x14ac:dyDescent="0.25">
      <c r="A705" s="70">
        <v>667</v>
      </c>
      <c r="B705" s="85">
        <v>45626</v>
      </c>
      <c r="C705" s="72">
        <v>2</v>
      </c>
      <c r="D705" s="72"/>
      <c r="E705" s="72"/>
      <c r="Z705" s="74"/>
      <c r="AA705" s="72">
        <v>1.05</v>
      </c>
      <c r="AB705" s="72">
        <v>339.81</v>
      </c>
      <c r="AC705" s="72">
        <v>0.67</v>
      </c>
      <c r="AD705" s="72">
        <v>1.58</v>
      </c>
      <c r="AE705" s="72">
        <v>4.6070000000000002</v>
      </c>
      <c r="AF705" s="72">
        <v>3.3000000000000002E-2</v>
      </c>
      <c r="AG705" s="72">
        <v>0.23100000000000001</v>
      </c>
      <c r="AH705" s="72">
        <v>1.7000000000000001E-2</v>
      </c>
      <c r="AI705" s="72"/>
      <c r="AJ705" s="72">
        <v>8.0060000000000002</v>
      </c>
      <c r="AK705" s="72">
        <v>86.93020951454892</v>
      </c>
      <c r="AL705" s="72">
        <v>2.8149502019193382</v>
      </c>
      <c r="AM705" s="72">
        <v>507.17910447761193</v>
      </c>
      <c r="AN705" s="72"/>
      <c r="AO705" s="74">
        <v>25.152000000000001</v>
      </c>
      <c r="AP705" s="72">
        <v>10230.16</v>
      </c>
      <c r="AQ705" s="74">
        <v>36.6</v>
      </c>
      <c r="AR705" s="74">
        <v>8.41</v>
      </c>
      <c r="AS705" s="74">
        <v>5.327</v>
      </c>
      <c r="AT705" s="74">
        <v>0.68500000000000005</v>
      </c>
      <c r="AU705" s="74">
        <v>0.27700000000000002</v>
      </c>
      <c r="AV705" s="74">
        <v>8.6999999999999994E-2</v>
      </c>
      <c r="AW705" s="74">
        <v>10.89</v>
      </c>
      <c r="AX705" s="74">
        <v>7.5999999999999998E-2</v>
      </c>
      <c r="AY705" s="74">
        <v>24.627000000000002</v>
      </c>
      <c r="AZ705" s="74"/>
      <c r="BA705" s="74"/>
      <c r="BB705" s="74">
        <v>0.26700000000000002</v>
      </c>
      <c r="BC705" s="72">
        <v>69.260000000000005</v>
      </c>
      <c r="BD705" s="74">
        <v>0.12</v>
      </c>
      <c r="BE705" s="74">
        <v>1.18</v>
      </c>
      <c r="BF705" s="74">
        <v>4.0350000000000001</v>
      </c>
      <c r="BG705" s="74">
        <v>1.0999999999999999E-2</v>
      </c>
      <c r="BH705" s="74">
        <v>0.19800000000000001</v>
      </c>
      <c r="BI705" s="74">
        <v>1.2999999999999999E-2</v>
      </c>
      <c r="BJ705" s="74" t="s">
        <v>50</v>
      </c>
      <c r="BK705" s="74">
        <v>4.0000000000000001E-3</v>
      </c>
      <c r="BL705" s="74">
        <v>1.4990000000000001</v>
      </c>
      <c r="BM705" s="72">
        <v>1046.54</v>
      </c>
      <c r="BN705" s="74">
        <v>1.67</v>
      </c>
      <c r="BO705" s="74">
        <v>48.36</v>
      </c>
      <c r="BP705" s="74">
        <v>7.51</v>
      </c>
      <c r="BQ705" s="74">
        <v>0.29599999999999999</v>
      </c>
      <c r="BR705" s="74">
        <v>0.151</v>
      </c>
      <c r="BS705" s="74">
        <v>0.33100000000000002</v>
      </c>
      <c r="BT705" s="74">
        <v>2.64</v>
      </c>
      <c r="BU705" s="74">
        <v>0.01</v>
      </c>
      <c r="BV705" s="74">
        <v>10.15</v>
      </c>
      <c r="BW705" s="74">
        <v>4.6060000000000008</v>
      </c>
      <c r="BX705" s="73">
        <v>-54.829999999999984</v>
      </c>
      <c r="BY705" s="73">
        <v>-45.84700000000003</v>
      </c>
      <c r="BZ705" s="74">
        <v>0.26700000000000002</v>
      </c>
      <c r="CA705" s="72">
        <v>47.15</v>
      </c>
      <c r="CB705" s="74">
        <v>0.11</v>
      </c>
      <c r="CC705" s="74">
        <v>0.2</v>
      </c>
      <c r="CD705" s="74">
        <v>4.78</v>
      </c>
      <c r="CE705" s="74">
        <v>6.0000000000000001E-3</v>
      </c>
      <c r="CF705" s="74">
        <v>0.25</v>
      </c>
      <c r="CG705" s="74">
        <v>3.0000000000000001E-3</v>
      </c>
      <c r="CH705" s="74" t="s">
        <v>50</v>
      </c>
      <c r="CI705" s="74">
        <v>4.0000000000000001E-3</v>
      </c>
      <c r="CJ705" s="74">
        <v>2.1970000000000001</v>
      </c>
      <c r="CK705" s="74">
        <v>1105.4100000000001</v>
      </c>
      <c r="CL705" s="74">
        <v>1.79</v>
      </c>
      <c r="CM705" s="74">
        <v>15.06</v>
      </c>
      <c r="CN705" s="74">
        <v>26.565000000000001</v>
      </c>
      <c r="CO705" s="74">
        <v>0.17100000000000001</v>
      </c>
      <c r="CP705" s="74">
        <v>0.27700000000000002</v>
      </c>
      <c r="CQ705" s="74">
        <v>0.16</v>
      </c>
      <c r="CR705" s="74">
        <v>5.29</v>
      </c>
      <c r="CS705" s="74">
        <v>1.0999999999999999E-2</v>
      </c>
      <c r="CT705" s="74">
        <v>0.23300000000000001</v>
      </c>
      <c r="CU705" s="74">
        <v>42.92</v>
      </c>
      <c r="CV705" s="74">
        <v>0.13</v>
      </c>
      <c r="CW705" s="74">
        <v>0.14000000000000001</v>
      </c>
      <c r="CX705" s="74">
        <v>5.0270000000000001</v>
      </c>
      <c r="CY705" s="74">
        <v>6.0000000000000001E-3</v>
      </c>
      <c r="CZ705" s="74">
        <v>0.28699999999999998</v>
      </c>
      <c r="DA705" s="74">
        <v>2E-3</v>
      </c>
      <c r="DB705" s="74" t="s">
        <v>50</v>
      </c>
      <c r="DC705" s="74">
        <v>5.0000000000000001E-3</v>
      </c>
      <c r="DD705" s="74"/>
    </row>
    <row r="706" spans="1:108" ht="16.5" customHeight="1" x14ac:dyDescent="0.25">
      <c r="B706" s="76" t="s">
        <v>69</v>
      </c>
      <c r="C706" s="76"/>
      <c r="D706" s="76"/>
      <c r="E706" s="99">
        <f>AVERAGE(E660:E705,E646:E655)</f>
        <v>2000.6341999999993</v>
      </c>
      <c r="F706" s="100"/>
      <c r="G706" s="99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99">
        <f>AVERAGE(AA682:AA705,AA646:AA655,AA660:AA680)</f>
        <v>1.2438545454545451</v>
      </c>
      <c r="AB706" s="99">
        <f>AVERAGE(AB682:AB705,AB646:AB655,AB660:AB680)</f>
        <v>419.13509090909093</v>
      </c>
      <c r="AC706" s="99">
        <f>AVERAGE(AC682:AC705,AC646:AC655,AC660:AC680)</f>
        <v>1.2937090909090914</v>
      </c>
      <c r="AD706" s="99">
        <f>AVERAGE(AD682:AD705,AD660:AD680,AD646:AD655)</f>
        <v>2.4798181818181817</v>
      </c>
      <c r="AE706" s="99">
        <f>AVERAGE(AE682:AE705,AE660:AE680,AE646:AE655)</f>
        <v>7.3935818181818158</v>
      </c>
      <c r="AF706" s="99">
        <f>AVERAGE(AF682:AF705,AF660:AF680,AF646:AF655)</f>
        <v>5.1818181818181805E-2</v>
      </c>
      <c r="AG706" s="99">
        <f>AVERAGE(AG682:AG705,AG660:AG680,AG646:AG655)</f>
        <v>0.2960545454545454</v>
      </c>
      <c r="AH706" s="99">
        <f>AVERAGE(AH682:AH705,AH660:AH680,AH646:AH655)</f>
        <v>2.5727272727272727E-2</v>
      </c>
      <c r="AI706" s="99" t="e">
        <f t="shared" ref="AI706:CH706" si="248">AVERAGE(AI644:AI705)</f>
        <v>#DIV/0!</v>
      </c>
      <c r="AJ706" s="99">
        <f>AVERAGE(AJ682:AJ705,AJ660:AJ679,AJ646:AJ655)</f>
        <v>0.67455555555555546</v>
      </c>
      <c r="AK706" s="99">
        <f>AVERAGE(AK682:AK705,AK660:AK680,AK646:AK655)</f>
        <v>78.914535174479767</v>
      </c>
      <c r="AL706" s="99">
        <f>AVERAGE(AL682:AL705,AL660:AL680,AL646:AL655)</f>
        <v>2.9289560818388201</v>
      </c>
      <c r="AM706" s="99">
        <f>AVERAGE(AM682:AM705,AM660:AM680,AM646:AM655)</f>
        <v>329.19701134083033</v>
      </c>
      <c r="AN706" s="99">
        <f>AVERAGE(AN644:AN705)</f>
        <v>48.361285525722536</v>
      </c>
      <c r="AO706" s="100">
        <f t="shared" ref="AO706:AY706" si="249">AVERAGE(AO660:AO705,AO646:AO655)</f>
        <v>24.697553571428564</v>
      </c>
      <c r="AP706" s="99">
        <f t="shared" si="249"/>
        <v>10872.057321428569</v>
      </c>
      <c r="AQ706" s="100">
        <f t="shared" si="249"/>
        <v>41.729464285714286</v>
      </c>
      <c r="AR706" s="100">
        <f t="shared" si="249"/>
        <v>12.144214285714288</v>
      </c>
      <c r="AS706" s="100">
        <f t="shared" si="249"/>
        <v>8.2872499999999985</v>
      </c>
      <c r="AT706" s="100">
        <f t="shared" si="249"/>
        <v>1.0799285714285713</v>
      </c>
      <c r="AU706" s="100">
        <f t="shared" si="249"/>
        <v>0.33523214285714287</v>
      </c>
      <c r="AV706" s="100">
        <f t="shared" si="249"/>
        <v>0.12069642857142858</v>
      </c>
      <c r="AW706" s="100">
        <f t="shared" si="249"/>
        <v>7.9555357142857117</v>
      </c>
      <c r="AX706" s="100">
        <f t="shared" si="249"/>
        <v>0.18033928571428573</v>
      </c>
      <c r="AY706" s="100">
        <f t="shared" si="249"/>
        <v>28.387</v>
      </c>
      <c r="AZ706" s="100" t="e">
        <f t="shared" si="248"/>
        <v>#DIV/0!</v>
      </c>
      <c r="BA706" s="100" t="e">
        <f t="shared" si="248"/>
        <v>#DIV/0!</v>
      </c>
      <c r="BB706" s="100">
        <f t="shared" ref="BB706:BI706" si="250">AVERAGE(BB660:BB705,BB646:BB655)</f>
        <v>0.49937499999999985</v>
      </c>
      <c r="BC706" s="99">
        <f t="shared" si="250"/>
        <v>108.65321428571431</v>
      </c>
      <c r="BD706" s="100">
        <f t="shared" si="250"/>
        <v>0.30944642857142862</v>
      </c>
      <c r="BE706" s="100">
        <f t="shared" si="250"/>
        <v>2.3031785714285711</v>
      </c>
      <c r="BF706" s="100">
        <f t="shared" si="250"/>
        <v>7.4905357142857154</v>
      </c>
      <c r="BG706" s="100">
        <f t="shared" si="250"/>
        <v>2.5160714285714279E-2</v>
      </c>
      <c r="BH706" s="100">
        <f t="shared" si="250"/>
        <v>0.30367857142857135</v>
      </c>
      <c r="BI706" s="100">
        <f t="shared" si="250"/>
        <v>2.3589285714285708E-2</v>
      </c>
      <c r="BJ706" s="100" t="e">
        <f t="shared" si="248"/>
        <v>#DIV/0!</v>
      </c>
      <c r="BK706" s="100">
        <f t="shared" ref="BK706:CG706" si="251">AVERAGE(BK660:BK705,BK646:BK655)</f>
        <v>4.9285714285714306E-3</v>
      </c>
      <c r="BL706" s="100">
        <f t="shared" si="251"/>
        <v>1.586785714285714</v>
      </c>
      <c r="BM706" s="99">
        <f t="shared" si="251"/>
        <v>856.02625000000012</v>
      </c>
      <c r="BN706" s="100">
        <f t="shared" si="251"/>
        <v>1.6892857142857143</v>
      </c>
      <c r="BO706" s="100">
        <f t="shared" si="251"/>
        <v>49.921071428571437</v>
      </c>
      <c r="BP706" s="100">
        <f t="shared" si="251"/>
        <v>10.976017857142859</v>
      </c>
      <c r="BQ706" s="100">
        <f t="shared" si="251"/>
        <v>0.44912500000000005</v>
      </c>
      <c r="BR706" s="100">
        <f t="shared" si="251"/>
        <v>0.16666071428571425</v>
      </c>
      <c r="BS706" s="100">
        <f t="shared" si="251"/>
        <v>0.47787500000000011</v>
      </c>
      <c r="BT706" s="100">
        <f t="shared" si="251"/>
        <v>2.4426785714285719</v>
      </c>
      <c r="BU706" s="100">
        <f t="shared" si="251"/>
        <v>1.3803571428571434E-2</v>
      </c>
      <c r="BV706" s="100">
        <f t="shared" si="251"/>
        <v>13.418696428571426</v>
      </c>
      <c r="BW706" s="100">
        <f t="shared" si="251"/>
        <v>4.5810892857142846</v>
      </c>
      <c r="BX706" s="101">
        <f t="shared" si="251"/>
        <v>-38.611785714285702</v>
      </c>
      <c r="BY706" s="101">
        <f t="shared" si="251"/>
        <v>-28.977285714285728</v>
      </c>
      <c r="BZ706" s="100">
        <f t="shared" si="251"/>
        <v>0.41896428571428562</v>
      </c>
      <c r="CA706" s="99">
        <f t="shared" si="251"/>
        <v>69.393214285714279</v>
      </c>
      <c r="CB706" s="100">
        <f t="shared" si="251"/>
        <v>0.23853571428571424</v>
      </c>
      <c r="CC706" s="100">
        <f t="shared" si="251"/>
        <v>0.31328571428571433</v>
      </c>
      <c r="CD706" s="100">
        <f t="shared" si="251"/>
        <v>7.4046071428571434</v>
      </c>
      <c r="CE706" s="100">
        <f t="shared" si="251"/>
        <v>1.1375000000000007E-2</v>
      </c>
      <c r="CF706" s="100">
        <f t="shared" si="251"/>
        <v>0.3174642857142857</v>
      </c>
      <c r="CG706" s="100">
        <f t="shared" si="251"/>
        <v>3.8035714285714309E-3</v>
      </c>
      <c r="CH706" s="100" t="e">
        <f t="shared" si="248"/>
        <v>#DIV/0!</v>
      </c>
      <c r="CI706" s="100">
        <f>AVERAGE(CI660:CI705,CI646:CI655)</f>
        <v>4.6071428571428591E-3</v>
      </c>
      <c r="CJ706" s="100">
        <f t="shared" ref="CJ706:DA706" si="252">AVERAGE(CJ665:CJ705,CJ646:CJ655)</f>
        <v>2.8387058823529423</v>
      </c>
      <c r="CK706" s="100">
        <f t="shared" si="252"/>
        <v>860.82607843137293</v>
      </c>
      <c r="CL706" s="100">
        <f t="shared" si="252"/>
        <v>1.5865686274509803</v>
      </c>
      <c r="CM706" s="100">
        <f t="shared" si="252"/>
        <v>6.5786274509803908</v>
      </c>
      <c r="CN706" s="100">
        <f t="shared" si="252"/>
        <v>33.841235294117645</v>
      </c>
      <c r="CO706" s="100">
        <f t="shared" si="252"/>
        <v>0.13050980392156858</v>
      </c>
      <c r="CP706" s="100">
        <f t="shared" si="252"/>
        <v>0.57939215686274514</v>
      </c>
      <c r="CQ706" s="100">
        <f t="shared" si="252"/>
        <v>6.9039215686274524E-2</v>
      </c>
      <c r="CR706" s="100">
        <f t="shared" si="252"/>
        <v>8.6447058823529428</v>
      </c>
      <c r="CS706" s="100">
        <f t="shared" si="252"/>
        <v>1.3882352941176476E-2</v>
      </c>
      <c r="CT706" s="100">
        <f t="shared" si="252"/>
        <v>0.33821568627450987</v>
      </c>
      <c r="CU706" s="100">
        <f t="shared" si="252"/>
        <v>47.022941176470596</v>
      </c>
      <c r="CV706" s="100">
        <f t="shared" si="252"/>
        <v>0.20603921568627448</v>
      </c>
      <c r="CW706" s="100">
        <f t="shared" si="252"/>
        <v>0.19200000000000006</v>
      </c>
      <c r="CX706" s="100">
        <f t="shared" si="252"/>
        <v>6.1361568627450982</v>
      </c>
      <c r="CY706" s="100">
        <f t="shared" si="252"/>
        <v>9.0000000000000045E-3</v>
      </c>
      <c r="CZ706" s="100">
        <f t="shared" si="252"/>
        <v>0.29737254901960791</v>
      </c>
      <c r="DA706" s="100">
        <f t="shared" si="252"/>
        <v>2.6274509803921584E-3</v>
      </c>
      <c r="DB706" s="100" t="e">
        <f t="shared" ref="DB706:DD706" si="253">AVERAGE(DB644:DB705)</f>
        <v>#DIV/0!</v>
      </c>
      <c r="DC706" s="100">
        <f>AVERAGE(DC665:DC705,DC646:DC655)</f>
        <v>4.8627450980392182E-3</v>
      </c>
      <c r="DD706" s="100">
        <f t="shared" si="253"/>
        <v>43.001893609618797</v>
      </c>
    </row>
    <row r="707" spans="1:108" ht="16.5" customHeight="1" x14ac:dyDescent="0.25">
      <c r="B707" s="76" t="s">
        <v>58</v>
      </c>
      <c r="C707" s="76"/>
      <c r="D707" s="76"/>
      <c r="E707" s="99">
        <f>STDEV(E660:E705,E646:E655)</f>
        <v>193.0690207882208</v>
      </c>
      <c r="F707" s="100"/>
      <c r="G707" s="99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99">
        <f>STDEV(AA682:AA705,AA646:AA655,AA660:AA680)</f>
        <v>0.25477167833338399</v>
      </c>
      <c r="AB707" s="99">
        <f>STDEV(AB682:AB705,AB646:AB655,AB660:AB680)</f>
        <v>142.90423544085749</v>
      </c>
      <c r="AC707" s="99">
        <f>STDEV(AC682:AC705,AC646:AC655,AC660:AC680)</f>
        <v>0.30973164446418755</v>
      </c>
      <c r="AD707" s="99">
        <f>STDEV(AD682:AD705,AD660:AD680,AD646:AD655)</f>
        <v>0.48775939313274913</v>
      </c>
      <c r="AE707" s="99">
        <f>STDEV(AE682:AE705,AE660:AE680,AE646:AE655)</f>
        <v>1.1983422452289563</v>
      </c>
      <c r="AF707" s="99">
        <f>STDEV(AF682:AF705,AF660:AF680,AF646:AF655)</f>
        <v>9.3394640759302729E-3</v>
      </c>
      <c r="AG707" s="99">
        <f>STDEV(AG682:AG705,AG660:AG680,AG646:AG655)</f>
        <v>5.9865410213806793E-2</v>
      </c>
      <c r="AH707" s="99">
        <f t="shared" ref="AH707:CH707" si="254">STDEV(AH644:AH705)</f>
        <v>5.0956532233026328</v>
      </c>
      <c r="AI707" s="99" t="e">
        <f t="shared" si="254"/>
        <v>#DIV/0!</v>
      </c>
      <c r="AJ707" s="99">
        <f t="shared" si="254"/>
        <v>6.1201283974789824</v>
      </c>
      <c r="AK707" s="99">
        <f>STDEV(AK682:AK705,AK660:AK680,AK646:AK655)</f>
        <v>3.4969095855392749</v>
      </c>
      <c r="AL707" s="99">
        <f>STDEV(AL682:AL705,AL660:AL680,AL646:AL655)</f>
        <v>5.0513416858780857E-2</v>
      </c>
      <c r="AM707" s="99">
        <f t="shared" si="254"/>
        <v>133.08099073900479</v>
      </c>
      <c r="AN707" s="99">
        <f t="shared" si="254"/>
        <v>10.897097076715925</v>
      </c>
      <c r="AO707" s="100">
        <f t="shared" ref="AO707:AY707" si="255">STDEV(AO660:AO705,AO646:AO655)</f>
        <v>4.9506682300827807</v>
      </c>
      <c r="AP707" s="99">
        <f t="shared" si="255"/>
        <v>2557.0863020601478</v>
      </c>
      <c r="AQ707" s="100">
        <f t="shared" si="255"/>
        <v>5.1710833820540412</v>
      </c>
      <c r="AR707" s="100">
        <f t="shared" si="255"/>
        <v>2.8680271503360846</v>
      </c>
      <c r="AS707" s="100">
        <f t="shared" si="255"/>
        <v>1.2861708532058969</v>
      </c>
      <c r="AT707" s="100">
        <f t="shared" si="255"/>
        <v>0.27275362556662774</v>
      </c>
      <c r="AU707" s="100">
        <f t="shared" si="255"/>
        <v>6.7787365696359458E-2</v>
      </c>
      <c r="AV707" s="100">
        <f t="shared" si="255"/>
        <v>2.7601659793871386E-2</v>
      </c>
      <c r="AW707" s="100">
        <f t="shared" si="255"/>
        <v>2.3444936802821927</v>
      </c>
      <c r="AX707" s="100">
        <f t="shared" si="255"/>
        <v>7.5725407477691103E-2</v>
      </c>
      <c r="AY707" s="100">
        <f t="shared" si="255"/>
        <v>4.5749013660505353</v>
      </c>
      <c r="AZ707" s="100" t="e">
        <f t="shared" si="254"/>
        <v>#DIV/0!</v>
      </c>
      <c r="BA707" s="100" t="e">
        <f t="shared" si="254"/>
        <v>#DIV/0!</v>
      </c>
      <c r="BB707" s="100">
        <f t="shared" ref="BB707:BI707" si="256">STDEV(BB660:BB705,BB646:BB655)</f>
        <v>0.10614031236571224</v>
      </c>
      <c r="BC707" s="99">
        <f t="shared" si="256"/>
        <v>51.691652187216327</v>
      </c>
      <c r="BD707" s="100">
        <f t="shared" si="256"/>
        <v>0.24130417768623721</v>
      </c>
      <c r="BE707" s="100">
        <f t="shared" si="256"/>
        <v>0.51155176072036568</v>
      </c>
      <c r="BF707" s="100">
        <f t="shared" si="256"/>
        <v>1.2977793055731857</v>
      </c>
      <c r="BG707" s="100">
        <f t="shared" si="256"/>
        <v>6.5136968576413783E-3</v>
      </c>
      <c r="BH707" s="100">
        <f t="shared" si="256"/>
        <v>6.2640128626031216E-2</v>
      </c>
      <c r="BI707" s="100">
        <f t="shared" si="256"/>
        <v>5.7073374964778352E-3</v>
      </c>
      <c r="BJ707" s="100" t="e">
        <f t="shared" si="254"/>
        <v>#DIV/0!</v>
      </c>
      <c r="BK707" s="100">
        <f>STDEV(BK660:BK705,BK646:BK655)</f>
        <v>1.8375590811245711E-3</v>
      </c>
      <c r="BL707" s="100">
        <f ca="1">STDEV(BL660:BL721,BL646:BL655)</f>
        <v>0</v>
      </c>
      <c r="BM707" s="99">
        <f t="shared" ref="BM707:CG707" si="257">STDEV(BM660:BM705,BM646:BM655)</f>
        <v>313.33019900048168</v>
      </c>
      <c r="BN707" s="100">
        <f t="shared" si="257"/>
        <v>0.61718406608447984</v>
      </c>
      <c r="BO707" s="100">
        <f t="shared" si="257"/>
        <v>2.3559230413201906</v>
      </c>
      <c r="BP707" s="100">
        <f t="shared" si="257"/>
        <v>2.0319188556728851</v>
      </c>
      <c r="BQ707" s="100">
        <f t="shared" si="257"/>
        <v>9.8335060334089702E-2</v>
      </c>
      <c r="BR707" s="100">
        <f t="shared" si="257"/>
        <v>5.7722620990613316E-2</v>
      </c>
      <c r="BS707" s="100">
        <f t="shared" si="257"/>
        <v>7.6158462193220061E-2</v>
      </c>
      <c r="BT707" s="100">
        <f t="shared" si="257"/>
        <v>1.2559422266264384</v>
      </c>
      <c r="BU707" s="100">
        <f t="shared" si="257"/>
        <v>2.3990467533325236E-2</v>
      </c>
      <c r="BV707" s="100">
        <f t="shared" si="257"/>
        <v>2.804229389655057</v>
      </c>
      <c r="BW707" s="100">
        <f t="shared" si="257"/>
        <v>1.353202011080465</v>
      </c>
      <c r="BX707" s="101">
        <f t="shared" si="257"/>
        <v>9.6218803883540431</v>
      </c>
      <c r="BY707" s="101">
        <f t="shared" si="257"/>
        <v>8.8817504820825892</v>
      </c>
      <c r="BZ707" s="100">
        <f t="shared" si="257"/>
        <v>8.5302448922688651E-2</v>
      </c>
      <c r="CA707" s="99">
        <f t="shared" si="257"/>
        <v>28.414955352108851</v>
      </c>
      <c r="CB707" s="100">
        <f t="shared" si="257"/>
        <v>0.15292552724485509</v>
      </c>
      <c r="CC707" s="100">
        <f t="shared" si="257"/>
        <v>0.12893715372377951</v>
      </c>
      <c r="CD707" s="100">
        <f t="shared" si="257"/>
        <v>1.2000067829894856</v>
      </c>
      <c r="CE707" s="100">
        <f t="shared" si="257"/>
        <v>2.659887215654078E-3</v>
      </c>
      <c r="CF707" s="100">
        <f t="shared" si="257"/>
        <v>6.5221570410050916E-2</v>
      </c>
      <c r="CG707" s="100">
        <f t="shared" si="257"/>
        <v>1.3269190953913838E-3</v>
      </c>
      <c r="CH707" s="100" t="e">
        <f t="shared" si="254"/>
        <v>#DIV/0!</v>
      </c>
      <c r="CI707" s="100">
        <f>STDEV(CI660:CI705,CI646:CI655)</f>
        <v>1.6914605999073589E-3</v>
      </c>
      <c r="CJ707" s="100">
        <f t="shared" ref="CJ707:CQ707" si="258">STDEV(CJ665:CJ705,CJ646:CJ655)</f>
        <v>1.1970188351754116</v>
      </c>
      <c r="CK707" s="100">
        <f t="shared" si="258"/>
        <v>530.93229154790833</v>
      </c>
      <c r="CL707" s="100">
        <f t="shared" si="258"/>
        <v>1.580618084863032</v>
      </c>
      <c r="CM707" s="100">
        <f t="shared" si="258"/>
        <v>6.3818955208019013</v>
      </c>
      <c r="CN707" s="100">
        <f t="shared" si="258"/>
        <v>7.0019880365171252</v>
      </c>
      <c r="CO707" s="100">
        <f t="shared" si="258"/>
        <v>0.1246584730451997</v>
      </c>
      <c r="CP707" s="100">
        <f t="shared" si="258"/>
        <v>0.14634152909292317</v>
      </c>
      <c r="CQ707" s="100">
        <f t="shared" si="258"/>
        <v>6.4403714422170938E-2</v>
      </c>
      <c r="CR707" s="100">
        <f t="shared" ref="CR707:DD707" si="259">STDEV(CR644:CR705)</f>
        <v>8.8830413026341031</v>
      </c>
      <c r="CS707" s="100">
        <f t="shared" ref="CS707:DA707" si="260">STDEV(CS665:CS705,CS646:CS655)</f>
        <v>1.0786374847600139E-2</v>
      </c>
      <c r="CT707" s="100">
        <f t="shared" si="260"/>
        <v>0.10938799088117306</v>
      </c>
      <c r="CU707" s="100">
        <f t="shared" si="260"/>
        <v>22.121281092569426</v>
      </c>
      <c r="CV707" s="100">
        <f t="shared" si="260"/>
        <v>0.11090571865946565</v>
      </c>
      <c r="CW707" s="100">
        <f t="shared" si="260"/>
        <v>7.2088834086840275E-2</v>
      </c>
      <c r="CX707" s="100">
        <f t="shared" si="260"/>
        <v>1.725697127221913</v>
      </c>
      <c r="CY707" s="100">
        <f t="shared" si="260"/>
        <v>2.6076809620810592E-3</v>
      </c>
      <c r="CZ707" s="100">
        <f t="shared" si="260"/>
        <v>8.5587373083723661E-2</v>
      </c>
      <c r="DA707" s="100">
        <f t="shared" si="260"/>
        <v>9.583482522282908E-4</v>
      </c>
      <c r="DB707" s="100" t="e">
        <f t="shared" si="259"/>
        <v>#DIV/0!</v>
      </c>
      <c r="DC707" s="100">
        <f>STDEV(DC665:DC705,DC646:DC655)</f>
        <v>2.7277801072897092E-3</v>
      </c>
      <c r="DD707" s="100">
        <f t="shared" si="259"/>
        <v>8.4944226683190784</v>
      </c>
    </row>
    <row r="708" spans="1:108" ht="16.5" customHeight="1" x14ac:dyDescent="0.25">
      <c r="B708" s="76" t="s">
        <v>59</v>
      </c>
      <c r="C708" s="76"/>
      <c r="D708" s="76"/>
      <c r="E708" s="99">
        <f>E707/E706*100</f>
        <v>9.6503909004565092</v>
      </c>
      <c r="F708" s="100"/>
      <c r="G708" s="99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99">
        <f t="shared" ref="AA708:CL708" si="261">AA707/AA706*100</f>
        <v>20.482433357212365</v>
      </c>
      <c r="AB708" s="99">
        <f t="shared" si="261"/>
        <v>34.095030108527219</v>
      </c>
      <c r="AC708" s="99">
        <f t="shared" si="261"/>
        <v>23.941367239410727</v>
      </c>
      <c r="AD708" s="99">
        <f t="shared" si="261"/>
        <v>19.66915948552035</v>
      </c>
      <c r="AE708" s="99">
        <f t="shared" si="261"/>
        <v>16.207871566147695</v>
      </c>
      <c r="AF708" s="99">
        <f t="shared" si="261"/>
        <v>18.023527164075968</v>
      </c>
      <c r="AG708" s="99">
        <f t="shared" si="261"/>
        <v>20.221074505676928</v>
      </c>
      <c r="AH708" s="99">
        <f t="shared" si="261"/>
        <v>19806.425956299987</v>
      </c>
      <c r="AI708" s="99" t="e">
        <f t="shared" si="261"/>
        <v>#DIV/0!</v>
      </c>
      <c r="AJ708" s="99">
        <f t="shared" si="261"/>
        <v>907.2830765493469</v>
      </c>
      <c r="AK708" s="99">
        <f t="shared" si="261"/>
        <v>4.4312617159913827</v>
      </c>
      <c r="AL708" s="99">
        <f t="shared" si="261"/>
        <v>1.724621860054254</v>
      </c>
      <c r="AM708" s="99">
        <f t="shared" si="261"/>
        <v>40.425941352554055</v>
      </c>
      <c r="AN708" s="99">
        <f t="shared" si="261"/>
        <v>22.532686958703664</v>
      </c>
      <c r="AO708" s="100">
        <f t="shared" si="261"/>
        <v>20.045176603280964</v>
      </c>
      <c r="AP708" s="99">
        <f t="shared" si="261"/>
        <v>23.519801510061864</v>
      </c>
      <c r="AQ708" s="100">
        <f t="shared" si="261"/>
        <v>12.391923717612439</v>
      </c>
      <c r="AR708" s="100">
        <f t="shared" si="261"/>
        <v>23.616407639560975</v>
      </c>
      <c r="AS708" s="100">
        <f t="shared" si="261"/>
        <v>15.519875148039421</v>
      </c>
      <c r="AT708" s="100">
        <f t="shared" si="261"/>
        <v>25.256635742660155</v>
      </c>
      <c r="AU708" s="100">
        <f t="shared" si="261"/>
        <v>20.221022100868957</v>
      </c>
      <c r="AV708" s="100">
        <f t="shared" si="261"/>
        <v>22.868663240964604</v>
      </c>
      <c r="AW708" s="100">
        <f t="shared" si="261"/>
        <v>29.469966127764323</v>
      </c>
      <c r="AX708" s="100">
        <f t="shared" si="261"/>
        <v>41.990522019513826</v>
      </c>
      <c r="AY708" s="100">
        <f t="shared" si="261"/>
        <v>16.116184753762411</v>
      </c>
      <c r="AZ708" s="100" t="e">
        <f t="shared" si="261"/>
        <v>#DIV/0!</v>
      </c>
      <c r="BA708" s="100" t="e">
        <f t="shared" si="261"/>
        <v>#DIV/0!</v>
      </c>
      <c r="BB708" s="100">
        <f t="shared" si="261"/>
        <v>21.254630761594449</v>
      </c>
      <c r="BC708" s="99">
        <f t="shared" si="261"/>
        <v>47.574894610377605</v>
      </c>
      <c r="BD708" s="100">
        <f t="shared" si="261"/>
        <v>77.979306078996373</v>
      </c>
      <c r="BE708" s="100">
        <f t="shared" si="261"/>
        <v>22.210686008730544</v>
      </c>
      <c r="BF708" s="100">
        <f t="shared" si="261"/>
        <v>17.325587315445297</v>
      </c>
      <c r="BG708" s="100">
        <f>BG707/BG706*100</f>
        <v>25.888362244706691</v>
      </c>
      <c r="BH708" s="100">
        <f t="shared" si="261"/>
        <v>20.627115153814824</v>
      </c>
      <c r="BI708" s="100">
        <f t="shared" si="261"/>
        <v>24.194617698921942</v>
      </c>
      <c r="BJ708" s="100" t="e">
        <f t="shared" si="261"/>
        <v>#DIV/0!</v>
      </c>
      <c r="BK708" s="100">
        <f t="shared" si="261"/>
        <v>37.283807443107229</v>
      </c>
      <c r="BL708" s="100">
        <f t="shared" ca="1" si="261"/>
        <v>587.1218569214567</v>
      </c>
      <c r="BM708" s="99">
        <f>BM707/BM706*100</f>
        <v>36.60287275074586</v>
      </c>
      <c r="BN708" s="100">
        <f t="shared" si="261"/>
        <v>36.535208985973441</v>
      </c>
      <c r="BO708" s="100">
        <f t="shared" si="261"/>
        <v>4.7192958281977493</v>
      </c>
      <c r="BP708" s="100">
        <f t="shared" si="261"/>
        <v>18.512350126604197</v>
      </c>
      <c r="BQ708" s="100">
        <f>BQ707/BQ706*100</f>
        <v>21.894808869265724</v>
      </c>
      <c r="BR708" s="100">
        <f t="shared" si="261"/>
        <v>34.634809551851994</v>
      </c>
      <c r="BS708" s="100">
        <f t="shared" si="261"/>
        <v>15.936900275850387</v>
      </c>
      <c r="BT708" s="100">
        <f t="shared" si="261"/>
        <v>51.416598209723333</v>
      </c>
      <c r="BU708" s="100">
        <f t="shared" si="261"/>
        <v>173.79898859847512</v>
      </c>
      <c r="BV708" s="100">
        <f t="shared" si="261"/>
        <v>20.897927042184374</v>
      </c>
      <c r="BW708" s="100">
        <f t="shared" si="261"/>
        <v>29.538870052157769</v>
      </c>
      <c r="BX708" s="101">
        <f t="shared" si="261"/>
        <v>-24.919542596534487</v>
      </c>
      <c r="BY708" s="101">
        <f>BY707/BY706*100</f>
        <v>-30.65073302467356</v>
      </c>
      <c r="BZ708" s="100">
        <f t="shared" si="261"/>
        <v>20.36031514649461</v>
      </c>
      <c r="CA708" s="99">
        <f t="shared" si="261"/>
        <v>40.947743442341924</v>
      </c>
      <c r="CB708" s="100">
        <f t="shared" si="261"/>
        <v>64.110117725047814</v>
      </c>
      <c r="CC708" s="100">
        <f t="shared" si="261"/>
        <v>41.156410217348672</v>
      </c>
      <c r="CD708" s="100">
        <f t="shared" si="261"/>
        <v>16.206218099593205</v>
      </c>
      <c r="CE708" s="100">
        <f t="shared" si="261"/>
        <v>23.383623873881991</v>
      </c>
      <c r="CF708" s="100">
        <f t="shared" si="261"/>
        <v>20.544537872442632</v>
      </c>
      <c r="CG708" s="100">
        <f t="shared" si="261"/>
        <v>34.886135841275795</v>
      </c>
      <c r="CH708" s="100" t="e">
        <f t="shared" si="261"/>
        <v>#DIV/0!</v>
      </c>
      <c r="CI708" s="100">
        <f t="shared" si="261"/>
        <v>36.713873486361265</v>
      </c>
      <c r="CJ708" s="100">
        <f t="shared" si="261"/>
        <v>42.16776534042436</v>
      </c>
      <c r="CK708" s="100">
        <f t="shared" si="261"/>
        <v>61.677068672848698</v>
      </c>
      <c r="CL708" s="100">
        <f t="shared" si="261"/>
        <v>99.624942628702513</v>
      </c>
      <c r="CM708" s="100">
        <f t="shared" ref="CM708:DD708" si="262">CM707/CM706*100</f>
        <v>97.009529242316788</v>
      </c>
      <c r="CN708" s="100">
        <f t="shared" si="262"/>
        <v>20.690698716114024</v>
      </c>
      <c r="CO708" s="100">
        <f>CO707/CO706*100</f>
        <v>95.516558372974558</v>
      </c>
      <c r="CP708" s="100">
        <f t="shared" si="262"/>
        <v>25.257768397370743</v>
      </c>
      <c r="CQ708" s="100">
        <f>CQ707/CQ706*100</f>
        <v>93.285698254209521</v>
      </c>
      <c r="CR708" s="100">
        <f>CR707/CR706*100</f>
        <v>102.75701016928397</v>
      </c>
      <c r="CS708" s="100">
        <f t="shared" si="262"/>
        <v>77.698462885255211</v>
      </c>
      <c r="CT708" s="100">
        <f t="shared" si="262"/>
        <v>32.342672241520233</v>
      </c>
      <c r="CU708" s="100">
        <f t="shared" si="262"/>
        <v>47.043593061419351</v>
      </c>
      <c r="CV708" s="100">
        <f t="shared" si="262"/>
        <v>53.827480506592586</v>
      </c>
      <c r="CW708" s="100">
        <f t="shared" si="262"/>
        <v>37.546267753562631</v>
      </c>
      <c r="CX708" s="100">
        <f t="shared" si="262"/>
        <v>28.123419362032042</v>
      </c>
      <c r="CY708" s="100">
        <f t="shared" si="262"/>
        <v>28.974232912011754</v>
      </c>
      <c r="CZ708" s="100">
        <f t="shared" si="262"/>
        <v>28.781194957601908</v>
      </c>
      <c r="DA708" s="100">
        <f t="shared" si="262"/>
        <v>36.474448405703583</v>
      </c>
      <c r="DB708" s="100" t="e">
        <f t="shared" si="262"/>
        <v>#DIV/0!</v>
      </c>
      <c r="DC708" s="100">
        <f t="shared" si="262"/>
        <v>56.095478012812535</v>
      </c>
      <c r="DD708" s="100">
        <f t="shared" si="262"/>
        <v>19.753601423773159</v>
      </c>
    </row>
    <row r="709" spans="1:108" s="105" customFormat="1" ht="16.5" customHeight="1" x14ac:dyDescent="0.25">
      <c r="A709" s="70">
        <v>668</v>
      </c>
      <c r="B709" s="104">
        <v>45627</v>
      </c>
      <c r="C709" s="72">
        <v>1</v>
      </c>
      <c r="D709" s="72">
        <v>11.91</v>
      </c>
      <c r="E709" s="72">
        <v>1933.74</v>
      </c>
      <c r="F709" s="74"/>
      <c r="G709" s="72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2">
        <v>1.0980000000000001</v>
      </c>
      <c r="AB709" s="72">
        <v>351.41</v>
      </c>
      <c r="AC709" s="72">
        <v>0.82</v>
      </c>
      <c r="AD709" s="72">
        <v>1.88</v>
      </c>
      <c r="AE709" s="72">
        <v>5.2389999999999999</v>
      </c>
      <c r="AF709" s="72">
        <v>3.3000000000000002E-2</v>
      </c>
      <c r="AG709" s="72">
        <v>0.30399999999999999</v>
      </c>
      <c r="AH709" s="72">
        <v>2.1000000000000001E-2</v>
      </c>
      <c r="AI709" s="72" t="s">
        <v>50</v>
      </c>
      <c r="AJ709" s="72">
        <v>4.0000000000000001E-3</v>
      </c>
      <c r="AK709" s="72">
        <f>100-(AB709/10000*1.6734)-(AC709*1.1547)-(AD709*(100/(67.1-$AQ$1)))-(AF709*2.8879)-(AG709*2.1733)-((AE709-(AD709*($AQ$1/(67.1-$AQ$1)))-(AF709*0.8788)-(AG709*0.7453))*2.1483)</f>
        <v>84.942235915389602</v>
      </c>
      <c r="AL709" s="72">
        <f>100/((AB709/10000*1.6734/5.8)+(AC709*1.1547/7.58)+(AD709*(100/(67.1-$AQ$1))/4)+(AF709*2.8879/4.2)+(AG709*2.1733/6)+((AE709-(AD709*($AQ$1/(67.1-$AQ$1)))-(AF709*0.8788)-(AG709*0.7453))*2.1483/4.9)+(AK709/2.65))</f>
        <v>2.8420650321437777</v>
      </c>
      <c r="AM709" s="72">
        <f>IF(AB709=0,0,(AB709/AC709))</f>
        <v>428.54878048780495</v>
      </c>
      <c r="AN709" s="72">
        <v>52.65</v>
      </c>
      <c r="AO709" s="74">
        <v>24.390999999999998</v>
      </c>
      <c r="AP709" s="72">
        <v>10110.549999999999</v>
      </c>
      <c r="AQ709" s="74">
        <v>39.01</v>
      </c>
      <c r="AR709" s="74">
        <v>10.41</v>
      </c>
      <c r="AS709" s="74">
        <v>7.6449999999999996</v>
      </c>
      <c r="AT709" s="74">
        <v>0.83899999999999997</v>
      </c>
      <c r="AU709" s="74">
        <v>0.50800000000000001</v>
      </c>
      <c r="AV709" s="74">
        <v>0.115</v>
      </c>
      <c r="AW709" s="74">
        <v>11.45</v>
      </c>
      <c r="AX709" s="74">
        <v>0.124</v>
      </c>
      <c r="AY709" s="74">
        <f>+AR709+AW709+AS709</f>
        <v>29.504999999999999</v>
      </c>
      <c r="AZ709" s="74"/>
      <c r="BA709" s="74"/>
      <c r="BB709" s="74">
        <v>0.36699999999999999</v>
      </c>
      <c r="BC709" s="72">
        <v>78.7</v>
      </c>
      <c r="BD709" s="74">
        <v>0.16</v>
      </c>
      <c r="BE709" s="74">
        <v>1.68</v>
      </c>
      <c r="BF709" s="74">
        <v>4.9379999999999997</v>
      </c>
      <c r="BG709" s="74">
        <v>1.4999999999999999E-2</v>
      </c>
      <c r="BH709" s="74">
        <v>0.29199999999999998</v>
      </c>
      <c r="BI709" s="74">
        <v>1.9E-2</v>
      </c>
      <c r="BJ709" s="74" t="s">
        <v>50</v>
      </c>
      <c r="BK709" s="74">
        <v>3.0000000000000001E-3</v>
      </c>
      <c r="BL709" s="74">
        <v>0.876</v>
      </c>
      <c r="BM709" s="72">
        <v>635.54</v>
      </c>
      <c r="BN709" s="74">
        <v>0.64</v>
      </c>
      <c r="BO709" s="74">
        <v>52.99</v>
      </c>
      <c r="BP709" s="74">
        <v>5.8579999999999997</v>
      </c>
      <c r="BQ709" s="74">
        <v>0.23400000000000001</v>
      </c>
      <c r="BR709" s="74">
        <v>9.4E-2</v>
      </c>
      <c r="BS709" s="74">
        <v>0.32600000000000001</v>
      </c>
      <c r="BT709" s="74">
        <v>1.54</v>
      </c>
      <c r="BU709" s="74">
        <v>4.0000000000000001E-3</v>
      </c>
      <c r="BV709" s="74">
        <f>BT709+BP709</f>
        <v>7.3979999999999997</v>
      </c>
      <c r="BW709" s="74">
        <f>BT709+BN709+BQ709</f>
        <v>2.4140000000000001</v>
      </c>
      <c r="BX709" s="73"/>
      <c r="BY709" s="73"/>
      <c r="BZ709" s="74">
        <v>0.33300000000000002</v>
      </c>
      <c r="CA709" s="72">
        <v>49.69</v>
      </c>
      <c r="CB709" s="74">
        <v>0.1</v>
      </c>
      <c r="CC709" s="74">
        <v>0.24</v>
      </c>
      <c r="CD709" s="74">
        <v>3.9359999999999999</v>
      </c>
      <c r="CE709" s="74">
        <v>5.0000000000000001E-3</v>
      </c>
      <c r="CF709" s="74">
        <v>0.23300000000000001</v>
      </c>
      <c r="CG709" s="74">
        <v>3.0000000000000001E-3</v>
      </c>
      <c r="CH709" s="74" t="s">
        <v>50</v>
      </c>
      <c r="CI709" s="74">
        <v>2E-3</v>
      </c>
      <c r="CJ709" s="74">
        <v>2.331</v>
      </c>
      <c r="CK709" s="74">
        <v>1142.21</v>
      </c>
      <c r="CL709" s="74">
        <v>2.1</v>
      </c>
      <c r="CM709" s="74">
        <v>16.96</v>
      </c>
      <c r="CN709" s="74">
        <v>24.791</v>
      </c>
      <c r="CO709" s="74">
        <v>0.192</v>
      </c>
      <c r="CP709" s="74">
        <v>0.33200000000000002</v>
      </c>
      <c r="CQ709" s="74">
        <v>0.192</v>
      </c>
      <c r="CR709" s="74">
        <v>5.07</v>
      </c>
      <c r="CS709" s="74">
        <v>8.9999999999999993E-3</v>
      </c>
      <c r="CT709" s="74">
        <v>0.26500000000000001</v>
      </c>
      <c r="CU709" s="74">
        <v>49.47</v>
      </c>
      <c r="CV709" s="74">
        <v>0.11</v>
      </c>
      <c r="CW709" s="74">
        <v>0.2</v>
      </c>
      <c r="CX709" s="74">
        <v>4.5179999999999998</v>
      </c>
      <c r="CY709" s="74">
        <v>6.0000000000000001E-3</v>
      </c>
      <c r="CZ709" s="74">
        <v>0.27200000000000002</v>
      </c>
      <c r="DA709" s="74">
        <v>3.0000000000000001E-3</v>
      </c>
      <c r="DB709" s="74" t="s">
        <v>50</v>
      </c>
      <c r="DC709" s="74">
        <v>3.0000000000000001E-3</v>
      </c>
      <c r="DD709" s="74">
        <v>42.58</v>
      </c>
    </row>
    <row r="710" spans="1:108" s="105" customFormat="1" ht="16.5" customHeight="1" x14ac:dyDescent="0.25">
      <c r="A710" s="70">
        <v>669</v>
      </c>
      <c r="B710" s="104">
        <v>45627</v>
      </c>
      <c r="C710" s="72">
        <v>2</v>
      </c>
      <c r="D710" s="72">
        <v>12</v>
      </c>
      <c r="E710" s="72">
        <v>1913.37</v>
      </c>
      <c r="F710" s="74"/>
      <c r="G710" s="72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2">
        <v>1.1499999999999999</v>
      </c>
      <c r="AB710" s="72">
        <v>370.02</v>
      </c>
      <c r="AC710" s="72">
        <v>0.86</v>
      </c>
      <c r="AD710" s="72">
        <v>2.15</v>
      </c>
      <c r="AE710" s="72">
        <v>5.7140000000000004</v>
      </c>
      <c r="AF710" s="72">
        <v>3.2000000000000001E-2</v>
      </c>
      <c r="AG710" s="72">
        <v>0.36699999999999999</v>
      </c>
      <c r="AH710" s="72">
        <v>2.4E-2</v>
      </c>
      <c r="AI710" s="72" t="s">
        <v>50</v>
      </c>
      <c r="AJ710" s="72">
        <v>7.0000000000000001E-3</v>
      </c>
      <c r="AK710" s="72">
        <f t="shared" ref="AK710:AK758" si="263">100-(AB710/10000*1.6734)-(AC710*1.1547)-(AD710*(100/(67.1-$AQ$1)))-(AF710*2.8879)-(AG710*2.1733)-((AE710-(AD710*($AQ$1/(67.1-$AQ$1)))-(AF710*0.8788)-(AG710*0.7453))*2.1483)</f>
        <v>83.465444386733225</v>
      </c>
      <c r="AL710" s="72">
        <f t="shared" ref="AL710:AL758" si="264">100/((AB710/10000*1.6734/5.8)+(AC710*1.1547/7.58)+(AD710*(100/(67.1-$AQ$1))/4)+(AF710*2.8879/4.2)+(AG710*2.1733/6)+((AE710-(AD710*($AQ$1/(67.1-$AQ$1)))-(AF710*0.8788)-(AG710*0.7453))*2.1483/4.9)+(AK710/2.65))</f>
        <v>2.8618220148692162</v>
      </c>
      <c r="AM710" s="72">
        <f t="shared" ref="AM710:AM758" si="265">IF(AB710=0,0,(AB710/AC710))</f>
        <v>430.25581395348837</v>
      </c>
      <c r="AN710" s="72">
        <v>40.14</v>
      </c>
      <c r="AO710" s="74">
        <v>24.113</v>
      </c>
      <c r="AP710" s="72">
        <v>9995.02</v>
      </c>
      <c r="AQ710" s="74">
        <v>38.630000000000003</v>
      </c>
      <c r="AR710" s="74">
        <v>7.23</v>
      </c>
      <c r="AS710" s="74">
        <v>5.88</v>
      </c>
      <c r="AT710" s="74">
        <v>0.53100000000000003</v>
      </c>
      <c r="AU710" s="74">
        <v>0.40699999999999997</v>
      </c>
      <c r="AV710" s="74">
        <v>0.08</v>
      </c>
      <c r="AW710" s="74">
        <v>10.7</v>
      </c>
      <c r="AX710" s="74">
        <v>7.9000000000000001E-2</v>
      </c>
      <c r="AY710" s="74">
        <f t="shared" ref="AY710:AY770" si="266">+AR710+AW710+AS710</f>
        <v>23.81</v>
      </c>
      <c r="AZ710" s="74"/>
      <c r="BA710" s="74"/>
      <c r="BB710" s="74">
        <v>0.29899999999999999</v>
      </c>
      <c r="BC710" s="72">
        <v>84.68</v>
      </c>
      <c r="BD710" s="74">
        <v>0.21</v>
      </c>
      <c r="BE710" s="74">
        <v>2.37</v>
      </c>
      <c r="BF710" s="74">
        <v>6.6710000000000003</v>
      </c>
      <c r="BG710" s="74">
        <v>1.7999999999999999E-2</v>
      </c>
      <c r="BH710" s="74">
        <v>0.435</v>
      </c>
      <c r="BI710" s="74">
        <v>2.7E-2</v>
      </c>
      <c r="BJ710" s="74" t="s">
        <v>50</v>
      </c>
      <c r="BK710" s="74">
        <v>7.0000000000000001E-3</v>
      </c>
      <c r="BL710" s="74">
        <v>0.89400000000000002</v>
      </c>
      <c r="BM710" s="72">
        <v>556.16</v>
      </c>
      <c r="BN710" s="74">
        <v>0.74</v>
      </c>
      <c r="BO710" s="74">
        <v>52.15</v>
      </c>
      <c r="BP710" s="74">
        <v>8.0649999999999995</v>
      </c>
      <c r="BQ710" s="74">
        <v>0.26600000000000001</v>
      </c>
      <c r="BR710" s="74">
        <v>0.13700000000000001</v>
      </c>
      <c r="BS710" s="74">
        <v>0.42299999999999999</v>
      </c>
      <c r="BT710" s="74">
        <v>1.71</v>
      </c>
      <c r="BU710" s="74">
        <v>6.0000000000000001E-3</v>
      </c>
      <c r="BV710" s="74">
        <f t="shared" ref="BV710:BV759" si="267">BT710+BP710</f>
        <v>9.7749999999999986</v>
      </c>
      <c r="BW710" s="74">
        <f t="shared" ref="BW710:BW770" si="268">BT710+BN710+BQ710</f>
        <v>2.7160000000000002</v>
      </c>
      <c r="BX710" s="73"/>
      <c r="BY710" s="73"/>
      <c r="BZ710" s="74">
        <v>0.36699999999999999</v>
      </c>
      <c r="CA710" s="72">
        <v>54.84</v>
      </c>
      <c r="CB710" s="74">
        <v>0.12</v>
      </c>
      <c r="CC710" s="74">
        <v>0.25</v>
      </c>
      <c r="CD710" s="74">
        <v>4.7249999999999996</v>
      </c>
      <c r="CE710" s="74">
        <v>6.0000000000000001E-3</v>
      </c>
      <c r="CF710" s="74">
        <v>0.30599999999999999</v>
      </c>
      <c r="CG710" s="74">
        <v>3.0000000000000001E-3</v>
      </c>
      <c r="CH710" s="74" t="s">
        <v>50</v>
      </c>
      <c r="CI710" s="74">
        <v>4.0000000000000001E-3</v>
      </c>
      <c r="CJ710" s="74">
        <v>1.9750000000000001</v>
      </c>
      <c r="CK710" s="74">
        <v>1151.18</v>
      </c>
      <c r="CL710" s="74">
        <v>2.0299999999999998</v>
      </c>
      <c r="CM710" s="74">
        <v>19.97</v>
      </c>
      <c r="CN710" s="74">
        <v>24.966000000000001</v>
      </c>
      <c r="CO710" s="74">
        <v>0.20499999999999999</v>
      </c>
      <c r="CP710" s="74">
        <v>0.375</v>
      </c>
      <c r="CQ710" s="74">
        <v>0.22500000000000001</v>
      </c>
      <c r="CR710" s="74">
        <v>4.82</v>
      </c>
      <c r="CS710" s="74">
        <v>8.9999999999999993E-3</v>
      </c>
      <c r="CT710" s="74">
        <v>0.33300000000000002</v>
      </c>
      <c r="CU710" s="74">
        <v>48.54</v>
      </c>
      <c r="CV710" s="74">
        <v>0.11</v>
      </c>
      <c r="CW710" s="74">
        <v>0.17</v>
      </c>
      <c r="CX710" s="74">
        <v>4.9379999999999997</v>
      </c>
      <c r="CY710" s="74">
        <v>5.0000000000000001E-3</v>
      </c>
      <c r="CZ710" s="74">
        <v>0.30599999999999999</v>
      </c>
      <c r="DA710" s="74">
        <v>2E-3</v>
      </c>
      <c r="DB710" s="74" t="s">
        <v>50</v>
      </c>
      <c r="DC710" s="74">
        <v>4.0000000000000001E-3</v>
      </c>
      <c r="DD710" s="74">
        <v>41.38</v>
      </c>
    </row>
    <row r="711" spans="1:108" s="105" customFormat="1" ht="16.5" customHeight="1" x14ac:dyDescent="0.25">
      <c r="A711" s="70">
        <v>670</v>
      </c>
      <c r="B711" s="104">
        <v>45628</v>
      </c>
      <c r="C711" s="72">
        <v>1</v>
      </c>
      <c r="D711" s="72">
        <v>8.93</v>
      </c>
      <c r="E711" s="72">
        <v>1435.83</v>
      </c>
      <c r="F711" s="74"/>
      <c r="G711" s="72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2">
        <v>1.044</v>
      </c>
      <c r="AB711" s="72">
        <v>330.01</v>
      </c>
      <c r="AC711" s="72">
        <v>0.98</v>
      </c>
      <c r="AD711" s="72">
        <v>2.88</v>
      </c>
      <c r="AE711" s="72">
        <v>6.9989999999999997</v>
      </c>
      <c r="AF711" s="72">
        <v>3.9E-2</v>
      </c>
      <c r="AG711" s="72">
        <v>0.375</v>
      </c>
      <c r="AH711" s="72">
        <v>2.3E-2</v>
      </c>
      <c r="AI711" s="72" t="s">
        <v>50</v>
      </c>
      <c r="AJ711" s="72">
        <v>7.0000000000000001E-3</v>
      </c>
      <c r="AK711" s="72">
        <f t="shared" si="263"/>
        <v>79.555655273488554</v>
      </c>
      <c r="AL711" s="72">
        <f t="shared" si="264"/>
        <v>2.9142582508512356</v>
      </c>
      <c r="AM711" s="72">
        <f t="shared" si="265"/>
        <v>336.74489795918367</v>
      </c>
      <c r="AN711" s="72">
        <v>43.9</v>
      </c>
      <c r="AO711" s="74">
        <v>19.693000000000001</v>
      </c>
      <c r="AP711" s="72">
        <v>7953.83</v>
      </c>
      <c r="AQ711" s="74">
        <v>32.26</v>
      </c>
      <c r="AR711" s="74">
        <v>11.52</v>
      </c>
      <c r="AS711" s="74">
        <v>8.3149999999999995</v>
      </c>
      <c r="AT711" s="74">
        <v>0.66900000000000004</v>
      </c>
      <c r="AU711" s="74">
        <v>0.39300000000000002</v>
      </c>
      <c r="AV711" s="74">
        <v>0.11600000000000001</v>
      </c>
      <c r="AW711" s="74">
        <v>11.4</v>
      </c>
      <c r="AX711" s="74">
        <v>9.4E-2</v>
      </c>
      <c r="AY711" s="74">
        <f t="shared" si="266"/>
        <v>31.234999999999999</v>
      </c>
      <c r="AZ711" s="74"/>
      <c r="BA711" s="74"/>
      <c r="BB711" s="74">
        <v>0.36699999999999999</v>
      </c>
      <c r="BC711" s="72">
        <v>82.78</v>
      </c>
      <c r="BD711" s="74">
        <v>0.2</v>
      </c>
      <c r="BE711" s="74">
        <v>2.23</v>
      </c>
      <c r="BF711" s="74">
        <v>6.3550000000000004</v>
      </c>
      <c r="BG711" s="74">
        <v>1.4999999999999999E-2</v>
      </c>
      <c r="BH711" s="74">
        <v>0.33800000000000002</v>
      </c>
      <c r="BI711" s="74">
        <v>1.7000000000000001E-2</v>
      </c>
      <c r="BJ711" s="74" t="s">
        <v>50</v>
      </c>
      <c r="BK711" s="74">
        <v>5.0000000000000001E-3</v>
      </c>
      <c r="BL711" s="74">
        <v>0.89600000000000002</v>
      </c>
      <c r="BM711" s="72">
        <v>616.78</v>
      </c>
      <c r="BN711" s="74">
        <v>0.97</v>
      </c>
      <c r="BO711" s="74">
        <v>51.25</v>
      </c>
      <c r="BP711" s="74">
        <v>8.6440000000000001</v>
      </c>
      <c r="BQ711" s="74">
        <v>0.28699999999999998</v>
      </c>
      <c r="BR711" s="74">
        <v>0.13</v>
      </c>
      <c r="BS711" s="74">
        <v>0.375</v>
      </c>
      <c r="BT711" s="74">
        <v>1.69</v>
      </c>
      <c r="BU711" s="74">
        <v>7.0000000000000001E-3</v>
      </c>
      <c r="BV711" s="74">
        <f t="shared" si="267"/>
        <v>10.334</v>
      </c>
      <c r="BW711" s="74">
        <f t="shared" si="268"/>
        <v>2.9470000000000001</v>
      </c>
      <c r="BX711" s="73"/>
      <c r="BY711" s="73"/>
      <c r="BZ711" s="74">
        <v>0.33800000000000002</v>
      </c>
      <c r="CA711" s="72">
        <v>82.53</v>
      </c>
      <c r="CB711" s="74">
        <v>0.19</v>
      </c>
      <c r="CC711" s="74">
        <v>0.6</v>
      </c>
      <c r="CD711" s="74">
        <v>6.2590000000000003</v>
      </c>
      <c r="CE711" s="74">
        <v>1.0999999999999999E-2</v>
      </c>
      <c r="CF711" s="74">
        <v>0.33800000000000002</v>
      </c>
      <c r="CG711" s="74">
        <v>5.0000000000000001E-3</v>
      </c>
      <c r="CH711" s="74" t="s">
        <v>50</v>
      </c>
      <c r="CI711" s="74">
        <v>6.0000000000000001E-3</v>
      </c>
      <c r="CJ711" s="74">
        <v>2.7519999999999998</v>
      </c>
      <c r="CK711" s="74">
        <v>1293.17</v>
      </c>
      <c r="CL711" s="74">
        <v>2.63</v>
      </c>
      <c r="CM711" s="74">
        <v>15.09</v>
      </c>
      <c r="CN711" s="74">
        <v>24.068000000000001</v>
      </c>
      <c r="CO711" s="74">
        <v>0.23799999999999999</v>
      </c>
      <c r="CP711" s="74">
        <v>0.42599999999999999</v>
      </c>
      <c r="CQ711" s="74">
        <v>0.193</v>
      </c>
      <c r="CR711" s="74">
        <v>4.7699999999999996</v>
      </c>
      <c r="CS711" s="74">
        <v>1.6E-2</v>
      </c>
      <c r="CT711" s="74">
        <v>0.3</v>
      </c>
      <c r="CU711" s="74">
        <v>73.790000000000006</v>
      </c>
      <c r="CV711" s="74">
        <v>0.19</v>
      </c>
      <c r="CW711" s="74">
        <v>0.44</v>
      </c>
      <c r="CX711" s="74">
        <v>6.01</v>
      </c>
      <c r="CY711" s="74">
        <v>1.0999999999999999E-2</v>
      </c>
      <c r="CZ711" s="74">
        <v>0.373</v>
      </c>
      <c r="DA711" s="74">
        <v>4.0000000000000001E-3</v>
      </c>
      <c r="DB711" s="74" t="s">
        <v>50</v>
      </c>
      <c r="DC711" s="74">
        <v>6.0000000000000001E-3</v>
      </c>
      <c r="DD711" s="74">
        <v>38.79</v>
      </c>
    </row>
    <row r="712" spans="1:108" s="105" customFormat="1" ht="16.5" customHeight="1" x14ac:dyDescent="0.25">
      <c r="A712" s="70">
        <v>671</v>
      </c>
      <c r="B712" s="104">
        <v>45628</v>
      </c>
      <c r="C712" s="72">
        <v>2</v>
      </c>
      <c r="D712" s="72">
        <v>12</v>
      </c>
      <c r="E712" s="72">
        <v>2113.4499999999998</v>
      </c>
      <c r="F712" s="74"/>
      <c r="G712" s="72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2">
        <v>1.097</v>
      </c>
      <c r="AB712" s="72">
        <v>338.4</v>
      </c>
      <c r="AC712" s="72">
        <v>0.98</v>
      </c>
      <c r="AD712" s="72">
        <v>2.82</v>
      </c>
      <c r="AE712" s="72">
        <v>6.8170000000000002</v>
      </c>
      <c r="AF712" s="72">
        <v>3.7999999999999999E-2</v>
      </c>
      <c r="AG712" s="72">
        <v>0.36299999999999999</v>
      </c>
      <c r="AH712" s="72">
        <v>2.1999999999999999E-2</v>
      </c>
      <c r="AI712" s="72" t="s">
        <v>50</v>
      </c>
      <c r="AJ712" s="72">
        <v>7.0000000000000001E-3</v>
      </c>
      <c r="AK712" s="72">
        <f t="shared" si="263"/>
        <v>80.035774588654377</v>
      </c>
      <c r="AL712" s="72">
        <f t="shared" si="264"/>
        <v>2.9075458037129578</v>
      </c>
      <c r="AM712" s="72">
        <f t="shared" si="265"/>
        <v>345.30612244897958</v>
      </c>
      <c r="AN712" s="72">
        <v>40.299999999999997</v>
      </c>
      <c r="AO712" s="74">
        <v>19.13</v>
      </c>
      <c r="AP712" s="72">
        <v>8249.8799999999992</v>
      </c>
      <c r="AQ712" s="74">
        <v>31.81</v>
      </c>
      <c r="AR712" s="74">
        <v>10.67</v>
      </c>
      <c r="AS712" s="74">
        <v>8.7840000000000007</v>
      </c>
      <c r="AT712" s="74">
        <v>0.69399999999999995</v>
      </c>
      <c r="AU712" s="74">
        <v>0.47499999999999998</v>
      </c>
      <c r="AV712" s="74">
        <v>0.106</v>
      </c>
      <c r="AW712" s="74">
        <v>12.63</v>
      </c>
      <c r="AX712" s="74">
        <v>0.106</v>
      </c>
      <c r="AY712" s="74">
        <f t="shared" si="266"/>
        <v>32.084000000000003</v>
      </c>
      <c r="AZ712" s="74"/>
      <c r="BA712" s="74"/>
      <c r="BB712" s="74">
        <v>0.39900000000000002</v>
      </c>
      <c r="BC712" s="72">
        <v>98.93</v>
      </c>
      <c r="BD712" s="74">
        <v>0.25</v>
      </c>
      <c r="BE712" s="74">
        <v>2.99</v>
      </c>
      <c r="BF712" s="74">
        <v>7.0670000000000002</v>
      </c>
      <c r="BG712" s="74">
        <v>2.7E-2</v>
      </c>
      <c r="BH712" s="74">
        <v>0.40100000000000002</v>
      </c>
      <c r="BI712" s="74">
        <v>2.4E-2</v>
      </c>
      <c r="BJ712" s="74" t="s">
        <v>50</v>
      </c>
      <c r="BK712" s="74">
        <v>6.0000000000000001E-3</v>
      </c>
      <c r="BL712" s="74">
        <v>1.5920000000000001</v>
      </c>
      <c r="BM712" s="72">
        <v>893.39</v>
      </c>
      <c r="BN712" s="74">
        <v>1.56</v>
      </c>
      <c r="BO712" s="74">
        <v>49.79</v>
      </c>
      <c r="BP712" s="74">
        <v>10.962</v>
      </c>
      <c r="BQ712" s="74">
        <v>0.42299999999999999</v>
      </c>
      <c r="BR712" s="74">
        <v>0.22500000000000001</v>
      </c>
      <c r="BS712" s="74">
        <v>0.443</v>
      </c>
      <c r="BT712" s="74">
        <v>2.16</v>
      </c>
      <c r="BU712" s="74">
        <v>0.01</v>
      </c>
      <c r="BV712" s="74">
        <f t="shared" si="267"/>
        <v>13.122</v>
      </c>
      <c r="BW712" s="74">
        <f t="shared" si="268"/>
        <v>4.1429999999999998</v>
      </c>
      <c r="BX712" s="73"/>
      <c r="BY712" s="73"/>
      <c r="BZ712" s="74">
        <v>0.36599999999999999</v>
      </c>
      <c r="CA712" s="72">
        <v>57.15</v>
      </c>
      <c r="CB712" s="74">
        <v>0.15</v>
      </c>
      <c r="CC712" s="74">
        <v>0.49</v>
      </c>
      <c r="CD712" s="74">
        <v>5.6539999999999999</v>
      </c>
      <c r="CE712" s="74">
        <v>8.9999999999999993E-3</v>
      </c>
      <c r="CF712" s="74">
        <v>0.311</v>
      </c>
      <c r="CG712" s="74">
        <v>4.0000000000000001E-3</v>
      </c>
      <c r="CH712" s="74" t="s">
        <v>50</v>
      </c>
      <c r="CI712" s="74">
        <v>5.0000000000000001E-3</v>
      </c>
      <c r="CJ712" s="74">
        <v>2.6819999999999999</v>
      </c>
      <c r="CK712" s="74">
        <v>996.28</v>
      </c>
      <c r="CL712" s="74">
        <v>1.97</v>
      </c>
      <c r="CM712" s="74">
        <v>9.82</v>
      </c>
      <c r="CN712" s="74">
        <v>33.707999999999998</v>
      </c>
      <c r="CO712" s="74">
        <v>0.15</v>
      </c>
      <c r="CP712" s="74">
        <v>0.55200000000000005</v>
      </c>
      <c r="CQ712" s="74">
        <v>9.6000000000000002E-2</v>
      </c>
      <c r="CR712" s="74">
        <v>5.61</v>
      </c>
      <c r="CS712" s="74">
        <v>1.6E-2</v>
      </c>
      <c r="CT712" s="74">
        <v>0.36699999999999999</v>
      </c>
      <c r="CU712" s="74">
        <v>59.56</v>
      </c>
      <c r="CV712" s="74">
        <v>0.13</v>
      </c>
      <c r="CW712" s="74">
        <v>0.37</v>
      </c>
      <c r="CX712" s="74">
        <v>4.2530000000000001</v>
      </c>
      <c r="CY712" s="74">
        <v>8.0000000000000002E-3</v>
      </c>
      <c r="CZ712" s="74">
        <v>0.26500000000000001</v>
      </c>
      <c r="DA712" s="74">
        <v>3.0000000000000001E-3</v>
      </c>
      <c r="DB712" s="74" t="s">
        <v>50</v>
      </c>
      <c r="DC712" s="74">
        <v>4.0000000000000001E-3</v>
      </c>
      <c r="DD712" s="74">
        <v>36.08</v>
      </c>
    </row>
    <row r="713" spans="1:108" s="105" customFormat="1" ht="16.5" customHeight="1" x14ac:dyDescent="0.25">
      <c r="A713" s="70">
        <v>672</v>
      </c>
      <c r="B713" s="104">
        <v>45629</v>
      </c>
      <c r="C713" s="72">
        <v>1</v>
      </c>
      <c r="D713" s="72">
        <v>11.57</v>
      </c>
      <c r="E713" s="72">
        <v>2028.63</v>
      </c>
      <c r="F713" s="74"/>
      <c r="G713" s="72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2">
        <v>1.1100000000000001</v>
      </c>
      <c r="AB713" s="72">
        <v>313.77</v>
      </c>
      <c r="AC713" s="72">
        <v>1.02</v>
      </c>
      <c r="AD713" s="72">
        <v>2.2400000000000002</v>
      </c>
      <c r="AE713" s="72">
        <v>6.8289999999999997</v>
      </c>
      <c r="AF713" s="72">
        <v>5.1999999999999998E-2</v>
      </c>
      <c r="AG713" s="72">
        <v>0.40799999999999997</v>
      </c>
      <c r="AH713" s="72">
        <v>2.1999999999999999E-2</v>
      </c>
      <c r="AI713" s="72" t="s">
        <v>50</v>
      </c>
      <c r="AJ713" s="72">
        <v>8.9999999999999993E-3</v>
      </c>
      <c r="AK713" s="72">
        <f t="shared" si="263"/>
        <v>80.727292240594409</v>
      </c>
      <c r="AL713" s="72">
        <f t="shared" si="264"/>
        <v>2.9018204587371934</v>
      </c>
      <c r="AM713" s="72">
        <f t="shared" si="265"/>
        <v>307.61764705882348</v>
      </c>
      <c r="AN713" s="72">
        <v>66.37</v>
      </c>
      <c r="AO713" s="74">
        <v>16.702000000000002</v>
      </c>
      <c r="AP713" s="72">
        <v>8046.01</v>
      </c>
      <c r="AQ713" s="74">
        <v>38.119999999999997</v>
      </c>
      <c r="AR713" s="74">
        <v>9.99</v>
      </c>
      <c r="AS713" s="74">
        <v>7.6550000000000002</v>
      </c>
      <c r="AT713" s="74">
        <v>0.98199999999999998</v>
      </c>
      <c r="AU713" s="74">
        <v>0.47099999999999997</v>
      </c>
      <c r="AV713" s="74">
        <v>9.7000000000000003E-2</v>
      </c>
      <c r="AW713" s="74">
        <v>11.67</v>
      </c>
      <c r="AX713" s="74">
        <v>0.112</v>
      </c>
      <c r="AY713" s="74">
        <f t="shared" si="266"/>
        <v>29.315000000000001</v>
      </c>
      <c r="AZ713" s="74"/>
      <c r="BA713" s="74"/>
      <c r="BB713" s="74">
        <v>0.33300000000000002</v>
      </c>
      <c r="BC713" s="72">
        <v>57.5</v>
      </c>
      <c r="BD713" s="74">
        <v>0.08</v>
      </c>
      <c r="BE713" s="74">
        <v>1.94</v>
      </c>
      <c r="BF713" s="74">
        <v>4.2370000000000001</v>
      </c>
      <c r="BG713" s="74">
        <v>7.0000000000000001E-3</v>
      </c>
      <c r="BH713" s="74">
        <v>0.191</v>
      </c>
      <c r="BI713" s="74">
        <v>5.0000000000000001E-3</v>
      </c>
      <c r="BJ713" s="74" t="s">
        <v>50</v>
      </c>
      <c r="BK713" s="74">
        <v>3.0000000000000001E-3</v>
      </c>
      <c r="BL713" s="74">
        <v>1.0900000000000001</v>
      </c>
      <c r="BM713" s="72">
        <v>652.67999999999995</v>
      </c>
      <c r="BN713" s="74">
        <v>0.46</v>
      </c>
      <c r="BO713" s="74">
        <v>50.47</v>
      </c>
      <c r="BP713" s="74">
        <v>8.3019999999999996</v>
      </c>
      <c r="BQ713" s="74">
        <v>0.185</v>
      </c>
      <c r="BR713" s="74">
        <v>9.0999999999999998E-2</v>
      </c>
      <c r="BS713" s="74">
        <v>0.191</v>
      </c>
      <c r="BT713" s="74">
        <v>1.95</v>
      </c>
      <c r="BU713" s="74">
        <v>4.0000000000000001E-3</v>
      </c>
      <c r="BV713" s="74">
        <f t="shared" si="267"/>
        <v>10.251999999999999</v>
      </c>
      <c r="BW713" s="74">
        <f t="shared" si="268"/>
        <v>2.5950000000000002</v>
      </c>
      <c r="BX713" s="73"/>
      <c r="BY713" s="73"/>
      <c r="BZ713" s="74">
        <v>0.3</v>
      </c>
      <c r="CA713" s="72">
        <v>54.88</v>
      </c>
      <c r="CB713" s="74">
        <v>0.08</v>
      </c>
      <c r="CC713" s="74">
        <v>0.26</v>
      </c>
      <c r="CD713" s="74">
        <v>3.98</v>
      </c>
      <c r="CE713" s="74">
        <v>6.0000000000000001E-3</v>
      </c>
      <c r="CF713" s="74">
        <v>0.16900000000000001</v>
      </c>
      <c r="CG713" s="74">
        <v>4.0000000000000001E-3</v>
      </c>
      <c r="CH713" s="74" t="s">
        <v>50</v>
      </c>
      <c r="CI713" s="74">
        <v>2E-3</v>
      </c>
      <c r="CJ713" s="74">
        <v>2.1909999999999998</v>
      </c>
      <c r="CK713" s="74">
        <v>891.56</v>
      </c>
      <c r="CL713" s="74">
        <v>0.82</v>
      </c>
      <c r="CM713" s="74">
        <v>3.73</v>
      </c>
      <c r="CN713" s="74">
        <v>34.851999999999997</v>
      </c>
      <c r="CO713" s="74">
        <v>5.8000000000000003E-2</v>
      </c>
      <c r="CP713" s="74">
        <v>0.21099999999999999</v>
      </c>
      <c r="CQ713" s="74">
        <v>3.4000000000000002E-2</v>
      </c>
      <c r="CR713" s="74">
        <v>6.47</v>
      </c>
      <c r="CS713" s="74">
        <v>6.0000000000000001E-3</v>
      </c>
      <c r="CT713" s="74">
        <v>0.23300000000000001</v>
      </c>
      <c r="CU713" s="74">
        <v>37.950000000000003</v>
      </c>
      <c r="CV713" s="74">
        <v>7.0000000000000007E-2</v>
      </c>
      <c r="CW713" s="74">
        <v>0.2</v>
      </c>
      <c r="CX713" s="74">
        <v>4.5129999999999999</v>
      </c>
      <c r="CY713" s="74">
        <v>8.0000000000000002E-3</v>
      </c>
      <c r="CZ713" s="74">
        <v>0.32600000000000001</v>
      </c>
      <c r="DA713" s="74">
        <v>3.0000000000000001E-3</v>
      </c>
      <c r="DB713" s="74" t="s">
        <v>50</v>
      </c>
      <c r="DC713" s="74">
        <v>5.0000000000000001E-3</v>
      </c>
      <c r="DD713" s="74">
        <v>51.48</v>
      </c>
    </row>
    <row r="714" spans="1:108" s="105" customFormat="1" ht="16.5" customHeight="1" x14ac:dyDescent="0.25">
      <c r="A714" s="70">
        <v>673</v>
      </c>
      <c r="B714" s="104">
        <v>45629</v>
      </c>
      <c r="C714" s="72">
        <v>2</v>
      </c>
      <c r="D714" s="72">
        <v>10.7</v>
      </c>
      <c r="E714" s="72">
        <v>1901.48</v>
      </c>
      <c r="F714" s="74"/>
      <c r="G714" s="72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2">
        <v>1.544</v>
      </c>
      <c r="AB714" s="72">
        <v>400.56</v>
      </c>
      <c r="AC714" s="72">
        <v>1.23</v>
      </c>
      <c r="AD714" s="72">
        <v>2.67</v>
      </c>
      <c r="AE714" s="72">
        <v>7.0090000000000003</v>
      </c>
      <c r="AF714" s="72">
        <v>5.3999999999999999E-2</v>
      </c>
      <c r="AG714" s="72">
        <v>0.42699999999999999</v>
      </c>
      <c r="AH714" s="72">
        <v>2.7E-2</v>
      </c>
      <c r="AI714" s="72" t="s">
        <v>50</v>
      </c>
      <c r="AJ714" s="72">
        <v>8.9999999999999993E-3</v>
      </c>
      <c r="AK714" s="72">
        <f t="shared" si="263"/>
        <v>79.47827219146906</v>
      </c>
      <c r="AL714" s="72">
        <f t="shared" si="264"/>
        <v>2.9188683177614627</v>
      </c>
      <c r="AM714" s="72">
        <f t="shared" si="265"/>
        <v>325.65853658536588</v>
      </c>
      <c r="AN714" s="72">
        <v>47.85</v>
      </c>
      <c r="AO714" s="74">
        <v>18.059999999999999</v>
      </c>
      <c r="AP714" s="72">
        <v>7730.32</v>
      </c>
      <c r="AQ714" s="74">
        <v>41.42</v>
      </c>
      <c r="AR714" s="74">
        <v>9.34</v>
      </c>
      <c r="AS714" s="74">
        <v>7.157</v>
      </c>
      <c r="AT714" s="74">
        <v>0.84799999999999998</v>
      </c>
      <c r="AU714" s="74">
        <v>0.44600000000000001</v>
      </c>
      <c r="AV714" s="74">
        <v>9.4E-2</v>
      </c>
      <c r="AW714" s="74">
        <v>10.42</v>
      </c>
      <c r="AX714" s="74">
        <v>9.5000000000000001E-2</v>
      </c>
      <c r="AY714" s="74">
        <f t="shared" si="266"/>
        <v>26.916999999999998</v>
      </c>
      <c r="AZ714" s="74"/>
      <c r="BA714" s="74"/>
      <c r="BB714" s="74">
        <v>0.36599999999999999</v>
      </c>
      <c r="BC714" s="72">
        <v>64.47</v>
      </c>
      <c r="BD714" s="74">
        <v>0.2</v>
      </c>
      <c r="BE714" s="74">
        <v>2.2400000000000002</v>
      </c>
      <c r="BF714" s="74">
        <v>6.2709999999999999</v>
      </c>
      <c r="BG714" s="74">
        <v>2.1000000000000001E-2</v>
      </c>
      <c r="BH714" s="74">
        <v>0.35299999999999998</v>
      </c>
      <c r="BI714" s="74">
        <v>2.3E-2</v>
      </c>
      <c r="BJ714" s="74" t="s">
        <v>50</v>
      </c>
      <c r="BK714" s="74">
        <v>5.0000000000000001E-3</v>
      </c>
      <c r="BL714" s="74">
        <v>0.79800000000000004</v>
      </c>
      <c r="BM714" s="72">
        <v>506.45</v>
      </c>
      <c r="BN714" s="74">
        <v>0.99</v>
      </c>
      <c r="BO714" s="74">
        <v>51.37</v>
      </c>
      <c r="BP714" s="74">
        <v>9.1839999999999993</v>
      </c>
      <c r="BQ714" s="74">
        <v>0.36699999999999999</v>
      </c>
      <c r="BR714" s="74">
        <v>0.16900000000000001</v>
      </c>
      <c r="BS714" s="74">
        <v>0.46</v>
      </c>
      <c r="BT714" s="74">
        <v>1.7</v>
      </c>
      <c r="BU714" s="74">
        <v>7.0000000000000001E-3</v>
      </c>
      <c r="BV714" s="74">
        <f t="shared" si="267"/>
        <v>10.883999999999999</v>
      </c>
      <c r="BW714" s="74">
        <f t="shared" si="268"/>
        <v>3.0569999999999999</v>
      </c>
      <c r="BX714" s="73"/>
      <c r="BY714" s="73"/>
      <c r="BZ714" s="74">
        <v>0.33300000000000002</v>
      </c>
      <c r="CA714" s="72">
        <v>40.85</v>
      </c>
      <c r="CB714" s="74">
        <v>0.14000000000000001</v>
      </c>
      <c r="CC714" s="74">
        <v>0.24</v>
      </c>
      <c r="CD714" s="74">
        <v>5.5839999999999996</v>
      </c>
      <c r="CE714" s="74">
        <v>8.0000000000000002E-3</v>
      </c>
      <c r="CF714" s="74">
        <v>0.31900000000000001</v>
      </c>
      <c r="CG714" s="74">
        <v>3.0000000000000001E-3</v>
      </c>
      <c r="CH714" s="74" t="s">
        <v>50</v>
      </c>
      <c r="CI714" s="74">
        <v>5.0000000000000001E-3</v>
      </c>
      <c r="CJ714" s="74">
        <v>2.17</v>
      </c>
      <c r="CK714" s="74">
        <v>536.89</v>
      </c>
      <c r="CL714" s="74">
        <v>1.18</v>
      </c>
      <c r="CM714" s="74">
        <v>4.78</v>
      </c>
      <c r="CN714" s="74">
        <v>38.930999999999997</v>
      </c>
      <c r="CO714" s="74">
        <v>7.8E-2</v>
      </c>
      <c r="CP714" s="74">
        <v>0.48199999999999998</v>
      </c>
      <c r="CQ714" s="74">
        <v>4.9000000000000002E-2</v>
      </c>
      <c r="CR714" s="74">
        <v>4.5</v>
      </c>
      <c r="CS714" s="74">
        <v>1.0999999999999999E-2</v>
      </c>
      <c r="CT714" s="74">
        <v>0.3</v>
      </c>
      <c r="CU714" s="74">
        <v>40.64</v>
      </c>
      <c r="CV714" s="74">
        <v>0.19</v>
      </c>
      <c r="CW714" s="74">
        <v>0.31</v>
      </c>
      <c r="CX714" s="74">
        <v>6.1589999999999998</v>
      </c>
      <c r="CY714" s="74">
        <v>1.0999999999999999E-2</v>
      </c>
      <c r="CZ714" s="74">
        <v>0.41</v>
      </c>
      <c r="DA714" s="74">
        <v>4.0000000000000001E-3</v>
      </c>
      <c r="DB714" s="74" t="s">
        <v>50</v>
      </c>
      <c r="DC714" s="74">
        <v>6.0000000000000001E-3</v>
      </c>
      <c r="DD714" s="74">
        <v>48.7</v>
      </c>
    </row>
    <row r="715" spans="1:108" s="105" customFormat="1" ht="16.5" customHeight="1" x14ac:dyDescent="0.25">
      <c r="A715" s="70">
        <v>674</v>
      </c>
      <c r="B715" s="104">
        <v>45630</v>
      </c>
      <c r="C715" s="72">
        <v>1</v>
      </c>
      <c r="D715" s="72">
        <v>0</v>
      </c>
      <c r="E715" s="72">
        <v>0</v>
      </c>
      <c r="F715" s="74"/>
      <c r="G715" s="72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4"/>
      <c r="AP715" s="72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2"/>
      <c r="BD715" s="74"/>
      <c r="BE715" s="74"/>
      <c r="BF715" s="74"/>
      <c r="BG715" s="74"/>
      <c r="BH715" s="74"/>
      <c r="BI715" s="74"/>
      <c r="BJ715" s="74"/>
      <c r="BK715" s="74"/>
      <c r="BL715" s="74"/>
      <c r="BM715" s="72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3"/>
      <c r="BY715" s="73"/>
      <c r="BZ715" s="74"/>
      <c r="CA715" s="72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</row>
    <row r="716" spans="1:108" s="105" customFormat="1" ht="16.5" customHeight="1" x14ac:dyDescent="0.25">
      <c r="A716" s="70">
        <v>675</v>
      </c>
      <c r="B716" s="104">
        <v>45630</v>
      </c>
      <c r="C716" s="72">
        <v>2</v>
      </c>
      <c r="D716" s="72">
        <v>0</v>
      </c>
      <c r="E716" s="72">
        <v>0</v>
      </c>
      <c r="F716" s="74"/>
      <c r="G716" s="72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4"/>
      <c r="AP716" s="72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2"/>
      <c r="BD716" s="74"/>
      <c r="BE716" s="74"/>
      <c r="BF716" s="74"/>
      <c r="BG716" s="74"/>
      <c r="BH716" s="74"/>
      <c r="BI716" s="74"/>
      <c r="BJ716" s="74"/>
      <c r="BK716" s="74"/>
      <c r="BL716" s="74"/>
      <c r="BM716" s="72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3"/>
      <c r="BY716" s="73"/>
      <c r="BZ716" s="74"/>
      <c r="CA716" s="72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</row>
    <row r="717" spans="1:108" s="105" customFormat="1" ht="16.5" customHeight="1" x14ac:dyDescent="0.25">
      <c r="A717" s="70">
        <v>676</v>
      </c>
      <c r="B717" s="104">
        <v>45631</v>
      </c>
      <c r="C717" s="72">
        <v>1</v>
      </c>
      <c r="D717" s="72">
        <v>0</v>
      </c>
      <c r="E717" s="72">
        <v>0</v>
      </c>
      <c r="F717" s="74"/>
      <c r="G717" s="72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4"/>
      <c r="AP717" s="72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2"/>
      <c r="BD717" s="74"/>
      <c r="BE717" s="74"/>
      <c r="BF717" s="74"/>
      <c r="BG717" s="74"/>
      <c r="BH717" s="74"/>
      <c r="BI717" s="74"/>
      <c r="BJ717" s="74"/>
      <c r="BK717" s="74"/>
      <c r="BL717" s="74"/>
      <c r="BM717" s="72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3"/>
      <c r="BY717" s="73"/>
      <c r="BZ717" s="74"/>
      <c r="CA717" s="72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</row>
    <row r="718" spans="1:108" s="105" customFormat="1" ht="16.5" customHeight="1" x14ac:dyDescent="0.25">
      <c r="A718" s="70">
        <v>677</v>
      </c>
      <c r="B718" s="104">
        <v>45631</v>
      </c>
      <c r="C718" s="72">
        <v>2</v>
      </c>
      <c r="D718" s="72">
        <v>0</v>
      </c>
      <c r="E718" s="72">
        <v>0</v>
      </c>
      <c r="F718" s="74"/>
      <c r="G718" s="72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4"/>
      <c r="AP718" s="72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2"/>
      <c r="BD718" s="74"/>
      <c r="BE718" s="74"/>
      <c r="BF718" s="74"/>
      <c r="BG718" s="74"/>
      <c r="BH718" s="74"/>
      <c r="BI718" s="74"/>
      <c r="BJ718" s="74"/>
      <c r="BK718" s="74"/>
      <c r="BL718" s="74"/>
      <c r="BM718" s="72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3"/>
      <c r="BY718" s="73"/>
      <c r="BZ718" s="74"/>
      <c r="CA718" s="72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</row>
    <row r="719" spans="1:108" s="105" customFormat="1" ht="16.5" customHeight="1" x14ac:dyDescent="0.25">
      <c r="A719" s="70">
        <v>678</v>
      </c>
      <c r="B719" s="104">
        <v>45632</v>
      </c>
      <c r="C719" s="72">
        <v>1</v>
      </c>
      <c r="D719" s="72">
        <v>7.25</v>
      </c>
      <c r="E719" s="72">
        <v>1300.58</v>
      </c>
      <c r="F719" s="74"/>
      <c r="G719" s="72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4"/>
      <c r="AP719" s="72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2"/>
      <c r="BD719" s="74"/>
      <c r="BE719" s="74"/>
      <c r="BF719" s="74"/>
      <c r="BG719" s="74"/>
      <c r="BH719" s="74"/>
      <c r="BI719" s="74"/>
      <c r="BJ719" s="74"/>
      <c r="BK719" s="74"/>
      <c r="BL719" s="74"/>
      <c r="BM719" s="72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3"/>
      <c r="BY719" s="73"/>
      <c r="BZ719" s="74"/>
      <c r="CA719" s="72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</row>
    <row r="720" spans="1:108" s="105" customFormat="1" ht="16.5" customHeight="1" x14ac:dyDescent="0.25">
      <c r="A720" s="70">
        <v>679</v>
      </c>
      <c r="B720" s="104">
        <v>45632</v>
      </c>
      <c r="C720" s="72">
        <v>2</v>
      </c>
      <c r="D720" s="72">
        <v>11.04</v>
      </c>
      <c r="E720" s="72">
        <v>2042.73</v>
      </c>
      <c r="F720" s="74"/>
      <c r="G720" s="72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2">
        <v>1.0780000000000001</v>
      </c>
      <c r="AB720" s="72">
        <v>374.34</v>
      </c>
      <c r="AC720" s="72">
        <v>1.67</v>
      </c>
      <c r="AD720" s="72">
        <v>3.16</v>
      </c>
      <c r="AE720" s="72">
        <v>7.9249999999999998</v>
      </c>
      <c r="AF720" s="72">
        <v>6.6000000000000003E-2</v>
      </c>
      <c r="AG720" s="72">
        <v>0.51400000000000001</v>
      </c>
      <c r="AH720" s="72">
        <v>3.4000000000000002E-2</v>
      </c>
      <c r="AI720" s="72" t="s">
        <v>50</v>
      </c>
      <c r="AJ720" s="72">
        <v>8.0000000000000002E-3</v>
      </c>
      <c r="AK720" s="72">
        <f t="shared" si="263"/>
        <v>76.269859339777838</v>
      </c>
      <c r="AL720" s="72">
        <f t="shared" si="264"/>
        <v>2.9672921363086693</v>
      </c>
      <c r="AM720" s="72">
        <f t="shared" si="265"/>
        <v>224.1556886227545</v>
      </c>
      <c r="AN720" s="72">
        <v>50.84</v>
      </c>
      <c r="AO720" s="74">
        <v>17.949000000000002</v>
      </c>
      <c r="AP720" s="72">
        <v>7969.59</v>
      </c>
      <c r="AQ720" s="74">
        <v>39.33</v>
      </c>
      <c r="AR720" s="74">
        <v>10.39</v>
      </c>
      <c r="AS720" s="74">
        <v>10.282999999999999</v>
      </c>
      <c r="AT720" s="74">
        <v>1.2809999999999999</v>
      </c>
      <c r="AU720" s="74">
        <v>0.54600000000000004</v>
      </c>
      <c r="AV720" s="74">
        <v>0.112</v>
      </c>
      <c r="AW720" s="74">
        <v>13.85</v>
      </c>
      <c r="AX720" s="74">
        <v>0.153</v>
      </c>
      <c r="AY720" s="74">
        <f t="shared" si="266"/>
        <v>34.523000000000003</v>
      </c>
      <c r="AZ720" s="74"/>
      <c r="BA720" s="74"/>
      <c r="BB720" s="74">
        <v>0.39800000000000002</v>
      </c>
      <c r="BC720" s="72">
        <v>85.26</v>
      </c>
      <c r="BD720" s="74">
        <v>0.36</v>
      </c>
      <c r="BE720" s="74">
        <v>3.71</v>
      </c>
      <c r="BF720" s="74">
        <v>6.984</v>
      </c>
      <c r="BG720" s="74">
        <v>3.5999999999999997E-2</v>
      </c>
      <c r="BH720" s="74">
        <v>0.50800000000000001</v>
      </c>
      <c r="BI720" s="74">
        <v>0.04</v>
      </c>
      <c r="BJ720" s="74" t="s">
        <v>50</v>
      </c>
      <c r="BK720" s="74">
        <v>6.0000000000000001E-3</v>
      </c>
      <c r="BL720" s="74">
        <v>1.4910000000000001</v>
      </c>
      <c r="BM720" s="72">
        <v>601.66</v>
      </c>
      <c r="BN720" s="74">
        <v>1.67</v>
      </c>
      <c r="BO720" s="74">
        <v>51.42</v>
      </c>
      <c r="BP720" s="74">
        <v>12.413</v>
      </c>
      <c r="BQ720" s="74">
        <v>0.53700000000000003</v>
      </c>
      <c r="BR720" s="74">
        <v>0.217</v>
      </c>
      <c r="BS720" s="74">
        <v>0.46400000000000002</v>
      </c>
      <c r="BT720" s="74">
        <v>1.82</v>
      </c>
      <c r="BU720" s="74">
        <v>1.0999999999999999E-2</v>
      </c>
      <c r="BV720" s="74">
        <f t="shared" si="267"/>
        <v>14.233000000000001</v>
      </c>
      <c r="BW720" s="74">
        <f t="shared" si="268"/>
        <v>4.0270000000000001</v>
      </c>
      <c r="BX720" s="73"/>
      <c r="BY720" s="73"/>
      <c r="BZ720" s="74">
        <v>0.33200000000000002</v>
      </c>
      <c r="CA720" s="72">
        <v>62.93</v>
      </c>
      <c r="CB720" s="74">
        <v>0.27</v>
      </c>
      <c r="CC720" s="74">
        <v>0.65</v>
      </c>
      <c r="CD720" s="74">
        <v>6.7249999999999996</v>
      </c>
      <c r="CE720" s="74">
        <v>1.2E-2</v>
      </c>
      <c r="CF720" s="74">
        <v>0.42899999999999999</v>
      </c>
      <c r="CG720" s="74">
        <v>7.0000000000000001E-3</v>
      </c>
      <c r="CH720" s="74" t="s">
        <v>50</v>
      </c>
      <c r="CI720" s="74">
        <v>5.0000000000000001E-3</v>
      </c>
      <c r="CJ720" s="74">
        <v>2.1749999999999998</v>
      </c>
      <c r="CK720" s="74">
        <v>562.09</v>
      </c>
      <c r="CL720" s="74">
        <v>1.1399999999999999</v>
      </c>
      <c r="CM720" s="74">
        <v>8.11</v>
      </c>
      <c r="CN720" s="74">
        <v>34.750999999999998</v>
      </c>
      <c r="CO720" s="74">
        <v>0.108</v>
      </c>
      <c r="CP720" s="74">
        <v>0.68</v>
      </c>
      <c r="CQ720" s="74">
        <v>8.5999999999999993E-2</v>
      </c>
      <c r="CR720" s="74">
        <v>8.65</v>
      </c>
      <c r="CS720" s="74">
        <v>1.2E-2</v>
      </c>
      <c r="CT720" s="74">
        <v>0.39900000000000002</v>
      </c>
      <c r="CU720" s="74">
        <v>93.18</v>
      </c>
      <c r="CV720" s="74">
        <v>0.2</v>
      </c>
      <c r="CW720" s="74">
        <v>0.51</v>
      </c>
      <c r="CX720" s="74">
        <v>6.4269999999999996</v>
      </c>
      <c r="CY720" s="74">
        <v>1.4999999999999999E-2</v>
      </c>
      <c r="CZ720" s="74">
        <v>0.51100000000000001</v>
      </c>
      <c r="DA720" s="74">
        <v>6.0000000000000001E-3</v>
      </c>
      <c r="DB720" s="74" t="s">
        <v>50</v>
      </c>
      <c r="DC720" s="74">
        <v>6.0000000000000001E-3</v>
      </c>
      <c r="DD720" s="74">
        <v>48.31</v>
      </c>
    </row>
    <row r="721" spans="1:108" s="105" customFormat="1" ht="16.5" customHeight="1" x14ac:dyDescent="0.25">
      <c r="A721" s="70">
        <v>680</v>
      </c>
      <c r="B721" s="104">
        <v>45633</v>
      </c>
      <c r="C721" s="72">
        <v>1</v>
      </c>
      <c r="D721" s="72">
        <v>11.76</v>
      </c>
      <c r="E721" s="72">
        <v>2084.1</v>
      </c>
      <c r="F721" s="74"/>
      <c r="G721" s="72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2">
        <v>1.1000000000000001</v>
      </c>
      <c r="AB721" s="72">
        <v>367.65</v>
      </c>
      <c r="AC721" s="72">
        <v>1.5</v>
      </c>
      <c r="AD721" s="72">
        <v>3.17</v>
      </c>
      <c r="AE721" s="72">
        <v>9.0250000000000004</v>
      </c>
      <c r="AF721" s="72">
        <v>7.0000000000000007E-2</v>
      </c>
      <c r="AG721" s="72">
        <v>0.57399999999999995</v>
      </c>
      <c r="AH721" s="72">
        <v>3.3000000000000002E-2</v>
      </c>
      <c r="AI721" s="72" t="s">
        <v>50</v>
      </c>
      <c r="AJ721" s="72">
        <v>8.9999999999999993E-3</v>
      </c>
      <c r="AK721" s="72">
        <f t="shared" si="263"/>
        <v>74.052039851323542</v>
      </c>
      <c r="AL721" s="72">
        <f t="shared" si="264"/>
        <v>3.0005720790434189</v>
      </c>
      <c r="AM721" s="72">
        <f t="shared" si="265"/>
        <v>245.1</v>
      </c>
      <c r="AN721" s="72">
        <v>49.67</v>
      </c>
      <c r="AO721" s="74">
        <v>22.97</v>
      </c>
      <c r="AP721" s="72">
        <v>10706.88</v>
      </c>
      <c r="AQ721" s="74">
        <v>43.45</v>
      </c>
      <c r="AR721" s="74">
        <v>7.66</v>
      </c>
      <c r="AS721" s="74">
        <v>7.0289999999999999</v>
      </c>
      <c r="AT721" s="74">
        <v>0.96499999999999997</v>
      </c>
      <c r="AU721" s="74">
        <v>0.436</v>
      </c>
      <c r="AV721" s="74">
        <v>7.8E-2</v>
      </c>
      <c r="AW721" s="74">
        <v>7.87</v>
      </c>
      <c r="AX721" s="74">
        <v>0.115</v>
      </c>
      <c r="AY721" s="74">
        <f t="shared" si="266"/>
        <v>22.559000000000001</v>
      </c>
      <c r="AZ721" s="74"/>
      <c r="BA721" s="74"/>
      <c r="BB721" s="74">
        <v>0.46700000000000003</v>
      </c>
      <c r="BC721" s="72">
        <v>94.49</v>
      </c>
      <c r="BD721" s="74">
        <v>0.23</v>
      </c>
      <c r="BE721" s="74">
        <v>2.81</v>
      </c>
      <c r="BF721" s="74">
        <v>8.3879999999999999</v>
      </c>
      <c r="BG721" s="74">
        <v>2.4E-2</v>
      </c>
      <c r="BH721" s="74">
        <v>0.61899999999999999</v>
      </c>
      <c r="BI721" s="74">
        <v>0.02</v>
      </c>
      <c r="BJ721" s="74" t="s">
        <v>50</v>
      </c>
      <c r="BK721" s="74">
        <v>8.9999999999999993E-3</v>
      </c>
      <c r="BL721" s="74">
        <v>1.099</v>
      </c>
      <c r="BM721" s="72">
        <v>756.02</v>
      </c>
      <c r="BN721" s="74">
        <v>0.86</v>
      </c>
      <c r="BO721" s="74">
        <v>52.22</v>
      </c>
      <c r="BP721" s="74">
        <v>8.6690000000000005</v>
      </c>
      <c r="BQ721" s="74">
        <v>0.376</v>
      </c>
      <c r="BR721" s="74">
        <v>0.219</v>
      </c>
      <c r="BS721" s="74">
        <v>0.41499999999999998</v>
      </c>
      <c r="BT721" s="74">
        <v>1.1299999999999999</v>
      </c>
      <c r="BU721" s="74">
        <v>0.01</v>
      </c>
      <c r="BV721" s="74">
        <f t="shared" si="267"/>
        <v>9.7989999999999995</v>
      </c>
      <c r="BW721" s="74">
        <f t="shared" si="268"/>
        <v>2.3659999999999997</v>
      </c>
      <c r="BX721" s="73"/>
      <c r="BY721" s="73"/>
      <c r="BZ721" s="74">
        <v>0.4</v>
      </c>
      <c r="CA721" s="72">
        <v>77.66</v>
      </c>
      <c r="CB721" s="74">
        <v>0.2</v>
      </c>
      <c r="CC721" s="74">
        <v>0.87</v>
      </c>
      <c r="CD721" s="74">
        <v>7.548</v>
      </c>
      <c r="CE721" s="74">
        <v>1.4999999999999999E-2</v>
      </c>
      <c r="CF721" s="74">
        <v>0.53800000000000003</v>
      </c>
      <c r="CG721" s="74">
        <v>8.9999999999999993E-3</v>
      </c>
      <c r="CH721" s="74" t="s">
        <v>50</v>
      </c>
      <c r="CI721" s="74">
        <v>8.0000000000000002E-3</v>
      </c>
      <c r="CJ721" s="74">
        <v>1.798</v>
      </c>
      <c r="CK721" s="74">
        <v>683.17</v>
      </c>
      <c r="CL721" s="74">
        <v>0.89</v>
      </c>
      <c r="CM721" s="74">
        <v>4.6900000000000004</v>
      </c>
      <c r="CN721" s="74">
        <v>38.515999999999998</v>
      </c>
      <c r="CO721" s="74">
        <v>8.1000000000000003E-2</v>
      </c>
      <c r="CP721" s="74">
        <v>0.63100000000000001</v>
      </c>
      <c r="CQ721" s="74">
        <v>4.8000000000000001E-2</v>
      </c>
      <c r="CR721" s="74">
        <v>7.52</v>
      </c>
      <c r="CS721" s="74">
        <v>1.2999999999999999E-2</v>
      </c>
      <c r="CT721" s="74">
        <v>0.33300000000000002</v>
      </c>
      <c r="CU721" s="74">
        <v>49.26</v>
      </c>
      <c r="CV721" s="74">
        <v>0.17</v>
      </c>
      <c r="CW721" s="74">
        <v>0.34</v>
      </c>
      <c r="CX721" s="74">
        <v>7.0229999999999997</v>
      </c>
      <c r="CY721" s="74">
        <v>1.2E-2</v>
      </c>
      <c r="CZ721" s="74">
        <v>0.44600000000000001</v>
      </c>
      <c r="DA721" s="74">
        <v>5.0000000000000001E-3</v>
      </c>
      <c r="DB721" s="74" t="s">
        <v>50</v>
      </c>
      <c r="DC721" s="74">
        <v>8.9999999999999993E-3</v>
      </c>
      <c r="DD721" s="74">
        <v>50.1</v>
      </c>
    </row>
    <row r="722" spans="1:108" s="105" customFormat="1" ht="16.5" customHeight="1" x14ac:dyDescent="0.25">
      <c r="A722" s="70">
        <v>681</v>
      </c>
      <c r="B722" s="104">
        <v>45633</v>
      </c>
      <c r="C722" s="72">
        <v>2</v>
      </c>
      <c r="D722" s="72">
        <v>11.6</v>
      </c>
      <c r="E722" s="72">
        <v>2148.6</v>
      </c>
      <c r="F722" s="74"/>
      <c r="G722" s="72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2">
        <v>1.35</v>
      </c>
      <c r="AB722" s="72">
        <v>411.99</v>
      </c>
      <c r="AC722" s="72">
        <v>1.74</v>
      </c>
      <c r="AD722" s="72">
        <v>3.4</v>
      </c>
      <c r="AE722" s="72">
        <v>9.01</v>
      </c>
      <c r="AF722" s="72">
        <v>7.3999999999999996E-2</v>
      </c>
      <c r="AG722" s="72">
        <v>0.58399999999999996</v>
      </c>
      <c r="AH722" s="72">
        <v>3.5999999999999997E-2</v>
      </c>
      <c r="AI722" s="72" t="s">
        <v>50</v>
      </c>
      <c r="AJ722" s="72">
        <v>1.0999999999999999E-2</v>
      </c>
      <c r="AK722" s="72">
        <f t="shared" si="263"/>
        <v>73.473106017654374</v>
      </c>
      <c r="AL722" s="72">
        <f t="shared" si="264"/>
        <v>3.0098323196849104</v>
      </c>
      <c r="AM722" s="72">
        <f t="shared" si="265"/>
        <v>236.77586206896552</v>
      </c>
      <c r="AN722" s="72">
        <v>46.22</v>
      </c>
      <c r="AO722" s="74">
        <v>20.988</v>
      </c>
      <c r="AP722" s="72">
        <v>8954.59</v>
      </c>
      <c r="AQ722" s="74">
        <v>38.31</v>
      </c>
      <c r="AR722" s="74">
        <v>15.02</v>
      </c>
      <c r="AS722" s="74">
        <v>11.007</v>
      </c>
      <c r="AT722" s="74">
        <v>1.4370000000000001</v>
      </c>
      <c r="AU722" s="74">
        <v>0.64300000000000002</v>
      </c>
      <c r="AV722" s="74">
        <v>0.158</v>
      </c>
      <c r="AW722" s="74">
        <v>12.44</v>
      </c>
      <c r="AX722" s="74">
        <v>0.20599999999999999</v>
      </c>
      <c r="AY722" s="74">
        <f t="shared" si="266"/>
        <v>38.466999999999999</v>
      </c>
      <c r="AZ722" s="74"/>
      <c r="BA722" s="74"/>
      <c r="BB722" s="74">
        <v>0.433</v>
      </c>
      <c r="BC722" s="72">
        <v>103</v>
      </c>
      <c r="BD722" s="74">
        <v>0.38</v>
      </c>
      <c r="BE722" s="74">
        <v>2.94</v>
      </c>
      <c r="BF722" s="74">
        <v>8.8290000000000006</v>
      </c>
      <c r="BG722" s="74">
        <v>4.4999999999999998E-2</v>
      </c>
      <c r="BH722" s="74">
        <v>0.66700000000000004</v>
      </c>
      <c r="BI722" s="74">
        <v>4.8000000000000001E-2</v>
      </c>
      <c r="BJ722" s="74" t="s">
        <v>50</v>
      </c>
      <c r="BK722" s="74">
        <v>0.01</v>
      </c>
      <c r="BL722" s="74">
        <v>1.2</v>
      </c>
      <c r="BM722" s="72">
        <v>653.41</v>
      </c>
      <c r="BN722" s="74">
        <v>1.65</v>
      </c>
      <c r="BO722" s="74">
        <v>51.51</v>
      </c>
      <c r="BP722" s="74">
        <v>12.978</v>
      </c>
      <c r="BQ722" s="74">
        <v>0.52100000000000002</v>
      </c>
      <c r="BR722" s="74">
        <v>0.29799999999999999</v>
      </c>
      <c r="BS722" s="74">
        <v>0.68500000000000005</v>
      </c>
      <c r="BT722" s="74">
        <v>1.17</v>
      </c>
      <c r="BU722" s="74">
        <v>1.4E-2</v>
      </c>
      <c r="BV722" s="74">
        <f t="shared" si="267"/>
        <v>14.148</v>
      </c>
      <c r="BW722" s="74">
        <f t="shared" si="268"/>
        <v>3.3409999999999997</v>
      </c>
      <c r="BX722" s="73"/>
      <c r="BY722" s="73"/>
      <c r="BZ722" s="74">
        <v>0.4</v>
      </c>
      <c r="CA722" s="72">
        <v>67.86</v>
      </c>
      <c r="CB722" s="74">
        <v>0.23</v>
      </c>
      <c r="CC722" s="74">
        <v>0.45</v>
      </c>
      <c r="CD722" s="74">
        <v>8.4499999999999993</v>
      </c>
      <c r="CE722" s="74">
        <v>1.2E-2</v>
      </c>
      <c r="CF722" s="74">
        <v>0.58199999999999996</v>
      </c>
      <c r="CG722" s="74">
        <v>6.0000000000000001E-3</v>
      </c>
      <c r="CH722" s="74" t="s">
        <v>50</v>
      </c>
      <c r="CI722" s="74">
        <v>7.0000000000000001E-3</v>
      </c>
      <c r="CJ722" s="74">
        <v>2.1960000000000002</v>
      </c>
      <c r="CK722" s="74">
        <v>711.05</v>
      </c>
      <c r="CL722" s="74">
        <v>1.54</v>
      </c>
      <c r="CM722" s="74">
        <v>7.13</v>
      </c>
      <c r="CN722" s="74">
        <v>35.648000000000003</v>
      </c>
      <c r="CO722" s="74">
        <v>0.127</v>
      </c>
      <c r="CP722" s="74">
        <v>0.90400000000000003</v>
      </c>
      <c r="CQ722" s="74">
        <v>7.5999999999999998E-2</v>
      </c>
      <c r="CR722" s="74">
        <v>9.6</v>
      </c>
      <c r="CS722" s="74">
        <v>1.7999999999999999E-2</v>
      </c>
      <c r="CT722" s="74">
        <v>0.33300000000000002</v>
      </c>
      <c r="CU722" s="74">
        <v>48.09</v>
      </c>
      <c r="CV722" s="74">
        <v>0.24</v>
      </c>
      <c r="CW722" s="74">
        <v>0.28000000000000003</v>
      </c>
      <c r="CX722" s="74">
        <v>7.7210000000000001</v>
      </c>
      <c r="CY722" s="74">
        <v>0.01</v>
      </c>
      <c r="CZ722" s="74">
        <v>0.432</v>
      </c>
      <c r="DA722" s="74">
        <v>4.0000000000000001E-3</v>
      </c>
      <c r="DB722" s="74" t="s">
        <v>50</v>
      </c>
      <c r="DC722" s="74">
        <v>8.0000000000000002E-3</v>
      </c>
      <c r="DD722" s="74">
        <v>43.67</v>
      </c>
    </row>
    <row r="723" spans="1:108" s="105" customFormat="1" ht="16.5" customHeight="1" x14ac:dyDescent="0.25">
      <c r="A723" s="70">
        <v>682</v>
      </c>
      <c r="B723" s="104">
        <v>45634</v>
      </c>
      <c r="C723" s="72">
        <v>1</v>
      </c>
      <c r="D723" s="72">
        <v>12</v>
      </c>
      <c r="E723" s="72">
        <v>2112.0300000000002</v>
      </c>
      <c r="F723" s="74"/>
      <c r="G723" s="72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2">
        <v>1.5429999999999999</v>
      </c>
      <c r="AB723" s="72">
        <v>273.16000000000003</v>
      </c>
      <c r="AC723" s="72">
        <v>1.31</v>
      </c>
      <c r="AD723" s="72">
        <v>2.36</v>
      </c>
      <c r="AE723" s="72">
        <v>7.3780000000000001</v>
      </c>
      <c r="AF723" s="72">
        <v>5.5E-2</v>
      </c>
      <c r="AG723" s="72">
        <v>0.44900000000000001</v>
      </c>
      <c r="AH723" s="72">
        <v>2.5000000000000001E-2</v>
      </c>
      <c r="AI723" s="72" t="s">
        <v>50</v>
      </c>
      <c r="AJ723" s="72">
        <v>0.01</v>
      </c>
      <c r="AK723" s="72">
        <f t="shared" si="263"/>
        <v>79.028015924332678</v>
      </c>
      <c r="AL723" s="72">
        <f t="shared" si="264"/>
        <v>2.9283167847610265</v>
      </c>
      <c r="AM723" s="72">
        <f t="shared" si="265"/>
        <v>208.51908396946567</v>
      </c>
      <c r="AN723" s="72">
        <v>48.16</v>
      </c>
      <c r="AO723" s="74">
        <v>37.628</v>
      </c>
      <c r="AP723" s="72">
        <v>12602.68</v>
      </c>
      <c r="AQ723" s="74">
        <v>46.16</v>
      </c>
      <c r="AR723" s="74">
        <v>9.9600000000000009</v>
      </c>
      <c r="AS723" s="74">
        <v>8.93</v>
      </c>
      <c r="AT723" s="74">
        <v>1.2949999999999999</v>
      </c>
      <c r="AU723" s="74">
        <v>0.56100000000000005</v>
      </c>
      <c r="AV723" s="74">
        <v>9.9000000000000005E-2</v>
      </c>
      <c r="AW723" s="74">
        <v>6.44</v>
      </c>
      <c r="AX723" s="74">
        <v>0.218</v>
      </c>
      <c r="AY723" s="74">
        <f t="shared" si="266"/>
        <v>25.330000000000002</v>
      </c>
      <c r="AZ723" s="74"/>
      <c r="BA723" s="74"/>
      <c r="BB723" s="74">
        <v>0.66600000000000004</v>
      </c>
      <c r="BC723" s="72">
        <v>96</v>
      </c>
      <c r="BD723" s="74">
        <v>0.27</v>
      </c>
      <c r="BE723" s="74">
        <v>2.08</v>
      </c>
      <c r="BF723" s="74">
        <v>8.5229999999999997</v>
      </c>
      <c r="BG723" s="74">
        <v>3.2000000000000001E-2</v>
      </c>
      <c r="BH723" s="74">
        <v>0.53200000000000003</v>
      </c>
      <c r="BI723" s="74">
        <v>2.7E-2</v>
      </c>
      <c r="BJ723" s="74" t="s">
        <v>50</v>
      </c>
      <c r="BK723" s="74">
        <v>8.0000000000000002E-3</v>
      </c>
      <c r="BL723" s="74">
        <v>2.2890000000000001</v>
      </c>
      <c r="BM723" s="72">
        <v>879.67</v>
      </c>
      <c r="BN723" s="74">
        <v>1.8</v>
      </c>
      <c r="BO723" s="74">
        <v>51.79</v>
      </c>
      <c r="BP723" s="74">
        <v>10.803000000000001</v>
      </c>
      <c r="BQ723" s="74">
        <v>0.56100000000000005</v>
      </c>
      <c r="BR723" s="74">
        <v>0.27900000000000003</v>
      </c>
      <c r="BS723" s="74">
        <v>0.53900000000000003</v>
      </c>
      <c r="BT723" s="74">
        <v>1.93</v>
      </c>
      <c r="BU723" s="74">
        <v>1.4E-2</v>
      </c>
      <c r="BV723" s="74">
        <f t="shared" si="267"/>
        <v>12.733000000000001</v>
      </c>
      <c r="BW723" s="74">
        <f t="shared" si="268"/>
        <v>4.2910000000000004</v>
      </c>
      <c r="BX723" s="73"/>
      <c r="BY723" s="73"/>
      <c r="BZ723" s="74">
        <v>0.6</v>
      </c>
      <c r="CA723" s="72">
        <v>63.94</v>
      </c>
      <c r="CB723" s="74">
        <v>0.21</v>
      </c>
      <c r="CC723" s="74">
        <v>0.25</v>
      </c>
      <c r="CD723" s="74">
        <v>8.0489999999999995</v>
      </c>
      <c r="CE723" s="74">
        <v>1.2E-2</v>
      </c>
      <c r="CF723" s="74">
        <v>0.52200000000000002</v>
      </c>
      <c r="CG723" s="74">
        <v>4.0000000000000001E-3</v>
      </c>
      <c r="CH723" s="74" t="s">
        <v>50</v>
      </c>
      <c r="CI723" s="74">
        <v>8.0000000000000002E-3</v>
      </c>
      <c r="CJ723" s="74">
        <v>3.7519999999999998</v>
      </c>
      <c r="CK723" s="74">
        <v>723.38</v>
      </c>
      <c r="CL723" s="74">
        <v>1.07</v>
      </c>
      <c r="CM723" s="74">
        <v>3.76</v>
      </c>
      <c r="CN723" s="74">
        <v>37.426000000000002</v>
      </c>
      <c r="CO723" s="74">
        <v>8.5000000000000006E-2</v>
      </c>
      <c r="CP723" s="74">
        <v>0.86499999999999999</v>
      </c>
      <c r="CQ723" s="74">
        <v>0.04</v>
      </c>
      <c r="CR723" s="74">
        <v>9.5</v>
      </c>
      <c r="CS723" s="74">
        <v>1.7000000000000001E-2</v>
      </c>
      <c r="CT723" s="74">
        <v>0.36599999999999999</v>
      </c>
      <c r="CU723" s="74">
        <v>36.700000000000003</v>
      </c>
      <c r="CV723" s="74">
        <v>0.19</v>
      </c>
      <c r="CW723" s="74">
        <v>0.13</v>
      </c>
      <c r="CX723" s="74">
        <v>6.43</v>
      </c>
      <c r="CY723" s="74">
        <v>8.9999999999999993E-3</v>
      </c>
      <c r="CZ723" s="74">
        <v>0.55600000000000005</v>
      </c>
      <c r="DA723" s="74">
        <v>3.0000000000000001E-3</v>
      </c>
      <c r="DB723" s="74" t="s">
        <v>50</v>
      </c>
      <c r="DC723" s="74">
        <v>7.0000000000000001E-3</v>
      </c>
      <c r="DD723" s="74">
        <v>54.26</v>
      </c>
    </row>
    <row r="724" spans="1:108" s="105" customFormat="1" ht="16.5" customHeight="1" x14ac:dyDescent="0.25">
      <c r="A724" s="70">
        <v>683</v>
      </c>
      <c r="B724" s="104">
        <v>45634</v>
      </c>
      <c r="C724" s="72">
        <v>2</v>
      </c>
      <c r="D724" s="72">
        <v>12</v>
      </c>
      <c r="E724" s="72">
        <v>2169.39</v>
      </c>
      <c r="F724" s="74"/>
      <c r="G724" s="72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2">
        <v>1.5</v>
      </c>
      <c r="AB724" s="72">
        <v>425.02</v>
      </c>
      <c r="AC724" s="72">
        <v>1.51</v>
      </c>
      <c r="AD724" s="72">
        <v>3.07</v>
      </c>
      <c r="AE724" s="72">
        <v>8.5229999999999997</v>
      </c>
      <c r="AF724" s="72">
        <v>5.8999999999999997E-2</v>
      </c>
      <c r="AG724" s="72">
        <v>0.60899999999999999</v>
      </c>
      <c r="AH724" s="72">
        <v>3.1E-2</v>
      </c>
      <c r="AI724" s="72" t="s">
        <v>50</v>
      </c>
      <c r="AJ724" s="72">
        <v>1.0999999999999999E-2</v>
      </c>
      <c r="AK724" s="72">
        <f t="shared" si="263"/>
        <v>75.23809061487664</v>
      </c>
      <c r="AL724" s="72">
        <f t="shared" si="264"/>
        <v>2.9833455430928915</v>
      </c>
      <c r="AM724" s="72">
        <f t="shared" si="265"/>
        <v>281.47019867549665</v>
      </c>
      <c r="AN724" s="72">
        <v>38.31</v>
      </c>
      <c r="AO724" s="74">
        <v>35.686</v>
      </c>
      <c r="AP724" s="72">
        <v>12518.54</v>
      </c>
      <c r="AQ724" s="74">
        <v>43.3</v>
      </c>
      <c r="AR724" s="74">
        <v>10.39</v>
      </c>
      <c r="AS724" s="74">
        <v>8.7850000000000001</v>
      </c>
      <c r="AT724" s="74">
        <v>1.1240000000000001</v>
      </c>
      <c r="AU724" s="74">
        <v>0.61499999999999999</v>
      </c>
      <c r="AV724" s="74">
        <v>0.10100000000000001</v>
      </c>
      <c r="AW724" s="74">
        <v>8.14</v>
      </c>
      <c r="AX724" s="74">
        <v>0.20599999999999999</v>
      </c>
      <c r="AY724" s="74">
        <f t="shared" si="266"/>
        <v>27.315000000000001</v>
      </c>
      <c r="AZ724" s="74"/>
      <c r="BA724" s="74"/>
      <c r="BB724" s="74">
        <v>0.6</v>
      </c>
      <c r="BC724" s="72">
        <v>103.05</v>
      </c>
      <c r="BD724" s="74">
        <v>0.23</v>
      </c>
      <c r="BE724" s="74">
        <v>2.86</v>
      </c>
      <c r="BF724" s="74">
        <v>7.8819999999999997</v>
      </c>
      <c r="BG724" s="74">
        <v>2.8000000000000001E-2</v>
      </c>
      <c r="BH724" s="74">
        <v>0.54</v>
      </c>
      <c r="BI724" s="74">
        <v>2.5999999999999999E-2</v>
      </c>
      <c r="BJ724" s="74" t="s">
        <v>50</v>
      </c>
      <c r="BK724" s="74">
        <v>8.0000000000000002E-3</v>
      </c>
      <c r="BL724" s="74">
        <v>2.1930000000000001</v>
      </c>
      <c r="BM724" s="72">
        <v>994.4</v>
      </c>
      <c r="BN724" s="74">
        <v>1.34</v>
      </c>
      <c r="BO724" s="74">
        <v>52.55</v>
      </c>
      <c r="BP724" s="74">
        <v>10.539</v>
      </c>
      <c r="BQ724" s="74">
        <v>0.50600000000000001</v>
      </c>
      <c r="BR724" s="74">
        <v>0.27100000000000002</v>
      </c>
      <c r="BS724" s="74">
        <v>0.52300000000000002</v>
      </c>
      <c r="BT724" s="74">
        <v>1.83</v>
      </c>
      <c r="BU724" s="74">
        <v>1.2E-2</v>
      </c>
      <c r="BV724" s="74">
        <f t="shared" si="267"/>
        <v>12.369</v>
      </c>
      <c r="BW724" s="74">
        <f t="shared" si="268"/>
        <v>3.6760000000000002</v>
      </c>
      <c r="BX724" s="73"/>
      <c r="BY724" s="73"/>
      <c r="BZ724" s="74">
        <v>0.53300000000000003</v>
      </c>
      <c r="CA724" s="72">
        <v>68.760000000000005</v>
      </c>
      <c r="CB724" s="74">
        <v>0.19</v>
      </c>
      <c r="CC724" s="74">
        <v>0.22</v>
      </c>
      <c r="CD724" s="74">
        <v>7.6820000000000004</v>
      </c>
      <c r="CE724" s="74">
        <v>1.0999999999999999E-2</v>
      </c>
      <c r="CF724" s="74">
        <v>0.50700000000000001</v>
      </c>
      <c r="CG724" s="74">
        <v>4.0000000000000001E-3</v>
      </c>
      <c r="CH724" s="74" t="s">
        <v>50</v>
      </c>
      <c r="CI724" s="74">
        <v>7.0000000000000001E-3</v>
      </c>
      <c r="CJ724" s="74">
        <v>3.5739999999999998</v>
      </c>
      <c r="CK724" s="74">
        <v>831.23</v>
      </c>
      <c r="CL724" s="74">
        <v>1.18</v>
      </c>
      <c r="CM724" s="74">
        <v>4.45</v>
      </c>
      <c r="CN724" s="74">
        <v>38.655000000000001</v>
      </c>
      <c r="CO724" s="74">
        <v>8.8999999999999996E-2</v>
      </c>
      <c r="CP724" s="74">
        <v>0.84</v>
      </c>
      <c r="CQ724" s="74">
        <v>4.4999999999999998E-2</v>
      </c>
      <c r="CR724" s="74">
        <v>6.63</v>
      </c>
      <c r="CS724" s="74">
        <v>1.7000000000000001E-2</v>
      </c>
      <c r="CT724" s="74">
        <v>0.433</v>
      </c>
      <c r="CU724" s="74">
        <v>42.56</v>
      </c>
      <c r="CV724" s="74">
        <v>0.17</v>
      </c>
      <c r="CW724" s="74">
        <v>0.11</v>
      </c>
      <c r="CX724" s="74">
        <v>6.5129999999999999</v>
      </c>
      <c r="CY724" s="74">
        <v>8.9999999999999993E-3</v>
      </c>
      <c r="CZ724" s="74">
        <v>0.504</v>
      </c>
      <c r="DA724" s="74">
        <v>3.0000000000000001E-3</v>
      </c>
      <c r="DB724" s="74" t="s">
        <v>50</v>
      </c>
      <c r="DC724" s="74">
        <v>6.0000000000000001E-3</v>
      </c>
      <c r="DD724" s="74">
        <v>39.770000000000003</v>
      </c>
    </row>
    <row r="725" spans="1:108" s="105" customFormat="1" ht="16.5" customHeight="1" x14ac:dyDescent="0.25">
      <c r="A725" s="70">
        <v>684</v>
      </c>
      <c r="B725" s="104">
        <v>45635</v>
      </c>
      <c r="C725" s="72">
        <v>1</v>
      </c>
      <c r="D725" s="72">
        <v>12</v>
      </c>
      <c r="E725" s="72">
        <v>1977.3</v>
      </c>
      <c r="F725" s="74"/>
      <c r="G725" s="72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2">
        <v>1.6459999999999999</v>
      </c>
      <c r="AB725" s="72">
        <v>531.13</v>
      </c>
      <c r="AC725" s="72">
        <v>2.06</v>
      </c>
      <c r="AD725" s="72">
        <v>3.37</v>
      </c>
      <c r="AE725" s="72">
        <v>8.5519999999999996</v>
      </c>
      <c r="AF725" s="72">
        <v>9.1999999999999998E-2</v>
      </c>
      <c r="AG725" s="72">
        <v>0.39300000000000002</v>
      </c>
      <c r="AH725" s="72">
        <v>3.6999999999999998E-2</v>
      </c>
      <c r="AI725" s="72" t="s">
        <v>50</v>
      </c>
      <c r="AJ725" s="72">
        <v>0.01</v>
      </c>
      <c r="AK725" s="72">
        <f t="shared" si="263"/>
        <v>74.200205182527327</v>
      </c>
      <c r="AL725" s="72">
        <f t="shared" si="264"/>
        <v>2.9995770415763992</v>
      </c>
      <c r="AM725" s="72">
        <f t="shared" si="265"/>
        <v>257.83009708737865</v>
      </c>
      <c r="AN725" s="72">
        <v>44.58</v>
      </c>
      <c r="AO725" s="74">
        <v>28.350999999999999</v>
      </c>
      <c r="AP725" s="72">
        <v>11488.33</v>
      </c>
      <c r="AQ725" s="74">
        <v>57.91</v>
      </c>
      <c r="AR725" s="74">
        <v>6.29</v>
      </c>
      <c r="AS725" s="74">
        <v>6.2729999999999997</v>
      </c>
      <c r="AT725" s="74">
        <v>1.518</v>
      </c>
      <c r="AU725" s="74">
        <v>0.25700000000000001</v>
      </c>
      <c r="AV725" s="74">
        <v>7.0000000000000007E-2</v>
      </c>
      <c r="AW725" s="74">
        <v>6.13</v>
      </c>
      <c r="AX725" s="74">
        <v>0.217</v>
      </c>
      <c r="AY725" s="74">
        <f t="shared" si="266"/>
        <v>18.692999999999998</v>
      </c>
      <c r="AZ725" s="74"/>
      <c r="BA725" s="74"/>
      <c r="BB725" s="74">
        <v>0.76600000000000001</v>
      </c>
      <c r="BC725" s="72">
        <v>124.84</v>
      </c>
      <c r="BD725" s="74">
        <v>0.37</v>
      </c>
      <c r="BE725" s="74">
        <v>3.22</v>
      </c>
      <c r="BF725" s="74">
        <v>8.7889999999999997</v>
      </c>
      <c r="BG725" s="74">
        <v>4.4999999999999998E-2</v>
      </c>
      <c r="BH725" s="74">
        <v>0.42299999999999999</v>
      </c>
      <c r="BI725" s="74">
        <v>3.5999999999999997E-2</v>
      </c>
      <c r="BJ725" s="74" t="s">
        <v>50</v>
      </c>
      <c r="BK725" s="74">
        <v>6.0000000000000001E-3</v>
      </c>
      <c r="BL725" s="74">
        <v>1.69</v>
      </c>
      <c r="BM725" s="72">
        <v>990.71</v>
      </c>
      <c r="BN725" s="74">
        <v>2.65</v>
      </c>
      <c r="BO725" s="74">
        <v>52.29</v>
      </c>
      <c r="BP725" s="74">
        <v>9.1989999999999998</v>
      </c>
      <c r="BQ725" s="74">
        <v>0.56399999999999995</v>
      </c>
      <c r="BR725" s="74">
        <v>0.158</v>
      </c>
      <c r="BS725" s="74">
        <v>0.54800000000000004</v>
      </c>
      <c r="BT725" s="74">
        <v>1.8</v>
      </c>
      <c r="BU725" s="74">
        <v>1.2E-2</v>
      </c>
      <c r="BV725" s="74">
        <f t="shared" si="267"/>
        <v>10.999000000000001</v>
      </c>
      <c r="BW725" s="74">
        <f t="shared" si="268"/>
        <v>5.0140000000000002</v>
      </c>
      <c r="BX725" s="73"/>
      <c r="BY725" s="73"/>
      <c r="BZ725" s="74">
        <v>0.63300000000000001</v>
      </c>
      <c r="CA725" s="72">
        <v>85.56</v>
      </c>
      <c r="CB725" s="74">
        <v>0.22</v>
      </c>
      <c r="CC725" s="74">
        <v>0.45</v>
      </c>
      <c r="CD725" s="74">
        <v>7.4240000000000004</v>
      </c>
      <c r="CE725" s="74">
        <v>1.4E-2</v>
      </c>
      <c r="CF725" s="74">
        <v>0.39100000000000001</v>
      </c>
      <c r="CG725" s="74">
        <v>6.0000000000000001E-3</v>
      </c>
      <c r="CH725" s="74" t="s">
        <v>50</v>
      </c>
      <c r="CI725" s="74">
        <v>5.0000000000000001E-3</v>
      </c>
      <c r="CJ725" s="74">
        <v>3.5659999999999998</v>
      </c>
      <c r="CK725" s="74">
        <v>1071.05</v>
      </c>
      <c r="CL725" s="74">
        <v>2.98</v>
      </c>
      <c r="CM725" s="74">
        <v>13.81</v>
      </c>
      <c r="CN725" s="74">
        <v>30.722000000000001</v>
      </c>
      <c r="CO725" s="74">
        <v>0.26500000000000001</v>
      </c>
      <c r="CP725" s="74">
        <v>0.76100000000000001</v>
      </c>
      <c r="CQ725" s="74">
        <v>0.152</v>
      </c>
      <c r="CR725" s="74">
        <v>6.03</v>
      </c>
      <c r="CS725" s="74">
        <v>1.7000000000000001E-2</v>
      </c>
      <c r="CT725" s="74">
        <v>0.499</v>
      </c>
      <c r="CU725" s="74">
        <v>53.84</v>
      </c>
      <c r="CV725" s="74">
        <v>0.16</v>
      </c>
      <c r="CW725" s="74">
        <v>0.19</v>
      </c>
      <c r="CX725" s="74">
        <v>5.5789999999999997</v>
      </c>
      <c r="CY725" s="74">
        <v>8.0000000000000002E-3</v>
      </c>
      <c r="CZ725" s="74">
        <v>0.38600000000000001</v>
      </c>
      <c r="DA725" s="74">
        <v>3.0000000000000001E-3</v>
      </c>
      <c r="DB725" s="74" t="s">
        <v>50</v>
      </c>
      <c r="DC725" s="74">
        <v>5.0000000000000001E-3</v>
      </c>
      <c r="DD725" s="74">
        <v>51.98</v>
      </c>
    </row>
    <row r="726" spans="1:108" s="105" customFormat="1" ht="16.5" customHeight="1" x14ac:dyDescent="0.25">
      <c r="A726" s="70">
        <v>685</v>
      </c>
      <c r="B726" s="104">
        <v>45635</v>
      </c>
      <c r="C726" s="72">
        <v>2</v>
      </c>
      <c r="D726" s="72">
        <v>11.37</v>
      </c>
      <c r="E726" s="72">
        <v>1867.79</v>
      </c>
      <c r="F726" s="74"/>
      <c r="G726" s="72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2">
        <v>1.5489999999999999</v>
      </c>
      <c r="AB726" s="72">
        <v>448.31</v>
      </c>
      <c r="AC726" s="72">
        <v>1.36</v>
      </c>
      <c r="AD726" s="72">
        <v>2.72</v>
      </c>
      <c r="AE726" s="72">
        <v>7.4539999999999997</v>
      </c>
      <c r="AF726" s="72">
        <v>5.8000000000000003E-2</v>
      </c>
      <c r="AG726" s="72">
        <v>0.47499999999999998</v>
      </c>
      <c r="AH726" s="72">
        <v>2.9000000000000001E-2</v>
      </c>
      <c r="AI726" s="72" t="s">
        <v>50</v>
      </c>
      <c r="AJ726" s="72">
        <v>8.0000000000000002E-3</v>
      </c>
      <c r="AK726" s="72">
        <f t="shared" si="263"/>
        <v>78.263824171077502</v>
      </c>
      <c r="AL726" s="72">
        <f t="shared" si="264"/>
        <v>2.9378213282982397</v>
      </c>
      <c r="AM726" s="72">
        <f t="shared" si="265"/>
        <v>329.63970588235293</v>
      </c>
      <c r="AN726" s="72">
        <v>42.13</v>
      </c>
      <c r="AO726" s="74">
        <v>32.805999999999997</v>
      </c>
      <c r="AP726" s="72">
        <v>11623.61</v>
      </c>
      <c r="AQ726" s="74">
        <v>45.68</v>
      </c>
      <c r="AR726" s="74">
        <v>10.99</v>
      </c>
      <c r="AS726" s="74">
        <v>7.6790000000000003</v>
      </c>
      <c r="AT726" s="74">
        <v>1.1919999999999999</v>
      </c>
      <c r="AU726" s="74">
        <v>0.47</v>
      </c>
      <c r="AV726" s="74">
        <v>0.11600000000000001</v>
      </c>
      <c r="AW726" s="74">
        <v>8.07</v>
      </c>
      <c r="AX726" s="74">
        <v>0.19600000000000001</v>
      </c>
      <c r="AY726" s="74">
        <f t="shared" si="266"/>
        <v>26.739000000000004</v>
      </c>
      <c r="AZ726" s="74"/>
      <c r="BA726" s="74"/>
      <c r="BB726" s="74">
        <v>0.63300000000000001</v>
      </c>
      <c r="BC726" s="72">
        <v>125.34</v>
      </c>
      <c r="BD726" s="74">
        <v>0.35</v>
      </c>
      <c r="BE726" s="74">
        <v>2.69</v>
      </c>
      <c r="BF726" s="74">
        <v>8.5500000000000007</v>
      </c>
      <c r="BG726" s="74">
        <v>3.7999999999999999E-2</v>
      </c>
      <c r="BH726" s="74">
        <v>0.53300000000000003</v>
      </c>
      <c r="BI726" s="74">
        <v>3.1E-2</v>
      </c>
      <c r="BJ726" s="74" t="s">
        <v>50</v>
      </c>
      <c r="BK726" s="74">
        <v>8.0000000000000002E-3</v>
      </c>
      <c r="BL726" s="74">
        <v>3.2850000000000001</v>
      </c>
      <c r="BM726" s="72">
        <v>833.49</v>
      </c>
      <c r="BN726" s="74">
        <v>2.13</v>
      </c>
      <c r="BO726" s="74">
        <v>52.93</v>
      </c>
      <c r="BP726" s="74">
        <v>9.2439999999999998</v>
      </c>
      <c r="BQ726" s="74">
        <v>0.52700000000000002</v>
      </c>
      <c r="BR726" s="74">
        <v>0.122</v>
      </c>
      <c r="BS726" s="74">
        <v>0.55400000000000005</v>
      </c>
      <c r="BT726" s="74">
        <v>1.7</v>
      </c>
      <c r="BU726" s="74">
        <v>8.9999999999999993E-3</v>
      </c>
      <c r="BV726" s="74">
        <f t="shared" si="267"/>
        <v>10.943999999999999</v>
      </c>
      <c r="BW726" s="74">
        <f t="shared" si="268"/>
        <v>4.3570000000000002</v>
      </c>
      <c r="BX726" s="73"/>
      <c r="BY726" s="73"/>
      <c r="BZ726" s="74">
        <v>0.56599999999999995</v>
      </c>
      <c r="CA726" s="72">
        <v>86.57</v>
      </c>
      <c r="CB726" s="74">
        <v>0.22</v>
      </c>
      <c r="CC726" s="74">
        <v>0.4</v>
      </c>
      <c r="CD726" s="74">
        <v>6.8280000000000003</v>
      </c>
      <c r="CE726" s="74">
        <v>1.4999999999999999E-2</v>
      </c>
      <c r="CF726" s="74">
        <v>0.41399999999999998</v>
      </c>
      <c r="CG726" s="74">
        <v>5.0000000000000001E-3</v>
      </c>
      <c r="CH726" s="74" t="s">
        <v>50</v>
      </c>
      <c r="CI726" s="74">
        <v>5.0000000000000001E-3</v>
      </c>
      <c r="CJ726" s="74">
        <v>4.5629999999999997</v>
      </c>
      <c r="CK726" s="74">
        <v>1814.81</v>
      </c>
      <c r="CL726" s="74">
        <v>4.7300000000000004</v>
      </c>
      <c r="CM726" s="74">
        <v>20.420000000000002</v>
      </c>
      <c r="CN726" s="74">
        <v>23.765999999999998</v>
      </c>
      <c r="CO726" s="74">
        <v>0.40799999999999997</v>
      </c>
      <c r="CP726" s="74">
        <v>0.69399999999999995</v>
      </c>
      <c r="CQ726" s="74">
        <v>0.22</v>
      </c>
      <c r="CR726" s="74">
        <v>7.19</v>
      </c>
      <c r="CS726" s="74">
        <v>2.1999999999999999E-2</v>
      </c>
      <c r="CT726" s="74">
        <v>0.499</v>
      </c>
      <c r="CU726" s="74">
        <v>74.81</v>
      </c>
      <c r="CV726" s="74">
        <v>0.25</v>
      </c>
      <c r="CW726" s="74">
        <v>0.31</v>
      </c>
      <c r="CX726" s="74">
        <v>7.92</v>
      </c>
      <c r="CY726" s="74">
        <v>1.2999999999999999E-2</v>
      </c>
      <c r="CZ726" s="74">
        <v>0.48099999999999998</v>
      </c>
      <c r="DA726" s="74">
        <v>4.0000000000000001E-3</v>
      </c>
      <c r="DB726" s="74" t="s">
        <v>50</v>
      </c>
      <c r="DC726" s="74">
        <v>5.0000000000000001E-3</v>
      </c>
      <c r="DD726" s="74">
        <v>48.78</v>
      </c>
    </row>
    <row r="727" spans="1:108" s="105" customFormat="1" ht="16.5" customHeight="1" x14ac:dyDescent="0.25">
      <c r="A727" s="70">
        <v>686</v>
      </c>
      <c r="B727" s="104">
        <v>45636</v>
      </c>
      <c r="C727" s="72">
        <v>1</v>
      </c>
      <c r="D727" s="72">
        <v>12</v>
      </c>
      <c r="E727" s="72">
        <v>2087.11</v>
      </c>
      <c r="F727" s="74"/>
      <c r="G727" s="72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2">
        <v>1.5489999999999999</v>
      </c>
      <c r="AB727" s="72">
        <v>422.25</v>
      </c>
      <c r="AC727" s="72">
        <v>1.52</v>
      </c>
      <c r="AD727" s="72">
        <v>2.89</v>
      </c>
      <c r="AE727" s="72">
        <v>8.5039999999999996</v>
      </c>
      <c r="AF727" s="72">
        <v>5.8000000000000003E-2</v>
      </c>
      <c r="AG727" s="72">
        <v>0.46899999999999997</v>
      </c>
      <c r="AH727" s="72">
        <v>3.2000000000000001E-2</v>
      </c>
      <c r="AI727" s="72" t="s">
        <v>50</v>
      </c>
      <c r="AJ727" s="72">
        <v>8.0000000000000002E-3</v>
      </c>
      <c r="AK727" s="72">
        <f t="shared" si="263"/>
        <v>75.596928881094229</v>
      </c>
      <c r="AL727" s="72">
        <f t="shared" si="264"/>
        <v>2.9781726573015814</v>
      </c>
      <c r="AM727" s="72">
        <f t="shared" si="265"/>
        <v>277.79605263157896</v>
      </c>
      <c r="AN727" s="72">
        <v>61.25</v>
      </c>
      <c r="AO727" s="74">
        <v>34.731000000000002</v>
      </c>
      <c r="AP727" s="72">
        <v>11411.21</v>
      </c>
      <c r="AQ727" s="74">
        <v>51.02</v>
      </c>
      <c r="AR727" s="74">
        <v>9.66</v>
      </c>
      <c r="AS727" s="74">
        <v>8.0340000000000007</v>
      </c>
      <c r="AT727" s="74">
        <v>1.222</v>
      </c>
      <c r="AU727" s="74">
        <v>0.44900000000000001</v>
      </c>
      <c r="AV727" s="74">
        <v>0.104</v>
      </c>
      <c r="AW727" s="74">
        <v>5.26</v>
      </c>
      <c r="AX727" s="74">
        <v>0.20200000000000001</v>
      </c>
      <c r="AY727" s="74">
        <f t="shared" si="266"/>
        <v>22.954000000000001</v>
      </c>
      <c r="AZ727" s="74"/>
      <c r="BA727" s="74"/>
      <c r="BB727" s="74">
        <v>0.56699999999999995</v>
      </c>
      <c r="BC727" s="72">
        <v>122.31</v>
      </c>
      <c r="BD727" s="74">
        <v>0.44</v>
      </c>
      <c r="BE727" s="74">
        <v>2.75</v>
      </c>
      <c r="BF727" s="74">
        <v>9.7379999999999995</v>
      </c>
      <c r="BG727" s="74">
        <v>0.04</v>
      </c>
      <c r="BH727" s="74">
        <v>0.501</v>
      </c>
      <c r="BI727" s="74">
        <v>0.04</v>
      </c>
      <c r="BJ727" s="74" t="s">
        <v>50</v>
      </c>
      <c r="BK727" s="74">
        <v>7.0000000000000001E-3</v>
      </c>
      <c r="BL727" s="74">
        <v>1.399</v>
      </c>
      <c r="BM727" s="72">
        <v>867.44</v>
      </c>
      <c r="BN727" s="74">
        <v>2.44</v>
      </c>
      <c r="BO727" s="74">
        <v>52.99</v>
      </c>
      <c r="BP727" s="74">
        <v>11.789</v>
      </c>
      <c r="BQ727" s="74">
        <v>0.61799999999999999</v>
      </c>
      <c r="BR727" s="74">
        <v>0.17</v>
      </c>
      <c r="BS727" s="74">
        <v>0.60399999999999998</v>
      </c>
      <c r="BT727" s="74">
        <v>1.69</v>
      </c>
      <c r="BU727" s="74">
        <v>1.2E-2</v>
      </c>
      <c r="BV727" s="74">
        <f t="shared" si="267"/>
        <v>13.478999999999999</v>
      </c>
      <c r="BW727" s="74">
        <f t="shared" si="268"/>
        <v>4.7480000000000002</v>
      </c>
      <c r="BX727" s="73"/>
      <c r="BY727" s="73"/>
      <c r="BZ727" s="74">
        <v>0.5</v>
      </c>
      <c r="CA727" s="72">
        <v>85.05</v>
      </c>
      <c r="CB727" s="74">
        <v>0.35</v>
      </c>
      <c r="CC727" s="74">
        <v>0.71</v>
      </c>
      <c r="CD727" s="74">
        <v>9.49</v>
      </c>
      <c r="CE727" s="74">
        <v>2.3E-2</v>
      </c>
      <c r="CF727" s="74">
        <v>0.59</v>
      </c>
      <c r="CG727" s="74">
        <v>8.9999999999999993E-3</v>
      </c>
      <c r="CH727" s="74" t="s">
        <v>50</v>
      </c>
      <c r="CI727" s="74">
        <v>8.0000000000000002E-3</v>
      </c>
      <c r="CJ727" s="74">
        <v>3.1989999999999998</v>
      </c>
      <c r="CK727" s="74">
        <v>1780.57</v>
      </c>
      <c r="CL727" s="74">
        <v>4.91</v>
      </c>
      <c r="CM727" s="74">
        <v>26.76</v>
      </c>
      <c r="CN727" s="74">
        <v>24.419</v>
      </c>
      <c r="CO727" s="74">
        <v>0.44800000000000001</v>
      </c>
      <c r="CP727" s="74">
        <v>1.0509999999999999</v>
      </c>
      <c r="CQ727" s="74">
        <v>0.29199999999999998</v>
      </c>
      <c r="CR727" s="74">
        <v>6.94</v>
      </c>
      <c r="CS727" s="74">
        <v>2.4E-2</v>
      </c>
      <c r="CT727" s="74">
        <v>0.46700000000000003</v>
      </c>
      <c r="CU727" s="74">
        <v>68.73</v>
      </c>
      <c r="CV727" s="74">
        <v>0.33</v>
      </c>
      <c r="CW727" s="74">
        <v>0.41</v>
      </c>
      <c r="CX727" s="74">
        <v>8.702</v>
      </c>
      <c r="CY727" s="74">
        <v>1.7999999999999999E-2</v>
      </c>
      <c r="CZ727" s="74">
        <v>0.625</v>
      </c>
      <c r="DA727" s="74">
        <v>6.0000000000000001E-3</v>
      </c>
      <c r="DB727" s="74" t="s">
        <v>50</v>
      </c>
      <c r="DC727" s="74">
        <v>8.0000000000000002E-3</v>
      </c>
      <c r="DD727" s="74">
        <v>43.9</v>
      </c>
    </row>
    <row r="728" spans="1:108" s="105" customFormat="1" ht="16.5" customHeight="1" x14ac:dyDescent="0.25">
      <c r="A728" s="70">
        <v>687</v>
      </c>
      <c r="B728" s="104">
        <v>45636</v>
      </c>
      <c r="C728" s="72">
        <v>2</v>
      </c>
      <c r="D728" s="72">
        <v>12</v>
      </c>
      <c r="E728" s="72">
        <v>2016.06</v>
      </c>
      <c r="F728" s="74"/>
      <c r="G728" s="72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2">
        <v>1.55</v>
      </c>
      <c r="AB728" s="72">
        <v>378.4</v>
      </c>
      <c r="AC728" s="72">
        <v>2.11</v>
      </c>
      <c r="AD728" s="72">
        <v>4.1100000000000003</v>
      </c>
      <c r="AE728" s="72">
        <v>10.284000000000001</v>
      </c>
      <c r="AF728" s="72">
        <v>9.4E-2</v>
      </c>
      <c r="AG728" s="72">
        <v>0.71199999999999997</v>
      </c>
      <c r="AH728" s="72">
        <v>4.7E-2</v>
      </c>
      <c r="AI728" s="72" t="s">
        <v>50</v>
      </c>
      <c r="AJ728" s="72">
        <v>1.2E-2</v>
      </c>
      <c r="AK728" s="72">
        <f t="shared" si="263"/>
        <v>69.243094132158319</v>
      </c>
      <c r="AL728" s="72">
        <f t="shared" si="264"/>
        <v>3.0760444749038709</v>
      </c>
      <c r="AM728" s="72">
        <f t="shared" si="265"/>
        <v>179.33649289099526</v>
      </c>
      <c r="AN728" s="72">
        <v>40.22</v>
      </c>
      <c r="AO728" s="74">
        <v>32.749000000000002</v>
      </c>
      <c r="AP728" s="72">
        <v>9233.2000000000007</v>
      </c>
      <c r="AQ728" s="74">
        <v>47.89</v>
      </c>
      <c r="AR728" s="74">
        <v>11.26</v>
      </c>
      <c r="AS728" s="74">
        <v>9.7729999999999997</v>
      </c>
      <c r="AT728" s="74">
        <v>1.6220000000000001</v>
      </c>
      <c r="AU728" s="74">
        <v>0.70399999999999996</v>
      </c>
      <c r="AV728" s="74">
        <v>0.123</v>
      </c>
      <c r="AW728" s="74">
        <v>7.26</v>
      </c>
      <c r="AX728" s="74">
        <v>0.20699999999999999</v>
      </c>
      <c r="AY728" s="74">
        <f t="shared" si="266"/>
        <v>28.292999999999999</v>
      </c>
      <c r="AZ728" s="74"/>
      <c r="BA728" s="74"/>
      <c r="BB728" s="74">
        <v>0.6</v>
      </c>
      <c r="BC728" s="72">
        <v>106.24</v>
      </c>
      <c r="BD728" s="74">
        <v>0.36</v>
      </c>
      <c r="BE728" s="74">
        <v>3.68</v>
      </c>
      <c r="BF728" s="74">
        <v>9.9220000000000006</v>
      </c>
      <c r="BG728" s="74">
        <v>4.1000000000000002E-2</v>
      </c>
      <c r="BH728" s="74">
        <v>0.59199999999999997</v>
      </c>
      <c r="BI728" s="74">
        <v>4.1000000000000002E-2</v>
      </c>
      <c r="BJ728" s="74" t="s">
        <v>50</v>
      </c>
      <c r="BK728" s="74">
        <v>7.0000000000000001E-3</v>
      </c>
      <c r="BL728" s="74">
        <v>1.6990000000000001</v>
      </c>
      <c r="BM728" s="72">
        <v>862.59</v>
      </c>
      <c r="BN728" s="74">
        <v>2.72</v>
      </c>
      <c r="BO728" s="74">
        <v>52.37</v>
      </c>
      <c r="BP728" s="74">
        <v>13.750999999999999</v>
      </c>
      <c r="BQ728" s="74">
        <v>0.72</v>
      </c>
      <c r="BR728" s="74">
        <v>0.27500000000000002</v>
      </c>
      <c r="BS728" s="74">
        <v>0.69499999999999995</v>
      </c>
      <c r="BT728" s="74">
        <v>1.72</v>
      </c>
      <c r="BU728" s="74">
        <v>1.2999999999999999E-2</v>
      </c>
      <c r="BV728" s="74">
        <f t="shared" si="267"/>
        <v>15.471</v>
      </c>
      <c r="BW728" s="74">
        <f t="shared" si="268"/>
        <v>5.16</v>
      </c>
      <c r="BX728" s="73"/>
      <c r="BY728" s="73"/>
      <c r="BZ728" s="74">
        <v>0.5</v>
      </c>
      <c r="CA728" s="72">
        <v>66.260000000000005</v>
      </c>
      <c r="CB728" s="74">
        <v>0.28999999999999998</v>
      </c>
      <c r="CC728" s="74">
        <v>0.45</v>
      </c>
      <c r="CD728" s="74">
        <v>10.106</v>
      </c>
      <c r="CE728" s="74">
        <v>1.7999999999999999E-2</v>
      </c>
      <c r="CF728" s="74">
        <v>0.59599999999999997</v>
      </c>
      <c r="CG728" s="74">
        <v>7.0000000000000001E-3</v>
      </c>
      <c r="CH728" s="74" t="s">
        <v>50</v>
      </c>
      <c r="CI728" s="74">
        <v>7.0000000000000001E-3</v>
      </c>
      <c r="CJ728" s="74">
        <v>3.9950000000000001</v>
      </c>
      <c r="CK728" s="74">
        <v>1376.98</v>
      </c>
      <c r="CL728" s="74">
        <v>4.8899999999999997</v>
      </c>
      <c r="CM728" s="74">
        <v>23.98</v>
      </c>
      <c r="CN728" s="74">
        <v>27.181000000000001</v>
      </c>
      <c r="CO728" s="74">
        <v>0.46700000000000003</v>
      </c>
      <c r="CP728" s="74">
        <v>0.91400000000000003</v>
      </c>
      <c r="CQ728" s="74">
        <v>0.26300000000000001</v>
      </c>
      <c r="CR728" s="74">
        <v>7.63</v>
      </c>
      <c r="CS728" s="74">
        <v>2.4E-2</v>
      </c>
      <c r="CT728" s="74">
        <v>0.46700000000000003</v>
      </c>
      <c r="CU728" s="74">
        <v>60.66</v>
      </c>
      <c r="CV728" s="74">
        <v>0.3</v>
      </c>
      <c r="CW728" s="74">
        <v>0.32</v>
      </c>
      <c r="CX728" s="74">
        <v>9.84</v>
      </c>
      <c r="CY728" s="74">
        <v>1.6E-2</v>
      </c>
      <c r="CZ728" s="74">
        <v>0.55600000000000005</v>
      </c>
      <c r="DA728" s="74">
        <v>5.0000000000000001E-3</v>
      </c>
      <c r="DB728" s="74" t="s">
        <v>50</v>
      </c>
      <c r="DC728" s="74">
        <v>8.0000000000000002E-3</v>
      </c>
      <c r="DD728" s="74">
        <v>44.5</v>
      </c>
    </row>
    <row r="729" spans="1:108" s="105" customFormat="1" ht="16.5" customHeight="1" x14ac:dyDescent="0.25">
      <c r="A729" s="70">
        <v>688</v>
      </c>
      <c r="B729" s="104">
        <v>45637</v>
      </c>
      <c r="C729" s="72">
        <v>1</v>
      </c>
      <c r="D729" s="72">
        <v>12</v>
      </c>
      <c r="E729" s="72">
        <v>2028.66</v>
      </c>
      <c r="F729" s="74"/>
      <c r="G729" s="72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2">
        <v>1.5449999999999999</v>
      </c>
      <c r="AB729" s="72">
        <v>408.47</v>
      </c>
      <c r="AC729" s="72">
        <v>1.73</v>
      </c>
      <c r="AD729" s="72">
        <v>3.16</v>
      </c>
      <c r="AE729" s="72">
        <v>8.4239999999999995</v>
      </c>
      <c r="AF729" s="72">
        <v>7.0000000000000007E-2</v>
      </c>
      <c r="AG729" s="72">
        <v>0.51200000000000001</v>
      </c>
      <c r="AH729" s="72">
        <v>3.1E-2</v>
      </c>
      <c r="AI729" s="72" t="s">
        <v>50</v>
      </c>
      <c r="AJ729" s="72">
        <v>0.01</v>
      </c>
      <c r="AK729" s="72">
        <f t="shared" si="263"/>
        <v>75.12000877375786</v>
      </c>
      <c r="AL729" s="72">
        <f t="shared" si="264"/>
        <v>2.9853515019553147</v>
      </c>
      <c r="AM729" s="72">
        <f t="shared" si="265"/>
        <v>236.1098265895954</v>
      </c>
      <c r="AN729" s="72">
        <v>44</v>
      </c>
      <c r="AO729" s="74">
        <v>34.356999999999999</v>
      </c>
      <c r="AP729" s="72">
        <v>11013.52</v>
      </c>
      <c r="AQ729" s="74">
        <v>47.48</v>
      </c>
      <c r="AR729" s="74">
        <v>9.89</v>
      </c>
      <c r="AS729" s="74">
        <v>7.7480000000000002</v>
      </c>
      <c r="AT729" s="74">
        <v>1.2909999999999999</v>
      </c>
      <c r="AU729" s="74">
        <v>0.51</v>
      </c>
      <c r="AV729" s="74">
        <v>9.4E-2</v>
      </c>
      <c r="AW729" s="74">
        <v>7.37</v>
      </c>
      <c r="AX729" s="74">
        <v>0.17399999999999999</v>
      </c>
      <c r="AY729" s="74">
        <f t="shared" si="266"/>
        <v>25.008000000000003</v>
      </c>
      <c r="AZ729" s="74"/>
      <c r="BA729" s="74"/>
      <c r="BB729" s="74">
        <v>0.53200000000000003</v>
      </c>
      <c r="BC729" s="72">
        <v>103.08</v>
      </c>
      <c r="BD729" s="74">
        <v>0.38</v>
      </c>
      <c r="BE729" s="74">
        <v>3.09</v>
      </c>
      <c r="BF729" s="74">
        <v>9.34</v>
      </c>
      <c r="BG729" s="74">
        <v>3.7999999999999999E-2</v>
      </c>
      <c r="BH729" s="74">
        <v>0.56799999999999995</v>
      </c>
      <c r="BI729" s="74">
        <v>3.3000000000000002E-2</v>
      </c>
      <c r="BJ729" s="74" t="s">
        <v>50</v>
      </c>
      <c r="BK729" s="74">
        <v>8.0000000000000002E-3</v>
      </c>
      <c r="BL729" s="74">
        <v>1.3939999999999999</v>
      </c>
      <c r="BM729" s="72">
        <v>873.45</v>
      </c>
      <c r="BN729" s="74">
        <v>1.69</v>
      </c>
      <c r="BO729" s="74">
        <v>53.89</v>
      </c>
      <c r="BP729" s="74">
        <v>9.548</v>
      </c>
      <c r="BQ729" s="74">
        <v>0.54400000000000004</v>
      </c>
      <c r="BR729" s="74">
        <v>0.16300000000000001</v>
      </c>
      <c r="BS729" s="74">
        <v>0.54700000000000004</v>
      </c>
      <c r="BT729" s="74">
        <v>1.06</v>
      </c>
      <c r="BU729" s="74">
        <v>8.0000000000000002E-3</v>
      </c>
      <c r="BV729" s="74">
        <f t="shared" si="267"/>
        <v>10.608000000000001</v>
      </c>
      <c r="BW729" s="74">
        <f t="shared" si="268"/>
        <v>3.294</v>
      </c>
      <c r="BX729" s="73"/>
      <c r="BY729" s="73"/>
      <c r="BZ729" s="74">
        <v>0.46600000000000003</v>
      </c>
      <c r="CA729" s="72">
        <v>80.67</v>
      </c>
      <c r="CB729" s="74">
        <v>0.28000000000000003</v>
      </c>
      <c r="CC729" s="74">
        <v>0.56999999999999995</v>
      </c>
      <c r="CD729" s="74">
        <v>9.0259999999999998</v>
      </c>
      <c r="CE729" s="74">
        <v>1.9E-2</v>
      </c>
      <c r="CF729" s="74">
        <v>0.57699999999999996</v>
      </c>
      <c r="CG729" s="74">
        <v>7.0000000000000001E-3</v>
      </c>
      <c r="CH729" s="74" t="s">
        <v>50</v>
      </c>
      <c r="CI729" s="74">
        <v>8.0000000000000002E-3</v>
      </c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>
        <v>42.29</v>
      </c>
    </row>
    <row r="730" spans="1:108" s="105" customFormat="1" ht="16.5" customHeight="1" x14ac:dyDescent="0.25">
      <c r="A730" s="70">
        <v>689</v>
      </c>
      <c r="B730" s="104">
        <v>45637</v>
      </c>
      <c r="C730" s="72">
        <v>2</v>
      </c>
      <c r="D730" s="72">
        <v>11.98</v>
      </c>
      <c r="E730" s="72">
        <v>1990.37</v>
      </c>
      <c r="F730" s="74"/>
      <c r="G730" s="72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2">
        <v>1.5960000000000001</v>
      </c>
      <c r="AB730" s="72">
        <v>457.88</v>
      </c>
      <c r="AC730" s="72">
        <v>1.69</v>
      </c>
      <c r="AD730" s="72">
        <v>3.14</v>
      </c>
      <c r="AE730" s="72">
        <v>8.3949999999999996</v>
      </c>
      <c r="AF730" s="72">
        <v>6.2E-2</v>
      </c>
      <c r="AG730" s="72">
        <v>0.51400000000000001</v>
      </c>
      <c r="AH730" s="72">
        <v>3.1E-2</v>
      </c>
      <c r="AI730" s="72" t="s">
        <v>50</v>
      </c>
      <c r="AJ730" s="72">
        <v>8.9999999999999993E-3</v>
      </c>
      <c r="AK730" s="72">
        <f t="shared" si="263"/>
        <v>75.25464020524646</v>
      </c>
      <c r="AL730" s="72">
        <f t="shared" si="264"/>
        <v>2.9832275848308369</v>
      </c>
      <c r="AM730" s="72">
        <f t="shared" si="265"/>
        <v>270.93491124260356</v>
      </c>
      <c r="AN730" s="72">
        <v>48.38</v>
      </c>
      <c r="AO730" s="74">
        <v>30.75</v>
      </c>
      <c r="AP730" s="72">
        <v>10404.709999999999</v>
      </c>
      <c r="AQ730" s="74">
        <v>44.02</v>
      </c>
      <c r="AR730" s="74">
        <v>12.5</v>
      </c>
      <c r="AS730" s="74">
        <v>8.8209999999999997</v>
      </c>
      <c r="AT730" s="74">
        <v>1.177</v>
      </c>
      <c r="AU730" s="74">
        <v>0.55600000000000005</v>
      </c>
      <c r="AV730" s="74">
        <v>0.11899999999999999</v>
      </c>
      <c r="AW730" s="74">
        <v>8.56</v>
      </c>
      <c r="AX730" s="74">
        <v>0.16200000000000001</v>
      </c>
      <c r="AY730" s="74">
        <f t="shared" si="266"/>
        <v>29.881</v>
      </c>
      <c r="AZ730" s="74"/>
      <c r="BA730" s="74"/>
      <c r="BB730" s="74">
        <v>0.53300000000000003</v>
      </c>
      <c r="BC730" s="72">
        <v>95.68</v>
      </c>
      <c r="BD730" s="74">
        <v>0.36</v>
      </c>
      <c r="BE730" s="74">
        <v>3.05</v>
      </c>
      <c r="BF730" s="74">
        <v>9.5190000000000001</v>
      </c>
      <c r="BG730" s="74">
        <v>0.03</v>
      </c>
      <c r="BH730" s="74">
        <v>0.56799999999999995</v>
      </c>
      <c r="BI730" s="74">
        <v>3.3000000000000002E-2</v>
      </c>
      <c r="BJ730" s="74" t="s">
        <v>50</v>
      </c>
      <c r="BK730" s="74">
        <v>8.0000000000000002E-3</v>
      </c>
      <c r="BL730" s="74">
        <v>1.0940000000000001</v>
      </c>
      <c r="BM730" s="72">
        <v>655.23</v>
      </c>
      <c r="BN730" s="74">
        <v>1.91</v>
      </c>
      <c r="BO730" s="74">
        <v>53.03</v>
      </c>
      <c r="BP730" s="74">
        <v>9.6890000000000001</v>
      </c>
      <c r="BQ730" s="74">
        <v>0.46899999999999997</v>
      </c>
      <c r="BR730" s="74">
        <v>0.14699999999999999</v>
      </c>
      <c r="BS730" s="74">
        <v>0.54200000000000004</v>
      </c>
      <c r="BT730" s="74">
        <v>1.26</v>
      </c>
      <c r="BU730" s="74">
        <v>8.0000000000000002E-3</v>
      </c>
      <c r="BV730" s="74">
        <f t="shared" si="267"/>
        <v>10.949</v>
      </c>
      <c r="BW730" s="74">
        <f t="shared" si="268"/>
        <v>3.6389999999999998</v>
      </c>
      <c r="BX730" s="73"/>
      <c r="BY730" s="73"/>
      <c r="BZ730" s="74">
        <v>0.5</v>
      </c>
      <c r="CA730" s="72">
        <v>72.83</v>
      </c>
      <c r="CB730" s="74">
        <v>0.32</v>
      </c>
      <c r="CC730" s="74">
        <v>0.53</v>
      </c>
      <c r="CD730" s="74">
        <v>9.1219999999999999</v>
      </c>
      <c r="CE730" s="74">
        <v>1.7999999999999999E-2</v>
      </c>
      <c r="CF730" s="74">
        <v>0.55100000000000005</v>
      </c>
      <c r="CG730" s="74">
        <v>7.0000000000000001E-3</v>
      </c>
      <c r="CH730" s="74" t="s">
        <v>50</v>
      </c>
      <c r="CI730" s="74">
        <v>8.9999999999999993E-3</v>
      </c>
      <c r="CJ730" s="74">
        <v>4.1539999999999999</v>
      </c>
      <c r="CK730" s="74">
        <v>1374.83</v>
      </c>
      <c r="CL730" s="74">
        <v>3.65</v>
      </c>
      <c r="CM730" s="74">
        <v>14.61</v>
      </c>
      <c r="CN730" s="74">
        <v>30.521999999999998</v>
      </c>
      <c r="CO730" s="74">
        <v>0.28299999999999997</v>
      </c>
      <c r="CP730" s="74">
        <v>0.80200000000000005</v>
      </c>
      <c r="CQ730" s="74">
        <v>0.14399999999999999</v>
      </c>
      <c r="CR730" s="74">
        <v>7.22</v>
      </c>
      <c r="CS730" s="74">
        <v>0.02</v>
      </c>
      <c r="CT730" s="74">
        <v>0.39900000000000002</v>
      </c>
      <c r="CU730" s="74">
        <v>50.2</v>
      </c>
      <c r="CV730" s="74">
        <v>0.28999999999999998</v>
      </c>
      <c r="CW730" s="74">
        <v>0.32</v>
      </c>
      <c r="CX730" s="74">
        <v>8.8550000000000004</v>
      </c>
      <c r="CY730" s="74">
        <v>1.4E-2</v>
      </c>
      <c r="CZ730" s="74">
        <v>0.55000000000000004</v>
      </c>
      <c r="DA730" s="74">
        <v>5.0000000000000001E-3</v>
      </c>
      <c r="DB730" s="74" t="s">
        <v>50</v>
      </c>
      <c r="DC730" s="74">
        <v>8.0000000000000002E-3</v>
      </c>
      <c r="DD730" s="74">
        <v>45.6</v>
      </c>
    </row>
    <row r="731" spans="1:108" s="105" customFormat="1" ht="16.5" customHeight="1" x14ac:dyDescent="0.25">
      <c r="A731" s="70">
        <v>690</v>
      </c>
      <c r="B731" s="104">
        <v>45638</v>
      </c>
      <c r="C731" s="72">
        <v>1</v>
      </c>
      <c r="D731" s="72">
        <v>8.91</v>
      </c>
      <c r="E731" s="72">
        <v>1251.05</v>
      </c>
      <c r="F731" s="74"/>
      <c r="G731" s="72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2">
        <v>1.5980000000000001</v>
      </c>
      <c r="AB731" s="72">
        <v>462.11</v>
      </c>
      <c r="AC731" s="72">
        <v>1.41</v>
      </c>
      <c r="AD731" s="72">
        <v>2.9</v>
      </c>
      <c r="AE731" s="72">
        <v>8.4390000000000001</v>
      </c>
      <c r="AF731" s="72">
        <v>5.2999999999999999E-2</v>
      </c>
      <c r="AG731" s="72">
        <v>0.503</v>
      </c>
      <c r="AH731" s="72">
        <v>2.9000000000000001E-2</v>
      </c>
      <c r="AI731" s="72" t="s">
        <v>50</v>
      </c>
      <c r="AJ731" s="72">
        <v>8.0000000000000002E-3</v>
      </c>
      <c r="AK731" s="72">
        <f t="shared" si="263"/>
        <v>75.828683453539909</v>
      </c>
      <c r="AL731" s="72">
        <f t="shared" si="264"/>
        <v>2.9740401507114238</v>
      </c>
      <c r="AM731" s="72">
        <f t="shared" si="265"/>
        <v>327.73758865248232</v>
      </c>
      <c r="AN731" s="72">
        <v>37.44</v>
      </c>
      <c r="AO731" s="74">
        <v>28.675000000000001</v>
      </c>
      <c r="AP731" s="72">
        <v>9314.94</v>
      </c>
      <c r="AQ731" s="74">
        <v>28.96</v>
      </c>
      <c r="AR731" s="74">
        <v>16.440000000000001</v>
      </c>
      <c r="AS731" s="74">
        <v>10.468</v>
      </c>
      <c r="AT731" s="74">
        <v>0.90200000000000002</v>
      </c>
      <c r="AU731" s="74">
        <v>0.63200000000000001</v>
      </c>
      <c r="AV731" s="74">
        <v>0.157</v>
      </c>
      <c r="AW731" s="74">
        <v>16.55</v>
      </c>
      <c r="AX731" s="74">
        <v>7.5999999999999998E-2</v>
      </c>
      <c r="AY731" s="74">
        <f t="shared" si="266"/>
        <v>43.457999999999998</v>
      </c>
      <c r="AZ731" s="74"/>
      <c r="BA731" s="74"/>
      <c r="BB731" s="74">
        <v>0.56599999999999995</v>
      </c>
      <c r="BC731" s="72">
        <v>97.64</v>
      </c>
      <c r="BD731" s="74">
        <v>0.26</v>
      </c>
      <c r="BE731" s="74">
        <v>2.36</v>
      </c>
      <c r="BF731" s="74">
        <v>8.5969999999999995</v>
      </c>
      <c r="BG731" s="74">
        <v>0.02</v>
      </c>
      <c r="BH731" s="74">
        <v>0.51700000000000002</v>
      </c>
      <c r="BI731" s="74">
        <v>2.4E-2</v>
      </c>
      <c r="BJ731" s="74" t="s">
        <v>50</v>
      </c>
      <c r="BK731" s="74">
        <v>8.0000000000000002E-3</v>
      </c>
      <c r="BL731" s="74">
        <v>1.395</v>
      </c>
      <c r="BM731" s="72">
        <v>725.88</v>
      </c>
      <c r="BN731" s="74">
        <v>1.57</v>
      </c>
      <c r="BO731" s="74">
        <v>51.21</v>
      </c>
      <c r="BP731" s="74">
        <v>11.629</v>
      </c>
      <c r="BQ731" s="74">
        <v>0.47099999999999997</v>
      </c>
      <c r="BR731" s="74">
        <v>0.23499999999999999</v>
      </c>
      <c r="BS731" s="74">
        <v>0.54300000000000004</v>
      </c>
      <c r="BT731" s="74">
        <v>1.78</v>
      </c>
      <c r="BU731" s="74">
        <v>0.01</v>
      </c>
      <c r="BV731" s="74">
        <f t="shared" si="267"/>
        <v>13.408999999999999</v>
      </c>
      <c r="BW731" s="74">
        <f t="shared" si="268"/>
        <v>3.8210000000000002</v>
      </c>
      <c r="BX731" s="73"/>
      <c r="BY731" s="73"/>
      <c r="BZ731" s="74">
        <v>0.41099999999999998</v>
      </c>
      <c r="CA731" s="72">
        <v>80.09</v>
      </c>
      <c r="CB731" s="74">
        <v>0.23</v>
      </c>
      <c r="CC731" s="74">
        <v>0.54</v>
      </c>
      <c r="CD731" s="74">
        <v>8.1259999999999994</v>
      </c>
      <c r="CE731" s="74">
        <v>1.7000000000000001E-2</v>
      </c>
      <c r="CF731" s="74">
        <v>0.50700000000000001</v>
      </c>
      <c r="CG731" s="74">
        <v>7.0000000000000001E-3</v>
      </c>
      <c r="CH731" s="74" t="s">
        <v>50</v>
      </c>
      <c r="CI731" s="74">
        <v>7.0000000000000001E-3</v>
      </c>
      <c r="CJ731" s="74">
        <v>3.1880000000000002</v>
      </c>
      <c r="CK731" s="74">
        <v>628.04</v>
      </c>
      <c r="CL731" s="74">
        <v>0.84</v>
      </c>
      <c r="CM731" s="74">
        <v>4.33</v>
      </c>
      <c r="CN731" s="74">
        <v>38.767000000000003</v>
      </c>
      <c r="CO731" s="74">
        <v>9.1999999999999998E-2</v>
      </c>
      <c r="CP731" s="74">
        <v>0.76700000000000002</v>
      </c>
      <c r="CQ731" s="74">
        <v>4.3999999999999997E-2</v>
      </c>
      <c r="CR731" s="74">
        <v>7.31</v>
      </c>
      <c r="CS731" s="74">
        <v>1.2999999999999999E-2</v>
      </c>
      <c r="CT731" s="74">
        <v>0.36599999999999999</v>
      </c>
      <c r="CU731" s="74">
        <v>61.91</v>
      </c>
      <c r="CV731" s="74">
        <v>0.12</v>
      </c>
      <c r="CW731" s="74">
        <v>0.28000000000000003</v>
      </c>
      <c r="CX731" s="74">
        <v>7.5590000000000002</v>
      </c>
      <c r="CY731" s="74">
        <v>1.2E-2</v>
      </c>
      <c r="CZ731" s="74">
        <v>0.497</v>
      </c>
      <c r="DA731" s="74">
        <v>4.0000000000000001E-3</v>
      </c>
      <c r="DB731" s="74" t="s">
        <v>50</v>
      </c>
      <c r="DC731" s="74">
        <v>7.0000000000000001E-3</v>
      </c>
      <c r="DD731" s="74">
        <v>43.68</v>
      </c>
    </row>
    <row r="732" spans="1:108" s="105" customFormat="1" ht="16.5" customHeight="1" x14ac:dyDescent="0.25">
      <c r="A732" s="70">
        <v>691</v>
      </c>
      <c r="B732" s="104">
        <v>45638</v>
      </c>
      <c r="C732" s="72">
        <v>2</v>
      </c>
      <c r="D732" s="72">
        <v>12</v>
      </c>
      <c r="E732" s="72">
        <v>2031.58</v>
      </c>
      <c r="F732" s="74"/>
      <c r="G732" s="72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2">
        <v>1.4930000000000001</v>
      </c>
      <c r="AB732" s="72">
        <v>404.32</v>
      </c>
      <c r="AC732" s="72">
        <v>1.57</v>
      </c>
      <c r="AD732" s="72">
        <v>3.01</v>
      </c>
      <c r="AE732" s="72">
        <v>8.4179999999999993</v>
      </c>
      <c r="AF732" s="72">
        <v>6.2E-2</v>
      </c>
      <c r="AG732" s="72">
        <v>0.53500000000000003</v>
      </c>
      <c r="AH732" s="72">
        <v>3.1E-2</v>
      </c>
      <c r="AI732" s="72" t="s">
        <v>50</v>
      </c>
      <c r="AJ732" s="72">
        <v>0.01</v>
      </c>
      <c r="AK732" s="72">
        <f t="shared" si="263"/>
        <v>75.519851519422502</v>
      </c>
      <c r="AL732" s="72">
        <f t="shared" si="264"/>
        <v>2.9793069678017132</v>
      </c>
      <c r="AM732" s="72">
        <f t="shared" si="265"/>
        <v>257.52866242038215</v>
      </c>
      <c r="AN732" s="72"/>
      <c r="AO732" s="74">
        <v>33.277000000000001</v>
      </c>
      <c r="AP732" s="72">
        <v>11432.48</v>
      </c>
      <c r="AQ732" s="74">
        <v>44.66</v>
      </c>
      <c r="AR732" s="74">
        <v>8.9</v>
      </c>
      <c r="AS732" s="74">
        <v>8.5310000000000006</v>
      </c>
      <c r="AT732" s="74">
        <v>1.214</v>
      </c>
      <c r="AU732" s="74">
        <v>0.56999999999999995</v>
      </c>
      <c r="AV732" s="74">
        <v>8.6999999999999994E-2</v>
      </c>
      <c r="AW732" s="74">
        <v>6.44</v>
      </c>
      <c r="AX732" s="74">
        <v>0.17100000000000001</v>
      </c>
      <c r="AY732" s="74">
        <f t="shared" si="266"/>
        <v>23.871000000000002</v>
      </c>
      <c r="AZ732" s="74"/>
      <c r="BA732" s="74"/>
      <c r="BB732" s="74">
        <v>0.59899999999999998</v>
      </c>
      <c r="BC732" s="72">
        <v>85.92</v>
      </c>
      <c r="BD732" s="74">
        <v>0.25</v>
      </c>
      <c r="BE732" s="74">
        <v>2.84</v>
      </c>
      <c r="BF732" s="74">
        <v>8.4450000000000003</v>
      </c>
      <c r="BG732" s="74">
        <v>2.5999999999999999E-2</v>
      </c>
      <c r="BH732" s="74">
        <v>0.52600000000000002</v>
      </c>
      <c r="BI732" s="74">
        <v>2.9000000000000001E-2</v>
      </c>
      <c r="BJ732" s="74" t="s">
        <v>50</v>
      </c>
      <c r="BK732" s="74">
        <v>6.0000000000000001E-3</v>
      </c>
      <c r="BL732" s="74">
        <v>1.397</v>
      </c>
      <c r="BM732" s="72">
        <v>686.18</v>
      </c>
      <c r="BN732" s="74">
        <v>1.18</v>
      </c>
      <c r="BO732" s="74">
        <v>53.11</v>
      </c>
      <c r="BP732" s="74">
        <v>10.827999999999999</v>
      </c>
      <c r="BQ732" s="74">
        <v>0.48499999999999999</v>
      </c>
      <c r="BR732" s="74">
        <v>0.16</v>
      </c>
      <c r="BS732" s="74">
        <v>0.55900000000000005</v>
      </c>
      <c r="BT732" s="74">
        <v>1.07</v>
      </c>
      <c r="BU732" s="74">
        <v>8.0000000000000002E-3</v>
      </c>
      <c r="BV732" s="74">
        <f t="shared" si="267"/>
        <v>11.898</v>
      </c>
      <c r="BW732" s="74">
        <f t="shared" si="268"/>
        <v>2.7349999999999999</v>
      </c>
      <c r="BX732" s="73"/>
      <c r="BY732" s="73"/>
      <c r="BZ732" s="74">
        <v>0.53200000000000003</v>
      </c>
      <c r="CA732" s="72">
        <v>72.569999999999993</v>
      </c>
      <c r="CB732" s="74">
        <v>0.27</v>
      </c>
      <c r="CC732" s="74">
        <v>0.46</v>
      </c>
      <c r="CD732" s="74">
        <v>8.2279999999999998</v>
      </c>
      <c r="CE732" s="74">
        <v>1.4E-2</v>
      </c>
      <c r="CF732" s="74">
        <v>0.504</v>
      </c>
      <c r="CG732" s="74">
        <v>6.0000000000000001E-3</v>
      </c>
      <c r="CH732" s="74" t="s">
        <v>50</v>
      </c>
      <c r="CI732" s="74">
        <v>7.0000000000000001E-3</v>
      </c>
      <c r="CJ732" s="74">
        <v>3.1520000000000001</v>
      </c>
      <c r="CK732" s="74">
        <v>841.28</v>
      </c>
      <c r="CL732" s="74">
        <v>1.55</v>
      </c>
      <c r="CM732" s="74">
        <v>13.57</v>
      </c>
      <c r="CN732" s="74">
        <v>33.959000000000003</v>
      </c>
      <c r="CO732" s="74">
        <v>0.186</v>
      </c>
      <c r="CP732" s="74">
        <v>0.755</v>
      </c>
      <c r="CQ732" s="74">
        <v>0.13500000000000001</v>
      </c>
      <c r="CR732" s="74">
        <v>6.27</v>
      </c>
      <c r="CS732" s="74">
        <v>1.4E-2</v>
      </c>
      <c r="CT732" s="74">
        <v>0.499</v>
      </c>
      <c r="CU732" s="74">
        <v>53.94</v>
      </c>
      <c r="CV732" s="74">
        <v>0.2</v>
      </c>
      <c r="CW732" s="74">
        <v>0.32</v>
      </c>
      <c r="CX732" s="74">
        <v>7.6680000000000001</v>
      </c>
      <c r="CY732" s="74">
        <v>1.0999999999999999E-2</v>
      </c>
      <c r="CZ732" s="74">
        <v>0.53700000000000003</v>
      </c>
      <c r="DA732" s="74">
        <v>4.0000000000000001E-3</v>
      </c>
      <c r="DB732" s="74" t="s">
        <v>50</v>
      </c>
      <c r="DC732" s="74">
        <v>6.0000000000000001E-3</v>
      </c>
      <c r="DD732" s="74"/>
    </row>
    <row r="733" spans="1:108" s="105" customFormat="1" ht="16.5" customHeight="1" x14ac:dyDescent="0.25">
      <c r="A733" s="70">
        <v>692</v>
      </c>
      <c r="B733" s="104">
        <v>45639</v>
      </c>
      <c r="C733" s="72">
        <v>1</v>
      </c>
      <c r="D733" s="72">
        <v>10.28</v>
      </c>
      <c r="E733" s="72">
        <v>1545.79</v>
      </c>
      <c r="F733" s="74"/>
      <c r="G733" s="72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2">
        <v>1.347</v>
      </c>
      <c r="AB733" s="72">
        <v>414.24</v>
      </c>
      <c r="AC733" s="72">
        <v>1.36</v>
      </c>
      <c r="AD733" s="72">
        <v>2.68</v>
      </c>
      <c r="AE733" s="72">
        <v>7.5149999999999997</v>
      </c>
      <c r="AF733" s="72">
        <v>5.6000000000000001E-2</v>
      </c>
      <c r="AG733" s="72">
        <v>0.49</v>
      </c>
      <c r="AH733" s="72">
        <v>2.7E-2</v>
      </c>
      <c r="AI733" s="72" t="s">
        <v>50</v>
      </c>
      <c r="AJ733" s="72">
        <v>0.01</v>
      </c>
      <c r="AK733" s="72">
        <f t="shared" si="263"/>
        <v>78.187007619104747</v>
      </c>
      <c r="AL733" s="72">
        <f t="shared" si="264"/>
        <v>2.9393542334525908</v>
      </c>
      <c r="AM733" s="72">
        <f t="shared" si="265"/>
        <v>304.58823529411762</v>
      </c>
      <c r="AN733" s="72">
        <v>42.7</v>
      </c>
      <c r="AO733" s="74">
        <v>29.937000000000001</v>
      </c>
      <c r="AP733" s="72">
        <v>10297.99</v>
      </c>
      <c r="AQ733" s="74">
        <v>42.27</v>
      </c>
      <c r="AR733" s="74">
        <v>9.02</v>
      </c>
      <c r="AS733" s="74">
        <v>7.6890000000000001</v>
      </c>
      <c r="AT733" s="74">
        <v>1.0449999999999999</v>
      </c>
      <c r="AU733" s="74">
        <v>0.52300000000000002</v>
      </c>
      <c r="AV733" s="74">
        <v>8.7999999999999995E-2</v>
      </c>
      <c r="AW733" s="74">
        <v>8.91</v>
      </c>
      <c r="AX733" s="74">
        <v>0.13</v>
      </c>
      <c r="AY733" s="74">
        <f t="shared" si="266"/>
        <v>25.619</v>
      </c>
      <c r="AZ733" s="74"/>
      <c r="BA733" s="74"/>
      <c r="BB733" s="74">
        <v>0.499</v>
      </c>
      <c r="BC733" s="72">
        <v>90.92</v>
      </c>
      <c r="BD733" s="74">
        <v>0.23</v>
      </c>
      <c r="BE733" s="74">
        <v>2.52</v>
      </c>
      <c r="BF733" s="74">
        <v>7.7350000000000003</v>
      </c>
      <c r="BG733" s="74">
        <v>2.5999999999999999E-2</v>
      </c>
      <c r="BH733" s="74">
        <v>0.501</v>
      </c>
      <c r="BI733" s="74">
        <v>2.5999999999999999E-2</v>
      </c>
      <c r="BJ733" s="74" t="s">
        <v>50</v>
      </c>
      <c r="BK733" s="74">
        <v>8.9999999999999993E-3</v>
      </c>
      <c r="BL733" s="74">
        <v>1.2929999999999999</v>
      </c>
      <c r="BM733" s="72">
        <v>698.3</v>
      </c>
      <c r="BN733" s="74">
        <v>1.1499999999999999</v>
      </c>
      <c r="BO733" s="74">
        <v>47.74</v>
      </c>
      <c r="BP733" s="74">
        <v>11.664999999999999</v>
      </c>
      <c r="BQ733" s="74">
        <v>0.39</v>
      </c>
      <c r="BR733" s="74">
        <v>0.25</v>
      </c>
      <c r="BS733" s="74">
        <v>0.434</v>
      </c>
      <c r="BT733" s="74">
        <v>3.54</v>
      </c>
      <c r="BU733" s="74">
        <v>0.01</v>
      </c>
      <c r="BV733" s="74">
        <f t="shared" si="267"/>
        <v>15.204999999999998</v>
      </c>
      <c r="BW733" s="74">
        <f t="shared" si="268"/>
        <v>5.0799999999999992</v>
      </c>
      <c r="BX733" s="73"/>
      <c r="BY733" s="73"/>
      <c r="BZ733" s="74">
        <v>0.36599999999999999</v>
      </c>
      <c r="CA733" s="72">
        <v>65.099999999999994</v>
      </c>
      <c r="CB733" s="74">
        <v>0.2</v>
      </c>
      <c r="CC733" s="74">
        <v>0.51</v>
      </c>
      <c r="CD733" s="74">
        <v>7.74</v>
      </c>
      <c r="CE733" s="74">
        <v>1.4E-2</v>
      </c>
      <c r="CF733" s="74">
        <v>0.53400000000000003</v>
      </c>
      <c r="CG733" s="74">
        <v>6.0000000000000001E-3</v>
      </c>
      <c r="CH733" s="74" t="s">
        <v>50</v>
      </c>
      <c r="CI733" s="74">
        <v>7.0000000000000001E-3</v>
      </c>
      <c r="CJ733" s="74">
        <v>2.3740000000000001</v>
      </c>
      <c r="CK733" s="74">
        <v>960.31</v>
      </c>
      <c r="CL733" s="74">
        <v>1.84</v>
      </c>
      <c r="CM733" s="74">
        <v>29.82</v>
      </c>
      <c r="CN733" s="74">
        <v>21.981000000000002</v>
      </c>
      <c r="CO733" s="74">
        <v>0.34100000000000003</v>
      </c>
      <c r="CP733" s="74">
        <v>0.65300000000000002</v>
      </c>
      <c r="CQ733" s="74">
        <v>0.29299999999999998</v>
      </c>
      <c r="CR733" s="74">
        <v>5.26</v>
      </c>
      <c r="CS733" s="74">
        <v>1.6E-2</v>
      </c>
      <c r="CT733" s="74">
        <v>0.32600000000000001</v>
      </c>
      <c r="CU733" s="74">
        <v>54.76</v>
      </c>
      <c r="CV733" s="74">
        <v>0.18</v>
      </c>
      <c r="CW733" s="74">
        <v>0.28000000000000003</v>
      </c>
      <c r="CX733" s="74">
        <v>7.117</v>
      </c>
      <c r="CY733" s="74">
        <v>1.0999999999999999E-2</v>
      </c>
      <c r="CZ733" s="74">
        <v>0.52300000000000002</v>
      </c>
      <c r="DA733" s="74">
        <v>4.0000000000000001E-3</v>
      </c>
      <c r="DB733" s="74" t="s">
        <v>50</v>
      </c>
      <c r="DC733" s="74">
        <v>8.0000000000000002E-3</v>
      </c>
      <c r="DD733" s="74">
        <v>44.95</v>
      </c>
    </row>
    <row r="734" spans="1:108" s="105" customFormat="1" ht="16.5" customHeight="1" x14ac:dyDescent="0.25">
      <c r="A734" s="70">
        <v>693</v>
      </c>
      <c r="B734" s="104">
        <v>45639</v>
      </c>
      <c r="C734" s="72">
        <v>2</v>
      </c>
      <c r="D734" s="72">
        <v>1.45</v>
      </c>
      <c r="E734" s="72">
        <v>253.17</v>
      </c>
      <c r="F734" s="74"/>
      <c r="G734" s="72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2">
        <v>1.595</v>
      </c>
      <c r="AB734" s="72">
        <v>537.16</v>
      </c>
      <c r="AC734" s="72">
        <v>2.41</v>
      </c>
      <c r="AD734" s="72">
        <v>3.81</v>
      </c>
      <c r="AE734" s="72">
        <v>9.6050000000000004</v>
      </c>
      <c r="AF734" s="72">
        <v>8.7999999999999995E-2</v>
      </c>
      <c r="AG734" s="72">
        <v>0.624</v>
      </c>
      <c r="AH734" s="72">
        <v>4.1000000000000002E-2</v>
      </c>
      <c r="AI734" s="72" t="s">
        <v>50</v>
      </c>
      <c r="AJ734" s="72">
        <v>1.2999999999999999E-2</v>
      </c>
      <c r="AK734" s="72">
        <f t="shared" si="263"/>
        <v>70.798497212827641</v>
      </c>
      <c r="AL734" s="72">
        <f t="shared" si="264"/>
        <v>3.0547888508502141</v>
      </c>
      <c r="AM734" s="72">
        <f t="shared" si="265"/>
        <v>222.88796680497921</v>
      </c>
      <c r="AN734" s="72"/>
      <c r="AO734" s="74">
        <v>24.067</v>
      </c>
      <c r="AP734" s="72">
        <v>8526.5300000000007</v>
      </c>
      <c r="AQ734" s="74">
        <v>49.22</v>
      </c>
      <c r="AR734" s="74">
        <v>8.1</v>
      </c>
      <c r="AS734" s="74">
        <v>7.0540000000000003</v>
      </c>
      <c r="AT734" s="74">
        <v>1.149</v>
      </c>
      <c r="AU734" s="74">
        <v>0.45100000000000001</v>
      </c>
      <c r="AV734" s="74">
        <v>8.2000000000000003E-2</v>
      </c>
      <c r="AW734" s="74">
        <v>7.04</v>
      </c>
      <c r="AX734" s="74">
        <v>0.14000000000000001</v>
      </c>
      <c r="AY734" s="74">
        <f t="shared" si="266"/>
        <v>22.194000000000003</v>
      </c>
      <c r="AZ734" s="74"/>
      <c r="BA734" s="74"/>
      <c r="BB734" s="74">
        <v>0.73199999999999998</v>
      </c>
      <c r="BC734" s="72">
        <v>147.53</v>
      </c>
      <c r="BD734" s="74">
        <v>0.33</v>
      </c>
      <c r="BE734" s="74">
        <v>2.59</v>
      </c>
      <c r="BF734" s="74">
        <v>6.3929999999999998</v>
      </c>
      <c r="BG734" s="74">
        <v>2.9000000000000001E-2</v>
      </c>
      <c r="BH734" s="74">
        <v>0.39100000000000001</v>
      </c>
      <c r="BI734" s="74">
        <v>2.7E-2</v>
      </c>
      <c r="BJ734" s="74" t="s">
        <v>50</v>
      </c>
      <c r="BK734" s="74">
        <v>7.0000000000000001E-3</v>
      </c>
      <c r="BL734" s="74">
        <v>1.2949999999999999</v>
      </c>
      <c r="BM734" s="72">
        <v>613.17999999999995</v>
      </c>
      <c r="BN734" s="74">
        <v>1.1200000000000001</v>
      </c>
      <c r="BO734" s="74">
        <v>52.43</v>
      </c>
      <c r="BP734" s="74">
        <v>7.4109999999999996</v>
      </c>
      <c r="BQ734" s="74">
        <v>0.33200000000000002</v>
      </c>
      <c r="BR734" s="74">
        <v>0.11600000000000001</v>
      </c>
      <c r="BS734" s="74">
        <v>0.376</v>
      </c>
      <c r="BT734" s="74">
        <v>1.7</v>
      </c>
      <c r="BU734" s="74">
        <v>7.0000000000000001E-3</v>
      </c>
      <c r="BV734" s="74">
        <f t="shared" si="267"/>
        <v>9.1109999999999989</v>
      </c>
      <c r="BW734" s="74">
        <f t="shared" si="268"/>
        <v>3.1520000000000001</v>
      </c>
      <c r="BX734" s="73"/>
      <c r="BY734" s="73"/>
      <c r="BZ734" s="74">
        <v>0.499</v>
      </c>
      <c r="CA734" s="72">
        <v>71.25</v>
      </c>
      <c r="CB734" s="74">
        <v>0.16</v>
      </c>
      <c r="CC734" s="74">
        <v>0.44</v>
      </c>
      <c r="CD734" s="74">
        <v>5.8179999999999996</v>
      </c>
      <c r="CE734" s="74">
        <v>1.0999999999999999E-2</v>
      </c>
      <c r="CF734" s="74">
        <v>0.36</v>
      </c>
      <c r="CG734" s="74">
        <v>5.0000000000000001E-3</v>
      </c>
      <c r="CH734" s="74" t="s">
        <v>50</v>
      </c>
      <c r="CI734" s="74">
        <v>5.0000000000000001E-3</v>
      </c>
      <c r="CJ734" s="74">
        <v>2.7570000000000001</v>
      </c>
      <c r="CK734" s="74">
        <v>877</v>
      </c>
      <c r="CL734" s="74">
        <v>1.01</v>
      </c>
      <c r="CM734" s="74">
        <v>7.12</v>
      </c>
      <c r="CN734" s="74">
        <v>35.281999999999996</v>
      </c>
      <c r="CO734" s="74">
        <v>0.108</v>
      </c>
      <c r="CP734" s="74">
        <v>0.58299999999999996</v>
      </c>
      <c r="CQ734" s="74">
        <v>7.1999999999999995E-2</v>
      </c>
      <c r="CR734" s="74">
        <v>6.84</v>
      </c>
      <c r="CS734" s="74">
        <v>1.2E-2</v>
      </c>
      <c r="CT734" s="74">
        <v>0.39900000000000002</v>
      </c>
      <c r="CU734" s="74">
        <v>48.84</v>
      </c>
      <c r="CV734" s="74">
        <v>0.12</v>
      </c>
      <c r="CW734" s="74">
        <v>0.17</v>
      </c>
      <c r="CX734" s="74">
        <v>5.2030000000000003</v>
      </c>
      <c r="CY734" s="74">
        <v>7.0000000000000001E-3</v>
      </c>
      <c r="CZ734" s="74">
        <v>0.36</v>
      </c>
      <c r="DA734" s="74">
        <v>3.0000000000000001E-3</v>
      </c>
      <c r="DB734" s="74" t="s">
        <v>50</v>
      </c>
      <c r="DC734" s="74">
        <v>5.0000000000000001E-3</v>
      </c>
      <c r="DD734" s="74"/>
    </row>
    <row r="735" spans="1:108" s="105" customFormat="1" ht="16.5" customHeight="1" x14ac:dyDescent="0.25">
      <c r="A735" s="70">
        <v>694</v>
      </c>
      <c r="B735" s="104">
        <v>45640</v>
      </c>
      <c r="C735" s="72">
        <v>1</v>
      </c>
      <c r="D735" s="72">
        <v>9.73</v>
      </c>
      <c r="E735" s="72">
        <v>1472.85</v>
      </c>
      <c r="F735" s="74"/>
      <c r="G735" s="72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2">
        <v>1.4</v>
      </c>
      <c r="AB735" s="72">
        <v>340.66</v>
      </c>
      <c r="AC735" s="72">
        <v>1.5</v>
      </c>
      <c r="AD735" s="72">
        <v>2.61</v>
      </c>
      <c r="AE735" s="72">
        <v>6.9139999999999997</v>
      </c>
      <c r="AF735" s="72">
        <v>7.6999999999999999E-2</v>
      </c>
      <c r="AG735" s="72">
        <v>0.31900000000000001</v>
      </c>
      <c r="AH735" s="72">
        <v>2.8000000000000001E-2</v>
      </c>
      <c r="AI735" s="72" t="s">
        <v>50</v>
      </c>
      <c r="AJ735" s="72">
        <v>8.0000000000000002E-3</v>
      </c>
      <c r="AK735" s="72">
        <f t="shared" si="263"/>
        <v>79.502077193154918</v>
      </c>
      <c r="AL735" s="72">
        <f t="shared" si="264"/>
        <v>2.919875758156278</v>
      </c>
      <c r="AM735" s="72">
        <f t="shared" si="265"/>
        <v>227.10666666666668</v>
      </c>
      <c r="AN735" s="72"/>
      <c r="AO735" s="74">
        <v>35.531999999999996</v>
      </c>
      <c r="AP735" s="72">
        <v>8497.8799999999992</v>
      </c>
      <c r="AQ735" s="74">
        <v>54.71</v>
      </c>
      <c r="AR735" s="74">
        <v>4.97</v>
      </c>
      <c r="AS735" s="74">
        <v>6.0490000000000004</v>
      </c>
      <c r="AT735" s="74">
        <v>1.5940000000000001</v>
      </c>
      <c r="AU735" s="74">
        <v>0.24</v>
      </c>
      <c r="AV735" s="74">
        <v>5.0999999999999997E-2</v>
      </c>
      <c r="AW735" s="74">
        <v>6.75</v>
      </c>
      <c r="AX735" s="74">
        <v>0.13200000000000001</v>
      </c>
      <c r="AY735" s="74">
        <f t="shared" si="266"/>
        <v>17.768999999999998</v>
      </c>
      <c r="AZ735" s="74"/>
      <c r="BA735" s="74"/>
      <c r="BB735" s="74">
        <v>0.76700000000000002</v>
      </c>
      <c r="BC735" s="72">
        <v>194.94</v>
      </c>
      <c r="BD735" s="74">
        <v>0.34</v>
      </c>
      <c r="BE735" s="74">
        <v>2.17</v>
      </c>
      <c r="BF735" s="74">
        <v>5.9560000000000004</v>
      </c>
      <c r="BG735" s="74">
        <v>2.9000000000000001E-2</v>
      </c>
      <c r="BH735" s="74">
        <v>0.28199999999999997</v>
      </c>
      <c r="BI735" s="74">
        <v>2.3E-2</v>
      </c>
      <c r="BJ735" s="74" t="s">
        <v>50</v>
      </c>
      <c r="BK735" s="74">
        <v>5.0000000000000001E-3</v>
      </c>
      <c r="BL735" s="74">
        <v>1.6990000000000001</v>
      </c>
      <c r="BM735" s="72">
        <v>739.88</v>
      </c>
      <c r="BN735" s="74">
        <v>2.4900000000000002</v>
      </c>
      <c r="BO735" s="74">
        <v>53.26</v>
      </c>
      <c r="BP735" s="74">
        <v>7.9390000000000001</v>
      </c>
      <c r="BQ735" s="74">
        <v>0.41199999999999998</v>
      </c>
      <c r="BR735" s="74">
        <v>5.6000000000000001E-2</v>
      </c>
      <c r="BS735" s="74">
        <v>0.44500000000000001</v>
      </c>
      <c r="BT735" s="74">
        <v>1.19</v>
      </c>
      <c r="BU735" s="74">
        <v>8.9999999999999993E-3</v>
      </c>
      <c r="BV735" s="74">
        <f t="shared" si="267"/>
        <v>9.1289999999999996</v>
      </c>
      <c r="BW735" s="74">
        <f t="shared" si="268"/>
        <v>4.0920000000000005</v>
      </c>
      <c r="BX735" s="73"/>
      <c r="BY735" s="73"/>
      <c r="BZ735" s="74">
        <v>0.63300000000000001</v>
      </c>
      <c r="CA735" s="72">
        <v>155.76</v>
      </c>
      <c r="CB735" s="74">
        <v>0.43</v>
      </c>
      <c r="CC735" s="74">
        <v>0.62</v>
      </c>
      <c r="CD735" s="74">
        <v>5.742</v>
      </c>
      <c r="CE735" s="74">
        <v>2.5999999999999999E-2</v>
      </c>
      <c r="CF735" s="74">
        <v>0.30599999999999999</v>
      </c>
      <c r="CG735" s="74">
        <v>1.2999999999999999E-2</v>
      </c>
      <c r="CH735" s="74" t="s">
        <v>50</v>
      </c>
      <c r="CI735" s="74">
        <v>5.0000000000000001E-3</v>
      </c>
      <c r="CJ735" s="74">
        <v>9.7910000000000004</v>
      </c>
      <c r="CK735" s="74">
        <v>3182.6</v>
      </c>
      <c r="CL735" s="74">
        <v>7.05</v>
      </c>
      <c r="CM735" s="74">
        <v>26.03</v>
      </c>
      <c r="CN735" s="74">
        <v>16.489999999999998</v>
      </c>
      <c r="CO735" s="74">
        <v>0.49</v>
      </c>
      <c r="CP735" s="74">
        <v>0.34699999999999998</v>
      </c>
      <c r="CQ735" s="74">
        <v>0.26200000000000001</v>
      </c>
      <c r="CR735" s="74">
        <v>5.59</v>
      </c>
      <c r="CS735" s="74">
        <v>2.5000000000000001E-2</v>
      </c>
      <c r="CT735" s="74">
        <v>0.56699999999999995</v>
      </c>
      <c r="CU735" s="74">
        <v>125.64</v>
      </c>
      <c r="CV735" s="74">
        <v>0.35</v>
      </c>
      <c r="CW735" s="74">
        <v>0.21</v>
      </c>
      <c r="CX735" s="74">
        <v>6.3159999999999998</v>
      </c>
      <c r="CY735" s="74">
        <v>2.1999999999999999E-2</v>
      </c>
      <c r="CZ735" s="74">
        <v>0.33700000000000002</v>
      </c>
      <c r="DA735" s="74">
        <v>1.2E-2</v>
      </c>
      <c r="DB735" s="74" t="s">
        <v>50</v>
      </c>
      <c r="DC735" s="74">
        <v>6.0000000000000001E-3</v>
      </c>
      <c r="DD735" s="74"/>
    </row>
    <row r="736" spans="1:108" s="105" customFormat="1" ht="16.5" customHeight="1" x14ac:dyDescent="0.25">
      <c r="A736" s="70">
        <v>695</v>
      </c>
      <c r="B736" s="104">
        <v>45640</v>
      </c>
      <c r="C736" s="72">
        <v>2</v>
      </c>
      <c r="D736" s="72">
        <v>4.42</v>
      </c>
      <c r="E736" s="72">
        <v>634.29999999999995</v>
      </c>
      <c r="F736" s="74"/>
      <c r="G736" s="72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2">
        <v>1</v>
      </c>
      <c r="AB736" s="72">
        <v>238.86</v>
      </c>
      <c r="AC736" s="72">
        <v>0.94</v>
      </c>
      <c r="AD736" s="72">
        <v>1.59</v>
      </c>
      <c r="AE736" s="72">
        <v>5.2590000000000003</v>
      </c>
      <c r="AF736" s="72">
        <v>5.2999999999999999E-2</v>
      </c>
      <c r="AG736" s="72">
        <v>0.23100000000000001</v>
      </c>
      <c r="AH736" s="72">
        <v>1.7000000000000001E-2</v>
      </c>
      <c r="AI736" s="72" t="s">
        <v>50</v>
      </c>
      <c r="AJ736" s="72">
        <v>4.0000000000000001E-3</v>
      </c>
      <c r="AK736" s="72">
        <f t="shared" si="263"/>
        <v>85.200864631734603</v>
      </c>
      <c r="AL736" s="72">
        <f t="shared" si="264"/>
        <v>2.8404445559362648</v>
      </c>
      <c r="AM736" s="72">
        <f t="shared" si="265"/>
        <v>254.10638297872345</v>
      </c>
      <c r="AN736" s="72"/>
      <c r="AO736" s="74">
        <v>23.78</v>
      </c>
      <c r="AP736" s="72">
        <v>7039.15</v>
      </c>
      <c r="AQ736" s="74">
        <v>51.26</v>
      </c>
      <c r="AR736" s="74">
        <v>4.8499999999999996</v>
      </c>
      <c r="AS736" s="74">
        <v>5.2720000000000002</v>
      </c>
      <c r="AT736" s="74">
        <v>1.3380000000000001</v>
      </c>
      <c r="AU736" s="74">
        <v>0.222</v>
      </c>
      <c r="AV736" s="74">
        <v>4.9000000000000002E-2</v>
      </c>
      <c r="AW736" s="74">
        <v>7.59</v>
      </c>
      <c r="AX736" s="74">
        <v>9.4E-2</v>
      </c>
      <c r="AY736" s="74">
        <f t="shared" si="266"/>
        <v>17.712</v>
      </c>
      <c r="AZ736" s="74"/>
      <c r="BA736" s="74"/>
      <c r="BB736" s="74">
        <v>0.4</v>
      </c>
      <c r="BC736" s="72">
        <v>80.11</v>
      </c>
      <c r="BD736" s="74">
        <v>0.31</v>
      </c>
      <c r="BE736" s="74">
        <v>1.89</v>
      </c>
      <c r="BF736" s="74">
        <v>6.8680000000000003</v>
      </c>
      <c r="BG736" s="74">
        <v>2.9000000000000001E-2</v>
      </c>
      <c r="BH736" s="74">
        <v>0.35099999999999998</v>
      </c>
      <c r="BI736" s="74">
        <v>0.02</v>
      </c>
      <c r="BJ736" s="74" t="s">
        <v>50</v>
      </c>
      <c r="BK736" s="74">
        <v>4.0000000000000001E-3</v>
      </c>
      <c r="BL736" s="74">
        <v>1.8</v>
      </c>
      <c r="BM736" s="72">
        <v>801.16</v>
      </c>
      <c r="BN736" s="74">
        <v>1.84</v>
      </c>
      <c r="BO736" s="74">
        <v>52.78</v>
      </c>
      <c r="BP736" s="74">
        <v>6.1369999999999996</v>
      </c>
      <c r="BQ736" s="74">
        <v>0.374</v>
      </c>
      <c r="BR736" s="74">
        <v>6.0999999999999999E-2</v>
      </c>
      <c r="BS736" s="74">
        <v>0.33500000000000002</v>
      </c>
      <c r="BT736" s="74">
        <v>1.67</v>
      </c>
      <c r="BU736" s="74">
        <v>1.2E-2</v>
      </c>
      <c r="BV736" s="74">
        <f t="shared" si="267"/>
        <v>7.8069999999999995</v>
      </c>
      <c r="BW736" s="74">
        <f t="shared" si="268"/>
        <v>3.8839999999999999</v>
      </c>
      <c r="BX736" s="73"/>
      <c r="BY736" s="73"/>
      <c r="BZ736" s="74">
        <v>0.4</v>
      </c>
      <c r="CA736" s="72">
        <v>70.7</v>
      </c>
      <c r="CB736" s="74">
        <v>0.2</v>
      </c>
      <c r="CC736" s="74">
        <v>0.74</v>
      </c>
      <c r="CD736" s="74">
        <v>5.79</v>
      </c>
      <c r="CE736" s="74">
        <v>1.7000000000000001E-2</v>
      </c>
      <c r="CF736" s="74">
        <v>0.24099999999999999</v>
      </c>
      <c r="CG736" s="74">
        <v>7.0000000000000001E-3</v>
      </c>
      <c r="CH736" s="74" t="s">
        <v>50</v>
      </c>
      <c r="CI736" s="74">
        <v>4.0000000000000001E-3</v>
      </c>
      <c r="CJ736" s="74">
        <v>2.5979999999999999</v>
      </c>
      <c r="CK736" s="74">
        <v>1197.23</v>
      </c>
      <c r="CL736" s="74">
        <v>3.39</v>
      </c>
      <c r="CM736" s="74">
        <v>25.45</v>
      </c>
      <c r="CN736" s="74">
        <v>18.68</v>
      </c>
      <c r="CO736" s="74">
        <v>0.35299999999999998</v>
      </c>
      <c r="CP736" s="74">
        <v>0.27300000000000002</v>
      </c>
      <c r="CQ736" s="74">
        <v>0.26</v>
      </c>
      <c r="CR736" s="74">
        <v>4.71</v>
      </c>
      <c r="CS736" s="74">
        <v>1.4E-2</v>
      </c>
      <c r="CT736" s="74">
        <v>0.4</v>
      </c>
      <c r="CU736" s="74">
        <v>65.12</v>
      </c>
      <c r="CV736" s="74">
        <v>0.28000000000000003</v>
      </c>
      <c r="CW736" s="74">
        <v>0.65</v>
      </c>
      <c r="CX736" s="74">
        <v>5.3769999999999998</v>
      </c>
      <c r="CY736" s="74">
        <v>1.6E-2</v>
      </c>
      <c r="CZ736" s="74">
        <v>0.23100000000000001</v>
      </c>
      <c r="DA736" s="74">
        <v>8.0000000000000002E-3</v>
      </c>
      <c r="DB736" s="74" t="s">
        <v>50</v>
      </c>
      <c r="DC736" s="74">
        <v>6.0000000000000001E-3</v>
      </c>
      <c r="DD736" s="74"/>
    </row>
    <row r="737" spans="1:108" s="105" customFormat="1" ht="16.5" customHeight="1" x14ac:dyDescent="0.25">
      <c r="A737" s="70">
        <v>696</v>
      </c>
      <c r="B737" s="104">
        <v>45641</v>
      </c>
      <c r="C737" s="72">
        <v>1</v>
      </c>
      <c r="D737" s="72">
        <v>12</v>
      </c>
      <c r="E737" s="72">
        <v>2190.88</v>
      </c>
      <c r="F737" s="74"/>
      <c r="G737" s="72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2">
        <v>1.2969999999999999</v>
      </c>
      <c r="AB737" s="72">
        <v>338.14</v>
      </c>
      <c r="AC737" s="72">
        <v>1.65</v>
      </c>
      <c r="AD737" s="72">
        <v>3.13</v>
      </c>
      <c r="AE737" s="72">
        <v>8.1720000000000006</v>
      </c>
      <c r="AF737" s="72">
        <v>6.9000000000000006E-2</v>
      </c>
      <c r="AG737" s="72">
        <v>0.495</v>
      </c>
      <c r="AH737" s="72">
        <v>3.1E-2</v>
      </c>
      <c r="AI737" s="72" t="s">
        <v>50</v>
      </c>
      <c r="AJ737" s="72">
        <v>8.9999999999999993E-3</v>
      </c>
      <c r="AK737" s="72">
        <f t="shared" si="263"/>
        <v>75.817585623930782</v>
      </c>
      <c r="AL737" s="72">
        <f t="shared" si="264"/>
        <v>2.9740939943658025</v>
      </c>
      <c r="AM737" s="72">
        <f t="shared" si="265"/>
        <v>204.93333333333334</v>
      </c>
      <c r="AN737" s="72">
        <v>43.63</v>
      </c>
      <c r="AO737" s="74">
        <v>33.984000000000002</v>
      </c>
      <c r="AP737" s="72">
        <v>8743.7900000000009</v>
      </c>
      <c r="AQ737" s="74">
        <v>49.47</v>
      </c>
      <c r="AR737" s="74">
        <v>6.37</v>
      </c>
      <c r="AS737" s="74">
        <v>7.2469999999999999</v>
      </c>
      <c r="AT737" s="74">
        <v>1.655</v>
      </c>
      <c r="AU737" s="74">
        <v>0.35</v>
      </c>
      <c r="AV737" s="74">
        <v>6.2E-2</v>
      </c>
      <c r="AW737" s="74">
        <v>6.53</v>
      </c>
      <c r="AX737" s="74">
        <v>0.14699999999999999</v>
      </c>
      <c r="AY737" s="74">
        <f t="shared" si="266"/>
        <v>20.146999999999998</v>
      </c>
      <c r="AZ737" s="74"/>
      <c r="BA737" s="74"/>
      <c r="BB737" s="74">
        <v>0.6</v>
      </c>
      <c r="BC737" s="72">
        <v>159.38999999999999</v>
      </c>
      <c r="BD737" s="74">
        <v>0.47</v>
      </c>
      <c r="BE737" s="74">
        <v>2.71</v>
      </c>
      <c r="BF737" s="74">
        <v>7.5789999999999997</v>
      </c>
      <c r="BG737" s="74">
        <v>3.9E-2</v>
      </c>
      <c r="BH737" s="74">
        <v>0.41499999999999998</v>
      </c>
      <c r="BI737" s="74">
        <v>2.7E-2</v>
      </c>
      <c r="BJ737" s="74" t="s">
        <v>50</v>
      </c>
      <c r="BK737" s="74">
        <v>6.0000000000000001E-3</v>
      </c>
      <c r="BL737" s="74">
        <v>2.3929999999999998</v>
      </c>
      <c r="BM737" s="72">
        <v>961.82</v>
      </c>
      <c r="BN737" s="74">
        <v>2.5499999999999998</v>
      </c>
      <c r="BO737" s="74">
        <v>51.1</v>
      </c>
      <c r="BP737" s="74">
        <v>9.8460000000000001</v>
      </c>
      <c r="BQ737" s="74">
        <v>0.53400000000000003</v>
      </c>
      <c r="BR737" s="74">
        <v>0.113</v>
      </c>
      <c r="BS737" s="74">
        <v>0.49199999999999999</v>
      </c>
      <c r="BT737" s="74">
        <v>1.93</v>
      </c>
      <c r="BU737" s="74">
        <v>0.01</v>
      </c>
      <c r="BV737" s="74">
        <f t="shared" si="267"/>
        <v>11.776</v>
      </c>
      <c r="BW737" s="74">
        <f t="shared" si="268"/>
        <v>5.0139999999999993</v>
      </c>
      <c r="BX737" s="73"/>
      <c r="BY737" s="73"/>
      <c r="BZ737" s="74">
        <v>0.5</v>
      </c>
      <c r="CA737" s="72">
        <v>139.06</v>
      </c>
      <c r="CB737" s="74">
        <v>0.68</v>
      </c>
      <c r="CC737" s="74">
        <v>0.72</v>
      </c>
      <c r="CD737" s="74">
        <v>8.4570000000000007</v>
      </c>
      <c r="CE737" s="74">
        <v>4.3999999999999997E-2</v>
      </c>
      <c r="CF737" s="74">
        <v>0.46600000000000003</v>
      </c>
      <c r="CG737" s="74">
        <v>1.6E-2</v>
      </c>
      <c r="CH737" s="74" t="s">
        <v>50</v>
      </c>
      <c r="CI737" s="74">
        <v>7.0000000000000001E-3</v>
      </c>
      <c r="CJ737" s="74">
        <v>3.1459999999999999</v>
      </c>
      <c r="CK737" s="74">
        <v>769.32</v>
      </c>
      <c r="CL737" s="74">
        <v>2.17</v>
      </c>
      <c r="CM737" s="74">
        <v>12.79</v>
      </c>
      <c r="CN737" s="74">
        <v>32.091999999999999</v>
      </c>
      <c r="CO737" s="74">
        <v>0.222</v>
      </c>
      <c r="CP737" s="74">
        <v>0.57599999999999996</v>
      </c>
      <c r="CQ737" s="74">
        <v>0.126</v>
      </c>
      <c r="CR737" s="74">
        <v>8.56</v>
      </c>
      <c r="CS737" s="74">
        <v>1.4E-2</v>
      </c>
      <c r="CT737" s="74">
        <v>0.498</v>
      </c>
      <c r="CU737" s="74">
        <v>91.96</v>
      </c>
      <c r="CV737" s="74">
        <v>0.35</v>
      </c>
      <c r="CW737" s="74">
        <v>0.49</v>
      </c>
      <c r="CX737" s="74">
        <v>6.1139999999999999</v>
      </c>
      <c r="CY737" s="74">
        <v>2.1000000000000001E-2</v>
      </c>
      <c r="CZ737" s="74">
        <v>0.39400000000000002</v>
      </c>
      <c r="DA737" s="74">
        <v>8.9999999999999993E-3</v>
      </c>
      <c r="DB737" s="74" t="s">
        <v>50</v>
      </c>
      <c r="DC737" s="74">
        <v>7.0000000000000001E-3</v>
      </c>
      <c r="DD737" s="74">
        <v>48.56</v>
      </c>
    </row>
    <row r="738" spans="1:108" s="105" customFormat="1" ht="16.5" customHeight="1" x14ac:dyDescent="0.25">
      <c r="A738" s="70">
        <v>697</v>
      </c>
      <c r="B738" s="104">
        <v>45641</v>
      </c>
      <c r="C738" s="72">
        <v>2</v>
      </c>
      <c r="D738" s="72">
        <v>12</v>
      </c>
      <c r="E738" s="72">
        <v>2116.12</v>
      </c>
      <c r="F738" s="74"/>
      <c r="G738" s="72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2">
        <v>1.2470000000000001</v>
      </c>
      <c r="AB738" s="72">
        <v>308.8</v>
      </c>
      <c r="AC738" s="72">
        <v>1.05</v>
      </c>
      <c r="AD738" s="72">
        <v>2.16</v>
      </c>
      <c r="AE738" s="72">
        <v>6.5579999999999998</v>
      </c>
      <c r="AF738" s="72">
        <v>5.3999999999999999E-2</v>
      </c>
      <c r="AG738" s="72">
        <v>0.33300000000000002</v>
      </c>
      <c r="AH738" s="72">
        <v>2.1000000000000001E-2</v>
      </c>
      <c r="AI738" s="72" t="s">
        <v>50</v>
      </c>
      <c r="AJ738" s="72">
        <v>6.0000000000000001E-3</v>
      </c>
      <c r="AK738" s="72">
        <f t="shared" si="263"/>
        <v>81.426807386138904</v>
      </c>
      <c r="AL738" s="72">
        <f t="shared" si="264"/>
        <v>2.8918661979265994</v>
      </c>
      <c r="AM738" s="72">
        <f t="shared" si="265"/>
        <v>294.09523809523807</v>
      </c>
      <c r="AN738" s="72">
        <v>51.08</v>
      </c>
      <c r="AO738" s="74">
        <v>26.08</v>
      </c>
      <c r="AP738" s="72">
        <v>8992.3700000000008</v>
      </c>
      <c r="AQ738" s="74">
        <v>40.270000000000003</v>
      </c>
      <c r="AR738" s="74">
        <v>8.44</v>
      </c>
      <c r="AS738" s="74">
        <v>8.0069999999999997</v>
      </c>
      <c r="AT738" s="74">
        <v>0.996</v>
      </c>
      <c r="AU738" s="74">
        <v>0.46700000000000003</v>
      </c>
      <c r="AV738" s="74">
        <v>0.08</v>
      </c>
      <c r="AW738" s="74">
        <v>9.68</v>
      </c>
      <c r="AX738" s="74">
        <v>0.115</v>
      </c>
      <c r="AY738" s="74">
        <f t="shared" si="266"/>
        <v>26.126999999999995</v>
      </c>
      <c r="AZ738" s="74"/>
      <c r="BA738" s="74"/>
      <c r="BB738" s="74">
        <v>0.433</v>
      </c>
      <c r="BC738" s="72">
        <v>68.78</v>
      </c>
      <c r="BD738" s="74">
        <v>0.14000000000000001</v>
      </c>
      <c r="BE738" s="74">
        <v>1.69</v>
      </c>
      <c r="BF738" s="74">
        <v>5.4809999999999999</v>
      </c>
      <c r="BG738" s="74">
        <v>1.7999999999999999E-2</v>
      </c>
      <c r="BH738" s="74">
        <v>0.28299999999999997</v>
      </c>
      <c r="BI738" s="74">
        <v>1.6E-2</v>
      </c>
      <c r="BJ738" s="74" t="s">
        <v>50</v>
      </c>
      <c r="BK738" s="74">
        <v>4.0000000000000001E-3</v>
      </c>
      <c r="BL738" s="74">
        <v>1.1990000000000001</v>
      </c>
      <c r="BM738" s="72">
        <v>686.55</v>
      </c>
      <c r="BN738" s="74">
        <v>0.82</v>
      </c>
      <c r="BO738" s="74">
        <v>53.03</v>
      </c>
      <c r="BP738" s="74">
        <v>7.5229999999999997</v>
      </c>
      <c r="BQ738" s="74">
        <v>0.38600000000000001</v>
      </c>
      <c r="BR738" s="74">
        <v>0.111</v>
      </c>
      <c r="BS738" s="74">
        <v>0.38400000000000001</v>
      </c>
      <c r="BT738" s="74">
        <v>1.59</v>
      </c>
      <c r="BU738" s="74">
        <v>5.0000000000000001E-3</v>
      </c>
      <c r="BV738" s="74">
        <f t="shared" si="267"/>
        <v>9.1129999999999995</v>
      </c>
      <c r="BW738" s="74">
        <f t="shared" si="268"/>
        <v>2.7960000000000003</v>
      </c>
      <c r="BX738" s="73"/>
      <c r="BY738" s="73"/>
      <c r="BZ738" s="74">
        <v>0.36599999999999999</v>
      </c>
      <c r="CA738" s="72">
        <v>45.61</v>
      </c>
      <c r="CB738" s="74">
        <v>0.11</v>
      </c>
      <c r="CC738" s="74">
        <v>0.23</v>
      </c>
      <c r="CD738" s="74">
        <v>5.1050000000000004</v>
      </c>
      <c r="CE738" s="74">
        <v>8.0000000000000002E-3</v>
      </c>
      <c r="CF738" s="74">
        <v>0.26600000000000001</v>
      </c>
      <c r="CG738" s="74">
        <v>3.0000000000000001E-3</v>
      </c>
      <c r="CH738" s="74" t="s">
        <v>50</v>
      </c>
      <c r="CI738" s="74">
        <v>4.0000000000000001E-3</v>
      </c>
      <c r="CJ738" s="74">
        <v>2.1749999999999998</v>
      </c>
      <c r="CK738" s="74">
        <v>467.83</v>
      </c>
      <c r="CL738" s="74">
        <v>0.53</v>
      </c>
      <c r="CM738" s="74">
        <v>5.33</v>
      </c>
      <c r="CN738" s="74">
        <v>36.795000000000002</v>
      </c>
      <c r="CO738" s="74">
        <v>7.8E-2</v>
      </c>
      <c r="CP738" s="74">
        <v>0.45</v>
      </c>
      <c r="CQ738" s="74">
        <v>5.0999999999999997E-2</v>
      </c>
      <c r="CR738" s="74">
        <v>6.86</v>
      </c>
      <c r="CS738" s="74">
        <v>8.9999999999999993E-3</v>
      </c>
      <c r="CT738" s="74">
        <v>0.35799999999999998</v>
      </c>
      <c r="CU738" s="74">
        <v>34.35</v>
      </c>
      <c r="CV738" s="74">
        <v>0.11</v>
      </c>
      <c r="CW738" s="74">
        <v>0.2</v>
      </c>
      <c r="CX738" s="74">
        <v>4.1020000000000003</v>
      </c>
      <c r="CY738" s="74">
        <v>6.0000000000000001E-3</v>
      </c>
      <c r="CZ738" s="74">
        <v>0.315</v>
      </c>
      <c r="DA738" s="74">
        <v>3.0000000000000001E-3</v>
      </c>
      <c r="DB738" s="74" t="s">
        <v>50</v>
      </c>
      <c r="DC738" s="74">
        <v>4.0000000000000001E-3</v>
      </c>
      <c r="DD738" s="74">
        <v>55.13</v>
      </c>
    </row>
    <row r="739" spans="1:108" s="105" customFormat="1" ht="16.5" customHeight="1" x14ac:dyDescent="0.25">
      <c r="A739" s="70">
        <v>698</v>
      </c>
      <c r="B739" s="104">
        <v>45642</v>
      </c>
      <c r="C739" s="72">
        <v>1</v>
      </c>
      <c r="D739" s="72">
        <v>12</v>
      </c>
      <c r="E739" s="72">
        <v>2077.69</v>
      </c>
      <c r="F739" s="74"/>
      <c r="G739" s="72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2">
        <v>0.94899999999999995</v>
      </c>
      <c r="AB739" s="72">
        <v>301.99</v>
      </c>
      <c r="AC739" s="72">
        <v>1.75</v>
      </c>
      <c r="AD739" s="72">
        <v>3.45</v>
      </c>
      <c r="AE739" s="72">
        <v>8.157</v>
      </c>
      <c r="AF739" s="72">
        <v>7.1999999999999995E-2</v>
      </c>
      <c r="AG739" s="72">
        <v>0.44</v>
      </c>
      <c r="AH739" s="72">
        <v>3.5999999999999997E-2</v>
      </c>
      <c r="AI739" s="72" t="s">
        <v>50</v>
      </c>
      <c r="AJ739" s="72">
        <v>0.01</v>
      </c>
      <c r="AK739" s="72">
        <f t="shared" si="263"/>
        <v>75.327970151942807</v>
      </c>
      <c r="AL739" s="72">
        <f t="shared" si="264"/>
        <v>2.9796386467350571</v>
      </c>
      <c r="AM739" s="72">
        <f t="shared" si="265"/>
        <v>172.56571428571428</v>
      </c>
      <c r="AN739" s="72">
        <v>43.63</v>
      </c>
      <c r="AO739" s="74">
        <v>21.007999999999999</v>
      </c>
      <c r="AP739" s="72">
        <v>8061.34</v>
      </c>
      <c r="AQ739" s="74">
        <v>50.19</v>
      </c>
      <c r="AR739" s="74">
        <v>6.76</v>
      </c>
      <c r="AS739" s="74">
        <v>7.87</v>
      </c>
      <c r="AT739" s="74">
        <v>1.1839999999999999</v>
      </c>
      <c r="AU739" s="74">
        <v>0.50700000000000001</v>
      </c>
      <c r="AV739" s="74">
        <v>7.0000000000000007E-2</v>
      </c>
      <c r="AW739" s="74">
        <v>7.84</v>
      </c>
      <c r="AX739" s="74">
        <v>0.13900000000000001</v>
      </c>
      <c r="AY739" s="74">
        <f t="shared" si="266"/>
        <v>22.47</v>
      </c>
      <c r="AZ739" s="74"/>
      <c r="BA739" s="74"/>
      <c r="BB739" s="74">
        <v>0.69899999999999995</v>
      </c>
      <c r="BC739" s="72">
        <v>98.07</v>
      </c>
      <c r="BD739" s="74">
        <v>0.32</v>
      </c>
      <c r="BE739" s="74">
        <v>3.73</v>
      </c>
      <c r="BF739" s="74">
        <v>8.48</v>
      </c>
      <c r="BG739" s="74">
        <v>0.04</v>
      </c>
      <c r="BH739" s="74">
        <v>0.437</v>
      </c>
      <c r="BI739" s="74">
        <v>3.9E-2</v>
      </c>
      <c r="BJ739" s="74" t="s">
        <v>50</v>
      </c>
      <c r="BK739" s="74">
        <v>6.0000000000000001E-3</v>
      </c>
      <c r="BL739" s="74">
        <v>1.3879999999999999</v>
      </c>
      <c r="BM739" s="72">
        <v>748.97</v>
      </c>
      <c r="BN739" s="74">
        <v>1.94</v>
      </c>
      <c r="BO739" s="74">
        <v>51.77</v>
      </c>
      <c r="BP739" s="74">
        <v>9.3480000000000008</v>
      </c>
      <c r="BQ739" s="74">
        <v>0.47099999999999997</v>
      </c>
      <c r="BR739" s="74">
        <v>0.161</v>
      </c>
      <c r="BS739" s="74">
        <v>0.51200000000000001</v>
      </c>
      <c r="BT739" s="74">
        <v>1.83</v>
      </c>
      <c r="BU739" s="74">
        <v>1.0999999999999999E-2</v>
      </c>
      <c r="BV739" s="74">
        <f t="shared" si="267"/>
        <v>11.178000000000001</v>
      </c>
      <c r="BW739" s="74">
        <f t="shared" si="268"/>
        <v>4.2409999999999997</v>
      </c>
      <c r="BX739" s="73"/>
      <c r="BY739" s="73"/>
      <c r="BZ739" s="74">
        <v>0.46600000000000003</v>
      </c>
      <c r="CA739" s="72">
        <v>61.57</v>
      </c>
      <c r="CB739" s="74">
        <v>0.2</v>
      </c>
      <c r="CC739" s="74">
        <v>0.46</v>
      </c>
      <c r="CD739" s="74">
        <v>8.1080000000000005</v>
      </c>
      <c r="CE739" s="74">
        <v>1.4E-2</v>
      </c>
      <c r="CF739" s="74">
        <v>0.45200000000000001</v>
      </c>
      <c r="CG739" s="74">
        <v>6.0000000000000001E-3</v>
      </c>
      <c r="CH739" s="74" t="s">
        <v>50</v>
      </c>
      <c r="CI739" s="74">
        <v>6.0000000000000001E-3</v>
      </c>
      <c r="CJ739" s="74">
        <v>2.19</v>
      </c>
      <c r="CK739" s="74">
        <v>478.91</v>
      </c>
      <c r="CL739" s="74">
        <v>0.97</v>
      </c>
      <c r="CM739" s="74">
        <v>6.77</v>
      </c>
      <c r="CN739" s="74">
        <v>37.173999999999999</v>
      </c>
      <c r="CO739" s="74">
        <v>0.108</v>
      </c>
      <c r="CP739" s="74">
        <v>0.69899999999999995</v>
      </c>
      <c r="CQ739" s="74">
        <v>6.8000000000000005E-2</v>
      </c>
      <c r="CR739" s="74">
        <v>5.84</v>
      </c>
      <c r="CS739" s="74">
        <v>1.2E-2</v>
      </c>
      <c r="CT739" s="74">
        <v>0.4</v>
      </c>
      <c r="CU739" s="74">
        <v>42.23</v>
      </c>
      <c r="CV739" s="74">
        <v>0.13</v>
      </c>
      <c r="CW739" s="74">
        <v>0.19</v>
      </c>
      <c r="CX739" s="74">
        <v>5.5469999999999997</v>
      </c>
      <c r="CY739" s="74">
        <v>8.0000000000000002E-3</v>
      </c>
      <c r="CZ739" s="74">
        <v>0.35099999999999998</v>
      </c>
      <c r="DA739" s="74">
        <v>3.0000000000000001E-3</v>
      </c>
      <c r="DB739" s="74" t="s">
        <v>50</v>
      </c>
      <c r="DC739" s="74">
        <v>5.0000000000000001E-3</v>
      </c>
      <c r="DD739" s="74">
        <v>48.56</v>
      </c>
    </row>
    <row r="740" spans="1:108" s="105" customFormat="1" ht="16.5" customHeight="1" x14ac:dyDescent="0.25">
      <c r="A740" s="70">
        <v>699</v>
      </c>
      <c r="B740" s="104">
        <v>45642</v>
      </c>
      <c r="C740" s="72">
        <v>2</v>
      </c>
      <c r="D740" s="72">
        <v>11.98</v>
      </c>
      <c r="E740" s="72">
        <v>2071.36</v>
      </c>
      <c r="F740" s="74"/>
      <c r="G740" s="72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2">
        <v>1.3440000000000001</v>
      </c>
      <c r="AB740" s="72">
        <v>303.41000000000003</v>
      </c>
      <c r="AC740" s="72">
        <v>1.1599999999999999</v>
      </c>
      <c r="AD740" s="72">
        <v>2.29</v>
      </c>
      <c r="AE740" s="72">
        <v>6.4989999999999997</v>
      </c>
      <c r="AF740" s="72">
        <v>6.2E-2</v>
      </c>
      <c r="AG740" s="72">
        <v>0.33200000000000002</v>
      </c>
      <c r="AH740" s="72">
        <v>2.4E-2</v>
      </c>
      <c r="AI740" s="72" t="s">
        <v>50</v>
      </c>
      <c r="AJ740" s="72">
        <v>7.0000000000000001E-3</v>
      </c>
      <c r="AK740" s="72">
        <f t="shared" si="263"/>
        <v>81.240903333082869</v>
      </c>
      <c r="AL740" s="72">
        <f t="shared" si="264"/>
        <v>2.8943826357282383</v>
      </c>
      <c r="AM740" s="72">
        <f t="shared" si="265"/>
        <v>261.56034482758622</v>
      </c>
      <c r="AN740" s="72"/>
      <c r="AO740" s="74">
        <v>27.353000000000002</v>
      </c>
      <c r="AP740" s="72">
        <v>8883.4699999999993</v>
      </c>
      <c r="AQ740" s="74">
        <v>47.24</v>
      </c>
      <c r="AR740" s="74">
        <v>6.59</v>
      </c>
      <c r="AS740" s="74">
        <v>6.7270000000000003</v>
      </c>
      <c r="AT740" s="74">
        <v>1.3160000000000001</v>
      </c>
      <c r="AU740" s="74">
        <v>0.38400000000000001</v>
      </c>
      <c r="AV740" s="74">
        <v>6.7000000000000004E-2</v>
      </c>
      <c r="AW740" s="74">
        <v>8.5399999999999991</v>
      </c>
      <c r="AX740" s="74">
        <v>9.0999999999999998E-2</v>
      </c>
      <c r="AY740" s="74">
        <f t="shared" si="266"/>
        <v>21.856999999999999</v>
      </c>
      <c r="AZ740" s="74"/>
      <c r="BA740" s="74"/>
      <c r="BB740" s="74">
        <v>0.46600000000000003</v>
      </c>
      <c r="BC740" s="72">
        <v>75.06</v>
      </c>
      <c r="BD740" s="74">
        <v>0.2</v>
      </c>
      <c r="BE740" s="74">
        <v>2.2200000000000002</v>
      </c>
      <c r="BF740" s="74">
        <v>6.2779999999999996</v>
      </c>
      <c r="BG740" s="74">
        <v>2.5999999999999999E-2</v>
      </c>
      <c r="BH740" s="74">
        <v>0.32</v>
      </c>
      <c r="BI740" s="74">
        <v>2.3E-2</v>
      </c>
      <c r="BJ740" s="74" t="s">
        <v>50</v>
      </c>
      <c r="BK740" s="74">
        <v>5.0000000000000001E-3</v>
      </c>
      <c r="BL740" s="74">
        <v>1.4890000000000001</v>
      </c>
      <c r="BM740" s="72">
        <v>639.19000000000005</v>
      </c>
      <c r="BN740" s="74">
        <v>1.08</v>
      </c>
      <c r="BO740" s="74">
        <v>53.94</v>
      </c>
      <c r="BP740" s="74">
        <v>8.202</v>
      </c>
      <c r="BQ740" s="74">
        <v>0.52200000000000002</v>
      </c>
      <c r="BR740" s="74">
        <v>0.10100000000000001</v>
      </c>
      <c r="BS740" s="74">
        <v>0.49099999999999999</v>
      </c>
      <c r="BT740" s="74">
        <v>1.46</v>
      </c>
      <c r="BU740" s="74">
        <v>7.0000000000000001E-3</v>
      </c>
      <c r="BV740" s="74">
        <f t="shared" si="267"/>
        <v>9.661999999999999</v>
      </c>
      <c r="BW740" s="74">
        <f t="shared" si="268"/>
        <v>3.0620000000000003</v>
      </c>
      <c r="BX740" s="73"/>
      <c r="BY740" s="73"/>
      <c r="BZ740" s="74">
        <v>0.4</v>
      </c>
      <c r="CA740" s="72">
        <v>48.36</v>
      </c>
      <c r="CB740" s="74">
        <v>0.13</v>
      </c>
      <c r="CC740" s="74">
        <v>0.4</v>
      </c>
      <c r="CD740" s="74">
        <v>5.5419999999999998</v>
      </c>
      <c r="CE740" s="74">
        <v>1.2E-2</v>
      </c>
      <c r="CF740" s="74">
        <v>0.28899999999999998</v>
      </c>
      <c r="CG740" s="74">
        <v>5.0000000000000001E-3</v>
      </c>
      <c r="CH740" s="74" t="s">
        <v>50</v>
      </c>
      <c r="CI740" s="74">
        <v>4.0000000000000001E-3</v>
      </c>
      <c r="CJ740" s="74">
        <v>2.3580000000000001</v>
      </c>
      <c r="CK740" s="74">
        <v>588.26</v>
      </c>
      <c r="CL740" s="74">
        <v>0.86</v>
      </c>
      <c r="CM740" s="74">
        <v>9.02</v>
      </c>
      <c r="CN740" s="74">
        <v>34.982999999999997</v>
      </c>
      <c r="CO740" s="74">
        <v>0.158</v>
      </c>
      <c r="CP740" s="74">
        <v>0.73099999999999998</v>
      </c>
      <c r="CQ740" s="74">
        <v>9.4E-2</v>
      </c>
      <c r="CR740" s="74">
        <v>7.66</v>
      </c>
      <c r="CS740" s="74">
        <v>1.0999999999999999E-2</v>
      </c>
      <c r="CT740" s="74">
        <v>0.33300000000000002</v>
      </c>
      <c r="CU740" s="74">
        <v>40.409999999999997</v>
      </c>
      <c r="CV740" s="74">
        <v>0.13</v>
      </c>
      <c r="CW740" s="74">
        <v>0.2</v>
      </c>
      <c r="CX740" s="74">
        <v>5.3010000000000002</v>
      </c>
      <c r="CY740" s="74">
        <v>8.9999999999999993E-3</v>
      </c>
      <c r="CZ740" s="74">
        <v>0.28899999999999998</v>
      </c>
      <c r="DA740" s="74">
        <v>3.0000000000000001E-3</v>
      </c>
      <c r="DB740" s="74" t="s">
        <v>50</v>
      </c>
      <c r="DC740" s="74">
        <v>5.0000000000000001E-3</v>
      </c>
      <c r="DD740" s="74"/>
    </row>
    <row r="741" spans="1:108" s="105" customFormat="1" ht="16.5" customHeight="1" x14ac:dyDescent="0.25">
      <c r="A741" s="70">
        <v>700</v>
      </c>
      <c r="B741" s="104">
        <v>45643</v>
      </c>
      <c r="C741" s="72">
        <v>1</v>
      </c>
      <c r="D741" s="72">
        <v>12</v>
      </c>
      <c r="E741" s="72">
        <v>2102.02</v>
      </c>
      <c r="F741" s="74"/>
      <c r="G741" s="72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2">
        <v>1.496</v>
      </c>
      <c r="AB741" s="72">
        <v>370.34</v>
      </c>
      <c r="AC741" s="72">
        <v>1.41</v>
      </c>
      <c r="AD741" s="72">
        <v>2.78</v>
      </c>
      <c r="AE741" s="72">
        <v>7.9349999999999996</v>
      </c>
      <c r="AF741" s="72">
        <v>6.0999999999999999E-2</v>
      </c>
      <c r="AG741" s="72">
        <v>0.41499999999999998</v>
      </c>
      <c r="AH741" s="72">
        <v>2.8000000000000001E-2</v>
      </c>
      <c r="AI741" s="72" t="s">
        <v>50</v>
      </c>
      <c r="AJ741" s="72">
        <v>8.9999999999999993E-3</v>
      </c>
      <c r="AK741" s="72">
        <f t="shared" si="263"/>
        <v>77.134468109911637</v>
      </c>
      <c r="AL741" s="72">
        <f t="shared" si="264"/>
        <v>2.9542649518253081</v>
      </c>
      <c r="AM741" s="72">
        <f t="shared" si="265"/>
        <v>262.65248226950354</v>
      </c>
      <c r="AN741" s="72">
        <v>58.81</v>
      </c>
      <c r="AO741" s="74">
        <v>22.381</v>
      </c>
      <c r="AP741" s="72">
        <v>9491.0300000000007</v>
      </c>
      <c r="AQ741" s="74">
        <v>43.87</v>
      </c>
      <c r="AR741" s="74">
        <v>8.93</v>
      </c>
      <c r="AS741" s="74">
        <v>7.9210000000000003</v>
      </c>
      <c r="AT741" s="74">
        <v>1.0409999999999999</v>
      </c>
      <c r="AU741" s="74">
        <v>0.44900000000000001</v>
      </c>
      <c r="AV741" s="74">
        <v>8.7999999999999995E-2</v>
      </c>
      <c r="AW741" s="74">
        <v>8.68</v>
      </c>
      <c r="AX741" s="74">
        <v>0.11799999999999999</v>
      </c>
      <c r="AY741" s="74">
        <f t="shared" si="266"/>
        <v>25.530999999999999</v>
      </c>
      <c r="AZ741" s="74"/>
      <c r="BA741" s="74"/>
      <c r="BB741" s="74">
        <v>0.433</v>
      </c>
      <c r="BC741" s="72">
        <v>65.7</v>
      </c>
      <c r="BD741" s="74">
        <v>0.16</v>
      </c>
      <c r="BE741" s="74">
        <v>2.0099999999999998</v>
      </c>
      <c r="BF741" s="74">
        <v>6.9710000000000001</v>
      </c>
      <c r="BG741" s="74">
        <v>1.9E-2</v>
      </c>
      <c r="BH741" s="74">
        <v>0.33100000000000002</v>
      </c>
      <c r="BI741" s="74">
        <v>0.02</v>
      </c>
      <c r="BJ741" s="74" t="s">
        <v>50</v>
      </c>
      <c r="BK741" s="74">
        <v>5.0000000000000001E-3</v>
      </c>
      <c r="BL741" s="74">
        <v>1.095</v>
      </c>
      <c r="BM741" s="72">
        <v>557.11</v>
      </c>
      <c r="BN741" s="74">
        <v>0.74</v>
      </c>
      <c r="BO741" s="74">
        <v>47.13</v>
      </c>
      <c r="BP741" s="74">
        <v>8.2029999999999994</v>
      </c>
      <c r="BQ741" s="74">
        <v>0.28899999999999998</v>
      </c>
      <c r="BR741" s="74">
        <v>0.222</v>
      </c>
      <c r="BS741" s="74">
        <v>0.31900000000000001</v>
      </c>
      <c r="BT741" s="74">
        <v>4.17</v>
      </c>
      <c r="BU741" s="74">
        <v>5.0000000000000001E-3</v>
      </c>
      <c r="BV741" s="74">
        <f t="shared" si="267"/>
        <v>12.372999999999999</v>
      </c>
      <c r="BW741" s="74">
        <f t="shared" si="268"/>
        <v>5.1989999999999998</v>
      </c>
      <c r="BX741" s="73"/>
      <c r="BY741" s="73"/>
      <c r="BZ741" s="74">
        <v>0.39900000000000002</v>
      </c>
      <c r="CA741" s="72">
        <v>47.53</v>
      </c>
      <c r="CB741" s="74">
        <v>0.17</v>
      </c>
      <c r="CC741" s="74">
        <v>0.32</v>
      </c>
      <c r="CD741" s="74">
        <v>6.7919999999999998</v>
      </c>
      <c r="CE741" s="74">
        <v>0.01</v>
      </c>
      <c r="CF741" s="74">
        <v>0.36099999999999999</v>
      </c>
      <c r="CG741" s="74">
        <v>4.0000000000000001E-3</v>
      </c>
      <c r="CH741" s="74" t="s">
        <v>50</v>
      </c>
      <c r="CI741" s="74">
        <v>6.0000000000000001E-3</v>
      </c>
      <c r="CJ741" s="74">
        <v>2.3540000000000001</v>
      </c>
      <c r="CK741" s="74">
        <v>426.93</v>
      </c>
      <c r="CL741" s="74">
        <v>0.4</v>
      </c>
      <c r="CM741" s="74">
        <v>3.15</v>
      </c>
      <c r="CN741" s="74">
        <v>36.493000000000002</v>
      </c>
      <c r="CO741" s="74">
        <v>5.7000000000000002E-2</v>
      </c>
      <c r="CP741" s="74">
        <v>0.58499999999999996</v>
      </c>
      <c r="CQ741" s="74">
        <v>3.2000000000000001E-2</v>
      </c>
      <c r="CR741" s="74">
        <v>8.56</v>
      </c>
      <c r="CS741" s="74">
        <v>0.01</v>
      </c>
      <c r="CT741" s="74">
        <v>0.29899999999999999</v>
      </c>
      <c r="CU741" s="74">
        <v>36.39</v>
      </c>
      <c r="CV741" s="74">
        <v>0.19</v>
      </c>
      <c r="CW741" s="74">
        <v>0.24</v>
      </c>
      <c r="CX741" s="74">
        <v>7.3019999999999996</v>
      </c>
      <c r="CY741" s="74">
        <v>1.2E-2</v>
      </c>
      <c r="CZ741" s="74">
        <v>0.46</v>
      </c>
      <c r="DA741" s="74">
        <v>3.0000000000000001E-3</v>
      </c>
      <c r="DB741" s="74" t="s">
        <v>50</v>
      </c>
      <c r="DC741" s="74">
        <v>7.0000000000000001E-3</v>
      </c>
      <c r="DD741" s="74">
        <v>57.48</v>
      </c>
    </row>
    <row r="742" spans="1:108" s="105" customFormat="1" ht="16.5" customHeight="1" x14ac:dyDescent="0.25">
      <c r="A742" s="70">
        <v>701</v>
      </c>
      <c r="B742" s="104">
        <v>45643</v>
      </c>
      <c r="C742" s="72">
        <v>2</v>
      </c>
      <c r="D742" s="72">
        <v>12</v>
      </c>
      <c r="E742" s="72">
        <v>2093.87</v>
      </c>
      <c r="F742" s="74"/>
      <c r="G742" s="72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2">
        <v>0.89700000000000002</v>
      </c>
      <c r="AB742" s="72">
        <v>337.67</v>
      </c>
      <c r="AC742" s="72">
        <v>1.03</v>
      </c>
      <c r="AD742" s="72">
        <v>2.2200000000000002</v>
      </c>
      <c r="AE742" s="72">
        <v>6.9790000000000001</v>
      </c>
      <c r="AF742" s="72">
        <v>5.0999999999999997E-2</v>
      </c>
      <c r="AG742" s="72">
        <v>0.307</v>
      </c>
      <c r="AH742" s="72">
        <v>2.1999999999999999E-2</v>
      </c>
      <c r="AI742" s="72" t="s">
        <v>50</v>
      </c>
      <c r="AJ742" s="72">
        <v>8.0000000000000002E-3</v>
      </c>
      <c r="AK742" s="72">
        <f t="shared" si="263"/>
        <v>80.475845714793039</v>
      </c>
      <c r="AL742" s="72">
        <f t="shared" si="264"/>
        <v>2.9050253195492894</v>
      </c>
      <c r="AM742" s="72">
        <f t="shared" si="265"/>
        <v>327.8349514563107</v>
      </c>
      <c r="AN742" s="72">
        <v>43.77</v>
      </c>
      <c r="AO742" s="74">
        <v>19.826000000000001</v>
      </c>
      <c r="AP742" s="72">
        <v>10239.700000000001</v>
      </c>
      <c r="AQ742" s="74">
        <v>39.479999999999997</v>
      </c>
      <c r="AR742" s="74">
        <v>13.35</v>
      </c>
      <c r="AS742" s="74">
        <v>8.1859999999999999</v>
      </c>
      <c r="AT742" s="74">
        <v>1.1479999999999999</v>
      </c>
      <c r="AU742" s="74">
        <v>0.38500000000000001</v>
      </c>
      <c r="AV742" s="74">
        <v>0.13</v>
      </c>
      <c r="AW742" s="74">
        <v>6.84</v>
      </c>
      <c r="AX742" s="74">
        <v>0.11</v>
      </c>
      <c r="AY742" s="74">
        <f t="shared" si="266"/>
        <v>28.375999999999998</v>
      </c>
      <c r="AZ742" s="74"/>
      <c r="BA742" s="74"/>
      <c r="BB742" s="74">
        <v>0.36599999999999999</v>
      </c>
      <c r="BC742" s="72">
        <v>67.16</v>
      </c>
      <c r="BD742" s="74">
        <v>0.18</v>
      </c>
      <c r="BE742" s="74">
        <v>2.27</v>
      </c>
      <c r="BF742" s="74">
        <v>7.6360000000000001</v>
      </c>
      <c r="BG742" s="74">
        <v>2.4E-2</v>
      </c>
      <c r="BH742" s="74">
        <v>0.318</v>
      </c>
      <c r="BI742" s="74">
        <v>2.3E-2</v>
      </c>
      <c r="BJ742" s="74" t="s">
        <v>50</v>
      </c>
      <c r="BK742" s="74">
        <v>5.0000000000000001E-3</v>
      </c>
      <c r="BL742" s="74">
        <v>1.0960000000000001</v>
      </c>
      <c r="BM742" s="72">
        <v>727.81</v>
      </c>
      <c r="BN742" s="74">
        <v>0.88</v>
      </c>
      <c r="BO742" s="74">
        <v>55.18</v>
      </c>
      <c r="BP742" s="74">
        <v>8.6449999999999996</v>
      </c>
      <c r="BQ742" s="74">
        <v>0.56499999999999995</v>
      </c>
      <c r="BR742" s="74">
        <v>0.11899999999999999</v>
      </c>
      <c r="BS742" s="74">
        <v>0.57999999999999996</v>
      </c>
      <c r="BT742" s="74">
        <v>1.06</v>
      </c>
      <c r="BU742" s="74">
        <v>6.0000000000000001E-3</v>
      </c>
      <c r="BV742" s="74">
        <f t="shared" si="267"/>
        <v>9.7050000000000001</v>
      </c>
      <c r="BW742" s="74">
        <f t="shared" si="268"/>
        <v>2.5049999999999999</v>
      </c>
      <c r="BX742" s="73"/>
      <c r="BY742" s="73"/>
      <c r="BZ742" s="74">
        <v>0.33300000000000002</v>
      </c>
      <c r="CA742" s="72">
        <v>45.11</v>
      </c>
      <c r="CB742" s="74">
        <v>0.14000000000000001</v>
      </c>
      <c r="CC742" s="74">
        <v>0.3</v>
      </c>
      <c r="CD742" s="74">
        <v>6.8239999999999998</v>
      </c>
      <c r="CE742" s="74">
        <v>1.0999999999999999E-2</v>
      </c>
      <c r="CF742" s="74">
        <v>0.29699999999999999</v>
      </c>
      <c r="CG742" s="74">
        <v>3.0000000000000001E-3</v>
      </c>
      <c r="CH742" s="74" t="s">
        <v>50</v>
      </c>
      <c r="CI742" s="74">
        <v>5.0000000000000001E-3</v>
      </c>
      <c r="CJ742" s="74">
        <v>2.9929999999999999</v>
      </c>
      <c r="CK742" s="74">
        <v>370.39</v>
      </c>
      <c r="CL742" s="74">
        <v>0.37</v>
      </c>
      <c r="CM742" s="74">
        <v>2.4700000000000002</v>
      </c>
      <c r="CN742" s="74">
        <v>38.945999999999998</v>
      </c>
      <c r="CO742" s="74">
        <v>5.3999999999999999E-2</v>
      </c>
      <c r="CP742" s="74">
        <v>0.98899999999999999</v>
      </c>
      <c r="CQ742" s="74">
        <v>2.5999999999999999E-2</v>
      </c>
      <c r="CR742" s="74">
        <v>8.34</v>
      </c>
      <c r="CS742" s="74">
        <v>1.7999999999999999E-2</v>
      </c>
      <c r="CT742" s="74">
        <v>0.23300000000000001</v>
      </c>
      <c r="CU742" s="74">
        <v>28.44</v>
      </c>
      <c r="CV742" s="74">
        <v>0.13</v>
      </c>
      <c r="CW742" s="74">
        <v>0.17</v>
      </c>
      <c r="CX742" s="74">
        <v>4.7590000000000003</v>
      </c>
      <c r="CY742" s="74">
        <v>8.0000000000000002E-3</v>
      </c>
      <c r="CZ742" s="74">
        <v>0.25800000000000001</v>
      </c>
      <c r="DA742" s="74">
        <v>2E-3</v>
      </c>
      <c r="DB742" s="74" t="s">
        <v>50</v>
      </c>
      <c r="DC742" s="74">
        <v>5.0000000000000001E-3</v>
      </c>
      <c r="DD742" s="74">
        <v>53.63</v>
      </c>
    </row>
    <row r="743" spans="1:108" s="105" customFormat="1" ht="16.5" customHeight="1" x14ac:dyDescent="0.25">
      <c r="A743" s="70">
        <v>702</v>
      </c>
      <c r="B743" s="104">
        <v>45644</v>
      </c>
      <c r="C743" s="72">
        <v>1</v>
      </c>
      <c r="D743" s="72">
        <v>12</v>
      </c>
      <c r="E743" s="72">
        <v>1929.39</v>
      </c>
      <c r="F743" s="74"/>
      <c r="G743" s="72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2">
        <v>1.196</v>
      </c>
      <c r="AB743" s="72">
        <v>373.89</v>
      </c>
      <c r="AC743" s="72">
        <v>1.3</v>
      </c>
      <c r="AD743" s="72">
        <v>2.99</v>
      </c>
      <c r="AE743" s="72">
        <v>8.8119999999999994</v>
      </c>
      <c r="AF743" s="72">
        <v>0.05</v>
      </c>
      <c r="AG743" s="72">
        <v>0.51300000000000001</v>
      </c>
      <c r="AH743" s="72">
        <v>2.9000000000000001E-2</v>
      </c>
      <c r="AI743" s="72" t="s">
        <v>50</v>
      </c>
      <c r="AJ743" s="72">
        <v>8.9999999999999993E-3</v>
      </c>
      <c r="AK743" s="72">
        <f t="shared" si="263"/>
        <v>75.042425500591108</v>
      </c>
      <c r="AL743" s="72">
        <f t="shared" si="264"/>
        <v>2.9847369038092659</v>
      </c>
      <c r="AM743" s="72">
        <f t="shared" si="265"/>
        <v>287.60769230769228</v>
      </c>
      <c r="AN743" s="72"/>
      <c r="AO743" s="74">
        <v>22.026</v>
      </c>
      <c r="AP743" s="72">
        <v>8983.26</v>
      </c>
      <c r="AQ743" s="74">
        <v>41.43</v>
      </c>
      <c r="AR743" s="74">
        <v>11.93</v>
      </c>
      <c r="AS743" s="74">
        <v>8.1869999999999994</v>
      </c>
      <c r="AT743" s="74">
        <v>0.91800000000000004</v>
      </c>
      <c r="AU743" s="74">
        <v>0.46800000000000003</v>
      </c>
      <c r="AV743" s="74">
        <v>0.114</v>
      </c>
      <c r="AW743" s="74">
        <v>7.41</v>
      </c>
      <c r="AX743" s="74">
        <v>0.13400000000000001</v>
      </c>
      <c r="AY743" s="74">
        <f t="shared" si="266"/>
        <v>27.527000000000001</v>
      </c>
      <c r="AZ743" s="74"/>
      <c r="BA743" s="74"/>
      <c r="BB743" s="74">
        <v>0.6</v>
      </c>
      <c r="BC743" s="72">
        <v>99.7</v>
      </c>
      <c r="BD743" s="74">
        <v>0.22</v>
      </c>
      <c r="BE743" s="74">
        <v>2.56</v>
      </c>
      <c r="BF743" s="74">
        <v>7.6580000000000004</v>
      </c>
      <c r="BG743" s="74">
        <v>2.5999999999999999E-2</v>
      </c>
      <c r="BH743" s="74">
        <v>0.41199999999999998</v>
      </c>
      <c r="BI743" s="74">
        <v>2.5000000000000001E-2</v>
      </c>
      <c r="BJ743" s="74" t="s">
        <v>50</v>
      </c>
      <c r="BK743" s="74">
        <v>8.9999999999999993E-3</v>
      </c>
      <c r="BL743" s="74">
        <v>1.29</v>
      </c>
      <c r="BM743" s="72">
        <v>620.58000000000004</v>
      </c>
      <c r="BN743" s="74">
        <v>0.83</v>
      </c>
      <c r="BO743" s="74">
        <v>54.07</v>
      </c>
      <c r="BP743" s="74">
        <v>8.8460000000000001</v>
      </c>
      <c r="BQ743" s="74">
        <v>0.41</v>
      </c>
      <c r="BR743" s="74">
        <v>0.14599999999999999</v>
      </c>
      <c r="BS743" s="74">
        <v>0.45</v>
      </c>
      <c r="BT743" s="74">
        <v>1.0900000000000001</v>
      </c>
      <c r="BU743" s="74">
        <v>7.0000000000000001E-3</v>
      </c>
      <c r="BV743" s="74">
        <f t="shared" si="267"/>
        <v>9.9359999999999999</v>
      </c>
      <c r="BW743" s="74">
        <f t="shared" si="268"/>
        <v>2.33</v>
      </c>
      <c r="BX743" s="73"/>
      <c r="BY743" s="73"/>
      <c r="BZ743" s="74">
        <v>0.39900000000000002</v>
      </c>
      <c r="CA743" s="72">
        <v>55.16</v>
      </c>
      <c r="CB743" s="74">
        <v>0.16</v>
      </c>
      <c r="CC743" s="74">
        <v>0.42</v>
      </c>
      <c r="CD743" s="74">
        <v>7.319</v>
      </c>
      <c r="CE743" s="74">
        <v>1.2E-2</v>
      </c>
      <c r="CF743" s="74">
        <v>0.41099999999999998</v>
      </c>
      <c r="CG743" s="74">
        <v>5.0000000000000001E-3</v>
      </c>
      <c r="CH743" s="74" t="s">
        <v>50</v>
      </c>
      <c r="CI743" s="74">
        <v>6.0000000000000001E-3</v>
      </c>
      <c r="CJ743" s="74">
        <v>1.9730000000000001</v>
      </c>
      <c r="CK743" s="74">
        <v>443.02</v>
      </c>
      <c r="CL743" s="74">
        <v>0.46</v>
      </c>
      <c r="CM743" s="74">
        <v>4.8</v>
      </c>
      <c r="CN743" s="74">
        <v>35.22</v>
      </c>
      <c r="CO743" s="74">
        <v>7.6999999999999999E-2</v>
      </c>
      <c r="CP743" s="74">
        <v>0.82799999999999996</v>
      </c>
      <c r="CQ743" s="74">
        <v>4.8000000000000001E-2</v>
      </c>
      <c r="CR743" s="74">
        <v>7.51</v>
      </c>
      <c r="CS743" s="74">
        <v>1.4E-2</v>
      </c>
      <c r="CT743" s="74">
        <v>0.3</v>
      </c>
      <c r="CU743" s="74">
        <v>32.18</v>
      </c>
      <c r="CV743" s="74">
        <v>0.14000000000000001</v>
      </c>
      <c r="CW743" s="74">
        <v>0.21</v>
      </c>
      <c r="CX743" s="74">
        <v>5.9260000000000002</v>
      </c>
      <c r="CY743" s="74">
        <v>8.0000000000000002E-3</v>
      </c>
      <c r="CZ743" s="74">
        <v>0.38900000000000001</v>
      </c>
      <c r="DA743" s="74">
        <v>3.0000000000000001E-3</v>
      </c>
      <c r="DB743" s="74" t="s">
        <v>50</v>
      </c>
      <c r="DC743" s="74">
        <v>5.0000000000000001E-3</v>
      </c>
      <c r="DD743" s="74"/>
    </row>
    <row r="744" spans="1:108" s="105" customFormat="1" ht="16.5" customHeight="1" x14ac:dyDescent="0.25">
      <c r="A744" s="70">
        <v>703</v>
      </c>
      <c r="B744" s="104">
        <v>45644</v>
      </c>
      <c r="C744" s="72">
        <v>2</v>
      </c>
      <c r="D744" s="72">
        <v>11.98</v>
      </c>
      <c r="E744" s="72">
        <v>1983.9</v>
      </c>
      <c r="F744" s="74"/>
      <c r="G744" s="72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2">
        <v>0.997</v>
      </c>
      <c r="AB744" s="72">
        <v>354.55</v>
      </c>
      <c r="AC744" s="72">
        <v>1.03</v>
      </c>
      <c r="AD744" s="72">
        <v>2.14</v>
      </c>
      <c r="AE744" s="72">
        <v>6.843</v>
      </c>
      <c r="AF744" s="72">
        <v>4.7E-2</v>
      </c>
      <c r="AG744" s="72">
        <v>0.27700000000000002</v>
      </c>
      <c r="AH744" s="72">
        <v>2.1000000000000001E-2</v>
      </c>
      <c r="AI744" s="72" t="s">
        <v>50</v>
      </c>
      <c r="AJ744" s="72">
        <v>7.0000000000000001E-3</v>
      </c>
      <c r="AK744" s="72">
        <f t="shared" si="263"/>
        <v>80.896577084647532</v>
      </c>
      <c r="AL744" s="72">
        <f t="shared" si="264"/>
        <v>2.8992602438894628</v>
      </c>
      <c r="AM744" s="72">
        <f t="shared" si="265"/>
        <v>344.22330097087377</v>
      </c>
      <c r="AN744" s="72">
        <v>41.61</v>
      </c>
      <c r="AO744" s="74">
        <v>25.780999999999999</v>
      </c>
      <c r="AP744" s="72">
        <v>11088.17</v>
      </c>
      <c r="AQ744" s="74">
        <v>45.94</v>
      </c>
      <c r="AR744" s="74">
        <v>7.48</v>
      </c>
      <c r="AS744" s="74">
        <v>5.548</v>
      </c>
      <c r="AT744" s="74">
        <v>0.88800000000000001</v>
      </c>
      <c r="AU744" s="74">
        <v>0.23699999999999999</v>
      </c>
      <c r="AV744" s="74">
        <v>7.0999999999999994E-2</v>
      </c>
      <c r="AW744" s="74">
        <v>6.56</v>
      </c>
      <c r="AX744" s="74">
        <v>0.114</v>
      </c>
      <c r="AY744" s="74">
        <f t="shared" si="266"/>
        <v>19.588000000000001</v>
      </c>
      <c r="AZ744" s="74"/>
      <c r="BA744" s="74"/>
      <c r="BB744" s="74">
        <v>0.39900000000000002</v>
      </c>
      <c r="BC744" s="72">
        <v>123.94</v>
      </c>
      <c r="BD744" s="74">
        <v>0.18</v>
      </c>
      <c r="BE744" s="74">
        <v>1.23</v>
      </c>
      <c r="BF744" s="74">
        <v>6.907</v>
      </c>
      <c r="BG744" s="74">
        <v>1.4E-2</v>
      </c>
      <c r="BH744" s="74">
        <v>0.312</v>
      </c>
      <c r="BI744" s="74">
        <v>1.2E-2</v>
      </c>
      <c r="BJ744" s="74" t="s">
        <v>50</v>
      </c>
      <c r="BK744" s="74">
        <v>1.2999999999999999E-2</v>
      </c>
      <c r="BL744" s="74">
        <v>2.3820000000000001</v>
      </c>
      <c r="BM744" s="72">
        <v>1318.49</v>
      </c>
      <c r="BN744" s="74">
        <v>1.63</v>
      </c>
      <c r="BO744" s="74">
        <v>53.06</v>
      </c>
      <c r="BP744" s="74">
        <v>6.2140000000000004</v>
      </c>
      <c r="BQ744" s="74">
        <v>0.40200000000000002</v>
      </c>
      <c r="BR744" s="74">
        <v>0.109</v>
      </c>
      <c r="BS744" s="74">
        <v>0.33100000000000002</v>
      </c>
      <c r="BT744" s="74">
        <v>1.1200000000000001</v>
      </c>
      <c r="BU744" s="74">
        <v>1.0999999999999999E-2</v>
      </c>
      <c r="BV744" s="74">
        <f t="shared" si="267"/>
        <v>7.3340000000000005</v>
      </c>
      <c r="BW744" s="74">
        <f t="shared" si="268"/>
        <v>3.1520000000000001</v>
      </c>
      <c r="BX744" s="73"/>
      <c r="BY744" s="73"/>
      <c r="BZ744" s="74">
        <v>0.33300000000000002</v>
      </c>
      <c r="CA744" s="72">
        <v>84.29</v>
      </c>
      <c r="CB744" s="74">
        <v>0.14000000000000001</v>
      </c>
      <c r="CC744" s="74">
        <v>0.48</v>
      </c>
      <c r="CD744" s="74">
        <v>5.0659999999999998</v>
      </c>
      <c r="CE744" s="74">
        <v>1.4E-2</v>
      </c>
      <c r="CF744" s="74">
        <v>0.28599999999999998</v>
      </c>
      <c r="CG744" s="74">
        <v>5.0000000000000001E-3</v>
      </c>
      <c r="CH744" s="74" t="s">
        <v>50</v>
      </c>
      <c r="CI744" s="74">
        <v>5.0000000000000001E-3</v>
      </c>
      <c r="CJ744" s="74">
        <v>2.9689999999999999</v>
      </c>
      <c r="CK744" s="74">
        <v>1143.5</v>
      </c>
      <c r="CL744" s="74">
        <v>0.71</v>
      </c>
      <c r="CM744" s="74">
        <v>8.8699999999999992</v>
      </c>
      <c r="CN744" s="74">
        <v>30.303999999999998</v>
      </c>
      <c r="CO744" s="74">
        <v>0.14299999999999999</v>
      </c>
      <c r="CP744" s="74">
        <v>0.55500000000000005</v>
      </c>
      <c r="CQ744" s="74">
        <v>8.5999999999999993E-2</v>
      </c>
      <c r="CR744" s="74">
        <v>9.7200000000000006</v>
      </c>
      <c r="CS744" s="74">
        <v>1.2E-2</v>
      </c>
      <c r="CT744" s="74">
        <v>0.2</v>
      </c>
      <c r="CU744" s="74">
        <v>21.08</v>
      </c>
      <c r="CV744" s="74">
        <v>0.13</v>
      </c>
      <c r="CW744" s="74">
        <v>0.2</v>
      </c>
      <c r="CX744" s="74">
        <v>4.548</v>
      </c>
      <c r="CY744" s="74">
        <v>8.0000000000000002E-3</v>
      </c>
      <c r="CZ744" s="74">
        <v>0.159</v>
      </c>
      <c r="DA744" s="74">
        <v>3.0000000000000001E-3</v>
      </c>
      <c r="DB744" s="74" t="s">
        <v>50</v>
      </c>
      <c r="DC744" s="74">
        <v>3.0000000000000001E-3</v>
      </c>
      <c r="DD744" s="74">
        <v>39.01</v>
      </c>
    </row>
    <row r="745" spans="1:108" s="105" customFormat="1" ht="16.5" customHeight="1" x14ac:dyDescent="0.25">
      <c r="A745" s="70">
        <v>704</v>
      </c>
      <c r="B745" s="104">
        <v>45645</v>
      </c>
      <c r="C745" s="72">
        <v>1</v>
      </c>
      <c r="D745" s="72">
        <v>11.86</v>
      </c>
      <c r="E745" s="72">
        <v>1962.75</v>
      </c>
      <c r="F745" s="74"/>
      <c r="G745" s="72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2">
        <v>1.3959999999999999</v>
      </c>
      <c r="AB745" s="72">
        <v>346.81</v>
      </c>
      <c r="AC745" s="72">
        <v>1.24</v>
      </c>
      <c r="AD745" s="72">
        <v>2.85</v>
      </c>
      <c r="AE745" s="72">
        <v>8.4849999999999994</v>
      </c>
      <c r="AF745" s="72">
        <v>5.8999999999999997E-2</v>
      </c>
      <c r="AG745" s="72">
        <v>0.53400000000000003</v>
      </c>
      <c r="AH745" s="72">
        <v>2.7E-2</v>
      </c>
      <c r="AI745" s="72" t="s">
        <v>50</v>
      </c>
      <c r="AJ745" s="72">
        <v>1.0999999999999999E-2</v>
      </c>
      <c r="AK745" s="72">
        <f t="shared" si="263"/>
        <v>75.990606662541467</v>
      </c>
      <c r="AL745" s="72">
        <f t="shared" si="264"/>
        <v>2.9707804487261904</v>
      </c>
      <c r="AM745" s="72">
        <f t="shared" si="265"/>
        <v>279.68548387096774</v>
      </c>
      <c r="AN745" s="72"/>
      <c r="AO745" s="74">
        <v>33.442999999999998</v>
      </c>
      <c r="AP745" s="72">
        <v>10579.89</v>
      </c>
      <c r="AQ745" s="74">
        <v>43.24</v>
      </c>
      <c r="AR745" s="74">
        <v>11.46</v>
      </c>
      <c r="AS745" s="74">
        <v>7.8079999999999998</v>
      </c>
      <c r="AT745" s="74">
        <v>1.208</v>
      </c>
      <c r="AU745" s="74">
        <v>0.50600000000000001</v>
      </c>
      <c r="AV745" s="74">
        <v>0.105</v>
      </c>
      <c r="AW745" s="74">
        <v>7.28</v>
      </c>
      <c r="AX745" s="74">
        <v>0.13100000000000001</v>
      </c>
      <c r="AY745" s="74">
        <f t="shared" si="266"/>
        <v>26.548000000000002</v>
      </c>
      <c r="AZ745" s="74"/>
      <c r="BA745" s="74"/>
      <c r="BB745" s="74">
        <v>0.56599999999999995</v>
      </c>
      <c r="BC745" s="72">
        <v>104.27</v>
      </c>
      <c r="BD745" s="74">
        <v>0.23</v>
      </c>
      <c r="BE745" s="74">
        <v>2.2200000000000002</v>
      </c>
      <c r="BF745" s="74">
        <v>6.952</v>
      </c>
      <c r="BG745" s="74">
        <v>2.5000000000000001E-2</v>
      </c>
      <c r="BH745" s="74">
        <v>0.42299999999999999</v>
      </c>
      <c r="BI745" s="74">
        <v>2.1000000000000001E-2</v>
      </c>
      <c r="BJ745" s="74" t="s">
        <v>50</v>
      </c>
      <c r="BK745" s="74">
        <v>5.0000000000000001E-3</v>
      </c>
      <c r="BL745" s="74">
        <v>1.6950000000000001</v>
      </c>
      <c r="BM745" s="72">
        <v>945.25</v>
      </c>
      <c r="BN745" s="74">
        <v>1.42</v>
      </c>
      <c r="BO745" s="74">
        <v>53.47</v>
      </c>
      <c r="BP745" s="74">
        <v>8.5410000000000004</v>
      </c>
      <c r="BQ745" s="74">
        <v>0.48299999999999998</v>
      </c>
      <c r="BR745" s="74">
        <v>0.14799999999999999</v>
      </c>
      <c r="BS745" s="74">
        <v>0.45300000000000001</v>
      </c>
      <c r="BT745" s="74">
        <v>1.36</v>
      </c>
      <c r="BU745" s="74">
        <v>0.01</v>
      </c>
      <c r="BV745" s="74">
        <f t="shared" si="267"/>
        <v>9.9009999999999998</v>
      </c>
      <c r="BW745" s="74">
        <f t="shared" si="268"/>
        <v>3.2630000000000003</v>
      </c>
      <c r="BX745" s="73"/>
      <c r="BY745" s="73"/>
      <c r="BZ745" s="74">
        <v>0.46500000000000002</v>
      </c>
      <c r="CA745" s="72">
        <v>61.94</v>
      </c>
      <c r="CB745" s="74">
        <v>0.19</v>
      </c>
      <c r="CC745" s="74">
        <v>0.34</v>
      </c>
      <c r="CD745" s="74">
        <v>7.4829999999999997</v>
      </c>
      <c r="CE745" s="74">
        <v>1.2E-2</v>
      </c>
      <c r="CF745" s="74">
        <v>0.46</v>
      </c>
      <c r="CG745" s="74">
        <v>4.0000000000000001E-3</v>
      </c>
      <c r="CH745" s="74" t="s">
        <v>50</v>
      </c>
      <c r="CI745" s="74">
        <v>7.0000000000000001E-3</v>
      </c>
      <c r="CJ745" s="74">
        <v>3.9359999999999999</v>
      </c>
      <c r="CK745" s="74">
        <v>693.08</v>
      </c>
      <c r="CL745" s="74">
        <v>0.7</v>
      </c>
      <c r="CM745" s="74">
        <v>4.22</v>
      </c>
      <c r="CN745" s="74">
        <v>35.442</v>
      </c>
      <c r="CO745" s="74">
        <v>9.5000000000000001E-2</v>
      </c>
      <c r="CP745" s="74">
        <v>0.73899999999999999</v>
      </c>
      <c r="CQ745" s="74">
        <v>4.1000000000000002E-2</v>
      </c>
      <c r="CR745" s="74">
        <v>7.17</v>
      </c>
      <c r="CS745" s="74">
        <v>1.4999999999999999E-2</v>
      </c>
      <c r="CT745" s="74">
        <v>0.433</v>
      </c>
      <c r="CU745" s="74">
        <v>49.83</v>
      </c>
      <c r="CV745" s="74">
        <v>0.16</v>
      </c>
      <c r="CW745" s="74">
        <v>0.2</v>
      </c>
      <c r="CX745" s="74">
        <v>6.931</v>
      </c>
      <c r="CY745" s="74">
        <v>8.9999999999999993E-3</v>
      </c>
      <c r="CZ745" s="74">
        <v>0.436</v>
      </c>
      <c r="DA745" s="74">
        <v>3.0000000000000001E-3</v>
      </c>
      <c r="DB745" s="74" t="s">
        <v>50</v>
      </c>
      <c r="DC745" s="74">
        <v>7.0000000000000001E-3</v>
      </c>
      <c r="DD745" s="74"/>
    </row>
    <row r="746" spans="1:108" s="105" customFormat="1" ht="16.5" customHeight="1" x14ac:dyDescent="0.25">
      <c r="A746" s="70">
        <v>705</v>
      </c>
      <c r="B746" s="104">
        <v>45645</v>
      </c>
      <c r="C746" s="72">
        <v>2</v>
      </c>
      <c r="D746" s="72">
        <v>11.37</v>
      </c>
      <c r="E746" s="72">
        <v>1815.45</v>
      </c>
      <c r="F746" s="74"/>
      <c r="G746" s="72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2">
        <v>1.246</v>
      </c>
      <c r="AB746" s="72">
        <v>341.49</v>
      </c>
      <c r="AC746" s="72">
        <v>1.1399999999999999</v>
      </c>
      <c r="AD746" s="72">
        <v>2.72</v>
      </c>
      <c r="AE746" s="72">
        <v>7.9809999999999999</v>
      </c>
      <c r="AF746" s="72">
        <v>5.0999999999999997E-2</v>
      </c>
      <c r="AG746" s="72">
        <v>0.47399999999999998</v>
      </c>
      <c r="AH746" s="72">
        <v>2.5999999999999999E-2</v>
      </c>
      <c r="AI746" s="72" t="s">
        <v>50</v>
      </c>
      <c r="AJ746" s="72">
        <v>0.01</v>
      </c>
      <c r="AK746" s="72">
        <f t="shared" si="263"/>
        <v>77.411151319607526</v>
      </c>
      <c r="AL746" s="72">
        <f t="shared" si="264"/>
        <v>2.9490373021231102</v>
      </c>
      <c r="AM746" s="72">
        <f t="shared" si="265"/>
        <v>299.5526315789474</v>
      </c>
      <c r="AN746" s="72">
        <v>41.61</v>
      </c>
      <c r="AO746" s="74">
        <v>27.73</v>
      </c>
      <c r="AP746" s="72">
        <v>9465.16</v>
      </c>
      <c r="AQ746" s="74">
        <v>43.76</v>
      </c>
      <c r="AR746" s="74">
        <v>10.83</v>
      </c>
      <c r="AS746" s="74">
        <v>8.3729999999999993</v>
      </c>
      <c r="AT746" s="74">
        <v>1.1539999999999999</v>
      </c>
      <c r="AU746" s="74">
        <v>0.55900000000000005</v>
      </c>
      <c r="AV746" s="74">
        <v>0.1</v>
      </c>
      <c r="AW746" s="74">
        <v>8.11</v>
      </c>
      <c r="AX746" s="74">
        <v>0.13400000000000001</v>
      </c>
      <c r="AY746" s="74">
        <f t="shared" si="266"/>
        <v>27.312999999999995</v>
      </c>
      <c r="AZ746" s="74"/>
      <c r="BA746" s="74"/>
      <c r="BB746" s="74">
        <v>0.499</v>
      </c>
      <c r="BC746" s="72">
        <v>88.76</v>
      </c>
      <c r="BD746" s="74">
        <v>0.2</v>
      </c>
      <c r="BE746" s="74">
        <v>2.69</v>
      </c>
      <c r="BF746" s="74">
        <v>7.9930000000000003</v>
      </c>
      <c r="BG746" s="74">
        <v>2.7E-2</v>
      </c>
      <c r="BH746" s="74">
        <v>0.47099999999999997</v>
      </c>
      <c r="BI746" s="74">
        <v>2.5999999999999999E-2</v>
      </c>
      <c r="BJ746" s="74" t="s">
        <v>50</v>
      </c>
      <c r="BK746" s="74">
        <v>7.0000000000000001E-3</v>
      </c>
      <c r="BL746" s="74">
        <v>1.1990000000000001</v>
      </c>
      <c r="BM746" s="72">
        <v>850.11</v>
      </c>
      <c r="BN746" s="74">
        <v>0.97</v>
      </c>
      <c r="BO746" s="74">
        <v>53.96</v>
      </c>
      <c r="BP746" s="74">
        <v>9.0459999999999994</v>
      </c>
      <c r="BQ746" s="74">
        <v>0.48099999999999998</v>
      </c>
      <c r="BR746" s="74">
        <v>0.14499999999999999</v>
      </c>
      <c r="BS746" s="74">
        <v>0.47499999999999998</v>
      </c>
      <c r="BT746" s="74">
        <v>1.1599999999999999</v>
      </c>
      <c r="BU746" s="74">
        <v>8.9999999999999993E-3</v>
      </c>
      <c r="BV746" s="74">
        <f t="shared" si="267"/>
        <v>10.206</v>
      </c>
      <c r="BW746" s="74">
        <f t="shared" si="268"/>
        <v>2.6109999999999998</v>
      </c>
      <c r="BX746" s="73"/>
      <c r="BY746" s="73"/>
      <c r="BZ746" s="74">
        <v>0.46600000000000003</v>
      </c>
      <c r="CA746" s="72">
        <v>61.05</v>
      </c>
      <c r="CB746" s="74">
        <v>0.17</v>
      </c>
      <c r="CC746" s="74">
        <v>0.37</v>
      </c>
      <c r="CD746" s="74">
        <v>7.6929999999999996</v>
      </c>
      <c r="CE746" s="74">
        <v>1.2E-2</v>
      </c>
      <c r="CF746" s="74">
        <v>0.47099999999999997</v>
      </c>
      <c r="CG746" s="74">
        <v>4.0000000000000001E-3</v>
      </c>
      <c r="CH746" s="74" t="s">
        <v>50</v>
      </c>
      <c r="CI746" s="74">
        <v>7.0000000000000001E-3</v>
      </c>
      <c r="CJ746" s="74">
        <v>3.1640000000000001</v>
      </c>
      <c r="CK746" s="74">
        <v>782.81</v>
      </c>
      <c r="CL746" s="74">
        <v>0.81</v>
      </c>
      <c r="CM746" s="74">
        <v>7.7</v>
      </c>
      <c r="CN746" s="74">
        <v>34.994999999999997</v>
      </c>
      <c r="CO746" s="74">
        <v>0.15</v>
      </c>
      <c r="CP746" s="74">
        <v>0.94099999999999995</v>
      </c>
      <c r="CQ746" s="74">
        <v>7.2999999999999995E-2</v>
      </c>
      <c r="CR746" s="74">
        <v>9.1</v>
      </c>
      <c r="CS746" s="74">
        <v>1.7000000000000001E-2</v>
      </c>
      <c r="CT746" s="74">
        <v>0.4</v>
      </c>
      <c r="CU746" s="74">
        <v>46.32</v>
      </c>
      <c r="CV746" s="74">
        <v>0.15</v>
      </c>
      <c r="CW746" s="74">
        <v>0.21</v>
      </c>
      <c r="CX746" s="74">
        <v>6.306</v>
      </c>
      <c r="CY746" s="74">
        <v>8.9999999999999993E-3</v>
      </c>
      <c r="CZ746" s="74">
        <v>0.42299999999999999</v>
      </c>
      <c r="DA746" s="74">
        <v>3.0000000000000001E-3</v>
      </c>
      <c r="DB746" s="74" t="s">
        <v>50</v>
      </c>
      <c r="DC746" s="74">
        <v>6.0000000000000001E-3</v>
      </c>
      <c r="DD746" s="74">
        <v>40.450000000000003</v>
      </c>
    </row>
    <row r="747" spans="1:108" s="105" customFormat="1" ht="16.5" customHeight="1" x14ac:dyDescent="0.25">
      <c r="A747" s="70">
        <v>706</v>
      </c>
      <c r="B747" s="104">
        <v>45646</v>
      </c>
      <c r="C747" s="72">
        <v>1</v>
      </c>
      <c r="D747" s="72">
        <v>12</v>
      </c>
      <c r="E747" s="72">
        <v>1886.16</v>
      </c>
      <c r="F747" s="74"/>
      <c r="G747" s="72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2">
        <v>1.1479999999999999</v>
      </c>
      <c r="AB747" s="72">
        <v>343.83</v>
      </c>
      <c r="AC747" s="72">
        <v>1.08</v>
      </c>
      <c r="AD747" s="72">
        <v>2.6</v>
      </c>
      <c r="AE747" s="72">
        <v>7.569</v>
      </c>
      <c r="AF747" s="72">
        <v>5.1999999999999998E-2</v>
      </c>
      <c r="AG747" s="72">
        <v>0.42199999999999999</v>
      </c>
      <c r="AH747" s="72">
        <v>2.5000000000000001E-2</v>
      </c>
      <c r="AI747" s="72" t="s">
        <v>50</v>
      </c>
      <c r="AJ747" s="72">
        <v>7.0000000000000001E-3</v>
      </c>
      <c r="AK747" s="72">
        <f t="shared" si="263"/>
        <v>78.559227633939216</v>
      </c>
      <c r="AL747" s="72">
        <f t="shared" si="264"/>
        <v>2.931863244427829</v>
      </c>
      <c r="AM747" s="72">
        <f t="shared" si="265"/>
        <v>318.36111111111109</v>
      </c>
      <c r="AN747" s="72">
        <v>42.31</v>
      </c>
      <c r="AO747" s="74">
        <v>29.530999999999999</v>
      </c>
      <c r="AP747" s="72">
        <v>10549.4</v>
      </c>
      <c r="AQ747" s="74">
        <v>44.25</v>
      </c>
      <c r="AR747" s="74">
        <v>10.18</v>
      </c>
      <c r="AS747" s="74">
        <v>7.7460000000000004</v>
      </c>
      <c r="AT747" s="74">
        <v>1.123</v>
      </c>
      <c r="AU747" s="74">
        <v>0.52100000000000002</v>
      </c>
      <c r="AV747" s="74">
        <v>9.2999999999999999E-2</v>
      </c>
      <c r="AW747" s="74">
        <v>7.4</v>
      </c>
      <c r="AX747" s="74">
        <v>0.126</v>
      </c>
      <c r="AY747" s="74">
        <f t="shared" si="266"/>
        <v>25.326000000000001</v>
      </c>
      <c r="AZ747" s="74"/>
      <c r="BA747" s="74"/>
      <c r="BB747" s="74">
        <v>0.499</v>
      </c>
      <c r="BC747" s="72">
        <v>87.96</v>
      </c>
      <c r="BD747" s="74">
        <v>0.2</v>
      </c>
      <c r="BE747" s="74">
        <v>2.42</v>
      </c>
      <c r="BF747" s="74">
        <v>7.6109999999999998</v>
      </c>
      <c r="BG747" s="74">
        <v>2.5000000000000001E-2</v>
      </c>
      <c r="BH747" s="74">
        <v>0.41399999999999998</v>
      </c>
      <c r="BI747" s="74">
        <v>2.3E-2</v>
      </c>
      <c r="BJ747" s="74" t="s">
        <v>50</v>
      </c>
      <c r="BK747" s="74">
        <v>7.0000000000000001E-3</v>
      </c>
      <c r="BL747" s="74">
        <v>1.1950000000000001</v>
      </c>
      <c r="BM747" s="72">
        <v>860.88</v>
      </c>
      <c r="BN747" s="74">
        <v>0.97</v>
      </c>
      <c r="BO747" s="74">
        <v>54.33</v>
      </c>
      <c r="BP747" s="74">
        <v>9.5289999999999999</v>
      </c>
      <c r="BQ747" s="74">
        <v>0.48499999999999999</v>
      </c>
      <c r="BR747" s="74">
        <v>0.15</v>
      </c>
      <c r="BS747" s="74">
        <v>0.49399999999999999</v>
      </c>
      <c r="BT747" s="74">
        <v>1.19</v>
      </c>
      <c r="BU747" s="74">
        <v>7.0000000000000001E-3</v>
      </c>
      <c r="BV747" s="74">
        <f t="shared" si="267"/>
        <v>10.718999999999999</v>
      </c>
      <c r="BW747" s="74">
        <f t="shared" si="268"/>
        <v>2.645</v>
      </c>
      <c r="BX747" s="73"/>
      <c r="BY747" s="73"/>
      <c r="BZ747" s="74">
        <v>0.433</v>
      </c>
      <c r="CA747" s="72">
        <v>66.61</v>
      </c>
      <c r="CB747" s="74">
        <v>0.15</v>
      </c>
      <c r="CC747" s="74">
        <v>0.36</v>
      </c>
      <c r="CD747" s="74">
        <v>6.6529999999999996</v>
      </c>
      <c r="CE747" s="74">
        <v>1.0999999999999999E-2</v>
      </c>
      <c r="CF747" s="74">
        <v>0.379</v>
      </c>
      <c r="CG747" s="74">
        <v>4.0000000000000001E-3</v>
      </c>
      <c r="CH747" s="74" t="s">
        <v>50</v>
      </c>
      <c r="CI747" s="74">
        <v>6.0000000000000001E-3</v>
      </c>
      <c r="CJ747" s="74">
        <v>2.9929999999999999</v>
      </c>
      <c r="CK747" s="74">
        <v>777.55</v>
      </c>
      <c r="CL747" s="74">
        <v>0.67</v>
      </c>
      <c r="CM747" s="74">
        <v>6.97</v>
      </c>
      <c r="CN747" s="74">
        <v>36.603999999999999</v>
      </c>
      <c r="CO747" s="74">
        <v>0.13100000000000001</v>
      </c>
      <c r="CP747" s="74">
        <v>0.85899999999999999</v>
      </c>
      <c r="CQ747" s="74">
        <v>6.5000000000000002E-2</v>
      </c>
      <c r="CR747" s="74">
        <v>7.27</v>
      </c>
      <c r="CS747" s="74">
        <v>1.4999999999999999E-2</v>
      </c>
      <c r="CT747" s="74">
        <v>0.36599999999999999</v>
      </c>
      <c r="CU747" s="74">
        <v>50.45</v>
      </c>
      <c r="CV747" s="74">
        <v>0.13</v>
      </c>
      <c r="CW747" s="74">
        <v>0.23</v>
      </c>
      <c r="CX747" s="74">
        <v>6.1980000000000004</v>
      </c>
      <c r="CY747" s="74">
        <v>8.9999999999999993E-3</v>
      </c>
      <c r="CZ747" s="74">
        <v>0.40100000000000002</v>
      </c>
      <c r="DA747" s="74">
        <v>3.0000000000000001E-3</v>
      </c>
      <c r="DB747" s="74" t="s">
        <v>50</v>
      </c>
      <c r="DC747" s="74">
        <v>5.0000000000000001E-3</v>
      </c>
      <c r="DD747" s="74">
        <v>39.229999999999997</v>
      </c>
    </row>
    <row r="748" spans="1:108" s="105" customFormat="1" ht="16.5" customHeight="1" x14ac:dyDescent="0.25">
      <c r="A748" s="70">
        <v>707</v>
      </c>
      <c r="B748" s="104">
        <v>45646</v>
      </c>
      <c r="C748" s="72">
        <v>2</v>
      </c>
      <c r="D748" s="72">
        <v>12</v>
      </c>
      <c r="E748" s="72">
        <v>2056.37</v>
      </c>
      <c r="F748" s="74"/>
      <c r="G748" s="72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2">
        <v>1.147</v>
      </c>
      <c r="AB748" s="72">
        <v>343.14</v>
      </c>
      <c r="AC748" s="72">
        <v>0.85</v>
      </c>
      <c r="AD748" s="72">
        <v>2.2200000000000002</v>
      </c>
      <c r="AE748" s="72">
        <v>6.5279999999999996</v>
      </c>
      <c r="AF748" s="72">
        <v>4.1000000000000002E-2</v>
      </c>
      <c r="AG748" s="72">
        <v>0.27100000000000002</v>
      </c>
      <c r="AH748" s="72">
        <v>2.1000000000000001E-2</v>
      </c>
      <c r="AI748" s="72" t="s">
        <v>50</v>
      </c>
      <c r="AJ748" s="72">
        <v>6.0000000000000001E-3</v>
      </c>
      <c r="AK748" s="72">
        <f t="shared" si="263"/>
        <v>81.682257596953036</v>
      </c>
      <c r="AL748" s="72">
        <f t="shared" si="264"/>
        <v>2.8860808125715578</v>
      </c>
      <c r="AM748" s="72">
        <f t="shared" si="265"/>
        <v>403.69411764705882</v>
      </c>
      <c r="AN748" s="72">
        <v>66.5</v>
      </c>
      <c r="AO748" s="74">
        <v>27.306000000000001</v>
      </c>
      <c r="AP748" s="72">
        <v>10904.27</v>
      </c>
      <c r="AQ748" s="74">
        <v>40.96</v>
      </c>
      <c r="AR748" s="74">
        <v>12.36</v>
      </c>
      <c r="AS748" s="74">
        <v>8.4039999999999999</v>
      </c>
      <c r="AT748" s="74">
        <v>1.0609999999999999</v>
      </c>
      <c r="AU748" s="74">
        <v>0.442</v>
      </c>
      <c r="AV748" s="74">
        <v>0.114</v>
      </c>
      <c r="AW748" s="74">
        <v>7.94</v>
      </c>
      <c r="AX748" s="74">
        <v>0.125</v>
      </c>
      <c r="AY748" s="74">
        <f t="shared" si="266"/>
        <v>28.704000000000001</v>
      </c>
      <c r="AZ748" s="74"/>
      <c r="BA748" s="74"/>
      <c r="BB748" s="74">
        <v>0.46600000000000003</v>
      </c>
      <c r="BC748" s="72">
        <v>85.29</v>
      </c>
      <c r="BD748" s="74">
        <v>0.19</v>
      </c>
      <c r="BE748" s="74">
        <v>2.8</v>
      </c>
      <c r="BF748" s="74">
        <v>8.673</v>
      </c>
      <c r="BG748" s="74">
        <v>2.7E-2</v>
      </c>
      <c r="BH748" s="74">
        <v>0.379</v>
      </c>
      <c r="BI748" s="74">
        <v>2.5999999999999999E-2</v>
      </c>
      <c r="BJ748" s="74" t="s">
        <v>50</v>
      </c>
      <c r="BK748" s="74">
        <v>5.0000000000000001E-3</v>
      </c>
      <c r="BL748" s="74">
        <v>1.39</v>
      </c>
      <c r="BM748" s="72">
        <v>805.68</v>
      </c>
      <c r="BN748" s="74">
        <v>1.18</v>
      </c>
      <c r="BO748" s="74">
        <v>54.23</v>
      </c>
      <c r="BP748" s="74">
        <v>10.021000000000001</v>
      </c>
      <c r="BQ748" s="74">
        <v>0.47</v>
      </c>
      <c r="BR748" s="74">
        <v>0.153</v>
      </c>
      <c r="BS748" s="74">
        <v>0.51500000000000001</v>
      </c>
      <c r="BT748" s="74">
        <v>1.27</v>
      </c>
      <c r="BU748" s="74">
        <v>8.0000000000000002E-3</v>
      </c>
      <c r="BV748" s="74">
        <f t="shared" si="267"/>
        <v>11.291</v>
      </c>
      <c r="BW748" s="74">
        <f t="shared" si="268"/>
        <v>2.92</v>
      </c>
      <c r="BX748" s="73"/>
      <c r="BY748" s="73"/>
      <c r="BZ748" s="74">
        <v>0.39900000000000002</v>
      </c>
      <c r="CA748" s="72">
        <v>58.42</v>
      </c>
      <c r="CB748" s="74">
        <v>0.2</v>
      </c>
      <c r="CC748" s="74">
        <v>0.53</v>
      </c>
      <c r="CD748" s="74">
        <v>9.016</v>
      </c>
      <c r="CE748" s="74">
        <v>1.4999999999999999E-2</v>
      </c>
      <c r="CF748" s="74">
        <v>0.45200000000000001</v>
      </c>
      <c r="CG748" s="74">
        <v>6.0000000000000001E-3</v>
      </c>
      <c r="CH748" s="74" t="s">
        <v>50</v>
      </c>
      <c r="CI748" s="74">
        <v>5.0000000000000001E-3</v>
      </c>
      <c r="CJ748" s="74">
        <v>1.9930000000000001</v>
      </c>
      <c r="CK748" s="74">
        <v>450.8</v>
      </c>
      <c r="CL748" s="74">
        <v>0.55000000000000004</v>
      </c>
      <c r="CM748" s="74">
        <v>4.74</v>
      </c>
      <c r="CN748" s="74">
        <v>38.445</v>
      </c>
      <c r="CO748" s="74">
        <v>8.3000000000000004E-2</v>
      </c>
      <c r="CP748" s="74">
        <v>0.71399999999999997</v>
      </c>
      <c r="CQ748" s="74">
        <v>4.4999999999999998E-2</v>
      </c>
      <c r="CR748" s="74">
        <v>7.72</v>
      </c>
      <c r="CS748" s="74">
        <v>1.0999999999999999E-2</v>
      </c>
      <c r="CT748" s="74">
        <v>0.33300000000000002</v>
      </c>
      <c r="CU748" s="74">
        <v>49.54</v>
      </c>
      <c r="CV748" s="74">
        <v>0.15</v>
      </c>
      <c r="CW748" s="74">
        <v>0.24</v>
      </c>
      <c r="CX748" s="74">
        <v>5.9340000000000002</v>
      </c>
      <c r="CY748" s="74">
        <v>8.9999999999999993E-3</v>
      </c>
      <c r="CZ748" s="74">
        <v>0.34100000000000003</v>
      </c>
      <c r="DA748" s="74">
        <v>3.0000000000000001E-3</v>
      </c>
      <c r="DB748" s="74" t="s">
        <v>50</v>
      </c>
      <c r="DC748" s="74">
        <v>4.0000000000000001E-3</v>
      </c>
      <c r="DD748" s="74">
        <v>42.2</v>
      </c>
    </row>
    <row r="749" spans="1:108" s="105" customFormat="1" ht="16.5" customHeight="1" x14ac:dyDescent="0.25">
      <c r="A749" s="70">
        <v>708</v>
      </c>
      <c r="B749" s="104">
        <v>45647</v>
      </c>
      <c r="C749" s="72">
        <v>1</v>
      </c>
      <c r="D749" s="72">
        <v>11.31</v>
      </c>
      <c r="E749" s="72">
        <v>1811.77</v>
      </c>
      <c r="F749" s="74"/>
      <c r="G749" s="72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2">
        <v>1.496</v>
      </c>
      <c r="AB749" s="72">
        <v>400.38</v>
      </c>
      <c r="AC749" s="72">
        <v>0.88</v>
      </c>
      <c r="AD749" s="72">
        <v>2.0499999999999998</v>
      </c>
      <c r="AE749" s="72">
        <v>6.3209999999999997</v>
      </c>
      <c r="AF749" s="72">
        <v>3.7999999999999999E-2</v>
      </c>
      <c r="AG749" s="72">
        <v>0.28100000000000003</v>
      </c>
      <c r="AH749" s="72">
        <v>0.02</v>
      </c>
      <c r="AI749" s="72" t="s">
        <v>50</v>
      </c>
      <c r="AJ749" s="72">
        <v>7.0000000000000001E-3</v>
      </c>
      <c r="AK749" s="72">
        <f t="shared" si="263"/>
        <v>82.314236559576315</v>
      </c>
      <c r="AL749" s="72">
        <f t="shared" si="264"/>
        <v>2.8784402054548237</v>
      </c>
      <c r="AM749" s="72">
        <f t="shared" si="265"/>
        <v>454.97727272727275</v>
      </c>
      <c r="AN749" s="72">
        <v>63.32</v>
      </c>
      <c r="AO749" s="74">
        <v>21.507999999999999</v>
      </c>
      <c r="AP749" s="72">
        <v>9638.11</v>
      </c>
      <c r="AQ749" s="74">
        <v>32.270000000000003</v>
      </c>
      <c r="AR749" s="74">
        <v>9.9700000000000006</v>
      </c>
      <c r="AS749" s="74">
        <v>6.9569999999999999</v>
      </c>
      <c r="AT749" s="74">
        <v>0.68</v>
      </c>
      <c r="AU749" s="74">
        <v>0.35199999999999998</v>
      </c>
      <c r="AV749" s="74">
        <v>9.1999999999999998E-2</v>
      </c>
      <c r="AW749" s="74">
        <v>13.25</v>
      </c>
      <c r="AX749" s="74">
        <v>0.09</v>
      </c>
      <c r="AY749" s="74">
        <f t="shared" si="266"/>
        <v>30.177</v>
      </c>
      <c r="AZ749" s="74"/>
      <c r="BA749" s="74"/>
      <c r="BB749" s="74">
        <v>0.53100000000000003</v>
      </c>
      <c r="BC749" s="72">
        <v>96.99</v>
      </c>
      <c r="BD749" s="74">
        <v>0.16</v>
      </c>
      <c r="BE749" s="74">
        <v>1.88</v>
      </c>
      <c r="BF749" s="74">
        <v>6.5419999999999998</v>
      </c>
      <c r="BG749" s="74">
        <v>1.7999999999999999E-2</v>
      </c>
      <c r="BH749" s="74">
        <v>0.28000000000000003</v>
      </c>
      <c r="BI749" s="74">
        <v>1.7999999999999999E-2</v>
      </c>
      <c r="BJ749" s="74" t="s">
        <v>50</v>
      </c>
      <c r="BK749" s="74">
        <v>5.0000000000000001E-3</v>
      </c>
      <c r="BL749" s="74">
        <v>1.2889999999999999</v>
      </c>
      <c r="BM749" s="72">
        <v>783.51</v>
      </c>
      <c r="BN749" s="74">
        <v>0.75</v>
      </c>
      <c r="BO749" s="74">
        <v>53.84</v>
      </c>
      <c r="BP749" s="74">
        <v>7.43</v>
      </c>
      <c r="BQ749" s="74">
        <v>0.34599999999999997</v>
      </c>
      <c r="BR749" s="74">
        <v>0.107</v>
      </c>
      <c r="BS749" s="74">
        <v>0.40600000000000003</v>
      </c>
      <c r="BT749" s="74">
        <v>1.38</v>
      </c>
      <c r="BU749" s="74">
        <v>7.0000000000000001E-3</v>
      </c>
      <c r="BV749" s="74">
        <f t="shared" si="267"/>
        <v>8.8099999999999987</v>
      </c>
      <c r="BW749" s="74">
        <f t="shared" si="268"/>
        <v>2.476</v>
      </c>
      <c r="BX749" s="73"/>
      <c r="BY749" s="73"/>
      <c r="BZ749" s="74">
        <v>0.432</v>
      </c>
      <c r="CA749" s="72">
        <v>74.5</v>
      </c>
      <c r="CB749" s="74">
        <v>0.13</v>
      </c>
      <c r="CC749" s="74">
        <v>0.35</v>
      </c>
      <c r="CD749" s="74">
        <v>6.3879999999999999</v>
      </c>
      <c r="CE749" s="74">
        <v>8.9999999999999993E-3</v>
      </c>
      <c r="CF749" s="74">
        <v>0.27600000000000002</v>
      </c>
      <c r="CG749" s="74">
        <v>4.0000000000000001E-3</v>
      </c>
      <c r="CH749" s="74" t="s">
        <v>50</v>
      </c>
      <c r="CI749" s="74">
        <v>4.0000000000000001E-3</v>
      </c>
      <c r="CJ749" s="74">
        <v>1.9690000000000001</v>
      </c>
      <c r="CK749" s="74">
        <v>413.17</v>
      </c>
      <c r="CL749" s="74">
        <v>0.23</v>
      </c>
      <c r="CM749" s="74">
        <v>1.64</v>
      </c>
      <c r="CN749" s="74">
        <v>29.361000000000001</v>
      </c>
      <c r="CO749" s="74">
        <v>3.1E-2</v>
      </c>
      <c r="CP749" s="74">
        <v>0.46500000000000002</v>
      </c>
      <c r="CQ749" s="74">
        <v>1.6E-2</v>
      </c>
      <c r="CR749" s="74">
        <v>9.2899999999999991</v>
      </c>
      <c r="CS749" s="74">
        <v>8.0000000000000002E-3</v>
      </c>
      <c r="CT749" s="74">
        <v>0.36699999999999999</v>
      </c>
      <c r="CU749" s="74">
        <v>46.79</v>
      </c>
      <c r="CV749" s="74">
        <v>0.13</v>
      </c>
      <c r="CW749" s="74">
        <v>0.18</v>
      </c>
      <c r="CX749" s="74">
        <v>5.2690000000000001</v>
      </c>
      <c r="CY749" s="74">
        <v>7.0000000000000001E-3</v>
      </c>
      <c r="CZ749" s="74">
        <v>0.27200000000000002</v>
      </c>
      <c r="DA749" s="74">
        <v>2E-3</v>
      </c>
      <c r="DB749" s="74" t="s">
        <v>50</v>
      </c>
      <c r="DC749" s="74">
        <v>5.0000000000000001E-3</v>
      </c>
      <c r="DD749" s="74">
        <v>44.37</v>
      </c>
    </row>
    <row r="750" spans="1:108" s="105" customFormat="1" ht="16.5" customHeight="1" x14ac:dyDescent="0.25">
      <c r="A750" s="70">
        <v>709</v>
      </c>
      <c r="B750" s="104">
        <v>45647</v>
      </c>
      <c r="C750" s="72">
        <v>2</v>
      </c>
      <c r="D750" s="72">
        <v>12</v>
      </c>
      <c r="E750" s="72">
        <v>2075.9299999999998</v>
      </c>
      <c r="F750" s="74"/>
      <c r="G750" s="72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2">
        <v>1.099</v>
      </c>
      <c r="AB750" s="72">
        <v>348.34</v>
      </c>
      <c r="AC750" s="72">
        <v>0.96</v>
      </c>
      <c r="AD750" s="72">
        <v>2.38</v>
      </c>
      <c r="AE750" s="72">
        <v>6.4210000000000003</v>
      </c>
      <c r="AF750" s="72">
        <v>4.4999999999999998E-2</v>
      </c>
      <c r="AG750" s="72">
        <v>0.33200000000000002</v>
      </c>
      <c r="AH750" s="72">
        <v>2.3E-2</v>
      </c>
      <c r="AI750" s="72" t="s">
        <v>50</v>
      </c>
      <c r="AJ750" s="72">
        <v>6.0000000000000001E-3</v>
      </c>
      <c r="AK750" s="72">
        <f t="shared" si="263"/>
        <v>81.524891714674084</v>
      </c>
      <c r="AL750" s="72">
        <f t="shared" si="264"/>
        <v>2.8884321143987965</v>
      </c>
      <c r="AM750" s="72">
        <f t="shared" si="265"/>
        <v>362.85416666666663</v>
      </c>
      <c r="AN750" s="72">
        <v>56.78</v>
      </c>
      <c r="AO750" s="74">
        <v>19.872</v>
      </c>
      <c r="AP750" s="72">
        <v>8577.73</v>
      </c>
      <c r="AQ750" s="74">
        <v>32.99</v>
      </c>
      <c r="AR750" s="74">
        <v>11.33</v>
      </c>
      <c r="AS750" s="74">
        <v>7.7240000000000002</v>
      </c>
      <c r="AT750" s="74">
        <v>0.747</v>
      </c>
      <c r="AU750" s="74">
        <v>0.44900000000000001</v>
      </c>
      <c r="AV750" s="74">
        <v>0.106</v>
      </c>
      <c r="AW750" s="74">
        <v>12.2</v>
      </c>
      <c r="AX750" s="74">
        <v>0.10100000000000001</v>
      </c>
      <c r="AY750" s="74">
        <f t="shared" si="266"/>
        <v>31.254000000000001</v>
      </c>
      <c r="AZ750" s="74"/>
      <c r="BA750" s="74"/>
      <c r="BB750" s="74">
        <v>0.432</v>
      </c>
      <c r="BC750" s="72">
        <v>73.47</v>
      </c>
      <c r="BD750" s="74">
        <v>0.15</v>
      </c>
      <c r="BE750" s="74">
        <v>1.95</v>
      </c>
      <c r="BF750" s="74">
        <v>5.7709999999999999</v>
      </c>
      <c r="BG750" s="74">
        <v>1.6E-2</v>
      </c>
      <c r="BH750" s="74">
        <v>0.30199999999999999</v>
      </c>
      <c r="BI750" s="74">
        <v>1.9E-2</v>
      </c>
      <c r="BJ750" s="74" t="s">
        <v>50</v>
      </c>
      <c r="BK750" s="74">
        <v>5.0000000000000001E-3</v>
      </c>
      <c r="BL750" s="74">
        <v>1.1890000000000001</v>
      </c>
      <c r="BM750" s="72">
        <v>689.47</v>
      </c>
      <c r="BN750" s="74">
        <v>0.74</v>
      </c>
      <c r="BO750" s="74">
        <v>52.95</v>
      </c>
      <c r="BP750" s="74">
        <v>7.5549999999999997</v>
      </c>
      <c r="BQ750" s="74">
        <v>0.32800000000000001</v>
      </c>
      <c r="BR750" s="74">
        <v>0.14199999999999999</v>
      </c>
      <c r="BS750" s="74">
        <v>0.38500000000000001</v>
      </c>
      <c r="BT750" s="74">
        <v>1.38</v>
      </c>
      <c r="BU750" s="74">
        <v>7.0000000000000001E-3</v>
      </c>
      <c r="BV750" s="74">
        <f t="shared" si="267"/>
        <v>8.9349999999999987</v>
      </c>
      <c r="BW750" s="74">
        <f t="shared" si="268"/>
        <v>2.448</v>
      </c>
      <c r="BX750" s="73"/>
      <c r="BY750" s="73"/>
      <c r="BZ750" s="74">
        <v>0.4</v>
      </c>
      <c r="CA750" s="72">
        <v>58.21</v>
      </c>
      <c r="CB750" s="74">
        <v>0.11</v>
      </c>
      <c r="CC750" s="74">
        <v>0.3</v>
      </c>
      <c r="CD750" s="74">
        <v>4.9029999999999996</v>
      </c>
      <c r="CE750" s="74">
        <v>7.0000000000000001E-3</v>
      </c>
      <c r="CF750" s="74">
        <v>0.27</v>
      </c>
      <c r="CG750" s="74">
        <v>3.0000000000000001E-3</v>
      </c>
      <c r="CH750" s="74" t="s">
        <v>50</v>
      </c>
      <c r="CI750" s="74">
        <v>4.0000000000000001E-3</v>
      </c>
      <c r="CJ750" s="74">
        <v>2.5859999999999999</v>
      </c>
      <c r="CK750" s="74">
        <v>393.9</v>
      </c>
      <c r="CL750" s="74">
        <v>0.32</v>
      </c>
      <c r="CM750" s="74">
        <v>2.56</v>
      </c>
      <c r="CN750" s="74">
        <v>39.697000000000003</v>
      </c>
      <c r="CO750" s="74">
        <v>4.4999999999999998E-2</v>
      </c>
      <c r="CP750" s="74">
        <v>0.68899999999999995</v>
      </c>
      <c r="CQ750" s="74">
        <v>2.5999999999999999E-2</v>
      </c>
      <c r="CR750" s="74">
        <v>6.52</v>
      </c>
      <c r="CS750" s="74">
        <v>1.2E-2</v>
      </c>
      <c r="CT750" s="74">
        <v>0.33300000000000002</v>
      </c>
      <c r="CU750" s="74">
        <v>44.37</v>
      </c>
      <c r="CV750" s="74">
        <v>0.13</v>
      </c>
      <c r="CW750" s="74">
        <v>0.21</v>
      </c>
      <c r="CX750" s="74">
        <v>5.0309999999999997</v>
      </c>
      <c r="CY750" s="74">
        <v>7.0000000000000001E-3</v>
      </c>
      <c r="CZ750" s="74">
        <v>0.33200000000000002</v>
      </c>
      <c r="DA750" s="74">
        <v>3.0000000000000001E-3</v>
      </c>
      <c r="DB750" s="74" t="s">
        <v>50</v>
      </c>
      <c r="DC750" s="74">
        <v>5.0000000000000001E-3</v>
      </c>
      <c r="DD750" s="74">
        <v>45.8</v>
      </c>
    </row>
    <row r="751" spans="1:108" s="105" customFormat="1" ht="16.5" customHeight="1" x14ac:dyDescent="0.25">
      <c r="A751" s="70">
        <v>710</v>
      </c>
      <c r="B751" s="104">
        <v>45648</v>
      </c>
      <c r="C751" s="72">
        <v>1</v>
      </c>
      <c r="D751" s="72">
        <v>12</v>
      </c>
      <c r="E751" s="72">
        <v>1977.73</v>
      </c>
      <c r="F751" s="74"/>
      <c r="G751" s="72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2">
        <v>1.196</v>
      </c>
      <c r="AB751" s="72">
        <v>314.17</v>
      </c>
      <c r="AC751" s="72">
        <v>1.1499999999999999</v>
      </c>
      <c r="AD751" s="72">
        <v>2.7</v>
      </c>
      <c r="AE751" s="72">
        <v>8.0190000000000001</v>
      </c>
      <c r="AF751" s="72">
        <v>5.8999999999999997E-2</v>
      </c>
      <c r="AG751" s="72">
        <v>0.438</v>
      </c>
      <c r="AH751" s="72">
        <v>2.7E-2</v>
      </c>
      <c r="AI751" s="72" t="s">
        <v>50</v>
      </c>
      <c r="AJ751" s="72">
        <v>8.0000000000000002E-3</v>
      </c>
      <c r="AK751" s="72">
        <f t="shared" si="263"/>
        <v>77.362694602316125</v>
      </c>
      <c r="AL751" s="72">
        <f t="shared" si="264"/>
        <v>2.9496439815367212</v>
      </c>
      <c r="AM751" s="72">
        <f t="shared" si="265"/>
        <v>273.19130434782613</v>
      </c>
      <c r="AN751" s="72">
        <v>63.44</v>
      </c>
      <c r="AO751" s="74">
        <v>22.475000000000001</v>
      </c>
      <c r="AP751" s="72">
        <v>8083.69</v>
      </c>
      <c r="AQ751" s="74">
        <v>37.479999999999997</v>
      </c>
      <c r="AR751" s="74">
        <v>13.3</v>
      </c>
      <c r="AS751" s="74">
        <v>10.757</v>
      </c>
      <c r="AT751" s="74">
        <v>1.3740000000000001</v>
      </c>
      <c r="AU751" s="74">
        <v>0.65</v>
      </c>
      <c r="AV751" s="74">
        <v>0.126</v>
      </c>
      <c r="AW751" s="74">
        <v>10.8</v>
      </c>
      <c r="AX751" s="74">
        <v>0.13100000000000001</v>
      </c>
      <c r="AY751" s="74">
        <f t="shared" si="266"/>
        <v>34.856999999999999</v>
      </c>
      <c r="AZ751" s="74"/>
      <c r="BA751" s="74"/>
      <c r="BB751" s="74">
        <v>0.499</v>
      </c>
      <c r="BC751" s="72">
        <v>63.8</v>
      </c>
      <c r="BD751" s="74">
        <v>0.2</v>
      </c>
      <c r="BE751" s="74">
        <v>2.65</v>
      </c>
      <c r="BF751" s="74">
        <v>7.9370000000000003</v>
      </c>
      <c r="BG751" s="74">
        <v>2.4E-2</v>
      </c>
      <c r="BH751" s="74">
        <v>0.42899999999999999</v>
      </c>
      <c r="BI751" s="74">
        <v>2.5999999999999999E-2</v>
      </c>
      <c r="BJ751" s="74" t="s">
        <v>50</v>
      </c>
      <c r="BK751" s="74">
        <v>8.0000000000000002E-3</v>
      </c>
      <c r="BL751" s="74">
        <v>1.2909999999999999</v>
      </c>
      <c r="BM751" s="72">
        <v>501.05</v>
      </c>
      <c r="BN751" s="74">
        <v>0.93</v>
      </c>
      <c r="BO751" s="74">
        <v>53.6</v>
      </c>
      <c r="BP751" s="74">
        <v>10.866</v>
      </c>
      <c r="BQ751" s="74">
        <v>0.47699999999999998</v>
      </c>
      <c r="BR751" s="74">
        <v>0.186</v>
      </c>
      <c r="BS751" s="74">
        <v>0.55000000000000004</v>
      </c>
      <c r="BT751" s="74">
        <v>1.49</v>
      </c>
      <c r="BU751" s="74">
        <v>8.0000000000000002E-3</v>
      </c>
      <c r="BV751" s="74">
        <f t="shared" si="267"/>
        <v>12.356</v>
      </c>
      <c r="BW751" s="74">
        <f t="shared" si="268"/>
        <v>2.8969999999999998</v>
      </c>
      <c r="BX751" s="73"/>
      <c r="BY751" s="73"/>
      <c r="BZ751" s="74">
        <v>0.39900000000000002</v>
      </c>
      <c r="CA751" s="72">
        <v>45.35</v>
      </c>
      <c r="CB751" s="74">
        <v>0.17</v>
      </c>
      <c r="CC751" s="74">
        <v>0.33</v>
      </c>
      <c r="CD751" s="74">
        <v>7.7990000000000004</v>
      </c>
      <c r="CE751" s="74">
        <v>1.0999999999999999E-2</v>
      </c>
      <c r="CF751" s="74">
        <v>0.432</v>
      </c>
      <c r="CG751" s="74">
        <v>4.0000000000000001E-3</v>
      </c>
      <c r="CH751" s="74" t="s">
        <v>50</v>
      </c>
      <c r="CI751" s="74">
        <v>7.0000000000000001E-3</v>
      </c>
      <c r="CJ751" s="74">
        <v>2.3809999999999998</v>
      </c>
      <c r="CK751" s="74">
        <v>331.36</v>
      </c>
      <c r="CL751" s="74">
        <v>0.47</v>
      </c>
      <c r="CM751" s="74">
        <v>2.88</v>
      </c>
      <c r="CN751" s="74">
        <v>38.798999999999999</v>
      </c>
      <c r="CO751" s="74">
        <v>5.8000000000000003E-2</v>
      </c>
      <c r="CP751" s="74">
        <v>1.0960000000000001</v>
      </c>
      <c r="CQ751" s="74">
        <v>2.9000000000000001E-2</v>
      </c>
      <c r="CR751" s="74">
        <v>10.91</v>
      </c>
      <c r="CS751" s="74">
        <v>1.7999999999999999E-2</v>
      </c>
      <c r="CT751" s="74">
        <v>0.3</v>
      </c>
      <c r="CU751" s="74">
        <v>29.65</v>
      </c>
      <c r="CV751" s="74">
        <v>0.17</v>
      </c>
      <c r="CW751" s="74">
        <v>0.23</v>
      </c>
      <c r="CX751" s="74">
        <v>6.048</v>
      </c>
      <c r="CY751" s="74">
        <v>8.9999999999999993E-3</v>
      </c>
      <c r="CZ751" s="74">
        <v>0.36799999999999999</v>
      </c>
      <c r="DA751" s="74">
        <v>3.0000000000000001E-3</v>
      </c>
      <c r="DB751" s="74" t="s">
        <v>50</v>
      </c>
      <c r="DC751" s="74">
        <v>7.0000000000000001E-3</v>
      </c>
      <c r="DD751" s="74">
        <v>42.37</v>
      </c>
    </row>
    <row r="752" spans="1:108" s="105" customFormat="1" ht="16.5" customHeight="1" x14ac:dyDescent="0.25">
      <c r="A752" s="70">
        <v>711</v>
      </c>
      <c r="B752" s="104">
        <v>45648</v>
      </c>
      <c r="C752" s="72">
        <v>2</v>
      </c>
      <c r="D752" s="72">
        <v>12</v>
      </c>
      <c r="E752" s="72">
        <v>2096.2600000000002</v>
      </c>
      <c r="F752" s="74"/>
      <c r="G752" s="72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2">
        <v>1.1950000000000001</v>
      </c>
      <c r="AB752" s="72">
        <v>366.22</v>
      </c>
      <c r="AC752" s="72">
        <v>1.07</v>
      </c>
      <c r="AD752" s="72">
        <v>2.2400000000000002</v>
      </c>
      <c r="AE752" s="72">
        <v>7.4290000000000003</v>
      </c>
      <c r="AF752" s="72">
        <v>4.5999999999999999E-2</v>
      </c>
      <c r="AG752" s="72">
        <v>0.33200000000000002</v>
      </c>
      <c r="AH752" s="72">
        <v>2.1999999999999999E-2</v>
      </c>
      <c r="AI752" s="72" t="s">
        <v>50</v>
      </c>
      <c r="AJ752" s="72">
        <v>7.0000000000000001E-3</v>
      </c>
      <c r="AK752" s="72">
        <f t="shared" si="263"/>
        <v>79.421285174114416</v>
      </c>
      <c r="AL752" s="72">
        <f t="shared" si="264"/>
        <v>2.9209043900784568</v>
      </c>
      <c r="AM752" s="72">
        <f t="shared" si="265"/>
        <v>342.26168224299067</v>
      </c>
      <c r="AN752" s="72">
        <v>54.31</v>
      </c>
      <c r="AO752" s="74">
        <v>26.048999999999999</v>
      </c>
      <c r="AP752" s="72">
        <v>10525.35</v>
      </c>
      <c r="AQ752" s="74">
        <v>35.97</v>
      </c>
      <c r="AR752" s="74">
        <v>12.6</v>
      </c>
      <c r="AS752" s="74">
        <v>9.5030000000000001</v>
      </c>
      <c r="AT752" s="74">
        <v>1.0049999999999999</v>
      </c>
      <c r="AU752" s="74">
        <v>0.45800000000000002</v>
      </c>
      <c r="AV752" s="74">
        <v>0.11700000000000001</v>
      </c>
      <c r="AW752" s="74">
        <v>10.76</v>
      </c>
      <c r="AX752" s="74">
        <v>0.124</v>
      </c>
      <c r="AY752" s="74">
        <f t="shared" si="266"/>
        <v>32.863</v>
      </c>
      <c r="AZ752" s="74"/>
      <c r="BA752" s="74"/>
      <c r="BB752" s="74">
        <v>0.46600000000000003</v>
      </c>
      <c r="BC752" s="72">
        <v>72.67</v>
      </c>
      <c r="BD752" s="74">
        <v>0.18</v>
      </c>
      <c r="BE752" s="74">
        <v>2.12</v>
      </c>
      <c r="BF752" s="74">
        <v>7.8109999999999999</v>
      </c>
      <c r="BG752" s="74">
        <v>2.1000000000000001E-2</v>
      </c>
      <c r="BH752" s="74">
        <v>0.34100000000000003</v>
      </c>
      <c r="BI752" s="74">
        <v>0.02</v>
      </c>
      <c r="BJ752" s="74" t="s">
        <v>50</v>
      </c>
      <c r="BK752" s="74">
        <v>6.0000000000000001E-3</v>
      </c>
      <c r="BL752" s="74">
        <v>1.292</v>
      </c>
      <c r="BM752" s="72">
        <v>644.78</v>
      </c>
      <c r="BN752" s="74">
        <v>0.88</v>
      </c>
      <c r="BO752" s="74">
        <v>54.49</v>
      </c>
      <c r="BP752" s="74">
        <v>8.6869999999999994</v>
      </c>
      <c r="BQ752" s="74">
        <v>0.45600000000000002</v>
      </c>
      <c r="BR752" s="74">
        <v>0.13400000000000001</v>
      </c>
      <c r="BS752" s="74">
        <v>0.47299999999999998</v>
      </c>
      <c r="BT752" s="74">
        <v>1.0900000000000001</v>
      </c>
      <c r="BU752" s="74">
        <v>7.0000000000000001E-3</v>
      </c>
      <c r="BV752" s="74">
        <f t="shared" si="267"/>
        <v>9.7769999999999992</v>
      </c>
      <c r="BW752" s="74">
        <f t="shared" si="268"/>
        <v>2.4260000000000002</v>
      </c>
      <c r="BX752" s="73"/>
      <c r="BY752" s="73"/>
      <c r="BZ752" s="74">
        <v>0.36599999999999999</v>
      </c>
      <c r="CA752" s="72">
        <v>51.23</v>
      </c>
      <c r="CB752" s="74">
        <v>0.16</v>
      </c>
      <c r="CC752" s="74">
        <v>0.3</v>
      </c>
      <c r="CD752" s="74">
        <v>7.6630000000000003</v>
      </c>
      <c r="CE752" s="74">
        <v>1.0999999999999999E-2</v>
      </c>
      <c r="CF752" s="74">
        <v>0.35599999999999998</v>
      </c>
      <c r="CG752" s="74">
        <v>4.0000000000000001E-3</v>
      </c>
      <c r="CH752" s="74" t="s">
        <v>50</v>
      </c>
      <c r="CI752" s="74">
        <v>6.0000000000000001E-3</v>
      </c>
      <c r="CJ752" s="74">
        <v>2.3730000000000002</v>
      </c>
      <c r="CK752" s="74">
        <v>363.66</v>
      </c>
      <c r="CL752" s="74">
        <v>0.42</v>
      </c>
      <c r="CM752" s="74">
        <v>2.86</v>
      </c>
      <c r="CN752" s="74">
        <v>38.167000000000002</v>
      </c>
      <c r="CO752" s="74">
        <v>0.06</v>
      </c>
      <c r="CP752" s="74">
        <v>0.87</v>
      </c>
      <c r="CQ752" s="74">
        <v>2.9000000000000001E-2</v>
      </c>
      <c r="CR752" s="74">
        <v>11.5</v>
      </c>
      <c r="CS752" s="74">
        <v>1.4E-2</v>
      </c>
      <c r="CT752" s="74">
        <v>0.3</v>
      </c>
      <c r="CU752" s="74">
        <v>36.71</v>
      </c>
      <c r="CV752" s="74">
        <v>0.13</v>
      </c>
      <c r="CW752" s="74">
        <v>0.18</v>
      </c>
      <c r="CX752" s="74">
        <v>5.3449999999999998</v>
      </c>
      <c r="CY752" s="74">
        <v>8.0000000000000002E-3</v>
      </c>
      <c r="CZ752" s="74">
        <v>0.29499999999999998</v>
      </c>
      <c r="DA752" s="74">
        <v>2E-3</v>
      </c>
      <c r="DB752" s="74" t="s">
        <v>50</v>
      </c>
      <c r="DC752" s="74">
        <v>5.0000000000000001E-3</v>
      </c>
      <c r="DD752" s="74">
        <v>42.83</v>
      </c>
    </row>
    <row r="753" spans="1:108" s="105" customFormat="1" ht="16.5" customHeight="1" x14ac:dyDescent="0.25">
      <c r="A753" s="70">
        <v>712</v>
      </c>
      <c r="B753" s="104">
        <v>45649</v>
      </c>
      <c r="C753" s="72">
        <v>1</v>
      </c>
      <c r="D753" s="72">
        <v>10.14</v>
      </c>
      <c r="E753" s="72">
        <v>1630.24</v>
      </c>
      <c r="F753" s="74"/>
      <c r="G753" s="72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2">
        <v>1.6439999999999999</v>
      </c>
      <c r="AB753" s="72">
        <v>329.93</v>
      </c>
      <c r="AC753" s="72">
        <v>0.92</v>
      </c>
      <c r="AD753" s="72">
        <v>2.1800000000000002</v>
      </c>
      <c r="AE753" s="72">
        <v>6.9089999999999998</v>
      </c>
      <c r="AF753" s="72">
        <v>4.3999999999999997E-2</v>
      </c>
      <c r="AG753" s="72">
        <v>0.35799999999999998</v>
      </c>
      <c r="AH753" s="72">
        <v>2.1999999999999999E-2</v>
      </c>
      <c r="AI753" s="72" t="s">
        <v>50</v>
      </c>
      <c r="AJ753" s="72">
        <v>8.9999999999999993E-3</v>
      </c>
      <c r="AK753" s="72">
        <f t="shared" si="263"/>
        <v>80.787469078060269</v>
      </c>
      <c r="AL753" s="72">
        <f t="shared" si="264"/>
        <v>2.9003774644231455</v>
      </c>
      <c r="AM753" s="72">
        <f t="shared" si="265"/>
        <v>358.61956521739131</v>
      </c>
      <c r="AN753" s="72">
        <v>79.760000000000005</v>
      </c>
      <c r="AO753" s="74">
        <v>23.315000000000001</v>
      </c>
      <c r="AP753" s="72">
        <v>8290.1</v>
      </c>
      <c r="AQ753" s="74">
        <v>32.53</v>
      </c>
      <c r="AR753" s="74">
        <v>11.98</v>
      </c>
      <c r="AS753" s="74">
        <v>9.3179999999999996</v>
      </c>
      <c r="AT753" s="74">
        <v>0.86299999999999999</v>
      </c>
      <c r="AU753" s="74">
        <v>0.54500000000000004</v>
      </c>
      <c r="AV753" s="74">
        <v>0.11700000000000001</v>
      </c>
      <c r="AW753" s="74">
        <v>14.32</v>
      </c>
      <c r="AX753" s="74">
        <v>0.111</v>
      </c>
      <c r="AY753" s="74">
        <f t="shared" si="266"/>
        <v>35.618000000000002</v>
      </c>
      <c r="AZ753" s="74"/>
      <c r="BA753" s="74"/>
      <c r="BB753" s="74">
        <v>0.53300000000000003</v>
      </c>
      <c r="BC753" s="72">
        <v>67.739999999999995</v>
      </c>
      <c r="BD753" s="74">
        <v>0.18</v>
      </c>
      <c r="BE753" s="74">
        <v>2.38</v>
      </c>
      <c r="BF753" s="74">
        <v>7.9660000000000002</v>
      </c>
      <c r="BG753" s="74">
        <v>2.1999999999999999E-2</v>
      </c>
      <c r="BH753" s="74">
        <v>0.41499999999999998</v>
      </c>
      <c r="BI753" s="74">
        <v>2.4E-2</v>
      </c>
      <c r="BJ753" s="74" t="s">
        <v>50</v>
      </c>
      <c r="BK753" s="74">
        <v>8.0000000000000002E-3</v>
      </c>
      <c r="BL753" s="74">
        <v>1.397</v>
      </c>
      <c r="BM753" s="72">
        <v>522.83000000000004</v>
      </c>
      <c r="BN753" s="74">
        <v>0.86</v>
      </c>
      <c r="BO753" s="74">
        <v>54.12</v>
      </c>
      <c r="BP753" s="74">
        <v>9.5370000000000008</v>
      </c>
      <c r="BQ753" s="74">
        <v>0.435</v>
      </c>
      <c r="BR753" s="74">
        <v>0.21099999999999999</v>
      </c>
      <c r="BS753" s="74">
        <v>0.51</v>
      </c>
      <c r="BT753" s="74">
        <v>1.1599999999999999</v>
      </c>
      <c r="BU753" s="74">
        <v>8.9999999999999993E-3</v>
      </c>
      <c r="BV753" s="74">
        <f t="shared" si="267"/>
        <v>10.697000000000001</v>
      </c>
      <c r="BW753" s="74">
        <f t="shared" si="268"/>
        <v>2.4550000000000001</v>
      </c>
      <c r="BX753" s="73"/>
      <c r="BY753" s="73"/>
      <c r="BZ753" s="74">
        <v>0.432</v>
      </c>
      <c r="CA753" s="72">
        <v>46.57</v>
      </c>
      <c r="CB753" s="74">
        <v>0.14000000000000001</v>
      </c>
      <c r="CC753" s="74">
        <v>0.27</v>
      </c>
      <c r="CD753" s="74">
        <v>7.5419999999999998</v>
      </c>
      <c r="CE753" s="74">
        <v>0.01</v>
      </c>
      <c r="CF753" s="74">
        <v>0.39500000000000002</v>
      </c>
      <c r="CG753" s="74">
        <v>3.0000000000000001E-3</v>
      </c>
      <c r="CH753" s="74" t="s">
        <v>50</v>
      </c>
      <c r="CI753" s="74">
        <v>7.0000000000000001E-3</v>
      </c>
      <c r="CJ753" s="74">
        <v>1.9690000000000001</v>
      </c>
      <c r="CK753" s="74">
        <v>333.35</v>
      </c>
      <c r="CL753" s="74">
        <v>0.39</v>
      </c>
      <c r="CM753" s="74">
        <v>2.39</v>
      </c>
      <c r="CN753" s="74">
        <v>36.564</v>
      </c>
      <c r="CO753" s="74">
        <v>5.2999999999999999E-2</v>
      </c>
      <c r="CP753" s="74">
        <v>1.08</v>
      </c>
      <c r="CQ753" s="74">
        <v>2.5999999999999999E-2</v>
      </c>
      <c r="CR753" s="74">
        <v>8.7200000000000006</v>
      </c>
      <c r="CS753" s="74">
        <v>1.9E-2</v>
      </c>
      <c r="CT753" s="74">
        <v>0.33300000000000002</v>
      </c>
      <c r="CU753" s="74">
        <v>33.020000000000003</v>
      </c>
      <c r="CV753" s="74">
        <v>0.12</v>
      </c>
      <c r="CW753" s="74">
        <v>0.18</v>
      </c>
      <c r="CX753" s="74">
        <v>5.7370000000000001</v>
      </c>
      <c r="CY753" s="74">
        <v>8.0000000000000002E-3</v>
      </c>
      <c r="CZ753" s="74">
        <v>0.32800000000000001</v>
      </c>
      <c r="DA753" s="74">
        <v>2E-3</v>
      </c>
      <c r="DB753" s="74" t="s">
        <v>50</v>
      </c>
      <c r="DC753" s="74">
        <v>6.0000000000000001E-3</v>
      </c>
      <c r="DD753" s="74">
        <v>58.2</v>
      </c>
    </row>
    <row r="754" spans="1:108" s="105" customFormat="1" ht="16.5" customHeight="1" x14ac:dyDescent="0.25">
      <c r="A754" s="70">
        <v>713</v>
      </c>
      <c r="B754" s="104">
        <v>45649</v>
      </c>
      <c r="C754" s="72">
        <v>2</v>
      </c>
      <c r="D754" s="72">
        <v>12</v>
      </c>
      <c r="E754" s="72">
        <v>2145.44</v>
      </c>
      <c r="F754" s="74"/>
      <c r="G754" s="72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2">
        <v>1.0960000000000001</v>
      </c>
      <c r="AB754" s="72">
        <v>359.87</v>
      </c>
      <c r="AC754" s="72">
        <v>1.1100000000000001</v>
      </c>
      <c r="AD754" s="72">
        <v>2.61</v>
      </c>
      <c r="AE754" s="72">
        <v>7.3710000000000004</v>
      </c>
      <c r="AF754" s="72">
        <v>5.2999999999999999E-2</v>
      </c>
      <c r="AG754" s="72">
        <v>0.39400000000000002</v>
      </c>
      <c r="AH754" s="72">
        <v>2.7E-2</v>
      </c>
      <c r="AI754" s="72" t="s">
        <v>50</v>
      </c>
      <c r="AJ754" s="72">
        <v>1.0999999999999999E-2</v>
      </c>
      <c r="AK754" s="72">
        <f t="shared" si="263"/>
        <v>78.948508966044912</v>
      </c>
      <c r="AL754" s="72">
        <f t="shared" si="264"/>
        <v>2.9260258377593957</v>
      </c>
      <c r="AM754" s="72">
        <f t="shared" si="265"/>
        <v>324.2072072072072</v>
      </c>
      <c r="AN754" s="72">
        <v>62.19</v>
      </c>
      <c r="AO754" s="74">
        <v>23.116</v>
      </c>
      <c r="AP754" s="72">
        <v>9478.69</v>
      </c>
      <c r="AQ754" s="74">
        <v>35.85</v>
      </c>
      <c r="AR754" s="74">
        <v>12.23</v>
      </c>
      <c r="AS754" s="74">
        <v>9.7970000000000006</v>
      </c>
      <c r="AT754" s="74">
        <v>1.1379999999999999</v>
      </c>
      <c r="AU754" s="74">
        <v>0.54</v>
      </c>
      <c r="AV754" s="74">
        <v>0.12</v>
      </c>
      <c r="AW754" s="74">
        <v>12.88</v>
      </c>
      <c r="AX754" s="74">
        <v>0.16600000000000001</v>
      </c>
      <c r="AY754" s="74">
        <f t="shared" si="266"/>
        <v>34.906999999999996</v>
      </c>
      <c r="AZ754" s="74"/>
      <c r="BA754" s="74"/>
      <c r="BB754" s="74">
        <v>0.432</v>
      </c>
      <c r="BC754" s="72">
        <v>75.099999999999994</v>
      </c>
      <c r="BD754" s="74">
        <v>0.23</v>
      </c>
      <c r="BE754" s="74">
        <v>2.72</v>
      </c>
      <c r="BF754" s="74">
        <v>8.2520000000000007</v>
      </c>
      <c r="BG754" s="74">
        <v>2.5000000000000001E-2</v>
      </c>
      <c r="BH754" s="74">
        <v>0.46100000000000002</v>
      </c>
      <c r="BI754" s="74">
        <v>2.8000000000000001E-2</v>
      </c>
      <c r="BJ754" s="74" t="s">
        <v>50</v>
      </c>
      <c r="BK754" s="74">
        <v>8.0000000000000002E-3</v>
      </c>
      <c r="BL754" s="74">
        <v>0.997</v>
      </c>
      <c r="BM754" s="72">
        <v>574.96</v>
      </c>
      <c r="BN754" s="74">
        <v>1.1200000000000001</v>
      </c>
      <c r="BO754" s="74">
        <v>53.72</v>
      </c>
      <c r="BP754" s="74">
        <v>10.819000000000001</v>
      </c>
      <c r="BQ754" s="74">
        <v>0.49199999999999999</v>
      </c>
      <c r="BR754" s="74">
        <v>0.248</v>
      </c>
      <c r="BS754" s="74">
        <v>0.55900000000000005</v>
      </c>
      <c r="BT754" s="74">
        <v>1.25</v>
      </c>
      <c r="BU754" s="74">
        <v>0.01</v>
      </c>
      <c r="BV754" s="74">
        <f t="shared" si="267"/>
        <v>12.069000000000001</v>
      </c>
      <c r="BW754" s="74">
        <f t="shared" si="268"/>
        <v>2.8620000000000001</v>
      </c>
      <c r="BX754" s="73"/>
      <c r="BY754" s="73"/>
      <c r="BZ754" s="74">
        <v>0.36599999999999999</v>
      </c>
      <c r="CA754" s="72">
        <v>56.74</v>
      </c>
      <c r="CB754" s="74">
        <v>0.2</v>
      </c>
      <c r="CC754" s="74">
        <v>0.45</v>
      </c>
      <c r="CD754" s="74">
        <v>8.4350000000000005</v>
      </c>
      <c r="CE754" s="74">
        <v>1.4999999999999999E-2</v>
      </c>
      <c r="CF754" s="74">
        <v>0.497</v>
      </c>
      <c r="CG754" s="74">
        <v>6.0000000000000001E-3</v>
      </c>
      <c r="CH754" s="74" t="s">
        <v>50</v>
      </c>
      <c r="CI754" s="74">
        <v>7.0000000000000001E-3</v>
      </c>
      <c r="CJ754" s="74">
        <v>2.1920000000000002</v>
      </c>
      <c r="CK754" s="74">
        <v>366.12</v>
      </c>
      <c r="CL754" s="74">
        <v>0.4</v>
      </c>
      <c r="CM754" s="74">
        <v>2.5499999999999998</v>
      </c>
      <c r="CN754" s="74">
        <v>37.174999999999997</v>
      </c>
      <c r="CO754" s="74">
        <v>5.2999999999999999E-2</v>
      </c>
      <c r="CP754" s="74">
        <v>1.04</v>
      </c>
      <c r="CQ754" s="74">
        <v>2.8000000000000001E-2</v>
      </c>
      <c r="CR754" s="74">
        <v>9.16</v>
      </c>
      <c r="CS754" s="74">
        <v>1.9E-2</v>
      </c>
      <c r="CT754" s="74">
        <v>0.3</v>
      </c>
      <c r="CU754" s="74">
        <v>41.05</v>
      </c>
      <c r="CV754" s="74">
        <v>0.16</v>
      </c>
      <c r="CW754" s="74">
        <v>0.26</v>
      </c>
      <c r="CX754" s="74">
        <v>6.2329999999999997</v>
      </c>
      <c r="CY754" s="74">
        <v>0.01</v>
      </c>
      <c r="CZ754" s="74">
        <v>0.40799999999999997</v>
      </c>
      <c r="DA754" s="74">
        <v>3.0000000000000001E-3</v>
      </c>
      <c r="DB754" s="74" t="s">
        <v>50</v>
      </c>
      <c r="DC754" s="74">
        <v>7.0000000000000001E-3</v>
      </c>
      <c r="DD754" s="74">
        <v>48.22</v>
      </c>
    </row>
    <row r="755" spans="1:108" s="105" customFormat="1" ht="16.5" customHeight="1" x14ac:dyDescent="0.25">
      <c r="A755" s="70">
        <v>714</v>
      </c>
      <c r="B755" s="104">
        <v>45650</v>
      </c>
      <c r="C755" s="72">
        <v>1</v>
      </c>
      <c r="D755" s="72">
        <v>12</v>
      </c>
      <c r="E755" s="72">
        <v>2155.46</v>
      </c>
      <c r="F755" s="74"/>
      <c r="G755" s="72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2">
        <v>1.248</v>
      </c>
      <c r="AB755" s="72">
        <v>414.24</v>
      </c>
      <c r="AC755" s="72">
        <v>1.41</v>
      </c>
      <c r="AD755" s="72">
        <v>3</v>
      </c>
      <c r="AE755" s="72">
        <v>8.9109999999999996</v>
      </c>
      <c r="AF755" s="72">
        <v>5.8999999999999997E-2</v>
      </c>
      <c r="AG755" s="72">
        <v>0.36599999999999999</v>
      </c>
      <c r="AH755" s="72">
        <v>0.03</v>
      </c>
      <c r="AI755" s="72" t="s">
        <v>50</v>
      </c>
      <c r="AJ755" s="72">
        <v>7.0000000000000001E-3</v>
      </c>
      <c r="AK755" s="72">
        <f t="shared" si="263"/>
        <v>74.757306374806802</v>
      </c>
      <c r="AL755" s="72">
        <f t="shared" si="264"/>
        <v>2.988764122786236</v>
      </c>
      <c r="AM755" s="72">
        <f t="shared" si="265"/>
        <v>293.78723404255322</v>
      </c>
      <c r="AN755" s="72">
        <v>69.5</v>
      </c>
      <c r="AO755" s="74">
        <v>19.213999999999999</v>
      </c>
      <c r="AP755" s="72">
        <v>8803.41</v>
      </c>
      <c r="AQ755" s="74">
        <v>33.119999999999997</v>
      </c>
      <c r="AR755" s="74">
        <v>11.15</v>
      </c>
      <c r="AS755" s="74">
        <v>10.282</v>
      </c>
      <c r="AT755" s="74">
        <v>0.995</v>
      </c>
      <c r="AU755" s="74">
        <v>0.49</v>
      </c>
      <c r="AV755" s="74">
        <v>0.11</v>
      </c>
      <c r="AW755" s="74">
        <v>14.69</v>
      </c>
      <c r="AX755" s="74">
        <v>8.8999999999999996E-2</v>
      </c>
      <c r="AY755" s="74">
        <f t="shared" si="266"/>
        <v>36.122</v>
      </c>
      <c r="AZ755" s="74"/>
      <c r="BA755" s="74"/>
      <c r="BB755" s="74">
        <v>0.39900000000000002</v>
      </c>
      <c r="BC755" s="72">
        <v>64.349999999999994</v>
      </c>
      <c r="BD755" s="74">
        <v>0.3</v>
      </c>
      <c r="BE755" s="74">
        <v>2.97</v>
      </c>
      <c r="BF755" s="74">
        <v>10.103999999999999</v>
      </c>
      <c r="BG755" s="74">
        <v>2.8000000000000001E-2</v>
      </c>
      <c r="BH755" s="74">
        <v>0.41799999999999998</v>
      </c>
      <c r="BI755" s="74">
        <v>3.2000000000000001E-2</v>
      </c>
      <c r="BJ755" s="74" t="s">
        <v>50</v>
      </c>
      <c r="BK755" s="74">
        <v>7.0000000000000001E-3</v>
      </c>
      <c r="BL755" s="74">
        <v>1.794</v>
      </c>
      <c r="BM755" s="72">
        <v>570.51</v>
      </c>
      <c r="BN755" s="74">
        <v>1.32</v>
      </c>
      <c r="BO755" s="74">
        <v>51.43</v>
      </c>
      <c r="BP755" s="74">
        <v>11.064</v>
      </c>
      <c r="BQ755" s="74">
        <v>0.45</v>
      </c>
      <c r="BR755" s="74">
        <v>0.24099999999999999</v>
      </c>
      <c r="BS755" s="74">
        <v>0.54100000000000004</v>
      </c>
      <c r="BT755" s="74">
        <v>1.95</v>
      </c>
      <c r="BU755" s="74">
        <v>8.9999999999999993E-3</v>
      </c>
      <c r="BV755" s="74">
        <f t="shared" si="267"/>
        <v>13.013999999999999</v>
      </c>
      <c r="BW755" s="74">
        <f t="shared" si="268"/>
        <v>3.72</v>
      </c>
      <c r="BX755" s="73"/>
      <c r="BY755" s="73"/>
      <c r="BZ755" s="74">
        <v>0.36599999999999999</v>
      </c>
      <c r="CA755" s="72">
        <v>54.38</v>
      </c>
      <c r="CB755" s="74">
        <v>0.23</v>
      </c>
      <c r="CC755" s="74">
        <v>0.37</v>
      </c>
      <c r="CD755" s="74">
        <v>9.5009999999999994</v>
      </c>
      <c r="CE755" s="74">
        <v>1.2E-2</v>
      </c>
      <c r="CF755" s="74">
        <v>0.40899999999999997</v>
      </c>
      <c r="CG755" s="74">
        <v>4.0000000000000001E-3</v>
      </c>
      <c r="CH755" s="74" t="s">
        <v>50</v>
      </c>
      <c r="CI755" s="74">
        <v>6.0000000000000001E-3</v>
      </c>
      <c r="CJ755" s="74">
        <v>1.9970000000000001</v>
      </c>
      <c r="CK755" s="74">
        <v>489.75</v>
      </c>
      <c r="CL755" s="74">
        <v>0.5</v>
      </c>
      <c r="CM755" s="74">
        <v>1.87</v>
      </c>
      <c r="CN755" s="74">
        <v>40.265999999999998</v>
      </c>
      <c r="CO755" s="74">
        <v>4.5999999999999999E-2</v>
      </c>
      <c r="CP755" s="74">
        <v>0.67200000000000004</v>
      </c>
      <c r="CQ755" s="74">
        <v>0.02</v>
      </c>
      <c r="CR755" s="74">
        <v>6.79</v>
      </c>
      <c r="CS755" s="74">
        <v>8.9999999999999993E-3</v>
      </c>
      <c r="CT755" s="74">
        <v>0.3</v>
      </c>
      <c r="CU755" s="74">
        <v>40.92</v>
      </c>
      <c r="CV755" s="74">
        <v>0.19</v>
      </c>
      <c r="CW755" s="74">
        <v>0.2</v>
      </c>
      <c r="CX755" s="74">
        <v>7.2919999999999998</v>
      </c>
      <c r="CY755" s="74">
        <v>8.9999999999999993E-3</v>
      </c>
      <c r="CZ755" s="74">
        <v>0.38300000000000001</v>
      </c>
      <c r="DA755" s="74">
        <v>3.0000000000000001E-3</v>
      </c>
      <c r="DB755" s="74" t="s">
        <v>50</v>
      </c>
      <c r="DC755" s="74">
        <v>6.0000000000000001E-3</v>
      </c>
      <c r="DD755" s="74">
        <v>50.39</v>
      </c>
    </row>
    <row r="756" spans="1:108" s="105" customFormat="1" ht="16.5" customHeight="1" x14ac:dyDescent="0.25">
      <c r="A756" s="70">
        <v>715</v>
      </c>
      <c r="B756" s="104">
        <v>45650</v>
      </c>
      <c r="C756" s="72">
        <v>2</v>
      </c>
      <c r="D756" s="72">
        <v>12</v>
      </c>
      <c r="E756" s="72">
        <v>2122.4299999999998</v>
      </c>
      <c r="F756" s="74"/>
      <c r="G756" s="72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2">
        <v>1.3959999999999999</v>
      </c>
      <c r="AB756" s="72">
        <v>549.92999999999995</v>
      </c>
      <c r="AC756" s="72">
        <v>1.52</v>
      </c>
      <c r="AD756" s="72">
        <v>3.26</v>
      </c>
      <c r="AE756" s="72">
        <v>9.4339999999999993</v>
      </c>
      <c r="AF756" s="72">
        <v>5.8000000000000003E-2</v>
      </c>
      <c r="AG756" s="72">
        <v>0.496</v>
      </c>
      <c r="AH756" s="72">
        <v>3.2000000000000001E-2</v>
      </c>
      <c r="AI756" s="72" t="s">
        <v>50</v>
      </c>
      <c r="AJ756" s="72">
        <v>0.01</v>
      </c>
      <c r="AK756" s="72">
        <f t="shared" si="263"/>
        <v>73.052417530894743</v>
      </c>
      <c r="AL756" s="72">
        <f t="shared" si="264"/>
        <v>3.0153623263156786</v>
      </c>
      <c r="AM756" s="72">
        <f t="shared" si="265"/>
        <v>361.7960526315789</v>
      </c>
      <c r="AN756" s="72">
        <v>66.31</v>
      </c>
      <c r="AO756" s="74">
        <v>21.97</v>
      </c>
      <c r="AP756" s="72">
        <v>10162.780000000001</v>
      </c>
      <c r="AQ756" s="74">
        <v>32.18</v>
      </c>
      <c r="AR756" s="74">
        <v>12</v>
      </c>
      <c r="AS756" s="74">
        <v>11.237</v>
      </c>
      <c r="AT756" s="74">
        <v>0.86399999999999999</v>
      </c>
      <c r="AU756" s="74">
        <v>0.69</v>
      </c>
      <c r="AV756" s="74">
        <v>0.11600000000000001</v>
      </c>
      <c r="AW756" s="74">
        <v>15.12</v>
      </c>
      <c r="AX756" s="74">
        <v>0.10299999999999999</v>
      </c>
      <c r="AY756" s="74">
        <f t="shared" si="266"/>
        <v>38.356999999999999</v>
      </c>
      <c r="AZ756" s="74"/>
      <c r="BA756" s="74"/>
      <c r="BB756" s="74">
        <v>0.46600000000000003</v>
      </c>
      <c r="BC756" s="72">
        <v>109.63</v>
      </c>
      <c r="BD756" s="74">
        <v>0.31</v>
      </c>
      <c r="BE756" s="74">
        <v>3.06</v>
      </c>
      <c r="BF756" s="74">
        <v>10.48</v>
      </c>
      <c r="BG756" s="74">
        <v>2.4E-2</v>
      </c>
      <c r="BH756" s="74">
        <v>0.58499999999999996</v>
      </c>
      <c r="BI756" s="74">
        <v>3.2000000000000001E-2</v>
      </c>
      <c r="BJ756" s="74" t="s">
        <v>50</v>
      </c>
      <c r="BK756" s="74">
        <v>8.0000000000000002E-3</v>
      </c>
      <c r="BL756" s="74">
        <v>1.1990000000000001</v>
      </c>
      <c r="BM756" s="72">
        <v>770.28</v>
      </c>
      <c r="BN756" s="74">
        <v>1.67</v>
      </c>
      <c r="BO756" s="74">
        <v>50.65</v>
      </c>
      <c r="BP756" s="74">
        <v>12.208</v>
      </c>
      <c r="BQ756" s="74">
        <v>0.45100000000000001</v>
      </c>
      <c r="BR756" s="74">
        <v>0.38300000000000001</v>
      </c>
      <c r="BS756" s="74">
        <v>0.55600000000000005</v>
      </c>
      <c r="BT756" s="74">
        <v>2.2999999999999998</v>
      </c>
      <c r="BU756" s="74">
        <v>1.2999999999999999E-2</v>
      </c>
      <c r="BV756" s="74">
        <f t="shared" si="267"/>
        <v>14.507999999999999</v>
      </c>
      <c r="BW756" s="74">
        <f t="shared" si="268"/>
        <v>4.4209999999999994</v>
      </c>
      <c r="BX756" s="73"/>
      <c r="BY756" s="73"/>
      <c r="BZ756" s="74">
        <v>0.4</v>
      </c>
      <c r="CA756" s="72">
        <v>78.260000000000005</v>
      </c>
      <c r="CB756" s="74">
        <v>0.24</v>
      </c>
      <c r="CC756" s="74">
        <v>0.25</v>
      </c>
      <c r="CD756" s="74">
        <v>9.4789999999999992</v>
      </c>
      <c r="CE756" s="74">
        <v>0.01</v>
      </c>
      <c r="CF756" s="74">
        <v>0.57999999999999996</v>
      </c>
      <c r="CG756" s="74">
        <v>4.0000000000000001E-3</v>
      </c>
      <c r="CH756" s="74" t="s">
        <v>50</v>
      </c>
      <c r="CI756" s="74">
        <v>8.0000000000000002E-3</v>
      </c>
      <c r="CJ756" s="74">
        <v>2.1760000000000002</v>
      </c>
      <c r="CK756" s="74">
        <v>424.4</v>
      </c>
      <c r="CL756" s="74">
        <v>0.53</v>
      </c>
      <c r="CM756" s="74">
        <v>1.18</v>
      </c>
      <c r="CN756" s="74">
        <v>37.29</v>
      </c>
      <c r="CO756" s="74">
        <v>3.5999999999999997E-2</v>
      </c>
      <c r="CP756" s="74">
        <v>0.94099999999999995</v>
      </c>
      <c r="CQ756" s="74">
        <v>1.4E-2</v>
      </c>
      <c r="CR756" s="74">
        <v>8.44</v>
      </c>
      <c r="CS756" s="74">
        <v>1.2E-2</v>
      </c>
      <c r="CT756" s="74">
        <v>0.33300000000000002</v>
      </c>
      <c r="CU756" s="74">
        <v>47.73</v>
      </c>
      <c r="CV756" s="74">
        <v>0.25</v>
      </c>
      <c r="CW756" s="74">
        <v>0.2</v>
      </c>
      <c r="CX756" s="74">
        <v>7.72</v>
      </c>
      <c r="CY756" s="74">
        <v>8.9999999999999993E-3</v>
      </c>
      <c r="CZ756" s="74">
        <v>0.58799999999999997</v>
      </c>
      <c r="DA756" s="74">
        <v>3.0000000000000001E-3</v>
      </c>
      <c r="DB756" s="74" t="s">
        <v>50</v>
      </c>
      <c r="DC756" s="74">
        <v>7.0000000000000001E-3</v>
      </c>
      <c r="DD756" s="74">
        <v>59.19</v>
      </c>
    </row>
    <row r="757" spans="1:108" s="105" customFormat="1" ht="16.5" customHeight="1" x14ac:dyDescent="0.25">
      <c r="A757" s="70">
        <v>716</v>
      </c>
      <c r="B757" s="104">
        <v>45651</v>
      </c>
      <c r="C757" s="72">
        <v>1</v>
      </c>
      <c r="D757" s="72">
        <v>12</v>
      </c>
      <c r="E757" s="72">
        <v>2045.61</v>
      </c>
      <c r="F757" s="74"/>
      <c r="G757" s="72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2">
        <v>1.5469999999999999</v>
      </c>
      <c r="AB757" s="72">
        <v>555.39</v>
      </c>
      <c r="AC757" s="72">
        <v>2.0099999999999998</v>
      </c>
      <c r="AD757" s="72">
        <v>3.28</v>
      </c>
      <c r="AE757" s="72">
        <v>9.5079999999999991</v>
      </c>
      <c r="AF757" s="72">
        <v>7.0000000000000007E-2</v>
      </c>
      <c r="AG757" s="72">
        <v>0.52700000000000002</v>
      </c>
      <c r="AH757" s="72">
        <v>3.5000000000000003E-2</v>
      </c>
      <c r="AI757" s="72" t="s">
        <v>50</v>
      </c>
      <c r="AJ757" s="72">
        <v>1.4E-2</v>
      </c>
      <c r="AK757" s="72">
        <f t="shared" si="263"/>
        <v>72.269434081436117</v>
      </c>
      <c r="AL757" s="72">
        <f t="shared" si="264"/>
        <v>3.0314748762679042</v>
      </c>
      <c r="AM757" s="72">
        <f t="shared" si="265"/>
        <v>276.31343283582089</v>
      </c>
      <c r="AN757" s="72">
        <v>64.180000000000007</v>
      </c>
      <c r="AO757" s="74">
        <v>20.974</v>
      </c>
      <c r="AP757" s="72">
        <v>10189.16</v>
      </c>
      <c r="AQ757" s="74">
        <v>39.200000000000003</v>
      </c>
      <c r="AR757" s="74">
        <v>10.51</v>
      </c>
      <c r="AS757" s="74">
        <v>9.4120000000000008</v>
      </c>
      <c r="AT757" s="74">
        <v>0.871</v>
      </c>
      <c r="AU757" s="74">
        <v>0.56999999999999995</v>
      </c>
      <c r="AV757" s="74">
        <v>0.1</v>
      </c>
      <c r="AW757" s="74">
        <v>12.97</v>
      </c>
      <c r="AX757" s="74">
        <v>0.14699999999999999</v>
      </c>
      <c r="AY757" s="74">
        <f t="shared" si="266"/>
        <v>32.892000000000003</v>
      </c>
      <c r="AZ757" s="74"/>
      <c r="BA757" s="74"/>
      <c r="BB757" s="74">
        <v>0.46600000000000003</v>
      </c>
      <c r="BC757" s="72">
        <v>123.79</v>
      </c>
      <c r="BD757" s="74">
        <v>0.47</v>
      </c>
      <c r="BE757" s="74">
        <v>3.58</v>
      </c>
      <c r="BF757" s="74">
        <v>10.87</v>
      </c>
      <c r="BG757" s="74">
        <v>3.5000000000000003E-2</v>
      </c>
      <c r="BH757" s="74">
        <v>0.61299999999999999</v>
      </c>
      <c r="BI757" s="74">
        <v>3.6999999999999998E-2</v>
      </c>
      <c r="BJ757" s="74" t="s">
        <v>50</v>
      </c>
      <c r="BK757" s="74">
        <v>0.01</v>
      </c>
      <c r="BL757" s="74">
        <v>1.091</v>
      </c>
      <c r="BM757" s="72">
        <v>780.07</v>
      </c>
      <c r="BN757" s="74">
        <v>1.94</v>
      </c>
      <c r="BO757" s="74">
        <v>50.61</v>
      </c>
      <c r="BP757" s="74">
        <v>10.521000000000001</v>
      </c>
      <c r="BQ757" s="74">
        <v>0.39100000000000001</v>
      </c>
      <c r="BR757" s="74">
        <v>0.30399999999999999</v>
      </c>
      <c r="BS757" s="74">
        <v>0.48899999999999999</v>
      </c>
      <c r="BT757" s="74">
        <v>2.2799999999999998</v>
      </c>
      <c r="BU757" s="74">
        <v>1.2E-2</v>
      </c>
      <c r="BV757" s="74">
        <f t="shared" si="267"/>
        <v>12.801</v>
      </c>
      <c r="BW757" s="74">
        <f t="shared" si="268"/>
        <v>4.6109999999999998</v>
      </c>
      <c r="BX757" s="73"/>
      <c r="BY757" s="73"/>
      <c r="BZ757" s="74">
        <v>0.39900000000000002</v>
      </c>
      <c r="CA757" s="72">
        <v>79.28</v>
      </c>
      <c r="CB757" s="74">
        <v>0.28999999999999998</v>
      </c>
      <c r="CC757" s="74">
        <v>0.24</v>
      </c>
      <c r="CD757" s="74">
        <v>10.09</v>
      </c>
      <c r="CE757" s="74">
        <v>1.4E-2</v>
      </c>
      <c r="CF757" s="74">
        <v>0.55600000000000005</v>
      </c>
      <c r="CG757" s="74">
        <v>4.0000000000000001E-3</v>
      </c>
      <c r="CH757" s="74" t="s">
        <v>50</v>
      </c>
      <c r="CI757" s="74">
        <v>8.0000000000000002E-3</v>
      </c>
      <c r="CJ757" s="74">
        <v>1.3879999999999999</v>
      </c>
      <c r="CK757" s="74">
        <v>443.22</v>
      </c>
      <c r="CL757" s="74">
        <v>0.56999999999999995</v>
      </c>
      <c r="CM757" s="74">
        <v>1.1000000000000001</v>
      </c>
      <c r="CN757" s="74">
        <v>37.762999999999998</v>
      </c>
      <c r="CO757" s="74">
        <v>3.6999999999999998E-2</v>
      </c>
      <c r="CP757" s="74">
        <v>0.877</v>
      </c>
      <c r="CQ757" s="74">
        <v>1.2999999999999999E-2</v>
      </c>
      <c r="CR757" s="74">
        <v>13.72</v>
      </c>
      <c r="CS757" s="74">
        <v>1.4999999999999999E-2</v>
      </c>
      <c r="CT757" s="74">
        <v>0.29899999999999999</v>
      </c>
      <c r="CU757" s="74">
        <v>46.77</v>
      </c>
      <c r="CV757" s="74">
        <v>0.22</v>
      </c>
      <c r="CW757" s="74">
        <v>0.17</v>
      </c>
      <c r="CX757" s="74">
        <v>6.5490000000000004</v>
      </c>
      <c r="CY757" s="74">
        <v>1.0999999999999999E-2</v>
      </c>
      <c r="CZ757" s="74">
        <v>0.47099999999999997</v>
      </c>
      <c r="DA757" s="74">
        <v>3.0000000000000001E-3</v>
      </c>
      <c r="DB757" s="74" t="s">
        <v>50</v>
      </c>
      <c r="DC757" s="74">
        <v>8.0000000000000002E-3</v>
      </c>
      <c r="DD757" s="74">
        <v>51.04</v>
      </c>
    </row>
    <row r="758" spans="1:108" s="105" customFormat="1" ht="16.5" customHeight="1" x14ac:dyDescent="0.25">
      <c r="A758" s="70">
        <v>717</v>
      </c>
      <c r="B758" s="104">
        <v>45651</v>
      </c>
      <c r="C758" s="72">
        <v>2</v>
      </c>
      <c r="D758" s="72">
        <v>12</v>
      </c>
      <c r="E758" s="72">
        <v>1974.84</v>
      </c>
      <c r="F758" s="74"/>
      <c r="G758" s="72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2">
        <v>1.498</v>
      </c>
      <c r="AB758" s="72">
        <v>617.07000000000005</v>
      </c>
      <c r="AC758" s="72">
        <v>1.81</v>
      </c>
      <c r="AD758" s="72">
        <v>4.21</v>
      </c>
      <c r="AE758" s="72">
        <v>12.03</v>
      </c>
      <c r="AF758" s="72">
        <v>5.5E-2</v>
      </c>
      <c r="AG758" s="72">
        <v>0.54300000000000004</v>
      </c>
      <c r="AH758" s="72">
        <v>0.04</v>
      </c>
      <c r="AI758" s="72" t="s">
        <v>50</v>
      </c>
      <c r="AJ758" s="72">
        <v>0.02</v>
      </c>
      <c r="AK758" s="72">
        <f t="shared" si="263"/>
        <v>65.796551582345245</v>
      </c>
      <c r="AL758" s="72">
        <f t="shared" si="264"/>
        <v>3.1295248749659219</v>
      </c>
      <c r="AM758" s="72">
        <f t="shared" si="265"/>
        <v>340.92265193370167</v>
      </c>
      <c r="AN758" s="72">
        <v>60.87</v>
      </c>
      <c r="AO758" s="74">
        <v>19.908999999999999</v>
      </c>
      <c r="AP758" s="72">
        <v>12249.07</v>
      </c>
      <c r="AQ758" s="74">
        <v>28.45</v>
      </c>
      <c r="AR758" s="74">
        <v>20.28</v>
      </c>
      <c r="AS758" s="74">
        <v>11.962999999999999</v>
      </c>
      <c r="AT758" s="74">
        <v>0.82499999999999996</v>
      </c>
      <c r="AU758" s="74">
        <v>0.58799999999999997</v>
      </c>
      <c r="AV758" s="74">
        <v>0.189</v>
      </c>
      <c r="AW758" s="74">
        <v>12.51</v>
      </c>
      <c r="AX758" s="74">
        <v>0.26600000000000001</v>
      </c>
      <c r="AY758" s="74">
        <f t="shared" si="266"/>
        <v>44.753</v>
      </c>
      <c r="AZ758" s="74"/>
      <c r="BA758" s="74"/>
      <c r="BB758" s="74">
        <v>0.433</v>
      </c>
      <c r="BC758" s="72">
        <v>154.22</v>
      </c>
      <c r="BD758" s="74">
        <v>0.39</v>
      </c>
      <c r="BE758" s="74">
        <v>2.88</v>
      </c>
      <c r="BF758" s="74">
        <v>10.368</v>
      </c>
      <c r="BG758" s="74">
        <v>2.4E-2</v>
      </c>
      <c r="BH758" s="74">
        <v>0.54300000000000004</v>
      </c>
      <c r="BI758" s="74">
        <v>2.9000000000000001E-2</v>
      </c>
      <c r="BJ758" s="74" t="s">
        <v>50</v>
      </c>
      <c r="BK758" s="74">
        <v>8.9999999999999993E-3</v>
      </c>
      <c r="BL758" s="74">
        <v>0.99399999999999999</v>
      </c>
      <c r="BM758" s="72">
        <v>803.54</v>
      </c>
      <c r="BN758" s="74">
        <v>2.14</v>
      </c>
      <c r="BO758" s="74">
        <v>48.68</v>
      </c>
      <c r="BP758" s="74">
        <v>11.816000000000001</v>
      </c>
      <c r="BQ758" s="74">
        <v>0.373</v>
      </c>
      <c r="BR758" s="74">
        <v>0.29599999999999999</v>
      </c>
      <c r="BS758" s="74">
        <v>0.47599999999999998</v>
      </c>
      <c r="BT758" s="74">
        <v>3.23</v>
      </c>
      <c r="BU758" s="74">
        <v>1.4999999999999999E-2</v>
      </c>
      <c r="BV758" s="74">
        <f t="shared" si="267"/>
        <v>15.046000000000001</v>
      </c>
      <c r="BW758" s="74">
        <f t="shared" si="268"/>
        <v>5.7430000000000003</v>
      </c>
      <c r="BX758" s="73"/>
      <c r="BY758" s="73"/>
      <c r="BZ758" s="74">
        <v>0.39900000000000002</v>
      </c>
      <c r="CA758" s="72">
        <v>89.16</v>
      </c>
      <c r="CB758" s="74">
        <v>0.27</v>
      </c>
      <c r="CC758" s="74">
        <v>0.24</v>
      </c>
      <c r="CD758" s="74">
        <v>9.57</v>
      </c>
      <c r="CE758" s="74">
        <v>1.2E-2</v>
      </c>
      <c r="CF758" s="74">
        <v>0.53600000000000003</v>
      </c>
      <c r="CG758" s="74">
        <v>4.0000000000000001E-3</v>
      </c>
      <c r="CH758" s="74" t="s">
        <v>50</v>
      </c>
      <c r="CI758" s="74">
        <v>8.0000000000000002E-3</v>
      </c>
      <c r="CJ758" s="74">
        <v>1.589</v>
      </c>
      <c r="CK758" s="74">
        <v>420.39</v>
      </c>
      <c r="CL758" s="74">
        <v>0.53</v>
      </c>
      <c r="CM758" s="74">
        <v>1.03</v>
      </c>
      <c r="CN758" s="74">
        <v>39.942999999999998</v>
      </c>
      <c r="CO758" s="74">
        <v>3.4000000000000002E-2</v>
      </c>
      <c r="CP758" s="74">
        <v>0.71699999999999997</v>
      </c>
      <c r="CQ758" s="74">
        <v>1.2E-2</v>
      </c>
      <c r="CR758" s="74">
        <v>9.07</v>
      </c>
      <c r="CS758" s="74">
        <v>1.4E-2</v>
      </c>
      <c r="CT758" s="74">
        <v>0.23300000000000001</v>
      </c>
      <c r="CU758" s="74">
        <v>46.46</v>
      </c>
      <c r="CV758" s="74">
        <v>0.28999999999999998</v>
      </c>
      <c r="CW758" s="74">
        <v>0.18</v>
      </c>
      <c r="CX758" s="74">
        <v>7.79</v>
      </c>
      <c r="CY758" s="74">
        <v>1.2E-2</v>
      </c>
      <c r="CZ758" s="74">
        <v>0.59799999999999998</v>
      </c>
      <c r="DA758" s="74">
        <v>3.0000000000000001E-3</v>
      </c>
      <c r="DB758" s="74" t="s">
        <v>50</v>
      </c>
      <c r="DC758" s="74">
        <v>8.9999999999999993E-3</v>
      </c>
      <c r="DD758" s="74">
        <v>51.48</v>
      </c>
    </row>
    <row r="759" spans="1:108" s="105" customFormat="1" ht="16.5" customHeight="1" x14ac:dyDescent="0.25">
      <c r="A759" s="70">
        <v>718</v>
      </c>
      <c r="B759" s="104">
        <v>45652</v>
      </c>
      <c r="C759" s="72">
        <v>1</v>
      </c>
      <c r="D759" s="72">
        <v>12</v>
      </c>
      <c r="E759" s="72">
        <v>2129.44</v>
      </c>
      <c r="F759" s="74"/>
      <c r="G759" s="72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2">
        <v>1.4970000000000001</v>
      </c>
      <c r="AB759" s="72">
        <v>575.33000000000004</v>
      </c>
      <c r="AC759" s="72">
        <v>1.67</v>
      </c>
      <c r="AD759" s="72">
        <v>4.09</v>
      </c>
      <c r="AE759" s="72">
        <v>11.545</v>
      </c>
      <c r="AF759" s="72">
        <v>4.2000000000000003E-2</v>
      </c>
      <c r="AG759" s="72">
        <v>0.46899999999999997</v>
      </c>
      <c r="AH759" s="72">
        <v>3.5999999999999997E-2</v>
      </c>
      <c r="AI759" s="72" t="s">
        <v>50</v>
      </c>
      <c r="AJ759" s="72">
        <v>1.02</v>
      </c>
      <c r="AK759" s="72">
        <f t="shared" ref="AK759:AK760" si="269">100-(AB759/10000*1.6734)-(AC759*1.1547)-(AD759*(100/(67.1-$AQ$1)))-(AF759*2.8879)-(AG759*2.1733)-((AE759-(AD759*($AQ$1/(67.1-$AQ$1)))-(AF759*0.8788)-(AG759*0.7453))*2.1483)</f>
        <v>67.227793563536949</v>
      </c>
      <c r="AL759" s="72">
        <f t="shared" ref="AL759:AL760" si="270">100/((AB759/10000*1.6734/5.8)+(AC759*1.1547/7.58)+(AD759*(100/(67.1-$AQ$1))/4)+(AF759*2.8879/4.2)+(AG759*2.1733/6)+((AE759-(AD759*($AQ$1/(67.1-$AQ$1)))-(AF759*0.8788)-(AG759*0.7453))*2.1483/4.9)+(AK759/2.65))</f>
        <v>3.104747060300439</v>
      </c>
      <c r="AM759" s="72">
        <f t="shared" ref="AM759:AM760" si="271">IF(AB759=0,0,(AB759/AC759))</f>
        <v>344.50898203592817</v>
      </c>
      <c r="AN759" s="72">
        <v>62.62</v>
      </c>
      <c r="AO759" s="74">
        <v>17.866</v>
      </c>
      <c r="AP759" s="72">
        <v>11206.46</v>
      </c>
      <c r="AQ759" s="74">
        <v>31.34</v>
      </c>
      <c r="AR759" s="74">
        <v>16.170000000000002</v>
      </c>
      <c r="AS759" s="74">
        <v>10.076000000000001</v>
      </c>
      <c r="AT759" s="74">
        <v>0.52300000000000002</v>
      </c>
      <c r="AU759" s="74">
        <v>0.48099999999999998</v>
      </c>
      <c r="AV759" s="74">
        <v>0.14099999999999999</v>
      </c>
      <c r="AW759" s="74">
        <v>11.07</v>
      </c>
      <c r="AX759" s="74">
        <v>0.254</v>
      </c>
      <c r="AY759" s="74">
        <f t="shared" si="266"/>
        <v>37.316000000000003</v>
      </c>
      <c r="AZ759" s="74"/>
      <c r="BA759" s="74"/>
      <c r="BB759" s="74">
        <v>0.499</v>
      </c>
      <c r="BC759" s="72">
        <v>375.91</v>
      </c>
      <c r="BD759" s="74">
        <v>0.4</v>
      </c>
      <c r="BE759" s="74">
        <v>3.77</v>
      </c>
      <c r="BF759" s="74">
        <v>9.9600000000000009</v>
      </c>
      <c r="BG759" s="74">
        <v>1.7999999999999999E-2</v>
      </c>
      <c r="BH759" s="74">
        <v>0.51300000000000001</v>
      </c>
      <c r="BI759" s="74">
        <v>3.3000000000000002E-2</v>
      </c>
      <c r="BJ759" s="74" t="s">
        <v>50</v>
      </c>
      <c r="BK759" s="74">
        <v>8.9999999999999993E-3</v>
      </c>
      <c r="BL759" s="74">
        <v>0.995</v>
      </c>
      <c r="BM759" s="72">
        <v>1530.71</v>
      </c>
      <c r="BN759" s="74">
        <v>1.83</v>
      </c>
      <c r="BO759" s="74">
        <v>49.9</v>
      </c>
      <c r="BP759" s="74">
        <v>11.457000000000001</v>
      </c>
      <c r="BQ759" s="74">
        <v>0.245</v>
      </c>
      <c r="BR759" s="74">
        <v>0.223</v>
      </c>
      <c r="BS759" s="74">
        <v>0.42699999999999999</v>
      </c>
      <c r="BT759" s="74">
        <v>2.46</v>
      </c>
      <c r="BU759" s="74">
        <v>2.8000000000000001E-2</v>
      </c>
      <c r="BV759" s="74">
        <f t="shared" si="267"/>
        <v>13.917000000000002</v>
      </c>
      <c r="BW759" s="74">
        <f t="shared" si="268"/>
        <v>4.5350000000000001</v>
      </c>
      <c r="BX759" s="73"/>
      <c r="BY759" s="73"/>
      <c r="BZ759" s="74">
        <v>0.433</v>
      </c>
      <c r="CA759" s="72">
        <v>239.63</v>
      </c>
      <c r="CB759" s="74">
        <v>0.31</v>
      </c>
      <c r="CC759" s="74">
        <v>0.33</v>
      </c>
      <c r="CD759" s="74">
        <v>9.0869999999999997</v>
      </c>
      <c r="CE759" s="74">
        <v>8.0000000000000002E-3</v>
      </c>
      <c r="CF759" s="74">
        <v>0.57799999999999996</v>
      </c>
      <c r="CG759" s="74">
        <v>4.0000000000000001E-3</v>
      </c>
      <c r="CH759" s="74" t="s">
        <v>50</v>
      </c>
      <c r="CI759" s="74">
        <v>8.9999999999999993E-3</v>
      </c>
      <c r="CJ759" s="74">
        <v>1.792</v>
      </c>
      <c r="CK759" s="74">
        <v>1372.21</v>
      </c>
      <c r="CL759" s="74">
        <v>0.77</v>
      </c>
      <c r="CM759" s="74">
        <v>2.08</v>
      </c>
      <c r="CN759" s="74">
        <v>39.762</v>
      </c>
      <c r="CO759" s="74">
        <v>3.4000000000000002E-2</v>
      </c>
      <c r="CP759" s="74">
        <v>0.64600000000000002</v>
      </c>
      <c r="CQ759" s="74">
        <v>1.9E-2</v>
      </c>
      <c r="CR759" s="74">
        <v>7.82</v>
      </c>
      <c r="CS759" s="74">
        <v>1.9E-2</v>
      </c>
      <c r="CT759" s="74">
        <v>0.4</v>
      </c>
      <c r="CU759" s="74">
        <v>169.42</v>
      </c>
      <c r="CV759" s="74">
        <v>0.28000000000000003</v>
      </c>
      <c r="CW759" s="74">
        <v>0.24</v>
      </c>
      <c r="CX759" s="74">
        <v>8.15</v>
      </c>
      <c r="CY759" s="74">
        <v>8.0000000000000002E-3</v>
      </c>
      <c r="CZ759" s="74">
        <v>0.623</v>
      </c>
      <c r="DA759" s="74">
        <v>4.0000000000000001E-3</v>
      </c>
      <c r="DB759" s="74" t="s">
        <v>50</v>
      </c>
      <c r="DC759" s="74">
        <v>1.0999999999999999E-2</v>
      </c>
      <c r="DD759" s="74">
        <v>43.38</v>
      </c>
    </row>
    <row r="760" spans="1:108" s="105" customFormat="1" ht="16.5" customHeight="1" x14ac:dyDescent="0.25">
      <c r="A760" s="70">
        <v>719</v>
      </c>
      <c r="B760" s="104">
        <v>45652</v>
      </c>
      <c r="C760" s="72">
        <v>2</v>
      </c>
      <c r="D760" s="72">
        <v>4.72</v>
      </c>
      <c r="E760" s="72">
        <v>783.64</v>
      </c>
      <c r="F760" s="74"/>
      <c r="G760" s="72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2">
        <v>1.349</v>
      </c>
      <c r="AB760" s="72">
        <v>592.07000000000005</v>
      </c>
      <c r="AC760" s="72">
        <v>1.71</v>
      </c>
      <c r="AD760" s="72">
        <v>2.98</v>
      </c>
      <c r="AE760" s="72">
        <v>10.028</v>
      </c>
      <c r="AF760" s="72">
        <v>5.8999999999999997E-2</v>
      </c>
      <c r="AG760" s="72">
        <v>0.42499999999999999</v>
      </c>
      <c r="AH760" s="72">
        <v>2.8000000000000001E-2</v>
      </c>
      <c r="AI760" s="72" t="s">
        <v>50</v>
      </c>
      <c r="AJ760" s="72">
        <v>2.02</v>
      </c>
      <c r="AK760" s="72">
        <f t="shared" si="269"/>
        <v>71.975284607245413</v>
      </c>
      <c r="AL760" s="72">
        <f t="shared" si="270"/>
        <v>3.0354312781302686</v>
      </c>
      <c r="AM760" s="72">
        <f t="shared" si="271"/>
        <v>346.23976608187138</v>
      </c>
      <c r="AN760" s="72"/>
      <c r="AO760" s="74">
        <v>19.498999999999999</v>
      </c>
      <c r="AP760" s="72">
        <v>11451.85</v>
      </c>
      <c r="AQ760" s="74">
        <v>32.19</v>
      </c>
      <c r="AR760" s="74">
        <v>17.399999999999999</v>
      </c>
      <c r="AS760" s="74">
        <v>10.417</v>
      </c>
      <c r="AT760" s="74">
        <v>0.85199999999999998</v>
      </c>
      <c r="AU760" s="74">
        <v>0.502</v>
      </c>
      <c r="AV760" s="74">
        <v>0.157</v>
      </c>
      <c r="AW760" s="74">
        <v>13.03</v>
      </c>
      <c r="AX760" s="74">
        <v>0.16200000000000001</v>
      </c>
      <c r="AY760" s="74">
        <f t="shared" si="266"/>
        <v>40.847000000000001</v>
      </c>
      <c r="AZ760" s="74"/>
      <c r="BA760" s="74"/>
      <c r="BB760" s="74">
        <v>0.46600000000000003</v>
      </c>
      <c r="BC760" s="72">
        <v>149.35</v>
      </c>
      <c r="BD760" s="74">
        <v>0.25</v>
      </c>
      <c r="BE760" s="74">
        <v>2.2400000000000002</v>
      </c>
      <c r="BF760" s="74">
        <v>8.6959999999999997</v>
      </c>
      <c r="BG760" s="74">
        <v>1.7000000000000001E-2</v>
      </c>
      <c r="BH760" s="74">
        <v>0.375</v>
      </c>
      <c r="BI760" s="74">
        <v>2.1000000000000001E-2</v>
      </c>
      <c r="BJ760" s="74" t="s">
        <v>50</v>
      </c>
      <c r="BK760" s="74">
        <v>5.0000000000000001E-3</v>
      </c>
      <c r="BL760" s="74">
        <v>1.1919999999999999</v>
      </c>
      <c r="BM760" s="72">
        <v>1749.98</v>
      </c>
      <c r="BN760" s="74">
        <v>1.86</v>
      </c>
      <c r="BO760" s="74">
        <v>48.56</v>
      </c>
      <c r="BP760" s="74">
        <v>10.295</v>
      </c>
      <c r="BQ760" s="74">
        <v>0.307</v>
      </c>
      <c r="BR760" s="74">
        <v>0.29299999999999998</v>
      </c>
      <c r="BS760" s="74">
        <v>0.39100000000000001</v>
      </c>
      <c r="BT760" s="74">
        <v>3.07</v>
      </c>
      <c r="BU760" s="74">
        <v>2.3E-2</v>
      </c>
      <c r="BV760" s="74">
        <f>BT760+BP760</f>
        <v>13.365</v>
      </c>
      <c r="BW760" s="74">
        <f t="shared" si="268"/>
        <v>5.2370000000000001</v>
      </c>
      <c r="BX760" s="73"/>
      <c r="BY760" s="73"/>
      <c r="BZ760" s="74">
        <v>0.39900000000000002</v>
      </c>
      <c r="CA760" s="72">
        <v>121.17</v>
      </c>
      <c r="CB760" s="74">
        <v>0.24</v>
      </c>
      <c r="CC760" s="74">
        <v>0.18</v>
      </c>
      <c r="CD760" s="74">
        <v>8.4269999999999996</v>
      </c>
      <c r="CE760" s="74">
        <v>7.0000000000000001E-3</v>
      </c>
      <c r="CF760" s="74">
        <v>0.433</v>
      </c>
      <c r="CG760" s="74">
        <v>2E-3</v>
      </c>
      <c r="CH760" s="74" t="s">
        <v>50</v>
      </c>
      <c r="CI760" s="74">
        <v>8.0000000000000002E-3</v>
      </c>
      <c r="CJ760" s="74">
        <v>2.19</v>
      </c>
      <c r="CK760" s="74">
        <v>770.41</v>
      </c>
      <c r="CL760" s="74">
        <v>0.63</v>
      </c>
      <c r="CM760" s="74">
        <v>1.39</v>
      </c>
      <c r="CN760" s="74">
        <v>39.862000000000002</v>
      </c>
      <c r="CO760" s="74">
        <v>2.9000000000000001E-2</v>
      </c>
      <c r="CP760" s="74">
        <v>0.71399999999999997</v>
      </c>
      <c r="CQ760" s="74">
        <v>1.4E-2</v>
      </c>
      <c r="CR760" s="74">
        <v>8.19</v>
      </c>
      <c r="CS760" s="74">
        <v>1.7000000000000001E-2</v>
      </c>
      <c r="CT760" s="74">
        <v>0.33300000000000002</v>
      </c>
      <c r="CU760" s="74">
        <v>92.09</v>
      </c>
      <c r="CV760" s="74">
        <v>0.22</v>
      </c>
      <c r="CW760" s="74">
        <v>0.17</v>
      </c>
      <c r="CX760" s="74">
        <v>7.2859999999999996</v>
      </c>
      <c r="CY760" s="74">
        <v>7.0000000000000001E-3</v>
      </c>
      <c r="CZ760" s="74">
        <v>0.44</v>
      </c>
      <c r="DA760" s="74">
        <v>2E-3</v>
      </c>
      <c r="DB760" s="74" t="s">
        <v>50</v>
      </c>
      <c r="DC760" s="74">
        <v>7.0000000000000001E-3</v>
      </c>
      <c r="DD760" s="74">
        <v>43.38</v>
      </c>
    </row>
    <row r="761" spans="1:108" s="105" customFormat="1" ht="16.5" customHeight="1" x14ac:dyDescent="0.25">
      <c r="A761" s="70">
        <v>720</v>
      </c>
      <c r="B761" s="104">
        <v>45653</v>
      </c>
      <c r="C761" s="72">
        <v>1</v>
      </c>
      <c r="D761" s="72">
        <v>0</v>
      </c>
      <c r="E761" s="72">
        <v>0</v>
      </c>
      <c r="F761" s="74"/>
      <c r="G761" s="72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2">
        <v>0</v>
      </c>
      <c r="AB761" s="72">
        <v>0</v>
      </c>
      <c r="AC761" s="72">
        <v>0</v>
      </c>
      <c r="AD761" s="72">
        <v>0</v>
      </c>
      <c r="AE761" s="72">
        <v>0</v>
      </c>
      <c r="AF761" s="72">
        <v>0</v>
      </c>
      <c r="AG761" s="72">
        <v>0</v>
      </c>
      <c r="AH761" s="72">
        <v>0</v>
      </c>
      <c r="AI761" s="72" t="s">
        <v>50</v>
      </c>
      <c r="AJ761" s="72">
        <v>2.02</v>
      </c>
      <c r="AK761" s="72">
        <f t="shared" ref="AK761:AK762" si="272">100-(AB761/10000*1.6734)-(AC761*1.1547)-(AD761*(100/(67.1-$AQ$1)))-(AF761*2.8879)-(AG761*2.1733)-((AE761-(AD761*($AQ$1/(67.1-$AQ$1)))-(AF761*0.8788)-(AG761*0.7453))*2.1483)</f>
        <v>100</v>
      </c>
      <c r="AL761" s="72">
        <f t="shared" ref="AL761:AL762" si="273">100/((AB761/10000*1.6734/5.8)+(AC761*1.1547/7.58)+(AD761*(100/(67.1-$AQ$1))/4)+(AF761*2.8879/4.2)+(AG761*2.1733/6)+((AE761-(AD761*($AQ$1/(67.1-$AQ$1)))-(AF761*0.8788)-(AG761*0.7453))*2.1483/4.9)+(AK761/2.65))</f>
        <v>2.65</v>
      </c>
      <c r="AM761" s="72">
        <f t="shared" ref="AM761:AM762" si="274">IF(AB761=0,0,(AB761/AC761))</f>
        <v>0</v>
      </c>
      <c r="AN761" s="72"/>
      <c r="AO761" s="74">
        <v>0</v>
      </c>
      <c r="AP761" s="74">
        <v>0</v>
      </c>
      <c r="AQ761" s="74">
        <v>0</v>
      </c>
      <c r="AR761" s="74">
        <v>0</v>
      </c>
      <c r="AS761" s="74">
        <v>0</v>
      </c>
      <c r="AT761" s="74">
        <v>0</v>
      </c>
      <c r="AU761" s="74">
        <v>0</v>
      </c>
      <c r="AV761" s="74">
        <v>0</v>
      </c>
      <c r="AW761" s="74">
        <v>0</v>
      </c>
      <c r="AX761" s="74">
        <v>0</v>
      </c>
      <c r="AY761" s="74">
        <f t="shared" si="266"/>
        <v>0</v>
      </c>
      <c r="AZ761" s="74"/>
      <c r="BA761" s="74"/>
      <c r="BB761" s="74">
        <v>0</v>
      </c>
      <c r="BC761" s="74">
        <v>0</v>
      </c>
      <c r="BD761" s="74">
        <v>0</v>
      </c>
      <c r="BE761" s="74">
        <v>0</v>
      </c>
      <c r="BF761" s="74">
        <v>0</v>
      </c>
      <c r="BG761" s="74">
        <v>0</v>
      </c>
      <c r="BH761" s="74">
        <v>0</v>
      </c>
      <c r="BI761" s="74">
        <v>0</v>
      </c>
      <c r="BJ761" s="74">
        <v>0</v>
      </c>
      <c r="BK761" s="74">
        <v>0</v>
      </c>
      <c r="BL761" s="74">
        <v>0</v>
      </c>
      <c r="BM761" s="74">
        <v>0</v>
      </c>
      <c r="BN761" s="74">
        <v>0</v>
      </c>
      <c r="BO761" s="74">
        <v>0</v>
      </c>
      <c r="BP761" s="74">
        <v>0</v>
      </c>
      <c r="BQ761" s="74">
        <v>0</v>
      </c>
      <c r="BR761" s="74">
        <v>0</v>
      </c>
      <c r="BS761" s="74">
        <v>0</v>
      </c>
      <c r="BT761" s="74">
        <v>0</v>
      </c>
      <c r="BU761" s="74">
        <v>0</v>
      </c>
      <c r="BV761" s="74">
        <f t="shared" ref="BV761:BV770" si="275">BT761+BP761</f>
        <v>0</v>
      </c>
      <c r="BW761" s="74">
        <f t="shared" si="268"/>
        <v>0</v>
      </c>
      <c r="BX761" s="73"/>
      <c r="BY761" s="73"/>
      <c r="BZ761" s="74">
        <v>0</v>
      </c>
      <c r="CA761" s="74">
        <v>0</v>
      </c>
      <c r="CB761" s="74">
        <v>0</v>
      </c>
      <c r="CC761" s="74">
        <v>0</v>
      </c>
      <c r="CD761" s="74">
        <v>0</v>
      </c>
      <c r="CE761" s="74">
        <v>0</v>
      </c>
      <c r="CF761" s="74">
        <v>0</v>
      </c>
      <c r="CG761" s="74">
        <v>0</v>
      </c>
      <c r="CH761" s="74">
        <v>0</v>
      </c>
      <c r="CI761" s="74">
        <v>0</v>
      </c>
      <c r="CJ761" s="74">
        <v>0</v>
      </c>
      <c r="CK761" s="74">
        <v>0</v>
      </c>
      <c r="CL761" s="74">
        <v>0</v>
      </c>
      <c r="CM761" s="74">
        <v>0</v>
      </c>
      <c r="CN761" s="74">
        <v>0</v>
      </c>
      <c r="CO761" s="74">
        <v>0</v>
      </c>
      <c r="CP761" s="74">
        <v>0</v>
      </c>
      <c r="CQ761" s="74">
        <v>0</v>
      </c>
      <c r="CR761" s="74">
        <v>0</v>
      </c>
      <c r="CS761" s="74">
        <v>0</v>
      </c>
      <c r="CT761" s="74">
        <v>0</v>
      </c>
      <c r="CU761" s="74">
        <v>0</v>
      </c>
      <c r="CV761" s="74">
        <v>0</v>
      </c>
      <c r="CW761" s="74">
        <v>0</v>
      </c>
      <c r="CX761" s="74">
        <v>0</v>
      </c>
      <c r="CY761" s="74">
        <v>0</v>
      </c>
      <c r="CZ761" s="74">
        <v>0</v>
      </c>
      <c r="DA761" s="74">
        <v>0</v>
      </c>
      <c r="DB761" s="74">
        <v>0</v>
      </c>
      <c r="DC761" s="74">
        <v>0</v>
      </c>
      <c r="DD761" s="74">
        <v>43.38</v>
      </c>
    </row>
    <row r="762" spans="1:108" s="105" customFormat="1" ht="16.5" customHeight="1" x14ac:dyDescent="0.25">
      <c r="A762" s="70">
        <v>721</v>
      </c>
      <c r="B762" s="104">
        <v>45653</v>
      </c>
      <c r="C762" s="72">
        <v>2</v>
      </c>
      <c r="D762" s="72">
        <v>9.6199999999999992</v>
      </c>
      <c r="E762" s="72">
        <v>1649.63</v>
      </c>
      <c r="F762" s="74"/>
      <c r="G762" s="72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2">
        <v>1.1990000000000001</v>
      </c>
      <c r="AB762" s="72">
        <v>664.35</v>
      </c>
      <c r="AC762" s="72">
        <v>1.66</v>
      </c>
      <c r="AD762" s="72">
        <v>2.88</v>
      </c>
      <c r="AE762" s="72">
        <v>8.5389999999999997</v>
      </c>
      <c r="AF762" s="72">
        <v>5.2999999999999999E-2</v>
      </c>
      <c r="AG762" s="72">
        <v>0.41</v>
      </c>
      <c r="AH762" s="72">
        <v>3.1E-2</v>
      </c>
      <c r="AI762" s="72" t="s">
        <v>50</v>
      </c>
      <c r="AJ762" s="72">
        <v>1.2E-2</v>
      </c>
      <c r="AK762" s="72">
        <f t="shared" si="272"/>
        <v>75.37210316209854</v>
      </c>
      <c r="AL762" s="72">
        <f t="shared" si="273"/>
        <v>2.9824716583893642</v>
      </c>
      <c r="AM762" s="72">
        <f t="shared" si="274"/>
        <v>400.21084337349401</v>
      </c>
      <c r="AN762" s="72"/>
      <c r="AO762" s="74">
        <v>26.18</v>
      </c>
      <c r="AP762" s="72">
        <v>14458.55</v>
      </c>
      <c r="AQ762" s="74">
        <v>43.6</v>
      </c>
      <c r="AR762" s="74">
        <v>8.16</v>
      </c>
      <c r="AS762" s="74">
        <v>7.6660000000000004</v>
      </c>
      <c r="AT762" s="74">
        <v>0.84099999999999997</v>
      </c>
      <c r="AU762" s="74">
        <v>0.439</v>
      </c>
      <c r="AV762" s="74">
        <v>8.5999999999999993E-2</v>
      </c>
      <c r="AW762" s="74">
        <v>8.3699999999999992</v>
      </c>
      <c r="AX762" s="74">
        <v>0.27400000000000002</v>
      </c>
      <c r="AY762" s="74">
        <f t="shared" si="266"/>
        <v>24.196000000000002</v>
      </c>
      <c r="AZ762" s="74"/>
      <c r="BA762" s="74"/>
      <c r="BB762" s="74">
        <v>0.46600000000000003</v>
      </c>
      <c r="BC762" s="72">
        <v>165.56</v>
      </c>
      <c r="BD762" s="74">
        <v>0.32</v>
      </c>
      <c r="BE762" s="74">
        <v>2.67</v>
      </c>
      <c r="BF762" s="74">
        <v>8.532</v>
      </c>
      <c r="BG762" s="74">
        <v>2.5000000000000001E-2</v>
      </c>
      <c r="BH762" s="74">
        <v>0.39600000000000002</v>
      </c>
      <c r="BI762" s="74">
        <v>2.9000000000000001E-2</v>
      </c>
      <c r="BJ762" s="74" t="s">
        <v>50</v>
      </c>
      <c r="BK762" s="74">
        <v>7.0000000000000001E-3</v>
      </c>
      <c r="BL762" s="74">
        <v>3.6819999999999999</v>
      </c>
      <c r="BM762" s="72">
        <v>2083.42</v>
      </c>
      <c r="BN762" s="74">
        <v>3.39</v>
      </c>
      <c r="BO762" s="74">
        <v>47.87</v>
      </c>
      <c r="BP762" s="74">
        <v>10.843</v>
      </c>
      <c r="BQ762" s="74">
        <v>0.437</v>
      </c>
      <c r="BR762" s="74">
        <v>0.23400000000000001</v>
      </c>
      <c r="BS762" s="74">
        <v>0.499</v>
      </c>
      <c r="BT762" s="74">
        <v>2.95</v>
      </c>
      <c r="BU762" s="74">
        <v>2.5000000000000001E-2</v>
      </c>
      <c r="BV762" s="74">
        <f t="shared" si="275"/>
        <v>13.792999999999999</v>
      </c>
      <c r="BW762" s="74">
        <f t="shared" si="268"/>
        <v>6.7770000000000001</v>
      </c>
      <c r="BX762" s="73"/>
      <c r="BY762" s="73"/>
      <c r="BZ762" s="74">
        <v>0.499</v>
      </c>
      <c r="CA762" s="72">
        <v>165.13</v>
      </c>
      <c r="CB762" s="74">
        <v>0.35</v>
      </c>
      <c r="CC762" s="74">
        <v>0.78</v>
      </c>
      <c r="CD762" s="74">
        <v>9.6669999999999998</v>
      </c>
      <c r="CE762" s="74">
        <v>0.02</v>
      </c>
      <c r="CF762" s="74">
        <v>0.50900000000000001</v>
      </c>
      <c r="CG762" s="74">
        <v>8.9999999999999993E-3</v>
      </c>
      <c r="CH762" s="74" t="s">
        <v>50</v>
      </c>
      <c r="CI762" s="74">
        <v>8.0000000000000002E-3</v>
      </c>
      <c r="CJ762" s="74">
        <v>0</v>
      </c>
      <c r="CK762" s="74">
        <v>0</v>
      </c>
      <c r="CL762" s="74">
        <v>0</v>
      </c>
      <c r="CM762" s="74">
        <v>0</v>
      </c>
      <c r="CN762" s="74">
        <v>0</v>
      </c>
      <c r="CO762" s="74">
        <v>0</v>
      </c>
      <c r="CP762" s="74">
        <v>0</v>
      </c>
      <c r="CQ762" s="74">
        <v>0</v>
      </c>
      <c r="CR762" s="74">
        <v>0</v>
      </c>
      <c r="CS762" s="74">
        <v>0</v>
      </c>
      <c r="CT762" s="74">
        <v>0.30499999999999999</v>
      </c>
      <c r="CU762" s="74">
        <v>98.23</v>
      </c>
      <c r="CV762" s="74">
        <v>0.28999999999999998</v>
      </c>
      <c r="CW762" s="74">
        <v>0.26</v>
      </c>
      <c r="CX762" s="74">
        <v>7.5270000000000001</v>
      </c>
      <c r="CY762" s="74">
        <v>8.0000000000000002E-3</v>
      </c>
      <c r="CZ762" s="74">
        <v>0.55900000000000005</v>
      </c>
      <c r="DA762" s="74">
        <v>6.0000000000000001E-3</v>
      </c>
      <c r="DB762" s="74" t="s">
        <v>50</v>
      </c>
      <c r="DC762" s="74">
        <v>6.0000000000000001E-3</v>
      </c>
      <c r="DD762" s="74">
        <v>43.38</v>
      </c>
    </row>
    <row r="763" spans="1:108" s="105" customFormat="1" ht="16.5" customHeight="1" x14ac:dyDescent="0.25">
      <c r="A763" s="70">
        <v>722</v>
      </c>
      <c r="B763" s="104">
        <v>45654</v>
      </c>
      <c r="C763" s="72">
        <v>1</v>
      </c>
      <c r="D763" s="72">
        <v>12</v>
      </c>
      <c r="E763" s="72">
        <v>2107.19</v>
      </c>
      <c r="F763" s="74"/>
      <c r="G763" s="72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2">
        <v>1.1000000000000001</v>
      </c>
      <c r="AB763" s="72">
        <v>673.81</v>
      </c>
      <c r="AC763" s="72">
        <v>1.94</v>
      </c>
      <c r="AD763" s="72">
        <v>3.44</v>
      </c>
      <c r="AE763" s="72">
        <v>9.5180000000000007</v>
      </c>
      <c r="AF763" s="72">
        <v>5.1999999999999998E-2</v>
      </c>
      <c r="AG763" s="72">
        <v>0.40799999999999997</v>
      </c>
      <c r="AH763" s="72">
        <v>3.4000000000000002E-2</v>
      </c>
      <c r="AI763" s="72" t="s">
        <v>50</v>
      </c>
      <c r="AJ763" s="72">
        <v>1.4E-2</v>
      </c>
      <c r="AK763" s="72">
        <f t="shared" ref="AK763:AK766" si="276">100-(AB763/10000*1.6734)-(AC763*1.1547)-(AD763*(100/(67.1-$AQ$1)))-(AF763*2.8879)-(AG763*2.1733)-((AE763-(AD763*($AQ$1/(67.1-$AQ$1)))-(AF763*0.8788)-(AG763*0.7453))*2.1483)</f>
        <v>72.174607253277145</v>
      </c>
      <c r="AL763" s="72">
        <f t="shared" ref="AL763:AL766" si="277">100/((AB763/10000*1.6734/5.8)+(AC763*1.1547/7.58)+(AD763*(100/(67.1-$AQ$1))/4)+(AF763*2.8879/4.2)+(AG763*2.1733/6)+((AE763-(AD763*($AQ$1/(67.1-$AQ$1)))-(AF763*0.8788)-(AG763*0.7453))*2.1483/4.9)+(AK763/2.65))</f>
        <v>3.0306017658130244</v>
      </c>
      <c r="AM763" s="72">
        <f t="shared" ref="AM763:AM766" si="278">IF(AB763=0,0,(AB763/AC763))</f>
        <v>347.32474226804123</v>
      </c>
      <c r="AN763" s="72"/>
      <c r="AO763" s="74">
        <v>14.593999999999999</v>
      </c>
      <c r="AP763" s="72">
        <v>12797.37</v>
      </c>
      <c r="AQ763" s="74">
        <v>38.4</v>
      </c>
      <c r="AR763" s="74">
        <v>7.67</v>
      </c>
      <c r="AS763" s="74">
        <v>8.7989999999999995</v>
      </c>
      <c r="AT763" s="74">
        <v>0.65600000000000003</v>
      </c>
      <c r="AU763" s="74">
        <v>0.49399999999999999</v>
      </c>
      <c r="AV763" s="74">
        <v>7.5999999999999998E-2</v>
      </c>
      <c r="AW763" s="74">
        <v>12.52</v>
      </c>
      <c r="AX763" s="74">
        <v>0.224</v>
      </c>
      <c r="AY763" s="74">
        <f t="shared" si="266"/>
        <v>28.988999999999997</v>
      </c>
      <c r="AZ763" s="74"/>
      <c r="BA763" s="74"/>
      <c r="BB763" s="74">
        <v>0.28699999999999998</v>
      </c>
      <c r="BC763" s="72">
        <v>133.36000000000001</v>
      </c>
      <c r="BD763" s="74">
        <v>0.32</v>
      </c>
      <c r="BE763" s="74">
        <v>3.37</v>
      </c>
      <c r="BF763" s="74">
        <v>10.244</v>
      </c>
      <c r="BG763" s="74">
        <v>2.7E-2</v>
      </c>
      <c r="BH763" s="74">
        <v>0.433</v>
      </c>
      <c r="BI763" s="74">
        <v>3.5999999999999997E-2</v>
      </c>
      <c r="BJ763" s="74" t="s">
        <v>50</v>
      </c>
      <c r="BK763" s="74">
        <v>7.0000000000000001E-3</v>
      </c>
      <c r="BL763" s="74">
        <v>0.89900000000000002</v>
      </c>
      <c r="BM763" s="72">
        <v>830.76</v>
      </c>
      <c r="BN763" s="74">
        <v>1.23</v>
      </c>
      <c r="BO763" s="74">
        <v>51.36</v>
      </c>
      <c r="BP763" s="74">
        <v>10.195</v>
      </c>
      <c r="BQ763" s="74">
        <v>0.38900000000000001</v>
      </c>
      <c r="BR763" s="74">
        <v>0.185</v>
      </c>
      <c r="BS763" s="74">
        <v>0.52</v>
      </c>
      <c r="BT763" s="74">
        <v>1.91</v>
      </c>
      <c r="BU763" s="74">
        <v>8.9999999999999993E-3</v>
      </c>
      <c r="BV763" s="74">
        <f t="shared" si="275"/>
        <v>12.105</v>
      </c>
      <c r="BW763" s="74">
        <f t="shared" si="268"/>
        <v>3.5289999999999999</v>
      </c>
      <c r="BX763" s="73"/>
      <c r="BY763" s="73"/>
      <c r="BZ763" s="74">
        <v>0.247</v>
      </c>
      <c r="CA763" s="72">
        <v>88.24</v>
      </c>
      <c r="CB763" s="74">
        <v>0.23</v>
      </c>
      <c r="CC763" s="74">
        <v>0.52</v>
      </c>
      <c r="CD763" s="74">
        <v>8.9849999999999994</v>
      </c>
      <c r="CE763" s="74">
        <v>1.2E-2</v>
      </c>
      <c r="CF763" s="74">
        <v>0.39700000000000002</v>
      </c>
      <c r="CG763" s="74">
        <v>6.0000000000000001E-3</v>
      </c>
      <c r="CH763" s="74" t="s">
        <v>50</v>
      </c>
      <c r="CI763" s="74">
        <v>6.0000000000000001E-3</v>
      </c>
      <c r="CJ763" s="74">
        <v>1.399</v>
      </c>
      <c r="CK763" s="74">
        <v>539.01</v>
      </c>
      <c r="CL763" s="74">
        <v>0.52</v>
      </c>
      <c r="CM763" s="74">
        <v>3.36</v>
      </c>
      <c r="CN763" s="74">
        <v>37.536000000000001</v>
      </c>
      <c r="CO763" s="74">
        <v>5.2999999999999999E-2</v>
      </c>
      <c r="CP763" s="74">
        <v>0.88</v>
      </c>
      <c r="CQ763" s="74">
        <v>3.5000000000000003E-2</v>
      </c>
      <c r="CR763" s="74">
        <v>11.72</v>
      </c>
      <c r="CS763" s="74">
        <v>1.4999999999999999E-2</v>
      </c>
      <c r="CT763" s="74">
        <v>0.16700000000000001</v>
      </c>
      <c r="CU763" s="74">
        <v>51.85</v>
      </c>
      <c r="CV763" s="74">
        <v>0.22</v>
      </c>
      <c r="CW763" s="74">
        <v>0.39</v>
      </c>
      <c r="CX763" s="74">
        <v>7.5220000000000002</v>
      </c>
      <c r="CY763" s="74">
        <v>1.0999999999999999E-2</v>
      </c>
      <c r="CZ763" s="74">
        <v>0.39200000000000002</v>
      </c>
      <c r="DA763" s="74">
        <v>5.0000000000000001E-3</v>
      </c>
      <c r="DB763" s="74" t="s">
        <v>50</v>
      </c>
      <c r="DC763" s="74">
        <v>6.0000000000000001E-3</v>
      </c>
      <c r="DD763" s="74"/>
    </row>
    <row r="764" spans="1:108" s="105" customFormat="1" ht="16.5" customHeight="1" x14ac:dyDescent="0.25">
      <c r="A764" s="70">
        <v>723</v>
      </c>
      <c r="B764" s="104">
        <v>45654</v>
      </c>
      <c r="C764" s="72">
        <v>2</v>
      </c>
      <c r="D764" s="72">
        <v>1.02</v>
      </c>
      <c r="E764" s="72">
        <v>167.54</v>
      </c>
      <c r="F764" s="74"/>
      <c r="G764" s="72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2">
        <v>1.05</v>
      </c>
      <c r="AB764" s="72">
        <v>561.80999999999995</v>
      </c>
      <c r="AC764" s="72">
        <v>1.9</v>
      </c>
      <c r="AD764" s="72">
        <v>3.05</v>
      </c>
      <c r="AE764" s="72">
        <v>11.032</v>
      </c>
      <c r="AF764" s="72">
        <v>6.9000000000000006E-2</v>
      </c>
      <c r="AG764" s="72">
        <v>0.47</v>
      </c>
      <c r="AH764" s="72">
        <v>3.1E-2</v>
      </c>
      <c r="AI764" s="72" t="s">
        <v>50</v>
      </c>
      <c r="AJ764" s="72">
        <v>0.01</v>
      </c>
      <c r="AK764" s="72">
        <f t="shared" si="276"/>
        <v>69.471870199295267</v>
      </c>
      <c r="AL764" s="72">
        <f t="shared" si="277"/>
        <v>3.077138323513168</v>
      </c>
      <c r="AM764" s="72">
        <f t="shared" si="278"/>
        <v>295.6894736842105</v>
      </c>
      <c r="AN764" s="72"/>
      <c r="AO764" s="74">
        <v>13.196</v>
      </c>
      <c r="AP764" s="72">
        <v>9458.9699999999993</v>
      </c>
      <c r="AQ764" s="74">
        <v>28.13</v>
      </c>
      <c r="AR764" s="74">
        <v>14.66</v>
      </c>
      <c r="AS764" s="74">
        <v>15.474</v>
      </c>
      <c r="AT764" s="74">
        <v>1.014</v>
      </c>
      <c r="AU764" s="74">
        <v>0.81599999999999995</v>
      </c>
      <c r="AV764" s="74">
        <v>0.14599999999999999</v>
      </c>
      <c r="AW764" s="74">
        <v>16.98</v>
      </c>
      <c r="AX764" s="74">
        <v>0.187</v>
      </c>
      <c r="AY764" s="74">
        <f t="shared" si="266"/>
        <v>47.114000000000004</v>
      </c>
      <c r="AZ764" s="74"/>
      <c r="BA764" s="74"/>
      <c r="BB764" s="74">
        <v>0.2</v>
      </c>
      <c r="BC764" s="72">
        <v>85.52</v>
      </c>
      <c r="BD764" s="74">
        <v>0.27</v>
      </c>
      <c r="BE764" s="74">
        <v>3.02</v>
      </c>
      <c r="BF764" s="74">
        <v>10.898</v>
      </c>
      <c r="BG764" s="74">
        <v>2.3E-2</v>
      </c>
      <c r="BH764" s="74">
        <v>0.46500000000000002</v>
      </c>
      <c r="BI764" s="74">
        <v>3.1E-2</v>
      </c>
      <c r="BJ764" s="74" t="s">
        <v>50</v>
      </c>
      <c r="BK764" s="74">
        <v>6.0000000000000001E-3</v>
      </c>
      <c r="BL764" s="74">
        <v>0.79900000000000004</v>
      </c>
      <c r="BM764" s="72">
        <v>697.72</v>
      </c>
      <c r="BN764" s="74">
        <v>1.42</v>
      </c>
      <c r="BO764" s="74">
        <v>48.43</v>
      </c>
      <c r="BP764" s="74">
        <v>14.901999999999999</v>
      </c>
      <c r="BQ764" s="74">
        <v>0.41799999999999998</v>
      </c>
      <c r="BR764" s="74">
        <v>0.378</v>
      </c>
      <c r="BS764" s="74">
        <v>0.58499999999999996</v>
      </c>
      <c r="BT764" s="74">
        <v>2.91</v>
      </c>
      <c r="BU764" s="74">
        <v>1.4E-2</v>
      </c>
      <c r="BV764" s="74">
        <f t="shared" si="275"/>
        <v>17.811999999999998</v>
      </c>
      <c r="BW764" s="74">
        <f t="shared" si="268"/>
        <v>4.7480000000000002</v>
      </c>
      <c r="BX764" s="73"/>
      <c r="BY764" s="73"/>
      <c r="BZ764" s="74">
        <v>0.23300000000000001</v>
      </c>
      <c r="CA764" s="72">
        <v>70.92</v>
      </c>
      <c r="CB764" s="74">
        <v>0.21</v>
      </c>
      <c r="CC764" s="74">
        <v>0.3</v>
      </c>
      <c r="CD764" s="74">
        <v>9.6859999999999999</v>
      </c>
      <c r="CE764" s="74">
        <v>0.01</v>
      </c>
      <c r="CF764" s="74">
        <v>0.42099999999999999</v>
      </c>
      <c r="CG764" s="74">
        <v>4.0000000000000001E-3</v>
      </c>
      <c r="CH764" s="74" t="s">
        <v>50</v>
      </c>
      <c r="CI764" s="74">
        <v>6.0000000000000001E-3</v>
      </c>
      <c r="CJ764" s="74">
        <v>1.399</v>
      </c>
      <c r="CK764" s="74">
        <v>458.91</v>
      </c>
      <c r="CL764" s="74">
        <v>0.49</v>
      </c>
      <c r="CM764" s="74">
        <v>1.82</v>
      </c>
      <c r="CN764" s="74">
        <v>36.697000000000003</v>
      </c>
      <c r="CO764" s="74">
        <v>3.7999999999999999E-2</v>
      </c>
      <c r="CP764" s="74">
        <v>0.96899999999999997</v>
      </c>
      <c r="CQ764" s="74">
        <v>0.02</v>
      </c>
      <c r="CR764" s="74">
        <v>13.04</v>
      </c>
      <c r="CS764" s="74">
        <v>1.6E-2</v>
      </c>
      <c r="CT764" s="74">
        <v>0.2</v>
      </c>
      <c r="CU764" s="74">
        <v>51.06</v>
      </c>
      <c r="CV764" s="74">
        <v>0.22</v>
      </c>
      <c r="CW764" s="74">
        <v>0.26</v>
      </c>
      <c r="CX764" s="74">
        <v>7.5170000000000003</v>
      </c>
      <c r="CY764" s="74">
        <v>8.9999999999999993E-3</v>
      </c>
      <c r="CZ764" s="74">
        <v>0.40699999999999997</v>
      </c>
      <c r="DA764" s="74">
        <v>3.0000000000000001E-3</v>
      </c>
      <c r="DB764" s="74" t="s">
        <v>50</v>
      </c>
      <c r="DC764" s="74">
        <v>5.0000000000000001E-3</v>
      </c>
      <c r="DD764" s="74"/>
    </row>
    <row r="765" spans="1:108" s="105" customFormat="1" ht="16.5" customHeight="1" x14ac:dyDescent="0.25">
      <c r="A765" s="70">
        <v>724</v>
      </c>
      <c r="B765" s="104">
        <v>45655</v>
      </c>
      <c r="C765" s="72">
        <v>1</v>
      </c>
      <c r="D765" s="72">
        <v>8.94</v>
      </c>
      <c r="E765" s="72">
        <v>1465.17</v>
      </c>
      <c r="F765" s="74"/>
      <c r="G765" s="72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2">
        <v>1.2</v>
      </c>
      <c r="AB765" s="72">
        <v>478.3</v>
      </c>
      <c r="AC765" s="72">
        <v>1.99</v>
      </c>
      <c r="AD765" s="72">
        <v>3.74</v>
      </c>
      <c r="AE765" s="72">
        <v>9.6110000000000007</v>
      </c>
      <c r="AF765" s="72">
        <v>5.8999999999999997E-2</v>
      </c>
      <c r="AG765" s="72">
        <v>0.40600000000000003</v>
      </c>
      <c r="AH765" s="72">
        <v>3.6999999999999998E-2</v>
      </c>
      <c r="AI765" s="72" t="s">
        <v>50</v>
      </c>
      <c r="AJ765" s="72">
        <v>1.2999999999999999E-2</v>
      </c>
      <c r="AK765" s="72">
        <f t="shared" si="276"/>
        <v>71.530608224547819</v>
      </c>
      <c r="AL765" s="72">
        <f t="shared" si="277"/>
        <v>3.0388746474648491</v>
      </c>
      <c r="AM765" s="72">
        <f t="shared" si="278"/>
        <v>240.35175879396985</v>
      </c>
      <c r="AN765" s="72"/>
      <c r="AO765" s="74">
        <v>21.367000000000001</v>
      </c>
      <c r="AP765" s="72">
        <v>11644.87</v>
      </c>
      <c r="AQ765" s="74">
        <v>42.21</v>
      </c>
      <c r="AR765" s="74">
        <v>11.26</v>
      </c>
      <c r="AS765" s="74">
        <v>9.5210000000000008</v>
      </c>
      <c r="AT765" s="74">
        <v>0.98699999999999999</v>
      </c>
      <c r="AU765" s="74">
        <v>0.42</v>
      </c>
      <c r="AV765" s="74">
        <v>0.108</v>
      </c>
      <c r="AW765" s="74">
        <v>10.65</v>
      </c>
      <c r="AX765" s="74">
        <v>0.185</v>
      </c>
      <c r="AY765" s="74">
        <f t="shared" si="266"/>
        <v>31.431000000000001</v>
      </c>
      <c r="AZ765" s="74"/>
      <c r="BA765" s="74"/>
      <c r="BB765" s="74">
        <v>0.4</v>
      </c>
      <c r="BC765" s="72">
        <v>120.88</v>
      </c>
      <c r="BD765" s="74">
        <v>0.51</v>
      </c>
      <c r="BE765" s="74">
        <v>3.47</v>
      </c>
      <c r="BF765" s="74">
        <v>9.8040000000000003</v>
      </c>
      <c r="BG765" s="74">
        <v>3.2000000000000001E-2</v>
      </c>
      <c r="BH765" s="74">
        <v>0.39100000000000001</v>
      </c>
      <c r="BI765" s="74">
        <v>3.4000000000000002E-2</v>
      </c>
      <c r="BJ765" s="74" t="s">
        <v>50</v>
      </c>
      <c r="BK765" s="74">
        <v>8.9999999999999993E-3</v>
      </c>
      <c r="BL765" s="74">
        <v>1.4</v>
      </c>
      <c r="BM765" s="72">
        <v>983.78</v>
      </c>
      <c r="BN765" s="74">
        <v>2.61</v>
      </c>
      <c r="BO765" s="74">
        <v>48.61</v>
      </c>
      <c r="BP765" s="74">
        <v>13.667</v>
      </c>
      <c r="BQ765" s="74">
        <v>0.435</v>
      </c>
      <c r="BR765" s="74">
        <v>0.21099999999999999</v>
      </c>
      <c r="BS765" s="74">
        <v>0.53900000000000003</v>
      </c>
      <c r="BT765" s="74">
        <v>2.9</v>
      </c>
      <c r="BU765" s="74">
        <v>1.4999999999999999E-2</v>
      </c>
      <c r="BV765" s="74">
        <f t="shared" si="275"/>
        <v>16.567</v>
      </c>
      <c r="BW765" s="74">
        <f t="shared" si="268"/>
        <v>5.9449999999999994</v>
      </c>
      <c r="BX765" s="73"/>
      <c r="BY765" s="73"/>
      <c r="BZ765" s="74">
        <v>0.36699999999999999</v>
      </c>
      <c r="CA765" s="72">
        <v>112.04</v>
      </c>
      <c r="CB765" s="74">
        <v>0.38</v>
      </c>
      <c r="CC765" s="74">
        <v>0.84</v>
      </c>
      <c r="CD765" s="74">
        <v>9.4339999999999993</v>
      </c>
      <c r="CE765" s="74">
        <v>0.02</v>
      </c>
      <c r="CF765" s="74">
        <v>0.39800000000000002</v>
      </c>
      <c r="CG765" s="74">
        <v>8.9999999999999993E-3</v>
      </c>
      <c r="CH765" s="74" t="s">
        <v>50</v>
      </c>
      <c r="CI765" s="74">
        <v>8.0000000000000002E-3</v>
      </c>
      <c r="CJ765" s="74">
        <v>1.599</v>
      </c>
      <c r="CK765" s="74">
        <v>685.47</v>
      </c>
      <c r="CL765" s="74">
        <v>1.95</v>
      </c>
      <c r="CM765" s="74">
        <v>12.02</v>
      </c>
      <c r="CN765" s="74">
        <v>38.549999999999997</v>
      </c>
      <c r="CO765" s="74">
        <v>0.15</v>
      </c>
      <c r="CP765" s="74">
        <v>0.81899999999999995</v>
      </c>
      <c r="CQ765" s="74">
        <v>0.11899999999999999</v>
      </c>
      <c r="CR765" s="74">
        <v>7.17</v>
      </c>
      <c r="CS765" s="74">
        <v>2.1000000000000001E-2</v>
      </c>
      <c r="CT765" s="74">
        <v>0.36699999999999999</v>
      </c>
      <c r="CU765" s="74">
        <v>121.4</v>
      </c>
      <c r="CV765" s="74">
        <v>0.45</v>
      </c>
      <c r="CW765" s="74">
        <v>0.73</v>
      </c>
      <c r="CX765" s="74">
        <v>10.667</v>
      </c>
      <c r="CY765" s="74">
        <v>2.5999999999999999E-2</v>
      </c>
      <c r="CZ765" s="74">
        <v>0.49099999999999999</v>
      </c>
      <c r="DA765" s="74">
        <v>1.2999999999999999E-2</v>
      </c>
      <c r="DB765" s="74" t="s">
        <v>50</v>
      </c>
      <c r="DC765" s="74">
        <v>8.0000000000000002E-3</v>
      </c>
      <c r="DD765" s="74"/>
    </row>
    <row r="766" spans="1:108" s="105" customFormat="1" ht="16.5" customHeight="1" x14ac:dyDescent="0.25">
      <c r="A766" s="70">
        <v>725</v>
      </c>
      <c r="B766" s="104">
        <v>45655</v>
      </c>
      <c r="C766" s="72">
        <v>2</v>
      </c>
      <c r="D766" s="72">
        <v>11.73</v>
      </c>
      <c r="E766" s="72">
        <v>1936.16</v>
      </c>
      <c r="F766" s="74"/>
      <c r="G766" s="72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2">
        <v>1.1990000000000001</v>
      </c>
      <c r="AB766" s="72">
        <v>448.9</v>
      </c>
      <c r="AC766" s="72">
        <v>2.23</v>
      </c>
      <c r="AD766" s="72">
        <v>5.0199999999999996</v>
      </c>
      <c r="AE766" s="72">
        <v>11.428000000000001</v>
      </c>
      <c r="AF766" s="72">
        <v>7.0999999999999994E-2</v>
      </c>
      <c r="AG766" s="72">
        <v>0.57399999999999995</v>
      </c>
      <c r="AH766" s="72">
        <v>4.9000000000000002E-2</v>
      </c>
      <c r="AI766" s="72" t="s">
        <v>50</v>
      </c>
      <c r="AJ766" s="72">
        <v>1.2999999999999999E-2</v>
      </c>
      <c r="AK766" s="72">
        <f t="shared" si="276"/>
        <v>65.483258928716054</v>
      </c>
      <c r="AL766" s="72">
        <f t="shared" si="277"/>
        <v>3.1319190710146678</v>
      </c>
      <c r="AM766" s="72">
        <f t="shared" si="278"/>
        <v>201.30044843049328</v>
      </c>
      <c r="AN766" s="72"/>
      <c r="AO766" s="74">
        <v>17.797999999999998</v>
      </c>
      <c r="AP766" s="72">
        <v>9667.4500000000007</v>
      </c>
      <c r="AQ766" s="74">
        <v>39.380000000000003</v>
      </c>
      <c r="AR766" s="74">
        <v>16.010000000000002</v>
      </c>
      <c r="AS766" s="74">
        <v>12.391</v>
      </c>
      <c r="AT766" s="74">
        <v>1.0349999999999999</v>
      </c>
      <c r="AU766" s="74">
        <v>0.68</v>
      </c>
      <c r="AV766" s="74">
        <v>0.153</v>
      </c>
      <c r="AW766" s="74">
        <v>11.14</v>
      </c>
      <c r="AX766" s="74">
        <v>0.23300000000000001</v>
      </c>
      <c r="AY766" s="74">
        <f t="shared" si="266"/>
        <v>39.541000000000004</v>
      </c>
      <c r="AZ766" s="74"/>
      <c r="BA766" s="74"/>
      <c r="BB766" s="74">
        <v>0.36699999999999999</v>
      </c>
      <c r="BC766" s="72">
        <v>101.6</v>
      </c>
      <c r="BD766" s="74">
        <v>0.42</v>
      </c>
      <c r="BE766" s="74">
        <v>4.59</v>
      </c>
      <c r="BF766" s="74">
        <v>11.654999999999999</v>
      </c>
      <c r="BG766" s="74">
        <v>3.2000000000000001E-2</v>
      </c>
      <c r="BH766" s="74">
        <v>0.57199999999999995</v>
      </c>
      <c r="BI766" s="74">
        <v>4.4999999999999998E-2</v>
      </c>
      <c r="BJ766" s="74" t="s">
        <v>50</v>
      </c>
      <c r="BK766" s="74">
        <v>0.01</v>
      </c>
      <c r="BL766" s="74">
        <v>0.9</v>
      </c>
      <c r="BM766" s="72">
        <v>638.53</v>
      </c>
      <c r="BN766" s="74">
        <v>2.2999999999999998</v>
      </c>
      <c r="BO766" s="74">
        <v>50.82</v>
      </c>
      <c r="BP766" s="74">
        <v>15.061</v>
      </c>
      <c r="BQ766" s="74">
        <v>0.47099999999999997</v>
      </c>
      <c r="BR766" s="74">
        <v>0.253</v>
      </c>
      <c r="BS766" s="74">
        <v>0.60599999999999998</v>
      </c>
      <c r="BT766" s="74">
        <v>2.0099999999999998</v>
      </c>
      <c r="BU766" s="74">
        <v>1.4999999999999999E-2</v>
      </c>
      <c r="BV766" s="74">
        <f t="shared" si="275"/>
        <v>17.070999999999998</v>
      </c>
      <c r="BW766" s="74">
        <f t="shared" si="268"/>
        <v>4.7809999999999997</v>
      </c>
      <c r="BX766" s="73"/>
      <c r="BY766" s="73"/>
      <c r="BZ766" s="74">
        <v>0.36699999999999999</v>
      </c>
      <c r="CA766" s="72">
        <v>83.31</v>
      </c>
      <c r="CB766" s="74">
        <v>0.33</v>
      </c>
      <c r="CC766" s="74">
        <v>0.77</v>
      </c>
      <c r="CD766" s="74">
        <v>10.137</v>
      </c>
      <c r="CE766" s="74">
        <v>1.6E-2</v>
      </c>
      <c r="CF766" s="74">
        <v>0.503</v>
      </c>
      <c r="CG766" s="74">
        <v>8.0000000000000002E-3</v>
      </c>
      <c r="CH766" s="74" t="s">
        <v>50</v>
      </c>
      <c r="CI766" s="74">
        <v>8.9999999999999993E-3</v>
      </c>
      <c r="CJ766" s="74">
        <v>1.599</v>
      </c>
      <c r="CK766" s="74">
        <v>685.47</v>
      </c>
      <c r="CL766" s="74">
        <v>1.95</v>
      </c>
      <c r="CM766" s="74">
        <v>12.02</v>
      </c>
      <c r="CN766" s="74">
        <v>38.549999999999997</v>
      </c>
      <c r="CO766" s="74">
        <v>0.15</v>
      </c>
      <c r="CP766" s="74">
        <v>0.81899999999999995</v>
      </c>
      <c r="CQ766" s="74">
        <v>0.11899999999999999</v>
      </c>
      <c r="CR766" s="74">
        <v>7.17</v>
      </c>
      <c r="CS766" s="74">
        <v>2.1000000000000001E-2</v>
      </c>
      <c r="CT766" s="74">
        <v>0.33300000000000002</v>
      </c>
      <c r="CU766" s="74">
        <v>97.72</v>
      </c>
      <c r="CV766" s="74">
        <v>0.4</v>
      </c>
      <c r="CW766" s="74">
        <v>0.72</v>
      </c>
      <c r="CX766" s="74">
        <v>9.093</v>
      </c>
      <c r="CY766" s="74">
        <v>1.7999999999999999E-2</v>
      </c>
      <c r="CZ766" s="74">
        <v>0.47899999999999998</v>
      </c>
      <c r="DA766" s="74">
        <v>8.0000000000000002E-3</v>
      </c>
      <c r="DB766" s="74" t="s">
        <v>50</v>
      </c>
      <c r="DC766" s="74">
        <v>7.0000000000000001E-3</v>
      </c>
      <c r="DD766" s="74"/>
    </row>
    <row r="767" spans="1:108" s="105" customFormat="1" ht="16.5" customHeight="1" x14ac:dyDescent="0.25">
      <c r="A767" s="70">
        <v>726</v>
      </c>
      <c r="B767" s="104">
        <v>45656</v>
      </c>
      <c r="C767" s="72">
        <v>1</v>
      </c>
      <c r="D767" s="72">
        <v>10.47</v>
      </c>
      <c r="E767" s="72">
        <v>1817.84</v>
      </c>
      <c r="F767" s="74"/>
      <c r="G767" s="72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2">
        <v>1.1000000000000001</v>
      </c>
      <c r="AB767" s="72">
        <v>447.02</v>
      </c>
      <c r="AC767" s="72">
        <v>1.42</v>
      </c>
      <c r="AD767" s="72">
        <v>3.42</v>
      </c>
      <c r="AE767" s="72">
        <v>7.9969999999999999</v>
      </c>
      <c r="AF767" s="72">
        <v>4.9000000000000002E-2</v>
      </c>
      <c r="AG767" s="72">
        <v>0.53500000000000003</v>
      </c>
      <c r="AH767" s="72">
        <v>3.3000000000000002E-2</v>
      </c>
      <c r="AI767" s="72" t="s">
        <v>50</v>
      </c>
      <c r="AJ767" s="72">
        <v>8.9999999999999993E-3</v>
      </c>
      <c r="AK767" s="72">
        <f t="shared" ref="AK767:AK770" si="279">100-(AB767/10000*1.6734)-(AC767*1.1547)-(AD767*(100/(67.1-$AQ$1)))-(AF767*2.8879)-(AG767*2.1733)-((AE767-(AD767*($AQ$1/(67.1-$AQ$1)))-(AF767*0.8788)-(AG767*0.7453))*2.1483)</f>
        <v>76.038456221715748</v>
      </c>
      <c r="AL767" s="72">
        <f t="shared" ref="AL767:AL770" si="280">100/((AB767/10000*1.6734/5.8)+(AC767*1.1547/7.58)+(AD767*(100/(67.1-$AQ$1))/4)+(AF767*2.8879/4.2)+(AG767*2.1733/6)+((AE767-(AD767*($AQ$1/(67.1-$AQ$1)))-(AF767*0.8788)-(AG767*0.7453))*2.1483/4.9)+(AK767/2.65))</f>
        <v>2.9674853595840198</v>
      </c>
      <c r="AM767" s="72">
        <f t="shared" ref="AM767:AM770" si="281">IF(AB767=0,0,(AB767/AC767))</f>
        <v>314.80281690140845</v>
      </c>
      <c r="AN767" s="72"/>
      <c r="AO767" s="74">
        <v>11.58</v>
      </c>
      <c r="AP767" s="72">
        <v>6911.85</v>
      </c>
      <c r="AQ767" s="74">
        <v>26.6</v>
      </c>
      <c r="AR767" s="74">
        <v>11.24</v>
      </c>
      <c r="AS767" s="74">
        <v>14.707000000000001</v>
      </c>
      <c r="AT767" s="74">
        <v>0.52600000000000002</v>
      </c>
      <c r="AU767" s="74">
        <v>0.77200000000000002</v>
      </c>
      <c r="AV767" s="74">
        <v>0.107</v>
      </c>
      <c r="AW767" s="74">
        <v>11.33</v>
      </c>
      <c r="AX767" s="74">
        <v>8.6999999999999994E-2</v>
      </c>
      <c r="AY767" s="74">
        <f t="shared" si="266"/>
        <v>37.277000000000001</v>
      </c>
      <c r="AZ767" s="74"/>
      <c r="BA767" s="74"/>
      <c r="BB767" s="74">
        <v>0.3</v>
      </c>
      <c r="BC767" s="72">
        <v>70.42</v>
      </c>
      <c r="BD767" s="74">
        <v>0.18</v>
      </c>
      <c r="BE767" s="74">
        <v>2.92</v>
      </c>
      <c r="BF767" s="74">
        <v>7.2910000000000004</v>
      </c>
      <c r="BG767" s="74">
        <v>0.02</v>
      </c>
      <c r="BH767" s="74">
        <v>0.505</v>
      </c>
      <c r="BI767" s="74">
        <v>2.9000000000000001E-2</v>
      </c>
      <c r="BJ767" s="74" t="s">
        <v>50</v>
      </c>
      <c r="BK767" s="74">
        <v>6.0000000000000001E-3</v>
      </c>
      <c r="BL767" s="74">
        <v>0.8</v>
      </c>
      <c r="BM767" s="72">
        <v>505.51</v>
      </c>
      <c r="BN767" s="74">
        <v>0.81</v>
      </c>
      <c r="BO767" s="74">
        <v>44.71</v>
      </c>
      <c r="BP767" s="74">
        <v>13.234999999999999</v>
      </c>
      <c r="BQ767" s="74">
        <v>0.28100000000000003</v>
      </c>
      <c r="BR767" s="74">
        <v>0.32800000000000001</v>
      </c>
      <c r="BS767" s="74">
        <v>0.42299999999999999</v>
      </c>
      <c r="BT767" s="74">
        <v>5.01</v>
      </c>
      <c r="BU767" s="74">
        <v>0.01</v>
      </c>
      <c r="BV767" s="74">
        <f t="shared" si="275"/>
        <v>18.244999999999997</v>
      </c>
      <c r="BW767" s="74">
        <f t="shared" si="268"/>
        <v>6.101</v>
      </c>
      <c r="BX767" s="73"/>
      <c r="BY767" s="73"/>
      <c r="BZ767" s="74">
        <v>0.26700000000000002</v>
      </c>
      <c r="CA767" s="72">
        <v>46.59</v>
      </c>
      <c r="CB767" s="74">
        <v>0.16</v>
      </c>
      <c r="CC767" s="74">
        <v>0.36</v>
      </c>
      <c r="CD767" s="74">
        <v>7.09</v>
      </c>
      <c r="CE767" s="74">
        <v>0.01</v>
      </c>
      <c r="CF767" s="74">
        <v>0.51800000000000002</v>
      </c>
      <c r="CG767" s="74">
        <v>5.0000000000000001E-3</v>
      </c>
      <c r="CH767" s="74" t="s">
        <v>50</v>
      </c>
      <c r="CI767" s="74">
        <v>7.0000000000000001E-3</v>
      </c>
      <c r="CJ767" s="74">
        <v>1.3979999999999999</v>
      </c>
      <c r="CK767" s="74">
        <v>364.8</v>
      </c>
      <c r="CL767" s="74">
        <v>0.37</v>
      </c>
      <c r="CM767" s="74">
        <v>2.35</v>
      </c>
      <c r="CN767" s="74">
        <v>40.371000000000002</v>
      </c>
      <c r="CO767" s="74">
        <v>3.9E-2</v>
      </c>
      <c r="CP767" s="74">
        <v>0.84599999999999997</v>
      </c>
      <c r="CQ767" s="74">
        <v>2.4E-2</v>
      </c>
      <c r="CR767" s="74">
        <v>6.13</v>
      </c>
      <c r="CS767" s="74">
        <v>1.2999999999999999E-2</v>
      </c>
      <c r="CT767" s="74">
        <v>0.26700000000000002</v>
      </c>
      <c r="CU767" s="74">
        <v>46.76</v>
      </c>
      <c r="CV767" s="74">
        <v>0.17</v>
      </c>
      <c r="CW767" s="74">
        <v>0.34</v>
      </c>
      <c r="CX767" s="74">
        <v>6.6239999999999997</v>
      </c>
      <c r="CY767" s="74">
        <v>0.01</v>
      </c>
      <c r="CZ767" s="74">
        <v>0.51700000000000002</v>
      </c>
      <c r="DA767" s="74">
        <v>4.0000000000000001E-3</v>
      </c>
      <c r="DB767" s="74" t="s">
        <v>50</v>
      </c>
      <c r="DC767" s="74">
        <v>6.0000000000000001E-3</v>
      </c>
      <c r="DD767" s="74"/>
    </row>
    <row r="768" spans="1:108" s="105" customFormat="1" ht="16.5" customHeight="1" x14ac:dyDescent="0.25">
      <c r="A768" s="70">
        <v>727</v>
      </c>
      <c r="B768" s="104">
        <v>45656</v>
      </c>
      <c r="C768" s="72">
        <v>2</v>
      </c>
      <c r="D768" s="72">
        <v>11.95</v>
      </c>
      <c r="E768" s="72">
        <v>2152.98</v>
      </c>
      <c r="F768" s="74"/>
      <c r="G768" s="72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2">
        <v>1.2</v>
      </c>
      <c r="AB768" s="72">
        <v>497.17</v>
      </c>
      <c r="AC768" s="72">
        <v>1.69</v>
      </c>
      <c r="AD768" s="72">
        <v>4.07</v>
      </c>
      <c r="AE768" s="72">
        <v>7.7089999999999996</v>
      </c>
      <c r="AF768" s="72">
        <v>5.1999999999999998E-2</v>
      </c>
      <c r="AG768" s="72">
        <v>0.50700000000000001</v>
      </c>
      <c r="AH768" s="72">
        <v>4.1000000000000002E-2</v>
      </c>
      <c r="AI768" s="72" t="s">
        <v>50</v>
      </c>
      <c r="AJ768" s="72">
        <v>8.9999999999999993E-3</v>
      </c>
      <c r="AK768" s="72">
        <f t="shared" si="279"/>
        <v>75.454470935185554</v>
      </c>
      <c r="AL768" s="72">
        <f t="shared" si="280"/>
        <v>2.9735997975904787</v>
      </c>
      <c r="AM768" s="72">
        <f t="shared" si="281"/>
        <v>294.18343195266272</v>
      </c>
      <c r="AN768" s="72"/>
      <c r="AO768" s="74">
        <v>12.597</v>
      </c>
      <c r="AP768" s="72">
        <v>7064.3</v>
      </c>
      <c r="AQ768" s="74">
        <v>32.14</v>
      </c>
      <c r="AR768" s="74">
        <v>11.78</v>
      </c>
      <c r="AS768" s="74">
        <v>11.856999999999999</v>
      </c>
      <c r="AT768" s="74">
        <v>0.51300000000000001</v>
      </c>
      <c r="AU768" s="74">
        <v>0.754</v>
      </c>
      <c r="AV768" s="74">
        <v>0.11600000000000001</v>
      </c>
      <c r="AW768" s="74">
        <v>10.71</v>
      </c>
      <c r="AX768" s="74">
        <v>0.112</v>
      </c>
      <c r="AY768" s="74">
        <f t="shared" si="266"/>
        <v>34.347000000000001</v>
      </c>
      <c r="AZ768" s="74"/>
      <c r="BA768" s="74"/>
      <c r="BB768" s="74">
        <v>0.36699999999999999</v>
      </c>
      <c r="BC768" s="72">
        <v>79.819999999999993</v>
      </c>
      <c r="BD768" s="74">
        <v>0.17</v>
      </c>
      <c r="BE768" s="74">
        <v>4.0999999999999996</v>
      </c>
      <c r="BF768" s="74">
        <v>7.7919999999999998</v>
      </c>
      <c r="BG768" s="74">
        <v>2.5000000000000001E-2</v>
      </c>
      <c r="BH768" s="74">
        <v>0.50600000000000001</v>
      </c>
      <c r="BI768" s="74">
        <v>4.1000000000000002E-2</v>
      </c>
      <c r="BJ768" s="74" t="s">
        <v>50</v>
      </c>
      <c r="BK768" s="74">
        <v>7.0000000000000001E-3</v>
      </c>
      <c r="BL768" s="74">
        <v>0.999</v>
      </c>
      <c r="BM768" s="72">
        <v>449.88</v>
      </c>
      <c r="BN768" s="74">
        <v>0.47</v>
      </c>
      <c r="BO768" s="74">
        <v>42.6</v>
      </c>
      <c r="BP768" s="74">
        <v>14.026999999999999</v>
      </c>
      <c r="BQ768" s="74">
        <v>0.249</v>
      </c>
      <c r="BR768" s="74">
        <v>0.40699999999999997</v>
      </c>
      <c r="BS768" s="74">
        <v>0.40200000000000002</v>
      </c>
      <c r="BT768" s="74">
        <v>7.02</v>
      </c>
      <c r="BU768" s="74">
        <v>1.0999999999999999E-2</v>
      </c>
      <c r="BV768" s="74">
        <f t="shared" si="275"/>
        <v>21.046999999999997</v>
      </c>
      <c r="BW768" s="74">
        <f t="shared" si="268"/>
        <v>7.738999999999999</v>
      </c>
      <c r="BX768" s="73"/>
      <c r="BY768" s="73"/>
      <c r="BZ768" s="74">
        <v>0.36699999999999999</v>
      </c>
      <c r="CA768" s="72">
        <v>39.26</v>
      </c>
      <c r="CB768" s="74">
        <v>0.13</v>
      </c>
      <c r="CC768" s="74">
        <v>0.42</v>
      </c>
      <c r="CD768" s="74">
        <v>5.548</v>
      </c>
      <c r="CE768" s="74">
        <v>0.01</v>
      </c>
      <c r="CF768" s="74">
        <v>0.41599999999999998</v>
      </c>
      <c r="CG768" s="74">
        <v>5.0000000000000001E-3</v>
      </c>
      <c r="CH768" s="74" t="s">
        <v>50</v>
      </c>
      <c r="CI768" s="74">
        <v>6.0000000000000001E-3</v>
      </c>
      <c r="CJ768" s="74">
        <v>1.7989999999999999</v>
      </c>
      <c r="CK768" s="74">
        <v>354.5</v>
      </c>
      <c r="CL768" s="74">
        <v>0.4</v>
      </c>
      <c r="CM768" s="74">
        <v>4.0599999999999996</v>
      </c>
      <c r="CN768" s="74">
        <v>35.515000000000001</v>
      </c>
      <c r="CO768" s="74">
        <v>0.05</v>
      </c>
      <c r="CP768" s="74">
        <v>0.82299999999999995</v>
      </c>
      <c r="CQ768" s="74">
        <v>4.2999999999999997E-2</v>
      </c>
      <c r="CR768" s="74">
        <v>8.32</v>
      </c>
      <c r="CS768" s="74">
        <v>2.5999999999999999E-2</v>
      </c>
      <c r="CT768" s="74">
        <v>0.26700000000000002</v>
      </c>
      <c r="CU768" s="74">
        <v>43.92</v>
      </c>
      <c r="CV768" s="74">
        <v>0.16</v>
      </c>
      <c r="CW768" s="74">
        <v>0.33</v>
      </c>
      <c r="CX768" s="74">
        <v>6.5010000000000003</v>
      </c>
      <c r="CY768" s="74">
        <v>1.4E-2</v>
      </c>
      <c r="CZ768" s="74">
        <v>0.497</v>
      </c>
      <c r="DA768" s="74">
        <v>8.9999999999999993E-3</v>
      </c>
      <c r="DB768" s="74" t="s">
        <v>50</v>
      </c>
      <c r="DC768" s="74">
        <v>6.0000000000000001E-3</v>
      </c>
      <c r="DD768" s="74"/>
    </row>
    <row r="769" spans="1:108" s="105" customFormat="1" ht="16.5" customHeight="1" x14ac:dyDescent="0.25">
      <c r="A769" s="70">
        <v>728</v>
      </c>
      <c r="B769" s="104">
        <v>45657</v>
      </c>
      <c r="C769" s="72">
        <v>1</v>
      </c>
      <c r="D769" s="72">
        <v>10.07</v>
      </c>
      <c r="E769" s="72">
        <v>1796.47</v>
      </c>
      <c r="F769" s="74"/>
      <c r="G769" s="72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2">
        <v>1.1339999999999999</v>
      </c>
      <c r="AB769" s="72">
        <v>389.98</v>
      </c>
      <c r="AC769" s="72">
        <v>1.7</v>
      </c>
      <c r="AD769" s="72">
        <v>3.4</v>
      </c>
      <c r="AE769" s="72">
        <v>7.431</v>
      </c>
      <c r="AF769" s="72">
        <v>7.0999999999999994E-2</v>
      </c>
      <c r="AG769" s="72">
        <v>0.38600000000000001</v>
      </c>
      <c r="AH769" s="72">
        <v>3.5000000000000003E-2</v>
      </c>
      <c r="AI769" s="72" t="s">
        <v>50</v>
      </c>
      <c r="AJ769" s="72">
        <v>0.01</v>
      </c>
      <c r="AK769" s="72">
        <f t="shared" si="279"/>
        <v>77.031432850914385</v>
      </c>
      <c r="AL769" s="72">
        <f t="shared" si="280"/>
        <v>2.953313481694622</v>
      </c>
      <c r="AM769" s="72">
        <f t="shared" si="281"/>
        <v>229.4</v>
      </c>
      <c r="AN769" s="72"/>
      <c r="AO769" s="74">
        <v>15.831</v>
      </c>
      <c r="AP769" s="72">
        <v>7712.41</v>
      </c>
      <c r="AQ769" s="74">
        <v>44.36</v>
      </c>
      <c r="AR769" s="74">
        <v>10.84</v>
      </c>
      <c r="AS769" s="74">
        <v>8.1229999999999993</v>
      </c>
      <c r="AT769" s="74">
        <v>1.0469999999999999</v>
      </c>
      <c r="AU769" s="74">
        <v>0.435</v>
      </c>
      <c r="AV769" s="74">
        <v>0.11</v>
      </c>
      <c r="AW769" s="74">
        <v>7.44</v>
      </c>
      <c r="AX769" s="74">
        <v>0.151</v>
      </c>
      <c r="AY769" s="74">
        <f t="shared" si="266"/>
        <v>26.402999999999999</v>
      </c>
      <c r="AZ769" s="74"/>
      <c r="BA769" s="74"/>
      <c r="BB769" s="74">
        <v>0.39900000000000002</v>
      </c>
      <c r="BC769" s="72">
        <v>86.79</v>
      </c>
      <c r="BD769" s="74">
        <v>0.35</v>
      </c>
      <c r="BE769" s="74">
        <v>3.35</v>
      </c>
      <c r="BF769" s="74">
        <v>9.6340000000000003</v>
      </c>
      <c r="BG769" s="74">
        <v>4.1000000000000002E-2</v>
      </c>
      <c r="BH769" s="74">
        <v>0.54300000000000004</v>
      </c>
      <c r="BI769" s="74">
        <v>4.7E-2</v>
      </c>
      <c r="BJ769" s="74" t="s">
        <v>50</v>
      </c>
      <c r="BK769" s="74">
        <v>8.9999999999999993E-3</v>
      </c>
      <c r="BL769" s="74">
        <v>0.877</v>
      </c>
      <c r="BM769" s="72">
        <v>472.56</v>
      </c>
      <c r="BN769" s="74">
        <v>0.92</v>
      </c>
      <c r="BO769" s="74">
        <v>49.95</v>
      </c>
      <c r="BP769" s="74">
        <v>12.303000000000001</v>
      </c>
      <c r="BQ769" s="74">
        <v>0.38800000000000001</v>
      </c>
      <c r="BR769" s="74">
        <v>0.27300000000000002</v>
      </c>
      <c r="BS769" s="74">
        <v>0.54700000000000004</v>
      </c>
      <c r="BT769" s="74">
        <v>2.36</v>
      </c>
      <c r="BU769" s="74">
        <v>0.01</v>
      </c>
      <c r="BV769" s="74">
        <f t="shared" si="275"/>
        <v>14.663</v>
      </c>
      <c r="BW769" s="74">
        <f t="shared" si="268"/>
        <v>3.6679999999999997</v>
      </c>
      <c r="BX769" s="73"/>
      <c r="BY769" s="73"/>
      <c r="BZ769" s="74">
        <v>0.36</v>
      </c>
      <c r="CA769" s="72">
        <v>58.7</v>
      </c>
      <c r="CB769" s="74">
        <v>0.25</v>
      </c>
      <c r="CC769" s="74">
        <v>0.61</v>
      </c>
      <c r="CD769" s="74">
        <v>9.266</v>
      </c>
      <c r="CE769" s="74">
        <v>1.4999999999999999E-2</v>
      </c>
      <c r="CF769" s="74">
        <v>0.55400000000000005</v>
      </c>
      <c r="CG769" s="74">
        <v>7.0000000000000001E-3</v>
      </c>
      <c r="CH769" s="74" t="s">
        <v>50</v>
      </c>
      <c r="CI769" s="74">
        <v>8.9999999999999993E-3</v>
      </c>
      <c r="CJ769" s="74">
        <v>1.5309999999999999</v>
      </c>
      <c r="CK769" s="74">
        <v>359.84</v>
      </c>
      <c r="CL769" s="74">
        <v>0.56999999999999995</v>
      </c>
      <c r="CM769" s="74">
        <v>4.63</v>
      </c>
      <c r="CN769" s="74">
        <v>32.435000000000002</v>
      </c>
      <c r="CO769" s="74">
        <v>6.6000000000000003E-2</v>
      </c>
      <c r="CP769" s="74">
        <v>1.05</v>
      </c>
      <c r="CQ769" s="74">
        <v>4.9000000000000002E-2</v>
      </c>
      <c r="CR769" s="74">
        <v>15.5</v>
      </c>
      <c r="CS769" s="74">
        <v>0.02</v>
      </c>
      <c r="CT769" s="74">
        <v>0.36499999999999999</v>
      </c>
      <c r="CU769" s="74">
        <v>38.14</v>
      </c>
      <c r="CV769" s="74">
        <v>0.26</v>
      </c>
      <c r="CW769" s="74">
        <v>0.43</v>
      </c>
      <c r="CX769" s="74">
        <v>7.7649999999999997</v>
      </c>
      <c r="CY769" s="74">
        <v>1.2999999999999999E-2</v>
      </c>
      <c r="CZ769" s="74">
        <v>0.55200000000000005</v>
      </c>
      <c r="DA769" s="74">
        <v>6.0000000000000001E-3</v>
      </c>
      <c r="DB769" s="74" t="s">
        <v>50</v>
      </c>
      <c r="DC769" s="74">
        <v>8.0000000000000002E-3</v>
      </c>
      <c r="DD769" s="74"/>
    </row>
    <row r="770" spans="1:108" s="105" customFormat="1" ht="16.5" customHeight="1" x14ac:dyDescent="0.25">
      <c r="A770" s="70">
        <v>729</v>
      </c>
      <c r="B770" s="104">
        <v>45657</v>
      </c>
      <c r="C770" s="72">
        <v>2</v>
      </c>
      <c r="D770" s="72">
        <v>9.64</v>
      </c>
      <c r="E770" s="72">
        <v>1662.59</v>
      </c>
      <c r="F770" s="74"/>
      <c r="G770" s="72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2">
        <v>1.65</v>
      </c>
      <c r="AB770" s="72">
        <v>526.55999999999995</v>
      </c>
      <c r="AC770" s="72">
        <v>2.04</v>
      </c>
      <c r="AD770" s="72">
        <v>3.98</v>
      </c>
      <c r="AE770" s="72">
        <v>9.8520000000000003</v>
      </c>
      <c r="AF770" s="72">
        <v>8.1000000000000003E-2</v>
      </c>
      <c r="AG770" s="72">
        <v>0.53600000000000003</v>
      </c>
      <c r="AH770" s="72">
        <v>4.1000000000000002E-2</v>
      </c>
      <c r="AI770" s="72" t="s">
        <v>50</v>
      </c>
      <c r="AJ770" s="72">
        <v>1.2999999999999999E-2</v>
      </c>
      <c r="AK770" s="72">
        <f t="shared" si="279"/>
        <v>70.520008668984374</v>
      </c>
      <c r="AL770" s="72">
        <f t="shared" si="280"/>
        <v>3.0545350969389258</v>
      </c>
      <c r="AM770" s="72">
        <f t="shared" si="281"/>
        <v>258.11764705882348</v>
      </c>
      <c r="AN770" s="72"/>
      <c r="AO770" s="74">
        <v>23.927</v>
      </c>
      <c r="AP770" s="72">
        <v>9581.7800000000007</v>
      </c>
      <c r="AQ770" s="74">
        <v>44.3</v>
      </c>
      <c r="AR770" s="74">
        <v>15.72</v>
      </c>
      <c r="AS770" s="74">
        <v>10.058999999999999</v>
      </c>
      <c r="AT770" s="74">
        <v>1.355</v>
      </c>
      <c r="AU770" s="74">
        <v>0.50600000000000001</v>
      </c>
      <c r="AV770" s="74">
        <v>0.158</v>
      </c>
      <c r="AW770" s="74">
        <v>6.91</v>
      </c>
      <c r="AX770" s="74">
        <v>0.20100000000000001</v>
      </c>
      <c r="AY770" s="74">
        <f t="shared" si="266"/>
        <v>32.689</v>
      </c>
      <c r="AZ770" s="74"/>
      <c r="BA770" s="74"/>
      <c r="BB770" s="74">
        <v>0.433</v>
      </c>
      <c r="BC770" s="72">
        <v>161.86000000000001</v>
      </c>
      <c r="BD770" s="74">
        <v>0.49</v>
      </c>
      <c r="BE770" s="74">
        <v>3.82</v>
      </c>
      <c r="BF770" s="74">
        <v>10.35</v>
      </c>
      <c r="BG770" s="74">
        <v>4.5999999999999999E-2</v>
      </c>
      <c r="BH770" s="74">
        <v>0.56299999999999994</v>
      </c>
      <c r="BI770" s="74">
        <v>0.04</v>
      </c>
      <c r="BJ770" s="74" t="s">
        <v>50</v>
      </c>
      <c r="BK770" s="74">
        <v>0.01</v>
      </c>
      <c r="BL770" s="74">
        <v>1.698</v>
      </c>
      <c r="BM770" s="72">
        <v>854.96</v>
      </c>
      <c r="BN770" s="74">
        <v>2.35</v>
      </c>
      <c r="BO770" s="74">
        <v>50.66</v>
      </c>
      <c r="BP770" s="74">
        <v>11.824999999999999</v>
      </c>
      <c r="BQ770" s="74">
        <v>0.58699999999999997</v>
      </c>
      <c r="BR770" s="74">
        <v>0.27400000000000002</v>
      </c>
      <c r="BS770" s="74">
        <v>0.59599999999999997</v>
      </c>
      <c r="BT770" s="74">
        <v>2.09</v>
      </c>
      <c r="BU770" s="74">
        <v>1.4999999999999999E-2</v>
      </c>
      <c r="BV770" s="74">
        <f t="shared" si="275"/>
        <v>13.914999999999999</v>
      </c>
      <c r="BW770" s="74">
        <f t="shared" si="268"/>
        <v>5.0269999999999992</v>
      </c>
      <c r="BX770" s="73"/>
      <c r="BY770" s="73"/>
      <c r="BZ770" s="74">
        <v>0.49299999999999999</v>
      </c>
      <c r="CA770" s="72">
        <v>110.71</v>
      </c>
      <c r="CB770" s="74">
        <v>0.35</v>
      </c>
      <c r="CC770" s="74">
        <v>0.79</v>
      </c>
      <c r="CD770" s="74">
        <v>9.1549999999999994</v>
      </c>
      <c r="CE770" s="74">
        <v>2.3E-2</v>
      </c>
      <c r="CF770" s="74">
        <v>0.52400000000000002</v>
      </c>
      <c r="CG770" s="74">
        <v>8.9999999999999993E-3</v>
      </c>
      <c r="CH770" s="74" t="s">
        <v>50</v>
      </c>
      <c r="CI770" s="74">
        <v>8.0000000000000002E-3</v>
      </c>
      <c r="CJ770" s="74">
        <v>2.37</v>
      </c>
      <c r="CK770" s="74">
        <v>366.76</v>
      </c>
      <c r="CL770" s="74">
        <v>0.67</v>
      </c>
      <c r="CM770" s="74">
        <v>2.88</v>
      </c>
      <c r="CN770" s="74">
        <v>33.985999999999997</v>
      </c>
      <c r="CO770" s="74">
        <v>6.5000000000000002E-2</v>
      </c>
      <c r="CP770" s="74">
        <v>0.92200000000000004</v>
      </c>
      <c r="CQ770" s="74">
        <v>3.1E-2</v>
      </c>
      <c r="CR770" s="74">
        <v>13.93</v>
      </c>
      <c r="CS770" s="74">
        <v>1.4E-2</v>
      </c>
      <c r="CT770" s="74">
        <v>0.53200000000000003</v>
      </c>
      <c r="CU770" s="74">
        <v>95.9</v>
      </c>
      <c r="CV770" s="74">
        <v>0.35</v>
      </c>
      <c r="CW770" s="74">
        <v>0.75</v>
      </c>
      <c r="CX770" s="74">
        <v>8.9030000000000005</v>
      </c>
      <c r="CY770" s="74">
        <v>2.1999999999999999E-2</v>
      </c>
      <c r="CZ770" s="74">
        <v>0.57499999999999996</v>
      </c>
      <c r="DA770" s="74">
        <v>8.9999999999999993E-3</v>
      </c>
      <c r="DB770" s="74" t="s">
        <v>50</v>
      </c>
      <c r="DC770" s="74">
        <v>8.0000000000000002E-3</v>
      </c>
      <c r="DD770" s="74"/>
    </row>
    <row r="771" spans="1:108" ht="16.5" customHeight="1" x14ac:dyDescent="0.25">
      <c r="B771" s="2" t="s">
        <v>69</v>
      </c>
      <c r="E771" s="3">
        <f>AVERAGE(E719:Y770,E709:E714)</f>
        <v>1798.7979310344826</v>
      </c>
      <c r="F771" s="2"/>
      <c r="G771" s="3"/>
      <c r="Z771" s="2"/>
      <c r="AA771" s="2">
        <f>AVERAGE(AA747:AA770,AA711:AA720,AA725:AA745)</f>
        <v>1.2789600000000001</v>
      </c>
      <c r="AB771" s="2">
        <f>AVERAGE(AB747:AB770,AB711:AB720,AB725:AB745)</f>
        <v>412.68559999999991</v>
      </c>
      <c r="AC771" s="2">
        <f>AVERAGE(AC747:AC770,AC711:AC720,AC725:AC745)</f>
        <v>1.4375999999999993</v>
      </c>
      <c r="AD771" s="2">
        <f>AVERAGE(AD747:AD770,AD725:AD745,AD711:AD720)</f>
        <v>2.9314000000000004</v>
      </c>
      <c r="AE771" s="2">
        <f>AVERAGE(AE747:AE770,AE725:AE745,AE711:AE720)</f>
        <v>8.0584400000000027</v>
      </c>
      <c r="AF771" s="2">
        <f>AVERAGE(AF747:AF770,AF725:AF745,AF711:AF720)</f>
        <v>5.7500000000000002E-2</v>
      </c>
      <c r="AG771" s="2">
        <f>AVERAGE(AG747:AG770,AG725:AG745,AG711:AG720)</f>
        <v>0.42792000000000002</v>
      </c>
      <c r="AH771" s="2">
        <f>AVERAGE(AH747:AH770,AH725:AH745,AH711:AH720)</f>
        <v>2.9339999999999998E-2</v>
      </c>
      <c r="AI771" s="2" t="e">
        <f t="shared" ref="AI771" si="282">AVERAGE(AI709:AI770)</f>
        <v>#DIV/0!</v>
      </c>
      <c r="AJ771" s="2">
        <f>AVERAGE(AJ747:AJ770,AJ725:AJ744,AJ711:AJ720)</f>
        <v>0.1120408163265306</v>
      </c>
      <c r="AK771" s="2">
        <f>AVERAGE(AK747:AK770,AK725:AK745,AK711:AK720)</f>
        <v>76.617838033757778</v>
      </c>
      <c r="AL771" s="2">
        <f>AVERAGE(AL747:AL770,AL725:AL745,AL711:AL720)</f>
        <v>2.963577024142436</v>
      </c>
      <c r="AM771" s="2">
        <f>AVERAGE(AM747:AM770,AM725:AM745,AM711:AM720)</f>
        <v>290.0671946485254</v>
      </c>
      <c r="AN771" s="3">
        <f>AVERAGE(AN709:AN770)</f>
        <v>51.829230769230762</v>
      </c>
      <c r="AO771" s="4">
        <f>AVERAGE(AO720:AO770,AO709:AO714)</f>
        <v>23.78259649122807</v>
      </c>
      <c r="AP771" s="4">
        <f t="shared" ref="AP771:AX771" si="283">AVERAGE(AP720:AP770,AP709:AP714)</f>
        <v>9632.5831578947345</v>
      </c>
      <c r="AQ771" s="4">
        <f t="shared" si="283"/>
        <v>39.818771929824571</v>
      </c>
      <c r="AR771" s="4">
        <f t="shared" si="283"/>
        <v>10.63842105263158</v>
      </c>
      <c r="AS771" s="4">
        <f t="shared" si="283"/>
        <v>8.6478070175438582</v>
      </c>
      <c r="AT771" s="4">
        <f t="shared" si="283"/>
        <v>1.0233684210526313</v>
      </c>
      <c r="AU771" s="4">
        <f t="shared" si="283"/>
        <v>0.49107017543859655</v>
      </c>
      <c r="AV771" s="4">
        <f t="shared" si="283"/>
        <v>0.1042280701754386</v>
      </c>
      <c r="AW771" s="4">
        <f t="shared" si="283"/>
        <v>9.743859649122804</v>
      </c>
      <c r="AX771" s="4">
        <f t="shared" si="283"/>
        <v>0.1454561403508772</v>
      </c>
      <c r="AY771" s="3">
        <f t="shared" ref="AY771" si="284">AVERAGE(AY725:AY770,AY711:AY720)</f>
        <v>29.1711568627451</v>
      </c>
      <c r="AZ771" s="3" t="e">
        <f t="shared" ref="AZ771:BA771" si="285">AVERAGE(AZ709:AZ770)</f>
        <v>#DIV/0!</v>
      </c>
      <c r="BA771" s="3" t="e">
        <f t="shared" si="285"/>
        <v>#DIV/0!</v>
      </c>
      <c r="BB771" s="2">
        <f t="shared" ref="BB771" si="286">AVERAGE(BB725:BB770,BB711:BB720)</f>
        <v>0.46909803921568632</v>
      </c>
      <c r="BC771" s="3">
        <f t="shared" ref="BC771" si="287">AVERAGE(BC725:BC770,BC711:BC720)</f>
        <v>104.32156862745097</v>
      </c>
      <c r="BD771" s="3">
        <f t="shared" ref="BD771" si="288">AVERAGE(BD725:BD770,BD711:BD720)</f>
        <v>0.27470588235294119</v>
      </c>
      <c r="BE771" s="3">
        <f t="shared" ref="BE771" si="289">AVERAGE(BE725:BE770,BE711:BE720)</f>
        <v>2.7062745098039214</v>
      </c>
      <c r="BF771" s="3">
        <f t="shared" ref="BF771" si="290">AVERAGE(BF725:BF770,BF711:BF720)</f>
        <v>8.0380784313725488</v>
      </c>
      <c r="BG771" s="3">
        <f t="shared" ref="BG771" si="291">AVERAGE(BG725:BG770,BG711:BG720)</f>
        <v>2.6470588235294121E-2</v>
      </c>
      <c r="BH771" s="3">
        <f t="shared" ref="BH771" si="292">AVERAGE(BH725:BH770,BH711:BH720)</f>
        <v>0.42564705882352938</v>
      </c>
      <c r="BI771" s="3">
        <f t="shared" ref="BI771" si="293">AVERAGE(BI725:BI770,BI711:BI720)</f>
        <v>2.7529411764705882E-2</v>
      </c>
      <c r="BJ771" s="3">
        <f t="shared" ref="BJ771" si="294">AVERAGE(BJ709:BJ770)</f>
        <v>0</v>
      </c>
      <c r="BK771" s="3">
        <f t="shared" ref="BK771" si="295">AVERAGE(BK725:BK770,BK711:BK720)</f>
        <v>6.7450980392156903E-3</v>
      </c>
      <c r="BL771" s="3">
        <f>AVERAGE(BL720:BL770,BL709:BL714)</f>
        <v>1.3761929824561403</v>
      </c>
      <c r="BM771" s="3">
        <f t="shared" ref="BM771:BV771" si="296">AVERAGE(BM720:BM770,BM709:BM714)</f>
        <v>776.40175438596486</v>
      </c>
      <c r="BN771" s="3">
        <f t="shared" si="296"/>
        <v>1.4407017543859646</v>
      </c>
      <c r="BO771" s="3">
        <f t="shared" si="296"/>
        <v>50.673157894736832</v>
      </c>
      <c r="BP771" s="3">
        <f t="shared" si="296"/>
        <v>9.9565438596491234</v>
      </c>
      <c r="BQ771" s="3">
        <f t="shared" si="296"/>
        <v>0.42233333333333328</v>
      </c>
      <c r="BR771" s="3">
        <f t="shared" si="296"/>
        <v>0.1935438596491228</v>
      </c>
      <c r="BS771" s="3">
        <f t="shared" si="296"/>
        <v>0.47371929824561421</v>
      </c>
      <c r="BT771" s="3">
        <f t="shared" si="296"/>
        <v>1.9340350877192984</v>
      </c>
      <c r="BU771" s="3">
        <f t="shared" si="296"/>
        <v>1.0263157894736849E-2</v>
      </c>
      <c r="BV771" s="3">
        <f t="shared" si="296"/>
        <v>11.89057894736842</v>
      </c>
      <c r="BW771" s="84">
        <f t="shared" ref="BW771" si="297">AVERAGE(BW725:BW770,BW711:BW720)</f>
        <v>3.8750784313725477</v>
      </c>
      <c r="BX771" s="84" t="e">
        <f t="shared" ref="BX771" si="298">AVERAGE(BX725:BX770,BX711:BX720)</f>
        <v>#DIV/0!</v>
      </c>
      <c r="BY771" s="3" t="e">
        <f t="shared" ref="BY771" si="299">AVERAGE(BY725:BY770,BY711:BY720)</f>
        <v>#DIV/0!</v>
      </c>
      <c r="BZ771" s="2">
        <f t="shared" ref="BZ771" si="300">AVERAGE(BZ725:BZ770,BZ711:BZ720)</f>
        <v>0.40441176470588241</v>
      </c>
      <c r="CA771" s="3">
        <f t="shared" ref="CA771" si="301">AVERAGE(CA725:CA770,CA711:CA720)</f>
        <v>75.192941176470597</v>
      </c>
      <c r="CB771" s="3">
        <f t="shared" ref="CB771" si="302">AVERAGE(CB725:CB770,CB711:CB720)</f>
        <v>0.22196078431372557</v>
      </c>
      <c r="CC771" s="3">
        <f t="shared" ref="CC771" si="303">AVERAGE(CC725:CC770,CC711:CC720)</f>
        <v>0.44294117647058817</v>
      </c>
      <c r="CD771" s="3">
        <f t="shared" ref="CD771" si="304">AVERAGE(CD725:CD770,CD711:CD720)</f>
        <v>7.5206274509803936</v>
      </c>
      <c r="CE771" s="3">
        <f t="shared" ref="CE771" si="305">AVERAGE(CE725:CE770,CE711:CE720)</f>
        <v>1.3509803921568635E-2</v>
      </c>
      <c r="CF771" s="3">
        <f t="shared" ref="CF771" si="306">AVERAGE(CF725:CF770,CF711:CF720)</f>
        <v>0.41735294117647054</v>
      </c>
      <c r="CG771" s="3">
        <f t="shared" ref="CG771" si="307">AVERAGE(CG725:CG770,CG711:CG720)</f>
        <v>5.5098039215686302E-3</v>
      </c>
      <c r="CH771" s="3">
        <f t="shared" ref="CH771" si="308">AVERAGE(CH709:CH770)</f>
        <v>0</v>
      </c>
      <c r="CI771" s="3">
        <f>AVERAGE(CI725:CI770,CI711:CI720)</f>
        <v>6.2156862745098088E-3</v>
      </c>
      <c r="CJ771" s="3">
        <f>AVERAGE(CJ730:CJ770,CJ720:CJ728,CJ709:CJ714)</f>
        <v>2.5155892857142859</v>
      </c>
      <c r="CK771" s="3">
        <f t="shared" ref="CK771:CS771" si="309">AVERAGE(CK730:CK770,CK720:CK728,CK709:CK714)</f>
        <v>749.21446428571403</v>
      </c>
      <c r="CL771" s="3">
        <f t="shared" si="309"/>
        <v>1.3441071428571427</v>
      </c>
      <c r="CM771" s="3">
        <f t="shared" si="309"/>
        <v>7.9980357142857139</v>
      </c>
      <c r="CN771" s="3">
        <f t="shared" si="309"/>
        <v>32.926125000000006</v>
      </c>
      <c r="CO771" s="3">
        <f t="shared" si="309"/>
        <v>0.13098214285714285</v>
      </c>
      <c r="CP771" s="3">
        <f t="shared" si="309"/>
        <v>0.70533928571428584</v>
      </c>
      <c r="CQ771" s="3">
        <f t="shared" si="309"/>
        <v>8.3249999999999963E-2</v>
      </c>
      <c r="CR771" s="3">
        <f t="shared" si="309"/>
        <v>7.7062499999999989</v>
      </c>
      <c r="CS771" s="3">
        <f t="shared" si="309"/>
        <v>1.4732142857142866E-2</v>
      </c>
      <c r="CT771" s="3">
        <f t="shared" ref="CT771" si="310">AVERAGE(CT730:CT770,CT711:CT720)</f>
        <v>0.33352173913043492</v>
      </c>
      <c r="CU771" s="3">
        <f t="shared" ref="CU771" si="311">AVERAGE(CU730:CU770,CU711:CU720)</f>
        <v>56.71021739130434</v>
      </c>
      <c r="CV771" s="3">
        <f t="shared" ref="CV771" si="312">AVERAGE(CV730:CV770,CV711:CV720)</f>
        <v>0.19630434782608694</v>
      </c>
      <c r="CW771" s="3">
        <f t="shared" ref="CW771" si="313">AVERAGE(CW730:CW770,CW711:CW720)</f>
        <v>0.29239130434782606</v>
      </c>
      <c r="CX771" s="3">
        <f t="shared" ref="CX771" si="314">AVERAGE(CX730:CX770,CX711:CX720)</f>
        <v>6.4129130434782606</v>
      </c>
      <c r="CY771" s="3">
        <f t="shared" ref="CY771" si="315">AVERAGE(CY730:CY770,CY711:CY720)</f>
        <v>1.0826086956521746E-2</v>
      </c>
      <c r="CZ771" s="3">
        <f t="shared" ref="CZ771" si="316">AVERAGE(CZ730:CZ770,CZ711:CZ720)</f>
        <v>0.40676086956521734</v>
      </c>
      <c r="DA771" s="3">
        <f t="shared" ref="DA771" si="317">AVERAGE(DA730:DA770,DA711:DA720)</f>
        <v>4.2826086956521767E-3</v>
      </c>
      <c r="DB771" s="3">
        <f t="shared" ref="DB771" si="318">AVERAGE(DB709:DB770)</f>
        <v>0</v>
      </c>
      <c r="DC771" s="3">
        <f>AVERAGE(DC730:DC770,DC711:DC720)</f>
        <v>6.0652173913043504E-3</v>
      </c>
      <c r="DD771">
        <f t="shared" ref="DD771" si="319">AVERAGE(DD709:DD770)</f>
        <v>46.487142857142871</v>
      </c>
    </row>
    <row r="772" spans="1:108" ht="16.5" customHeight="1" x14ac:dyDescent="0.25">
      <c r="B772" s="2" t="s">
        <v>58</v>
      </c>
      <c r="E772" s="3">
        <f>STDEV(E719:Y770,E709:Y714)</f>
        <v>503.22924384997827</v>
      </c>
      <c r="F772" s="2"/>
      <c r="G772" s="3"/>
      <c r="Z772" s="2"/>
      <c r="AA772" s="2">
        <f>STDEV(AA747:AA770,AA711:AA720,AA725:AA745)</f>
        <v>0.28294089380602844</v>
      </c>
      <c r="AB772" s="2">
        <f>STDEV(AB747:AB770,AB711:AB720,AB725:AB745)</f>
        <v>117.75502116180205</v>
      </c>
      <c r="AC772" s="2">
        <f>STDEV(AC747:AC770,AC711:AC720,AC725:AC745)</f>
        <v>0.44932402743749988</v>
      </c>
      <c r="AD772" s="2">
        <f>STDEV(AD747:AD770,AD725:AD745,AD711:AD720)</f>
        <v>0.78780762698951701</v>
      </c>
      <c r="AE772" s="2">
        <f>STDEV(AE747:AE770,AE725:AE745,AE711:AE720)</f>
        <v>1.8744661951432018</v>
      </c>
      <c r="AF772" s="2">
        <f>STDEV(AF747:AF770,AF725:AF745,AF711:AF720)</f>
        <v>1.5387843068010346E-2</v>
      </c>
      <c r="AG772" s="2">
        <f>STDEV(AG747:AG770,AG725:AG745,AG711:AG720)</f>
        <v>0.11488056619722871</v>
      </c>
      <c r="AH772" s="2">
        <f t="shared" ref="AH772:AJ772" si="320">STDEV(AH709:AH770)</f>
        <v>7.910487629491687E-3</v>
      </c>
      <c r="AI772" s="2" t="e">
        <f t="shared" si="320"/>
        <v>#DIV/0!</v>
      </c>
      <c r="AJ772" s="2">
        <f t="shared" si="320"/>
        <v>0.39332260748512438</v>
      </c>
      <c r="AK772" s="2">
        <f>STDEV(AK747:AK770,AK725:AK745,AK711:AK720)</f>
        <v>5.5400986839614212</v>
      </c>
      <c r="AL772" s="2">
        <f>STDEV(AL747:AL770,AL725:AL745,AL711:AL720)</f>
        <v>8.0600655858348302E-2</v>
      </c>
      <c r="AM772" s="2">
        <f t="shared" ref="AM772:AN772" si="321">STDEV(AM709:AM770)</f>
        <v>73.646890803014927</v>
      </c>
      <c r="AN772" s="3">
        <f t="shared" si="321"/>
        <v>10.697410504321905</v>
      </c>
      <c r="AO772" s="4">
        <f>STDEV(AO720:AO770,AO709:AO714)</f>
        <v>7.1146828883745954</v>
      </c>
      <c r="AP772" s="4">
        <f t="shared" ref="AP772:AX772" si="322">STDEV(AP720:AP770,AP709:AP714)</f>
        <v>2059.2074022876545</v>
      </c>
      <c r="AQ772" s="4">
        <f t="shared" si="322"/>
        <v>8.812615160377268</v>
      </c>
      <c r="AR772" s="4">
        <f t="shared" si="322"/>
        <v>3.4015352570954125</v>
      </c>
      <c r="AS772" s="4">
        <f t="shared" si="322"/>
        <v>2.3108659820709536</v>
      </c>
      <c r="AT772" s="4">
        <f t="shared" si="322"/>
        <v>0.3077879970496249</v>
      </c>
      <c r="AU772" s="4">
        <f t="shared" si="322"/>
        <v>0.14068440613772998</v>
      </c>
      <c r="AV772" s="4">
        <f t="shared" si="322"/>
        <v>3.1509078931918164E-2</v>
      </c>
      <c r="AW772" s="4">
        <f t="shared" si="322"/>
        <v>3.1564790252895318</v>
      </c>
      <c r="AX772" s="4">
        <f t="shared" si="322"/>
        <v>5.3488339909420125E-2</v>
      </c>
      <c r="AY772" s="3">
        <f t="shared" ref="AY772" si="323">STDEV(AY725:AY770,AY711:AY720)</f>
        <v>8.0470767049222385</v>
      </c>
      <c r="AZ772" s="3" t="e">
        <f t="shared" ref="AZ772:BA772" si="324">STDEV(AZ709:AZ770)</f>
        <v>#DIV/0!</v>
      </c>
      <c r="BA772" s="3" t="e">
        <f t="shared" si="324"/>
        <v>#DIV/0!</v>
      </c>
      <c r="BB772" s="2">
        <f t="shared" ref="BB772:BI772" si="325">STDEV(BB725:BB770,BB711:BB720)</f>
        <v>0.13493468863149408</v>
      </c>
      <c r="BC772" s="3">
        <f t="shared" si="325"/>
        <v>51.783407704497364</v>
      </c>
      <c r="BD772" s="3">
        <f t="shared" si="325"/>
        <v>0.11011544743906672</v>
      </c>
      <c r="BE772" s="3">
        <f t="shared" si="325"/>
        <v>0.77387068889915933</v>
      </c>
      <c r="BF772" s="3">
        <f t="shared" si="325"/>
        <v>1.9750056490363523</v>
      </c>
      <c r="BG772" s="3">
        <f t="shared" si="325"/>
        <v>9.2138003911013053E-3</v>
      </c>
      <c r="BH772" s="3">
        <f t="shared" si="325"/>
        <v>0.11518034963124753</v>
      </c>
      <c r="BI772" s="3">
        <f t="shared" si="325"/>
        <v>9.3901074353310143E-3</v>
      </c>
      <c r="BJ772" s="3" t="e">
        <f t="shared" ref="BJ772" si="326">STDEV(BJ709:BJ770)</f>
        <v>#DIV/0!</v>
      </c>
      <c r="BK772" s="3">
        <f>STDEV(BK725:BK770,BK711:BK720)</f>
        <v>2.1339459904590082E-3</v>
      </c>
      <c r="BL772" s="2">
        <f>STDEV(BL720:BL770,BL709:BL714)</f>
        <v>0.58375155058210992</v>
      </c>
      <c r="BM772" s="2">
        <f t="shared" ref="BM772:BV772" si="327">STDEV(BM720:BM770,BM709:BM714)</f>
        <v>308.60551585272179</v>
      </c>
      <c r="BN772" s="2">
        <f t="shared" si="327"/>
        <v>0.69171334806386797</v>
      </c>
      <c r="BO772" s="2">
        <f t="shared" si="327"/>
        <v>7.2538994828138952</v>
      </c>
      <c r="BP772" s="2">
        <f t="shared" si="327"/>
        <v>2.5212179672175381</v>
      </c>
      <c r="BQ772" s="2">
        <f t="shared" si="327"/>
        <v>0.11907295682739662</v>
      </c>
      <c r="BR772" s="2">
        <f t="shared" si="327"/>
        <v>8.5420821770689853E-2</v>
      </c>
      <c r="BS772" s="2">
        <f t="shared" si="327"/>
        <v>0.11235558260431835</v>
      </c>
      <c r="BT772" s="2">
        <f t="shared" si="327"/>
        <v>1.0753286202849852</v>
      </c>
      <c r="BU772" s="2">
        <f t="shared" si="327"/>
        <v>4.7529175843801091E-3</v>
      </c>
      <c r="BV772" s="2">
        <f t="shared" si="327"/>
        <v>3.2148300440934721</v>
      </c>
      <c r="BW772" s="84">
        <f t="shared" ref="BW772:CG772" si="328">STDEV(BW725:BW770,BW711:BW720)</f>
        <v>1.3603972779028546</v>
      </c>
      <c r="BX772" s="84" t="e">
        <f t="shared" si="328"/>
        <v>#DIV/0!</v>
      </c>
      <c r="BY772" s="3" t="e">
        <f t="shared" si="328"/>
        <v>#DIV/0!</v>
      </c>
      <c r="BZ772" s="2">
        <f t="shared" si="328"/>
        <v>0.10150747292107876</v>
      </c>
      <c r="CA772" s="3">
        <f t="shared" si="328"/>
        <v>37.334784279227691</v>
      </c>
      <c r="CB772" s="3">
        <f t="shared" si="328"/>
        <v>0.10607581454494008</v>
      </c>
      <c r="CC772" s="3">
        <f t="shared" si="328"/>
        <v>0.18015875352196542</v>
      </c>
      <c r="CD772" s="3">
        <f t="shared" si="328"/>
        <v>1.9397309912540328</v>
      </c>
      <c r="CE772" s="3">
        <f t="shared" si="328"/>
        <v>6.3980389152289456E-3</v>
      </c>
      <c r="CF772" s="3">
        <f t="shared" si="328"/>
        <v>0.12044697149026432</v>
      </c>
      <c r="CG772" s="3">
        <f t="shared" si="328"/>
        <v>2.641003968339363E-3</v>
      </c>
      <c r="CH772" s="3" t="e">
        <f t="shared" ref="CH772" si="329">STDEV(CH709:CH770)</f>
        <v>#DIV/0!</v>
      </c>
      <c r="CI772" s="3">
        <f>STDEV(CI725:CI770,CI711:CI720)</f>
        <v>1.8034824700029226E-3</v>
      </c>
      <c r="CJ772" s="3">
        <f>STDEV(CJ730:CJ770,CJ709:CJ714,CJ720:CJ728)</f>
        <v>1.323466808002042</v>
      </c>
      <c r="CK772" s="3">
        <f t="shared" ref="CK772:CS772" si="330">STDEV(CK730:CK770,CK709:CK714,CK720:CK728)</f>
        <v>510.9023381356115</v>
      </c>
      <c r="CL772" s="3">
        <f t="shared" si="330"/>
        <v>1.4160467079940473</v>
      </c>
      <c r="CM772" s="3">
        <f t="shared" si="330"/>
        <v>7.6393004010107575</v>
      </c>
      <c r="CN772" s="3">
        <f t="shared" si="330"/>
        <v>8.5846471756004785</v>
      </c>
      <c r="CO772" s="3">
        <f t="shared" si="330"/>
        <v>0.12007444525209099</v>
      </c>
      <c r="CP772" s="3">
        <f t="shared" si="330"/>
        <v>0.25024455506096804</v>
      </c>
      <c r="CQ772" s="3">
        <f t="shared" si="330"/>
        <v>8.0958182246930896E-2</v>
      </c>
      <c r="CR772" s="3">
        <f t="shared" si="330"/>
        <v>2.7814041989940659</v>
      </c>
      <c r="CS772" s="3">
        <f t="shared" si="330"/>
        <v>5.255269464343083E-3</v>
      </c>
      <c r="CT772" s="3">
        <f t="shared" ref="CT772:DA772" si="331">STDEV(CT730:CT770,CT711:CT720)</f>
        <v>9.669510825968694E-2</v>
      </c>
      <c r="CU772" s="3">
        <f t="shared" si="331"/>
        <v>30.708653538927997</v>
      </c>
      <c r="CV772" s="3">
        <f t="shared" si="331"/>
        <v>8.9252667452256046E-2</v>
      </c>
      <c r="CW772" s="3">
        <f t="shared" si="331"/>
        <v>0.16142676058763128</v>
      </c>
      <c r="CX772" s="3">
        <f t="shared" si="331"/>
        <v>1.6795666349268299</v>
      </c>
      <c r="CY772" s="3">
        <f t="shared" si="331"/>
        <v>4.7577041514022603E-3</v>
      </c>
      <c r="CZ772" s="3">
        <f t="shared" si="331"/>
        <v>0.12384545652323836</v>
      </c>
      <c r="DA772" s="3">
        <f t="shared" si="331"/>
        <v>2.6638572157119179E-3</v>
      </c>
      <c r="DB772" s="3" t="e">
        <f t="shared" ref="DB772" si="332">STDEV(DB709:DB770)</f>
        <v>#DIV/0!</v>
      </c>
      <c r="DC772" s="3">
        <f>STDEV(DC730:DC770,DC711:DC720)</f>
        <v>1.7307952432084636E-3</v>
      </c>
      <c r="DD772">
        <f t="shared" ref="DD772" si="333">STDEV(DD709:DD770)</f>
        <v>5.6270120675507505</v>
      </c>
    </row>
    <row r="773" spans="1:108" ht="16.5" customHeight="1" x14ac:dyDescent="0.25">
      <c r="B773" s="2" t="s">
        <v>59</v>
      </c>
      <c r="E773" s="3">
        <f>E772/E771*100</f>
        <v>27.97586294534889</v>
      </c>
      <c r="F773" s="2"/>
      <c r="G773" s="3"/>
      <c r="Z773" s="2"/>
      <c r="AA773" s="2">
        <f t="shared" ref="AA773:BF773" si="334">AA772/AA771*100</f>
        <v>22.122732048385281</v>
      </c>
      <c r="AB773" s="2">
        <f t="shared" si="334"/>
        <v>28.533833301138223</v>
      </c>
      <c r="AC773" s="2">
        <f t="shared" si="334"/>
        <v>31.255149376565118</v>
      </c>
      <c r="AD773" s="2">
        <f t="shared" si="334"/>
        <v>26.874791123337548</v>
      </c>
      <c r="AE773" s="2">
        <f t="shared" si="334"/>
        <v>23.260906517182001</v>
      </c>
      <c r="AF773" s="2">
        <f t="shared" si="334"/>
        <v>26.761466205235386</v>
      </c>
      <c r="AG773" s="2">
        <f t="shared" si="334"/>
        <v>26.846271779124297</v>
      </c>
      <c r="AH773" s="2">
        <f t="shared" si="334"/>
        <v>26.961443863298186</v>
      </c>
      <c r="AI773" s="2" t="e">
        <f t="shared" si="334"/>
        <v>#DIV/0!</v>
      </c>
      <c r="AJ773" s="2">
        <f t="shared" si="334"/>
        <v>351.05296478635876</v>
      </c>
      <c r="AK773" s="2">
        <f t="shared" si="334"/>
        <v>7.2308209499731078</v>
      </c>
      <c r="AL773" s="2">
        <f t="shared" si="334"/>
        <v>2.7197084874712019</v>
      </c>
      <c r="AM773" s="2">
        <f t="shared" si="334"/>
        <v>25.389596673368359</v>
      </c>
      <c r="AN773" s="3">
        <f t="shared" si="334"/>
        <v>20.639724621714027</v>
      </c>
      <c r="AO773" s="2">
        <f>AO772/AO771*100</f>
        <v>29.915500988291004</v>
      </c>
      <c r="AP773" s="3">
        <f t="shared" si="334"/>
        <v>21.377520116189768</v>
      </c>
      <c r="AQ773" s="3">
        <f t="shared" si="334"/>
        <v>22.131810533756191</v>
      </c>
      <c r="AR773" s="3">
        <f t="shared" si="334"/>
        <v>31.974061190725187</v>
      </c>
      <c r="AS773" s="3">
        <f t="shared" si="334"/>
        <v>26.721988330485242</v>
      </c>
      <c r="AT773" s="3">
        <f t="shared" si="334"/>
        <v>30.075971733917271</v>
      </c>
      <c r="AU773" s="3">
        <f t="shared" si="334"/>
        <v>28.648533992535484</v>
      </c>
      <c r="AV773" s="3">
        <f t="shared" si="334"/>
        <v>30.230895457319228</v>
      </c>
      <c r="AW773" s="3">
        <f t="shared" si="334"/>
        <v>32.394545272146807</v>
      </c>
      <c r="AX773" s="3">
        <f t="shared" si="334"/>
        <v>36.772830476865842</v>
      </c>
      <c r="AY773" s="3">
        <f t="shared" si="334"/>
        <v>27.585730462405056</v>
      </c>
      <c r="AZ773" s="3" t="e">
        <f t="shared" si="334"/>
        <v>#DIV/0!</v>
      </c>
      <c r="BA773" s="3" t="e">
        <f t="shared" si="334"/>
        <v>#DIV/0!</v>
      </c>
      <c r="BB773" s="2">
        <f t="shared" si="334"/>
        <v>28.764709581199622</v>
      </c>
      <c r="BC773" s="3">
        <f t="shared" si="334"/>
        <v>49.638256389169342</v>
      </c>
      <c r="BD773" s="3">
        <f t="shared" si="334"/>
        <v>40.084852386812294</v>
      </c>
      <c r="BE773" s="3">
        <f t="shared" si="334"/>
        <v>28.595424673132246</v>
      </c>
      <c r="BF773" s="3">
        <f t="shared" si="334"/>
        <v>24.570619282936114</v>
      </c>
      <c r="BG773" s="3">
        <f>BG772/BG771*100</f>
        <v>34.807690366382701</v>
      </c>
      <c r="BH773" s="3">
        <f t="shared" ref="BH773:BL773" si="335">BH772/BH771*100</f>
        <v>27.060060029452849</v>
      </c>
      <c r="BI773" s="3">
        <f t="shared" si="335"/>
        <v>34.109364615518636</v>
      </c>
      <c r="BJ773" s="3" t="e">
        <f t="shared" si="335"/>
        <v>#DIV/0!</v>
      </c>
      <c r="BK773" s="3">
        <f t="shared" si="335"/>
        <v>31.6369899748283</v>
      </c>
      <c r="BL773" s="2">
        <f t="shared" si="335"/>
        <v>42.417855491478228</v>
      </c>
      <c r="BM773" s="3">
        <f>BM772/BM771*100</f>
        <v>39.74817343075037</v>
      </c>
      <c r="BN773" s="3">
        <f t="shared" ref="BN773:BP773" si="336">BN772/BN771*100</f>
        <v>48.012251387774576</v>
      </c>
      <c r="BO773" s="3">
        <f t="shared" si="336"/>
        <v>14.315072879180718</v>
      </c>
      <c r="BP773" s="3">
        <f t="shared" si="336"/>
        <v>25.322220267971456</v>
      </c>
      <c r="BQ773" s="3">
        <f>BQ772/BQ771*100</f>
        <v>28.19407028273006</v>
      </c>
      <c r="BR773" s="3">
        <f t="shared" ref="BR773:BX773" si="337">BR772/BR771*100</f>
        <v>44.135123648742947</v>
      </c>
      <c r="BS773" s="3">
        <f t="shared" si="337"/>
        <v>23.717755012392207</v>
      </c>
      <c r="BT773" s="3">
        <f t="shared" si="337"/>
        <v>55.600264292674304</v>
      </c>
      <c r="BU773" s="3">
        <f t="shared" si="337"/>
        <v>46.31047902729334</v>
      </c>
      <c r="BV773" s="3">
        <f t="shared" si="337"/>
        <v>27.036783140025044</v>
      </c>
      <c r="BW773" s="84">
        <f t="shared" si="337"/>
        <v>35.106315962255344</v>
      </c>
      <c r="BX773" s="84" t="e">
        <f t="shared" si="337"/>
        <v>#DIV/0!</v>
      </c>
      <c r="BY773" s="3" t="e">
        <f>BY772/BY771*100</f>
        <v>#DIV/0!</v>
      </c>
      <c r="BZ773" s="2">
        <f t="shared" ref="BZ773:CN773" si="338">BZ772/BZ771*100</f>
        <v>25.100029667757649</v>
      </c>
      <c r="CA773" s="3">
        <f t="shared" si="338"/>
        <v>49.651980219268914</v>
      </c>
      <c r="CB773" s="3">
        <f t="shared" si="338"/>
        <v>47.790340475193837</v>
      </c>
      <c r="CC773" s="3">
        <f t="shared" si="338"/>
        <v>40.673290967774406</v>
      </c>
      <c r="CD773" s="3">
        <f t="shared" si="338"/>
        <v>25.792143061163976</v>
      </c>
      <c r="CE773" s="3">
        <f t="shared" si="338"/>
        <v>47.358488342042968</v>
      </c>
      <c r="CF773" s="3">
        <f t="shared" si="338"/>
        <v>28.859739469126055</v>
      </c>
      <c r="CG773" s="3">
        <f t="shared" si="338"/>
        <v>47.932812236764214</v>
      </c>
      <c r="CH773" s="3" t="e">
        <f t="shared" si="338"/>
        <v>#DIV/0!</v>
      </c>
      <c r="CI773" s="3">
        <f t="shared" si="338"/>
        <v>29.015017656198417</v>
      </c>
      <c r="CJ773" s="3">
        <f t="shared" si="338"/>
        <v>52.610607602673575</v>
      </c>
      <c r="CK773" s="3">
        <f t="shared" si="338"/>
        <v>68.191734475214048</v>
      </c>
      <c r="CL773" s="3">
        <f t="shared" si="338"/>
        <v>105.35221953987866</v>
      </c>
      <c r="CM773" s="3">
        <f t="shared" si="338"/>
        <v>95.514707284512369</v>
      </c>
      <c r="CN773" s="3">
        <f t="shared" si="338"/>
        <v>26.072449082910538</v>
      </c>
      <c r="CO773" s="3">
        <f>CO772/CO771*100</f>
        <v>91.672378106572538</v>
      </c>
      <c r="CP773" s="3">
        <f t="shared" ref="CP773" si="339">CP772/CP771*100</f>
        <v>35.478607264523681</v>
      </c>
      <c r="CQ773" s="3">
        <f>CQ772/CQ771*100</f>
        <v>97.247065762079202</v>
      </c>
      <c r="CR773" s="3">
        <f>CR772/CR771*100</f>
        <v>36.092836321090886</v>
      </c>
      <c r="CS773" s="3">
        <f t="shared" ref="CS773:DD773" si="340">CS772/CS771*100</f>
        <v>35.672132121601514</v>
      </c>
      <c r="CT773" s="3">
        <f t="shared" si="340"/>
        <v>28.992145612994381</v>
      </c>
      <c r="CU773" s="3">
        <f t="shared" si="340"/>
        <v>54.150124883204398</v>
      </c>
      <c r="CV773" s="3">
        <f t="shared" si="340"/>
        <v>45.466475114106075</v>
      </c>
      <c r="CW773" s="3">
        <f t="shared" si="340"/>
        <v>55.209152319933374</v>
      </c>
      <c r="CX773" s="3">
        <f t="shared" si="340"/>
        <v>26.190385298221042</v>
      </c>
      <c r="CY773" s="3">
        <f t="shared" si="340"/>
        <v>43.946664852310008</v>
      </c>
      <c r="CZ773" s="3">
        <f t="shared" si="340"/>
        <v>30.44674790267204</v>
      </c>
      <c r="DA773" s="3">
        <f t="shared" si="340"/>
        <v>62.201742092765556</v>
      </c>
      <c r="DB773" s="3" t="e">
        <f t="shared" si="340"/>
        <v>#DIV/0!</v>
      </c>
      <c r="DC773" s="3">
        <f t="shared" si="340"/>
        <v>28.536409027809782</v>
      </c>
      <c r="DD773">
        <f t="shared" si="340"/>
        <v>12.104448072540869</v>
      </c>
    </row>
    <row r="774" spans="1:108" ht="16.5" customHeight="1" x14ac:dyDescent="0.25">
      <c r="B774" s="2"/>
      <c r="E774" s="3"/>
      <c r="F774" s="2"/>
      <c r="G774" s="3"/>
      <c r="Z774" s="2"/>
      <c r="AN774" s="3"/>
      <c r="AO774" s="2"/>
      <c r="AP774" s="3"/>
      <c r="BB774" s="2"/>
      <c r="BC774" s="3"/>
      <c r="BL774" s="2"/>
      <c r="BM774" s="3"/>
      <c r="BW774" s="84"/>
      <c r="BY774" s="3"/>
      <c r="BZ774" s="2"/>
      <c r="CA774" s="3"/>
      <c r="DD774"/>
    </row>
    <row r="775" spans="1:108" ht="16.5" customHeight="1" x14ac:dyDescent="0.25">
      <c r="B775" s="2"/>
      <c r="E775" s="3"/>
      <c r="F775" s="2"/>
      <c r="G775" s="3"/>
      <c r="Z775" s="2"/>
      <c r="AN775" s="3"/>
      <c r="AO775" s="2"/>
      <c r="AP775" s="3"/>
      <c r="BB775" s="2"/>
      <c r="BC775" s="3"/>
      <c r="BL775" s="2"/>
      <c r="BM775" s="3"/>
      <c r="BW775" s="84"/>
      <c r="BY775" s="3"/>
      <c r="BZ775" s="2"/>
      <c r="CA775" s="3"/>
      <c r="DD775"/>
    </row>
    <row r="776" spans="1:108" ht="16.5" customHeight="1" x14ac:dyDescent="0.25">
      <c r="B776" s="2"/>
      <c r="E776" s="3"/>
      <c r="F776" s="2"/>
      <c r="G776" s="3"/>
      <c r="Z776" s="2"/>
      <c r="AN776" s="3"/>
      <c r="AO776" s="2"/>
      <c r="AP776" s="3"/>
      <c r="BB776" s="2"/>
      <c r="BC776" s="3"/>
      <c r="BL776" s="2"/>
      <c r="BM776" s="3"/>
      <c r="BW776" s="84"/>
      <c r="BY776" s="3"/>
      <c r="BZ776" s="2"/>
      <c r="CA776" s="3"/>
      <c r="DD776"/>
    </row>
    <row r="777" spans="1:108" ht="16.5" customHeight="1" x14ac:dyDescent="0.25">
      <c r="B777" s="2"/>
      <c r="E777" s="3"/>
      <c r="F777" s="2"/>
      <c r="G777" s="3"/>
      <c r="Z777" s="2"/>
      <c r="AN777" s="3"/>
      <c r="AO777" s="2"/>
      <c r="AP777" s="3"/>
      <c r="BB777" s="2"/>
      <c r="BC777" s="3"/>
      <c r="BL777" s="2"/>
      <c r="BM777" s="3"/>
      <c r="BW777" s="84"/>
      <c r="BY777" s="3"/>
      <c r="BZ777" s="2"/>
      <c r="CA777" s="3"/>
      <c r="DD777"/>
    </row>
    <row r="778" spans="1:108" ht="16.5" customHeight="1" x14ac:dyDescent="0.25">
      <c r="B778" s="2"/>
      <c r="E778" s="3"/>
      <c r="F778" s="2"/>
      <c r="G778" s="3"/>
      <c r="Z778" s="2"/>
      <c r="AN778" s="3"/>
      <c r="AO778" s="2"/>
      <c r="AP778" s="3"/>
      <c r="BB778" s="2"/>
      <c r="BC778" s="3"/>
      <c r="BL778" s="2"/>
      <c r="BM778" s="3"/>
      <c r="BW778" s="84"/>
      <c r="BY778" s="3"/>
      <c r="BZ778" s="2"/>
      <c r="CA778" s="3"/>
      <c r="DD778"/>
    </row>
    <row r="779" spans="1:108" ht="16.5" customHeight="1" x14ac:dyDescent="0.25">
      <c r="B779" s="2"/>
      <c r="E779" s="3"/>
      <c r="F779" s="2"/>
      <c r="G779" s="3"/>
      <c r="Z779" s="2"/>
      <c r="AN779" s="3"/>
      <c r="AO779" s="2"/>
      <c r="AP779" s="3"/>
      <c r="BB779" s="2"/>
      <c r="BC779" s="3"/>
      <c r="BL779" s="2"/>
      <c r="BM779" s="3"/>
      <c r="BW779" s="84"/>
      <c r="BY779" s="3"/>
      <c r="BZ779" s="2"/>
      <c r="CA779" s="3"/>
      <c r="DD779"/>
    </row>
    <row r="780" spans="1:108" ht="16.5" customHeight="1" x14ac:dyDescent="0.25">
      <c r="B780" s="2"/>
      <c r="E780" s="3"/>
      <c r="F780" s="2"/>
      <c r="G780" s="3"/>
      <c r="Z780" s="2"/>
      <c r="AN780" s="3"/>
      <c r="AO780" s="2"/>
      <c r="AP780" s="3"/>
      <c r="BB780" s="2"/>
      <c r="BC780" s="3"/>
      <c r="BL780" s="2"/>
      <c r="BM780" s="3"/>
      <c r="BW780" s="84"/>
      <c r="BY780" s="3"/>
      <c r="BZ780" s="2"/>
      <c r="CA780" s="3"/>
      <c r="DD780"/>
    </row>
    <row r="781" spans="1:108" ht="16.5" customHeight="1" x14ac:dyDescent="0.25">
      <c r="B781" s="2"/>
      <c r="E781" s="3"/>
      <c r="F781" s="2"/>
      <c r="G781" s="3"/>
      <c r="Z781" s="2"/>
      <c r="AN781" s="3"/>
      <c r="AO781" s="2"/>
      <c r="AP781" s="3"/>
      <c r="BB781" s="2"/>
      <c r="BC781" s="3"/>
      <c r="BL781" s="2"/>
      <c r="BM781" s="3"/>
      <c r="BW781" s="84"/>
      <c r="BY781" s="3"/>
      <c r="BZ781" s="2"/>
      <c r="CA781" s="3"/>
      <c r="DD781"/>
    </row>
    <row r="782" spans="1:108" ht="16.5" customHeight="1" x14ac:dyDescent="0.25">
      <c r="B782" s="2"/>
      <c r="E782" s="3"/>
      <c r="F782" s="2"/>
      <c r="G782" s="3"/>
      <c r="Z782" s="2"/>
      <c r="AN782" s="3"/>
      <c r="AO782" s="2"/>
      <c r="AP782" s="3"/>
      <c r="BB782" s="2"/>
      <c r="BC782" s="3"/>
      <c r="BL782" s="2"/>
      <c r="BM782" s="3"/>
      <c r="BW782" s="84"/>
      <c r="BY782" s="3"/>
      <c r="BZ782" s="2"/>
      <c r="CA782" s="3"/>
      <c r="DD782"/>
    </row>
    <row r="783" spans="1:108" ht="16.5" customHeight="1" x14ac:dyDescent="0.25">
      <c r="B783" s="2"/>
      <c r="E783" s="3"/>
      <c r="F783" s="2"/>
      <c r="G783" s="3"/>
      <c r="Z783" s="2"/>
      <c r="AN783" s="3"/>
      <c r="AO783" s="2"/>
      <c r="AP783" s="3"/>
      <c r="BB783" s="2"/>
      <c r="BC783" s="3"/>
      <c r="BL783" s="2"/>
      <c r="BM783" s="3"/>
      <c r="BW783" s="84"/>
      <c r="BY783" s="3"/>
      <c r="BZ783" s="2"/>
      <c r="CA783" s="3"/>
      <c r="DD783"/>
    </row>
    <row r="784" spans="1:108" ht="16.5" customHeight="1" x14ac:dyDescent="0.25">
      <c r="B784" s="2"/>
      <c r="E784" s="3"/>
      <c r="F784" s="2"/>
      <c r="G784" s="3"/>
      <c r="Z784" s="2"/>
      <c r="AN784" s="3"/>
      <c r="AO784" s="2"/>
      <c r="AP784" s="3"/>
      <c r="BB784" s="2"/>
      <c r="BC784" s="3"/>
      <c r="BL784" s="2"/>
      <c r="BM784" s="3"/>
      <c r="BW784" s="84"/>
      <c r="BY784" s="3"/>
      <c r="BZ784" s="2"/>
      <c r="CA784" s="3"/>
      <c r="DD784"/>
    </row>
    <row r="785" spans="2:108" ht="16.5" customHeight="1" x14ac:dyDescent="0.25">
      <c r="B785" s="2"/>
      <c r="E785" s="3"/>
      <c r="F785" s="2"/>
      <c r="G785" s="3"/>
      <c r="Z785" s="2"/>
      <c r="AN785" s="3"/>
      <c r="AO785" s="2"/>
      <c r="AP785" s="3"/>
      <c r="BB785" s="2"/>
      <c r="BC785" s="3"/>
      <c r="BL785" s="2"/>
      <c r="BM785" s="3"/>
      <c r="BW785" s="84"/>
      <c r="BY785" s="3"/>
      <c r="BZ785" s="2"/>
      <c r="CA785" s="3"/>
      <c r="DD785"/>
    </row>
    <row r="786" spans="2:108" ht="16.5" customHeight="1" x14ac:dyDescent="0.25">
      <c r="B786" s="2"/>
      <c r="E786" s="3"/>
      <c r="F786" s="2"/>
      <c r="G786" s="3"/>
      <c r="Z786" s="2"/>
      <c r="AN786" s="3"/>
      <c r="AO786" s="2"/>
      <c r="AP786" s="3"/>
      <c r="BB786" s="2"/>
      <c r="BC786" s="3"/>
      <c r="BL786" s="2"/>
      <c r="BM786" s="3"/>
      <c r="BW786" s="84"/>
      <c r="BY786" s="3"/>
      <c r="BZ786" s="2"/>
      <c r="CA786" s="3"/>
      <c r="DD786"/>
    </row>
    <row r="787" spans="2:108" ht="16.5" customHeight="1" x14ac:dyDescent="0.25">
      <c r="B787" s="2"/>
      <c r="E787" s="3"/>
      <c r="F787" s="2"/>
      <c r="G787" s="3"/>
      <c r="Z787" s="2"/>
      <c r="AN787" s="3"/>
      <c r="AO787" s="2"/>
      <c r="AP787" s="3"/>
      <c r="BB787" s="2"/>
      <c r="BC787" s="3"/>
      <c r="BL787" s="2"/>
      <c r="BM787" s="3"/>
      <c r="BW787" s="84"/>
      <c r="BY787" s="3"/>
      <c r="BZ787" s="2"/>
      <c r="CA787" s="3"/>
      <c r="DD787"/>
    </row>
    <row r="788" spans="2:108" ht="16.5" customHeight="1" x14ac:dyDescent="0.25">
      <c r="B788" s="2"/>
      <c r="E788" s="3"/>
      <c r="F788" s="2"/>
      <c r="G788" s="3"/>
      <c r="Z788" s="2"/>
      <c r="AN788" s="3"/>
      <c r="AO788" s="2"/>
      <c r="AP788" s="3"/>
      <c r="BB788" s="2"/>
      <c r="BC788" s="3"/>
      <c r="BL788" s="2"/>
      <c r="BM788" s="3"/>
      <c r="BW788" s="84"/>
      <c r="BY788" s="3"/>
      <c r="BZ788" s="2"/>
      <c r="CA788" s="3"/>
      <c r="DD788"/>
    </row>
    <row r="789" spans="2:108" ht="16.5" customHeight="1" x14ac:dyDescent="0.25">
      <c r="B789" s="2"/>
      <c r="E789" s="3"/>
      <c r="F789" s="2"/>
      <c r="G789" s="3"/>
      <c r="Z789" s="2"/>
      <c r="AN789" s="3"/>
      <c r="AO789" s="2"/>
      <c r="AP789" s="3"/>
      <c r="BB789" s="2"/>
      <c r="BC789" s="3"/>
      <c r="BL789" s="2"/>
      <c r="BM789" s="3"/>
      <c r="BW789" s="84"/>
      <c r="BY789" s="3"/>
      <c r="BZ789" s="2"/>
      <c r="CA789" s="3"/>
      <c r="DD789"/>
    </row>
    <row r="790" spans="2:108" ht="16.5" customHeight="1" x14ac:dyDescent="0.25">
      <c r="B790" s="2"/>
      <c r="E790" s="3"/>
      <c r="F790" s="2"/>
      <c r="G790" s="3"/>
      <c r="Z790" s="2"/>
      <c r="AN790" s="3"/>
      <c r="AO790" s="2"/>
      <c r="AP790" s="3"/>
      <c r="BB790" s="2"/>
      <c r="BC790" s="3"/>
      <c r="BL790" s="2"/>
      <c r="BM790" s="3"/>
      <c r="BW790" s="84"/>
      <c r="BY790" s="3"/>
      <c r="BZ790" s="2"/>
      <c r="CA790" s="3"/>
      <c r="DD790"/>
    </row>
    <row r="791" spans="2:108" ht="16.5" customHeight="1" x14ac:dyDescent="0.25">
      <c r="B791" s="2"/>
      <c r="E791" s="3"/>
      <c r="F791" s="2"/>
      <c r="G791" s="3"/>
      <c r="Z791" s="2"/>
      <c r="AN791" s="3"/>
      <c r="AO791" s="2"/>
      <c r="AP791" s="3"/>
      <c r="BB791" s="2"/>
      <c r="BC791" s="3"/>
      <c r="BL791" s="2"/>
      <c r="BM791" s="3"/>
      <c r="BW791" s="84"/>
      <c r="BY791" s="3"/>
      <c r="BZ791" s="2"/>
      <c r="CA791" s="3"/>
      <c r="DD791"/>
    </row>
  </sheetData>
  <autoFilter ref="A1:DD5" xr:uid="{00000000-0009-0000-0000-00001A000000}"/>
  <mergeCells count="22">
    <mergeCell ref="CJ4:CK4"/>
    <mergeCell ref="BZ3:CI3"/>
    <mergeCell ref="CJ3:CS3"/>
    <mergeCell ref="CT3:DD3"/>
    <mergeCell ref="BZ4:CA4"/>
    <mergeCell ref="CT4:CU4"/>
    <mergeCell ref="B4:B5"/>
    <mergeCell ref="C4:C5"/>
    <mergeCell ref="E4:E5"/>
    <mergeCell ref="F4:G4"/>
    <mergeCell ref="P4:Q4"/>
    <mergeCell ref="BB3:BK3"/>
    <mergeCell ref="BL3:BU3"/>
    <mergeCell ref="Z4:Z5"/>
    <mergeCell ref="F3:O3"/>
    <mergeCell ref="P3:Y3"/>
    <mergeCell ref="AA3:AN3"/>
    <mergeCell ref="AO3:AX3"/>
    <mergeCell ref="AA4:AB4"/>
    <mergeCell ref="AO4:AP4"/>
    <mergeCell ref="BB4:BC4"/>
    <mergeCell ref="BL4:BM4"/>
  </mergeCells>
  <pageMargins left="0.75" right="0.75" top="1" bottom="1" header="0" footer="0"/>
  <pageSetup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3942-73AE-4BD6-B31D-418A9025168D}">
  <sheetPr>
    <tabColor rgb="FFFF0000"/>
  </sheetPr>
  <dimension ref="A1"/>
  <sheetViews>
    <sheetView showGridLines="0" zoomScale="90" zoomScaleNormal="90" workbookViewId="0">
      <selection activeCell="Q22" sqref="Q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30B0-E4B3-432F-9868-27B7D2AEE906}">
  <sheetPr>
    <tabColor rgb="FFFF0000"/>
  </sheetPr>
  <dimension ref="A1"/>
  <sheetViews>
    <sheetView showGridLines="0" zoomScale="90" zoomScaleNormal="90" workbookViewId="0">
      <selection activeCell="Q34" sqref="Q34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1959-5E96-40A2-A8E4-786F4554BA84}">
  <sheetPr>
    <tabColor rgb="FFFF0000"/>
  </sheetPr>
  <dimension ref="A1"/>
  <sheetViews>
    <sheetView showGridLines="0" zoomScale="90" zoomScaleNormal="90" workbookViewId="0">
      <selection activeCell="N33" sqref="N33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6BD7-167C-4A62-89E1-E01632112B83}">
  <sheetPr>
    <tabColor rgb="FFFF0000"/>
  </sheetPr>
  <dimension ref="A1"/>
  <sheetViews>
    <sheetView showGridLines="0" zoomScale="90" zoomScaleNormal="90" workbookViewId="0">
      <selection activeCell="S12" sqref="S1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60CD-6833-47DD-B718-C13F7404AA85}">
  <sheetPr>
    <tabColor rgb="FFFF0000"/>
  </sheetPr>
  <dimension ref="A1"/>
  <sheetViews>
    <sheetView showGridLines="0" zoomScale="90" zoomScaleNormal="90" workbookViewId="0">
      <selection activeCell="Q22" sqref="Q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AD48-5317-4F2B-9287-9DFD674928FF}">
  <sheetPr>
    <tabColor rgb="FFFF0000"/>
  </sheetPr>
  <dimension ref="A1"/>
  <sheetViews>
    <sheetView showGridLines="0" topLeftCell="B1" zoomScale="90" zoomScaleNormal="90" workbookViewId="0">
      <selection activeCell="T21" sqref="T21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8A61-DA60-46DE-8161-044EC0F9EE70}">
  <sheetPr>
    <tabColor rgb="FFFF0000"/>
  </sheetPr>
  <dimension ref="A1"/>
  <sheetViews>
    <sheetView showGridLines="0" zoomScale="90" zoomScaleNormal="90" workbookViewId="0">
      <selection activeCell="O35" sqref="O35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1B43-7009-4964-93EA-6E6C1EE76AA5}">
  <sheetPr>
    <tabColor rgb="FFFF0000"/>
  </sheetPr>
  <dimension ref="A1"/>
  <sheetViews>
    <sheetView showGridLines="0" zoomScale="90" zoomScaleNormal="90" workbookViewId="0">
      <selection activeCell="C22" sqref="C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3B26-C569-40F5-A85C-29C094B4847C}">
  <sheetPr>
    <tabColor rgb="FFFF0000"/>
  </sheetPr>
  <dimension ref="A1"/>
  <sheetViews>
    <sheetView showGridLines="0" zoomScale="90" zoomScaleNormal="90" workbookViewId="0">
      <selection activeCell="C15" sqref="C15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8351-BAD3-4175-B8CB-7983BA904758}">
  <sheetPr>
    <tabColor rgb="FFFF0000"/>
  </sheetPr>
  <dimension ref="A1"/>
  <sheetViews>
    <sheetView showGridLines="0" zoomScale="90" zoomScaleNormal="90" workbookViewId="0">
      <selection activeCell="Q22" sqref="Q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E8B9-49DD-4632-8473-287F9E0F8168}">
  <dimension ref="C3:AM70"/>
  <sheetViews>
    <sheetView showGridLines="0" topLeftCell="D8" zoomScale="85" zoomScaleNormal="85" workbookViewId="0">
      <selection activeCell="G7" sqref="G7:U68"/>
    </sheetView>
  </sheetViews>
  <sheetFormatPr baseColWidth="10" defaultRowHeight="13.2" x14ac:dyDescent="0.25"/>
  <cols>
    <col min="23" max="23" width="18.6640625" customWidth="1"/>
    <col min="30" max="30" width="18.6640625" customWidth="1"/>
    <col min="36" max="36" width="22.77734375" customWidth="1"/>
  </cols>
  <sheetData>
    <row r="3" spans="3:39" x14ac:dyDescent="0.25">
      <c r="W3" s="161" t="s">
        <v>96</v>
      </c>
      <c r="X3" s="162"/>
      <c r="Y3" s="162"/>
      <c r="Z3" s="162"/>
      <c r="AA3" s="163"/>
      <c r="AD3" s="161" t="s">
        <v>97</v>
      </c>
      <c r="AE3" s="162"/>
      <c r="AF3" s="162"/>
      <c r="AG3" s="162"/>
      <c r="AH3" s="163"/>
      <c r="AJ3" s="167" t="s">
        <v>98</v>
      </c>
      <c r="AK3" s="167"/>
      <c r="AL3" s="167"/>
      <c r="AM3" s="167"/>
    </row>
    <row r="4" spans="3:39" x14ac:dyDescent="0.25">
      <c r="W4" s="164"/>
      <c r="X4" s="165"/>
      <c r="Y4" s="165"/>
      <c r="Z4" s="165"/>
      <c r="AA4" s="166"/>
      <c r="AD4" s="164"/>
      <c r="AE4" s="165"/>
      <c r="AF4" s="165"/>
      <c r="AG4" s="165"/>
      <c r="AH4" s="166"/>
      <c r="AJ4" s="167"/>
      <c r="AK4" s="167"/>
      <c r="AL4" s="167"/>
      <c r="AM4" s="167"/>
    </row>
    <row r="5" spans="3:39" ht="13.2" customHeight="1" x14ac:dyDescent="0.25">
      <c r="E5" s="167" t="s">
        <v>99</v>
      </c>
      <c r="F5" s="167" t="s">
        <v>100</v>
      </c>
      <c r="G5" s="168" t="s">
        <v>101</v>
      </c>
      <c r="H5" s="168"/>
      <c r="I5" s="168"/>
      <c r="J5" s="168"/>
      <c r="K5" s="168" t="s">
        <v>102</v>
      </c>
      <c r="L5" s="168"/>
      <c r="M5" s="168"/>
      <c r="N5" s="168"/>
      <c r="O5" s="169" t="s">
        <v>103</v>
      </c>
      <c r="P5" s="170"/>
      <c r="Q5" s="170"/>
      <c r="R5" s="170"/>
      <c r="S5" s="171"/>
      <c r="T5" s="169" t="s">
        <v>104</v>
      </c>
      <c r="U5" s="171"/>
      <c r="V5" s="116"/>
      <c r="W5" s="117"/>
      <c r="X5" s="172"/>
      <c r="Y5" s="172"/>
      <c r="Z5" s="172"/>
      <c r="AA5" s="172"/>
    </row>
    <row r="6" spans="3:39" x14ac:dyDescent="0.25">
      <c r="E6" s="167"/>
      <c r="F6" s="167"/>
      <c r="G6" s="80" t="s">
        <v>29</v>
      </c>
      <c r="H6" s="80" t="s">
        <v>30</v>
      </c>
      <c r="I6" s="72" t="s">
        <v>31</v>
      </c>
      <c r="J6" s="72" t="s">
        <v>32</v>
      </c>
      <c r="K6" s="80" t="s">
        <v>29</v>
      </c>
      <c r="L6" s="80" t="s">
        <v>30</v>
      </c>
      <c r="M6" s="72" t="s">
        <v>31</v>
      </c>
      <c r="N6" s="72" t="s">
        <v>32</v>
      </c>
      <c r="O6" s="72" t="s">
        <v>105</v>
      </c>
      <c r="P6" s="72" t="s">
        <v>30</v>
      </c>
      <c r="Q6" s="72" t="s">
        <v>31</v>
      </c>
      <c r="R6" s="72" t="s">
        <v>32</v>
      </c>
      <c r="S6" s="72" t="s">
        <v>33</v>
      </c>
      <c r="T6" s="80" t="s">
        <v>29</v>
      </c>
      <c r="U6" s="80" t="s">
        <v>30</v>
      </c>
      <c r="V6" s="117"/>
      <c r="W6" s="117"/>
      <c r="X6" s="80" t="s">
        <v>29</v>
      </c>
      <c r="Y6" s="80" t="s">
        <v>30</v>
      </c>
      <c r="Z6" s="72" t="s">
        <v>31</v>
      </c>
      <c r="AA6" s="72" t="s">
        <v>32</v>
      </c>
      <c r="AE6" s="80" t="s">
        <v>29</v>
      </c>
      <c r="AF6" s="80" t="s">
        <v>30</v>
      </c>
      <c r="AG6" s="72" t="s">
        <v>31</v>
      </c>
      <c r="AH6" s="72" t="s">
        <v>32</v>
      </c>
      <c r="AK6" s="80" t="s">
        <v>29</v>
      </c>
      <c r="AL6" s="80" t="s">
        <v>30</v>
      </c>
      <c r="AM6" s="72" t="s">
        <v>33</v>
      </c>
    </row>
    <row r="7" spans="3:39" ht="25.2" customHeight="1" x14ac:dyDescent="0.3">
      <c r="C7" s="118"/>
      <c r="D7" s="70">
        <v>668</v>
      </c>
      <c r="E7" s="119">
        <v>45627</v>
      </c>
      <c r="F7" s="120">
        <v>1</v>
      </c>
      <c r="G7" s="121">
        <v>65.46854600871356</v>
      </c>
      <c r="H7" s="121">
        <v>82.806487957319717</v>
      </c>
      <c r="I7" s="121">
        <v>88.963756394015576</v>
      </c>
      <c r="J7" s="121">
        <v>11.700483516139398</v>
      </c>
      <c r="K7" s="121">
        <v>2.9117248157827813</v>
      </c>
      <c r="L7" s="121">
        <v>5.1263901947745953</v>
      </c>
      <c r="M7" s="121">
        <v>1.7379266284105279</v>
      </c>
      <c r="N7" s="121">
        <v>76.444162337453889</v>
      </c>
      <c r="O7" s="121">
        <v>4.6444064116705865</v>
      </c>
      <c r="P7" s="121">
        <v>5.4361749970144677</v>
      </c>
      <c r="Q7" s="121">
        <v>3.6875692205164117</v>
      </c>
      <c r="R7" s="121">
        <v>7.425623019647035</v>
      </c>
      <c r="S7" s="121">
        <v>11.767546192593132</v>
      </c>
      <c r="T7" s="122">
        <f>G7+K7+O7</f>
        <v>73.024677236166923</v>
      </c>
      <c r="U7" s="121">
        <f>H7+L7+P7</f>
        <v>93.36905314910878</v>
      </c>
      <c r="V7" s="117"/>
      <c r="W7" s="114" t="s">
        <v>106</v>
      </c>
      <c r="X7" s="114">
        <f>G69</f>
        <v>59.718397140410723</v>
      </c>
      <c r="Y7" s="114">
        <f>H69</f>
        <v>73.942210917869019</v>
      </c>
      <c r="Z7" s="114">
        <f>I69</f>
        <v>79.922204634160337</v>
      </c>
      <c r="AA7" s="114">
        <f>J69</f>
        <v>10.886233791348028</v>
      </c>
      <c r="AD7" s="114" t="s">
        <v>106</v>
      </c>
      <c r="AE7" s="114">
        <f>K69</f>
        <v>4.2377690526466996</v>
      </c>
      <c r="AF7" s="114">
        <f>L69</f>
        <v>5.9641788063173875</v>
      </c>
      <c r="AG7" s="114">
        <f>M69</f>
        <v>3.209844120495398</v>
      </c>
      <c r="AH7" s="114">
        <f>N69</f>
        <v>69.739981780539281</v>
      </c>
      <c r="AJ7" s="114" t="s">
        <v>106</v>
      </c>
      <c r="AK7" s="114">
        <f>T69</f>
        <v>68.220490764956239</v>
      </c>
      <c r="AL7" s="114">
        <f>U69</f>
        <v>83.26870198482186</v>
      </c>
      <c r="AM7" s="114">
        <f>Q69</f>
        <v>1.5886315629962582</v>
      </c>
    </row>
    <row r="8" spans="3:39" ht="25.2" customHeight="1" x14ac:dyDescent="0.3">
      <c r="D8" s="70">
        <v>669</v>
      </c>
      <c r="E8" s="71">
        <v>45627</v>
      </c>
      <c r="F8" s="72">
        <v>2</v>
      </c>
      <c r="G8" s="121">
        <v>64.336711067605535</v>
      </c>
      <c r="H8" s="121">
        <v>82.819941606153762</v>
      </c>
      <c r="I8" s="121">
        <v>87.258887668851131</v>
      </c>
      <c r="J8" s="121">
        <v>8.4216860430934908</v>
      </c>
      <c r="K8" s="121">
        <v>3.2374929073487761</v>
      </c>
      <c r="L8" s="121">
        <v>5.0968897322181776</v>
      </c>
      <c r="M8" s="121">
        <v>2.2776066281368421</v>
      </c>
      <c r="N8" s="121">
        <v>80.628133570033469</v>
      </c>
      <c r="O8" s="121">
        <v>5.1419383550976372</v>
      </c>
      <c r="P8" s="121">
        <v>5.8483862515827978</v>
      </c>
      <c r="Q8" s="121">
        <v>3.4567836349043932</v>
      </c>
      <c r="R8" s="121">
        <v>7.1052873125139788</v>
      </c>
      <c r="S8" s="121">
        <v>10.356066824746961</v>
      </c>
      <c r="T8" s="122">
        <f t="shared" ref="T8:U66" si="0">G8+K8+O8</f>
        <v>72.716142330051952</v>
      </c>
      <c r="U8" s="121">
        <f t="shared" si="0"/>
        <v>93.76521758995473</v>
      </c>
      <c r="V8" s="117"/>
      <c r="W8" s="123" t="s">
        <v>107</v>
      </c>
      <c r="X8" s="80">
        <f>COUNTIF(G7:G70,"&lt;59.72")</f>
        <v>10</v>
      </c>
      <c r="Y8" s="80">
        <f>COUNTIF(H7:H70,"&lt;73.94")</f>
        <v>7</v>
      </c>
      <c r="Z8" s="80">
        <f>COUNTIF(I7:I70,"&lt;79.92")</f>
        <v>7</v>
      </c>
      <c r="AA8" s="80">
        <f>COUNTIF(J7:J70,"&lt;10.89")</f>
        <v>34</v>
      </c>
      <c r="AD8" s="123" t="s">
        <v>107</v>
      </c>
      <c r="AE8" s="80">
        <f>COUNTIF(K7:K64,"&lt;4.24")</f>
        <v>29</v>
      </c>
      <c r="AF8" s="80">
        <f>COUNTIF(L7:L64,"&lt;5.96")</f>
        <v>21</v>
      </c>
      <c r="AG8" s="80">
        <f>COUNTIF(M7:M64,"&lt;3.21")</f>
        <v>27</v>
      </c>
      <c r="AH8" s="80">
        <f>COUNTIF(N7:N64,"&lt;69.74")</f>
        <v>7</v>
      </c>
      <c r="AJ8" s="123" t="s">
        <v>107</v>
      </c>
      <c r="AK8" s="80">
        <f>COUNTIF(O7:O64,"&lt;68.22")</f>
        <v>58</v>
      </c>
      <c r="AL8" s="80">
        <f>COUNTIF(P7:P64,"&lt;83.27")</f>
        <v>58</v>
      </c>
      <c r="AM8" s="80">
        <f>COUNTIF(Q7:Q64,"&lt;1.59")</f>
        <v>34</v>
      </c>
    </row>
    <row r="9" spans="3:39" ht="25.2" customHeight="1" x14ac:dyDescent="0.3">
      <c r="D9" s="70">
        <v>670</v>
      </c>
      <c r="E9" s="71">
        <v>45628</v>
      </c>
      <c r="F9" s="72">
        <v>1</v>
      </c>
      <c r="G9" s="121">
        <v>66.121404647049104</v>
      </c>
      <c r="H9" s="121">
        <v>83.196973756260888</v>
      </c>
      <c r="I9" s="121">
        <v>87.951867096297192</v>
      </c>
      <c r="J9" s="121">
        <v>10.232123272761187</v>
      </c>
      <c r="K9" s="121">
        <v>3.7663563867130088</v>
      </c>
      <c r="L9" s="121">
        <v>5.4468226783154599</v>
      </c>
      <c r="M9" s="121">
        <v>3.7828344116539951</v>
      </c>
      <c r="N9" s="121">
        <v>79.454620942160147</v>
      </c>
      <c r="O9" s="121">
        <v>3.4632650634165527</v>
      </c>
      <c r="P9" s="121">
        <v>3.4945752272866821</v>
      </c>
      <c r="Q9" s="121">
        <v>2.0198336337848439</v>
      </c>
      <c r="R9" s="121">
        <v>6.8698302317100834</v>
      </c>
      <c r="S9" s="121">
        <v>4.9145485287270274</v>
      </c>
      <c r="T9" s="122">
        <f t="shared" si="0"/>
        <v>73.351026097178675</v>
      </c>
      <c r="U9" s="121">
        <f t="shared" si="0"/>
        <v>92.138371661863033</v>
      </c>
      <c r="V9" s="117"/>
      <c r="W9" s="123" t="s">
        <v>108</v>
      </c>
      <c r="X9" s="124">
        <f>X8/62</f>
        <v>0.16129032258064516</v>
      </c>
      <c r="Y9" s="124">
        <f>Y8/62</f>
        <v>0.11290322580645161</v>
      </c>
      <c r="Z9" s="124">
        <f>Z8/62</f>
        <v>0.11290322580645161</v>
      </c>
      <c r="AA9" s="124">
        <f>AA8/62</f>
        <v>0.54838709677419351</v>
      </c>
      <c r="AD9" s="123" t="s">
        <v>108</v>
      </c>
      <c r="AE9" s="124">
        <f>AE8/62</f>
        <v>0.46774193548387094</v>
      </c>
      <c r="AF9" s="124">
        <f t="shared" ref="AF9:AH9" si="1">AF8/62</f>
        <v>0.33870967741935482</v>
      </c>
      <c r="AG9" s="124">
        <f t="shared" si="1"/>
        <v>0.43548387096774194</v>
      </c>
      <c r="AH9" s="124">
        <f t="shared" si="1"/>
        <v>0.11290322580645161</v>
      </c>
      <c r="AJ9" s="123" t="s">
        <v>108</v>
      </c>
      <c r="AK9" s="124">
        <f>AK8/62</f>
        <v>0.93548387096774188</v>
      </c>
      <c r="AL9" s="124">
        <f t="shared" ref="AL9:AM9" si="2">AL8/62</f>
        <v>0.93548387096774188</v>
      </c>
      <c r="AM9" s="124">
        <f t="shared" si="2"/>
        <v>0.54838709677419351</v>
      </c>
    </row>
    <row r="10" spans="3:39" ht="25.2" customHeight="1" x14ac:dyDescent="0.3">
      <c r="D10" s="70">
        <v>671</v>
      </c>
      <c r="E10" s="71">
        <v>45628</v>
      </c>
      <c r="F10" s="72">
        <v>2</v>
      </c>
      <c r="G10" s="121">
        <v>62.861400922064945</v>
      </c>
      <c r="H10" s="121">
        <v>78.802657996256812</v>
      </c>
      <c r="I10" s="121">
        <v>88.027546385637649</v>
      </c>
      <c r="J10" s="121">
        <v>11.003420879760304</v>
      </c>
      <c r="K10" s="121">
        <v>6.1394361080528581</v>
      </c>
      <c r="L10" s="121">
        <v>8.8380564525806662</v>
      </c>
      <c r="M10" s="121">
        <v>3.8973566488150166</v>
      </c>
      <c r="N10" s="121">
        <v>76.153738733544714</v>
      </c>
      <c r="O10" s="121">
        <v>4.0812590630033858</v>
      </c>
      <c r="P10" s="121">
        <v>4.5078854490243181</v>
      </c>
      <c r="Q10" s="121">
        <v>2.8581201370831568</v>
      </c>
      <c r="R10" s="121">
        <v>5.8099778068330075</v>
      </c>
      <c r="S10" s="121">
        <v>9.4212819382047783</v>
      </c>
      <c r="T10" s="122">
        <f t="shared" si="0"/>
        <v>73.082096093121194</v>
      </c>
      <c r="U10" s="121">
        <f t="shared" si="0"/>
        <v>92.1485998978618</v>
      </c>
      <c r="V10" s="117"/>
      <c r="W10" s="117"/>
      <c r="X10" s="125"/>
      <c r="Y10" s="125"/>
      <c r="Z10" s="125"/>
      <c r="AA10" s="125"/>
    </row>
    <row r="11" spans="3:39" ht="25.2" customHeight="1" x14ac:dyDescent="0.3">
      <c r="D11" s="70">
        <v>672</v>
      </c>
      <c r="E11" s="71">
        <v>45629</v>
      </c>
      <c r="F11" s="72">
        <v>1</v>
      </c>
      <c r="G11" s="121">
        <v>65.170505788884043</v>
      </c>
      <c r="H11" s="121">
        <v>80.32570678445083</v>
      </c>
      <c r="I11" s="121">
        <v>91.054135775326159</v>
      </c>
      <c r="J11" s="121">
        <v>11.467521860705121</v>
      </c>
      <c r="K11" s="121">
        <v>3.6227692612068569</v>
      </c>
      <c r="L11" s="121">
        <v>6.1899264098843698</v>
      </c>
      <c r="M11" s="121">
        <v>1.5790072087694345</v>
      </c>
      <c r="N11" s="121">
        <v>78.88814412182181</v>
      </c>
      <c r="O11" s="121">
        <v>2.7143573815400726</v>
      </c>
      <c r="P11" s="121">
        <v>3.7219692990462994</v>
      </c>
      <c r="Q11" s="121">
        <v>1.0491814596234972</v>
      </c>
      <c r="R11" s="121">
        <v>2.1731902119357334</v>
      </c>
      <c r="S11" s="121">
        <v>10.763502227077975</v>
      </c>
      <c r="T11" s="122">
        <f t="shared" si="0"/>
        <v>71.507632431630967</v>
      </c>
      <c r="U11" s="121">
        <f t="shared" si="0"/>
        <v>90.237602493381488</v>
      </c>
      <c r="V11" s="117"/>
      <c r="X11" s="80" t="s">
        <v>29</v>
      </c>
      <c r="Y11" s="80" t="s">
        <v>30</v>
      </c>
      <c r="Z11" s="80" t="s">
        <v>31</v>
      </c>
      <c r="AA11" s="80" t="s">
        <v>32</v>
      </c>
      <c r="AE11" s="80" t="s">
        <v>29</v>
      </c>
      <c r="AF11" s="80" t="s">
        <v>30</v>
      </c>
      <c r="AG11" s="80" t="s">
        <v>31</v>
      </c>
      <c r="AH11" s="80" t="s">
        <v>32</v>
      </c>
      <c r="AK11" s="80" t="s">
        <v>29</v>
      </c>
      <c r="AL11" s="80" t="s">
        <v>30</v>
      </c>
      <c r="AM11" s="80" t="s">
        <v>31</v>
      </c>
    </row>
    <row r="12" spans="3:39" ht="25.2" customHeight="1" x14ac:dyDescent="0.3">
      <c r="D12" s="70">
        <v>673</v>
      </c>
      <c r="E12" s="71">
        <v>45629</v>
      </c>
      <c r="F12" s="72">
        <v>2</v>
      </c>
      <c r="G12" s="121">
        <v>70.681571089964763</v>
      </c>
      <c r="H12" s="121">
        <v>84.246899895042304</v>
      </c>
      <c r="I12" s="121">
        <v>87.648541006892174</v>
      </c>
      <c r="J12" s="121">
        <v>11.945678870631445</v>
      </c>
      <c r="K12" s="121">
        <v>3.6212194426792785</v>
      </c>
      <c r="L12" s="121">
        <v>6.2954816902712079</v>
      </c>
      <c r="M12" s="121">
        <v>2.9734572871450275</v>
      </c>
      <c r="N12" s="121">
        <v>79.745080452496225</v>
      </c>
      <c r="O12" s="121">
        <v>3.2132044517581582</v>
      </c>
      <c r="P12" s="121">
        <v>2.5068927108451144</v>
      </c>
      <c r="Q12" s="121">
        <v>1.5941345884035063</v>
      </c>
      <c r="R12" s="121">
        <v>3.3376339106661872</v>
      </c>
      <c r="S12" s="121">
        <v>12.542076047508496</v>
      </c>
      <c r="T12" s="122">
        <f t="shared" si="0"/>
        <v>77.515994984402198</v>
      </c>
      <c r="U12" s="121">
        <f t="shared" si="0"/>
        <v>93.049274296158615</v>
      </c>
      <c r="V12" s="117"/>
      <c r="W12" s="114" t="s">
        <v>109</v>
      </c>
      <c r="X12" s="114">
        <v>65.63</v>
      </c>
      <c r="Y12" s="114">
        <v>82.78</v>
      </c>
      <c r="Z12" s="114">
        <v>87.75</v>
      </c>
      <c r="AA12" s="114">
        <v>7.74</v>
      </c>
      <c r="AD12" s="114" t="s">
        <v>109</v>
      </c>
      <c r="AE12" s="114">
        <v>5.0599999999999996</v>
      </c>
      <c r="AF12" s="114">
        <v>5.13</v>
      </c>
      <c r="AG12" s="114">
        <v>1.91</v>
      </c>
      <c r="AH12" s="114">
        <v>74.77</v>
      </c>
      <c r="AJ12" s="114" t="s">
        <v>109</v>
      </c>
      <c r="AK12" s="114"/>
      <c r="AL12" s="114"/>
      <c r="AM12" s="114"/>
    </row>
    <row r="13" spans="3:39" ht="25.2" customHeight="1" x14ac:dyDescent="0.3">
      <c r="D13" s="70">
        <v>674</v>
      </c>
      <c r="E13" s="71">
        <v>45630</v>
      </c>
      <c r="F13" s="72">
        <v>1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2">
        <f t="shared" si="0"/>
        <v>0</v>
      </c>
      <c r="U13" s="121">
        <f t="shared" si="0"/>
        <v>0</v>
      </c>
      <c r="V13" s="117"/>
      <c r="W13" s="123" t="s">
        <v>110</v>
      </c>
      <c r="X13" s="80">
        <f>COUNTIF(G7:G64,"&lt;65.63")</f>
        <v>28</v>
      </c>
      <c r="Y13" s="80">
        <f>COUNTIF(H7:H64,"&lt;82.78")</f>
        <v>43</v>
      </c>
      <c r="Z13" s="80">
        <f>COUNTIF(I7:I64,"&lt;87.75")</f>
        <v>15</v>
      </c>
      <c r="AA13" s="80">
        <f>COUNTIF(J7:J64,"&lt;7.74")</f>
        <v>11</v>
      </c>
      <c r="AD13" s="123" t="s">
        <v>110</v>
      </c>
      <c r="AE13" s="80">
        <f>COUNTIF(K7:K64,"&lt;5.06")</f>
        <v>44</v>
      </c>
      <c r="AF13" s="80">
        <f>COUNTIF(L7:L64,"&lt;5.13")</f>
        <v>9</v>
      </c>
      <c r="AG13" s="80">
        <f>COUNTIF(M7:M64,"&lt;1.91")</f>
        <v>8</v>
      </c>
      <c r="AH13" s="80">
        <f>COUNTIF(N7:N64,"&lt;74.77")</f>
        <v>13</v>
      </c>
      <c r="AJ13" s="123" t="s">
        <v>110</v>
      </c>
      <c r="AK13" s="80">
        <f>COUNTIF(O7:O64,"&lt;5.12")</f>
        <v>45</v>
      </c>
      <c r="AL13" s="80">
        <f>COUNTIF(P7:P64,"&lt;4.98")</f>
        <v>51</v>
      </c>
      <c r="AM13" s="80">
        <f>COUNTIF(Q7:Q64,"&lt;1.92")</f>
        <v>39</v>
      </c>
    </row>
    <row r="14" spans="3:39" ht="25.2" customHeight="1" x14ac:dyDescent="0.3">
      <c r="D14" s="70">
        <v>675</v>
      </c>
      <c r="E14" s="71">
        <v>45630</v>
      </c>
      <c r="F14" s="72">
        <v>2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2">
        <f t="shared" si="0"/>
        <v>0</v>
      </c>
      <c r="U14" s="121">
        <f t="shared" si="0"/>
        <v>0</v>
      </c>
      <c r="V14" s="117"/>
      <c r="W14" s="123" t="s">
        <v>108</v>
      </c>
      <c r="X14" s="124">
        <f>X13/62</f>
        <v>0.45161290322580644</v>
      </c>
      <c r="Y14" s="124">
        <f>Y13/62</f>
        <v>0.69354838709677424</v>
      </c>
      <c r="Z14" s="124">
        <f>Z13/62</f>
        <v>0.24193548387096775</v>
      </c>
      <c r="AA14" s="124">
        <f>AA13/62</f>
        <v>0.17741935483870969</v>
      </c>
      <c r="AD14" s="123" t="s">
        <v>108</v>
      </c>
      <c r="AE14" s="124">
        <f>AE13/62</f>
        <v>0.70967741935483875</v>
      </c>
      <c r="AF14" s="124">
        <f t="shared" ref="AF14:AH14" si="3">AF13/62</f>
        <v>0.14516129032258066</v>
      </c>
      <c r="AG14" s="124">
        <f t="shared" si="3"/>
        <v>0.12903225806451613</v>
      </c>
      <c r="AH14" s="124">
        <f t="shared" si="3"/>
        <v>0.20967741935483872</v>
      </c>
      <c r="AJ14" s="123" t="s">
        <v>108</v>
      </c>
      <c r="AK14" s="124">
        <f>AK13/62</f>
        <v>0.72580645161290325</v>
      </c>
      <c r="AL14" s="124">
        <f t="shared" ref="AL14:AM14" si="4">AL13/62</f>
        <v>0.82258064516129037</v>
      </c>
      <c r="AM14" s="124">
        <f t="shared" si="4"/>
        <v>0.62903225806451613</v>
      </c>
    </row>
    <row r="15" spans="3:39" ht="14.4" x14ac:dyDescent="0.3">
      <c r="D15" s="70">
        <v>676</v>
      </c>
      <c r="E15" s="71">
        <v>45631</v>
      </c>
      <c r="F15" s="72">
        <v>1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2">
        <f t="shared" si="0"/>
        <v>0</v>
      </c>
      <c r="U15" s="121">
        <f t="shared" si="0"/>
        <v>0</v>
      </c>
      <c r="V15" s="117"/>
      <c r="W15" s="117"/>
    </row>
    <row r="16" spans="3:39" ht="14.4" x14ac:dyDescent="0.3">
      <c r="D16" s="70">
        <v>677</v>
      </c>
      <c r="E16" s="71">
        <v>45631</v>
      </c>
      <c r="F16" s="72">
        <v>2</v>
      </c>
      <c r="G16" s="121">
        <v>0</v>
      </c>
      <c r="H16" s="121">
        <v>0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2">
        <f t="shared" si="0"/>
        <v>0</v>
      </c>
      <c r="U16" s="121">
        <f t="shared" si="0"/>
        <v>0</v>
      </c>
      <c r="V16" s="117"/>
      <c r="W16" s="117"/>
    </row>
    <row r="17" spans="4:30" ht="14.4" x14ac:dyDescent="0.3">
      <c r="D17" s="70">
        <v>678</v>
      </c>
      <c r="E17" s="71">
        <v>45632</v>
      </c>
      <c r="F17" s="72">
        <v>1</v>
      </c>
      <c r="G17" s="121">
        <v>64.965147038738721</v>
      </c>
      <c r="H17" s="121">
        <v>80.957737740761885</v>
      </c>
      <c r="I17" s="121">
        <v>88.167652368981891</v>
      </c>
      <c r="J17" s="121">
        <v>10.835055252433733</v>
      </c>
      <c r="K17" s="121">
        <v>6.930796195502845</v>
      </c>
      <c r="L17" s="121">
        <v>7.2813493443121695</v>
      </c>
      <c r="M17" s="121">
        <v>4.3490224339309451</v>
      </c>
      <c r="N17" s="121">
        <v>81.912513286781603</v>
      </c>
      <c r="O17" s="121">
        <v>3.4618686330345483</v>
      </c>
      <c r="P17" s="121">
        <v>2.9922869538759151</v>
      </c>
      <c r="Q17" s="121">
        <v>1.3367143670686286</v>
      </c>
      <c r="R17" s="121">
        <v>2.2418463223180476</v>
      </c>
      <c r="S17" s="121">
        <v>8.4026355697837332</v>
      </c>
      <c r="T17" s="122">
        <f t="shared" si="0"/>
        <v>75.357811867276126</v>
      </c>
      <c r="U17" s="121">
        <f t="shared" si="0"/>
        <v>91.23137403894998</v>
      </c>
      <c r="V17" s="117"/>
      <c r="W17" s="117"/>
    </row>
    <row r="18" spans="4:30" ht="14.4" x14ac:dyDescent="0.3">
      <c r="D18" s="70">
        <v>679</v>
      </c>
      <c r="E18" s="71">
        <v>45632</v>
      </c>
      <c r="F18" s="72">
        <v>2</v>
      </c>
      <c r="G18" s="121">
        <v>64.965147038738706</v>
      </c>
      <c r="H18" s="121">
        <v>80.957737740761885</v>
      </c>
      <c r="I18" s="121">
        <v>88.167652368981877</v>
      </c>
      <c r="J18" s="121">
        <v>10.835055252433733</v>
      </c>
      <c r="K18" s="121">
        <v>6.9307961955028459</v>
      </c>
      <c r="L18" s="121">
        <v>7.2813493443121695</v>
      </c>
      <c r="M18" s="121">
        <v>4.349022433930946</v>
      </c>
      <c r="N18" s="121">
        <v>81.912513286781618</v>
      </c>
      <c r="O18" s="121">
        <v>3.4618686330345492</v>
      </c>
      <c r="P18" s="121">
        <v>2.9922869538759151</v>
      </c>
      <c r="Q18" s="121">
        <v>1.3367143670686288</v>
      </c>
      <c r="R18" s="121">
        <v>2.2363917083951321</v>
      </c>
      <c r="S18" s="121">
        <v>8.4026355697837314</v>
      </c>
      <c r="T18" s="122">
        <f t="shared" si="0"/>
        <v>75.357811867276112</v>
      </c>
      <c r="U18" s="121">
        <f t="shared" si="0"/>
        <v>91.23137403894998</v>
      </c>
      <c r="V18" s="117"/>
      <c r="W18" s="117"/>
    </row>
    <row r="19" spans="4:30" ht="14.4" x14ac:dyDescent="0.3">
      <c r="D19" s="70">
        <v>680</v>
      </c>
      <c r="E19" s="71">
        <v>45633</v>
      </c>
      <c r="F19" s="72">
        <v>1</v>
      </c>
      <c r="G19" s="121">
        <v>64.467332204807221</v>
      </c>
      <c r="H19" s="121">
        <v>80.446367924870742</v>
      </c>
      <c r="I19" s="121">
        <v>87.957152943512568</v>
      </c>
      <c r="J19" s="121">
        <v>10.074906873335749</v>
      </c>
      <c r="K19" s="121">
        <v>4.5859383965022982</v>
      </c>
      <c r="L19" s="121">
        <v>7.5834591605893662</v>
      </c>
      <c r="M19" s="121">
        <v>2.6785505144292161</v>
      </c>
      <c r="N19" s="121">
        <v>75.934775012094008</v>
      </c>
      <c r="O19" s="121">
        <v>3.8065530419643112</v>
      </c>
      <c r="P19" s="121">
        <v>4.006858208077702</v>
      </c>
      <c r="Q19" s="121">
        <v>1.4063812600297527</v>
      </c>
      <c r="R19" s="121">
        <v>3.4600976862150508</v>
      </c>
      <c r="S19" s="121">
        <v>11.877102775745088</v>
      </c>
      <c r="T19" s="122">
        <f t="shared" si="0"/>
        <v>72.859823643273828</v>
      </c>
      <c r="U19" s="121">
        <f t="shared" si="0"/>
        <v>92.036685293537815</v>
      </c>
      <c r="V19" s="117"/>
      <c r="W19" s="117"/>
    </row>
    <row r="20" spans="4:30" ht="14.4" x14ac:dyDescent="0.3">
      <c r="D20" s="70">
        <v>681</v>
      </c>
      <c r="E20" s="71">
        <v>45633</v>
      </c>
      <c r="F20" s="72">
        <v>2</v>
      </c>
      <c r="G20" s="121">
        <v>68.825582313104576</v>
      </c>
      <c r="H20" s="121">
        <v>80.708012464328007</v>
      </c>
      <c r="I20" s="121">
        <v>87.753806492310503</v>
      </c>
      <c r="J20" s="121">
        <v>17.607353186199546</v>
      </c>
      <c r="K20" s="121">
        <v>4.4082508362007129</v>
      </c>
      <c r="L20" s="121">
        <v>7.3830858708202092</v>
      </c>
      <c r="M20" s="121">
        <v>3.8767587578703444</v>
      </c>
      <c r="N20" s="121">
        <v>75.700176012014907</v>
      </c>
      <c r="O20" s="121">
        <v>4.3169393148536415</v>
      </c>
      <c r="P20" s="121">
        <v>4.2994295687861825</v>
      </c>
      <c r="Q20" s="121">
        <v>2.3665423697735037</v>
      </c>
      <c r="R20" s="121">
        <v>4.0344214096776625</v>
      </c>
      <c r="S20" s="121">
        <v>10.858610056332823</v>
      </c>
      <c r="T20" s="122">
        <f t="shared" si="0"/>
        <v>77.550772464158925</v>
      </c>
      <c r="U20" s="121">
        <f t="shared" si="0"/>
        <v>92.390527903934398</v>
      </c>
      <c r="V20" s="117"/>
      <c r="W20" s="117"/>
      <c r="AD20" s="126"/>
    </row>
    <row r="21" spans="4:30" ht="14.4" x14ac:dyDescent="0.3">
      <c r="D21" s="70">
        <v>682</v>
      </c>
      <c r="E21" s="71">
        <v>45634</v>
      </c>
      <c r="F21" s="72">
        <v>1</v>
      </c>
      <c r="G21" s="121">
        <v>64.266151178685448</v>
      </c>
      <c r="H21" s="121">
        <v>81.82708744567644</v>
      </c>
      <c r="I21" s="121">
        <v>87.435277900628776</v>
      </c>
      <c r="J21" s="121">
        <v>10.779402179463341</v>
      </c>
      <c r="K21" s="121">
        <v>5.6391294503425353</v>
      </c>
      <c r="L21" s="121">
        <v>6.007652877226227</v>
      </c>
      <c r="M21" s="121">
        <v>4.5695425771427685</v>
      </c>
      <c r="N21" s="121">
        <v>79.288219561990118</v>
      </c>
      <c r="O21" s="121">
        <v>3.8227243534399631</v>
      </c>
      <c r="P21" s="121">
        <v>3.3303274259334894</v>
      </c>
      <c r="Q21" s="121">
        <v>1.2638059780394684</v>
      </c>
      <c r="R21" s="121">
        <v>2.4275164406314893</v>
      </c>
      <c r="S21" s="121">
        <v>6.9771831367925987</v>
      </c>
      <c r="T21" s="122">
        <f t="shared" si="0"/>
        <v>73.728004982467951</v>
      </c>
      <c r="U21" s="121">
        <f t="shared" si="0"/>
        <v>91.165067748836151</v>
      </c>
      <c r="V21" s="117"/>
      <c r="W21" s="117"/>
    </row>
    <row r="22" spans="4:30" ht="14.4" x14ac:dyDescent="0.3">
      <c r="D22" s="70">
        <v>683</v>
      </c>
      <c r="E22" s="71">
        <v>45634</v>
      </c>
      <c r="F22" s="72">
        <v>2</v>
      </c>
      <c r="G22" s="121">
        <v>62.852610932348995</v>
      </c>
      <c r="H22" s="121">
        <v>81.475454254302576</v>
      </c>
      <c r="I22" s="121">
        <v>88.414145976547289</v>
      </c>
      <c r="J22" s="121">
        <v>10.43489249920224</v>
      </c>
      <c r="K22" s="121">
        <v>7.0834389735701446</v>
      </c>
      <c r="L22" s="121">
        <v>7.1046796444199227</v>
      </c>
      <c r="M22" s="121">
        <v>3.6593200057678423</v>
      </c>
      <c r="N22" s="121">
        <v>82.967275877959082</v>
      </c>
      <c r="O22" s="121">
        <v>4.5042677991005986</v>
      </c>
      <c r="P22" s="121">
        <v>3.3183342307371451</v>
      </c>
      <c r="Q22" s="121">
        <v>1.4778885219816427</v>
      </c>
      <c r="R22" s="121">
        <v>2.7413106397216498</v>
      </c>
      <c r="S22" s="121">
        <v>9.3073161652870322</v>
      </c>
      <c r="T22" s="122">
        <f t="shared" si="0"/>
        <v>74.440317705019737</v>
      </c>
      <c r="U22" s="121">
        <f t="shared" si="0"/>
        <v>91.898468129459644</v>
      </c>
      <c r="V22" s="117"/>
      <c r="W22" s="117"/>
    </row>
    <row r="23" spans="4:30" ht="14.4" x14ac:dyDescent="0.3">
      <c r="D23" s="70">
        <v>684</v>
      </c>
      <c r="E23" s="71">
        <v>45635</v>
      </c>
      <c r="F23" s="72">
        <v>1</v>
      </c>
      <c r="G23" s="114">
        <v>66.206234199388987</v>
      </c>
      <c r="H23" s="114">
        <v>80.084568215072323</v>
      </c>
      <c r="I23" s="114">
        <v>88.355552295144292</v>
      </c>
      <c r="J23" s="114">
        <v>6.893873269257468</v>
      </c>
      <c r="K23" s="114">
        <v>5.5739634169075449</v>
      </c>
      <c r="L23" s="114">
        <v>7.7849543987519958</v>
      </c>
      <c r="M23" s="114">
        <v>4.9281462028025418</v>
      </c>
      <c r="N23" s="114">
        <v>80.942795097294976</v>
      </c>
      <c r="O23" s="114">
        <v>3.5740908407312588</v>
      </c>
      <c r="P23" s="114">
        <v>3.2044642109016301</v>
      </c>
      <c r="Q23" s="114">
        <v>1.8847609134551457</v>
      </c>
      <c r="R23" s="114">
        <v>6.4962102484472855</v>
      </c>
      <c r="S23" s="114">
        <v>6.5161023255439305</v>
      </c>
      <c r="T23" s="122">
        <f t="shared" si="0"/>
        <v>75.354288457027792</v>
      </c>
      <c r="U23" s="121">
        <f t="shared" si="0"/>
        <v>91.073986824725949</v>
      </c>
      <c r="V23" s="117"/>
      <c r="W23" s="117"/>
    </row>
    <row r="24" spans="4:30" ht="14.4" x14ac:dyDescent="0.3">
      <c r="D24" s="70">
        <v>685</v>
      </c>
      <c r="E24" s="71">
        <v>45635</v>
      </c>
      <c r="F24" s="72">
        <v>2</v>
      </c>
      <c r="G24" s="114">
        <v>64.662863950662668</v>
      </c>
      <c r="H24" s="114">
        <v>80.469670333811735</v>
      </c>
      <c r="I24" s="114">
        <v>87.346618545449005</v>
      </c>
      <c r="J24" s="114">
        <v>11.715484605882034</v>
      </c>
      <c r="K24" s="114">
        <v>6.2274921850129124</v>
      </c>
      <c r="L24" s="114">
        <v>5.6222142374760242</v>
      </c>
      <c r="M24" s="114">
        <v>4.9492777819116052</v>
      </c>
      <c r="N24" s="114">
        <v>78.01709781569231</v>
      </c>
      <c r="O24" s="114">
        <v>2.1446824259052599</v>
      </c>
      <c r="P24" s="114">
        <v>3.4510047488846909</v>
      </c>
      <c r="Q24" s="114">
        <v>2.2778116736394094</v>
      </c>
      <c r="R24" s="114">
        <v>5.0198698165612212</v>
      </c>
      <c r="S24" s="114">
        <v>3.0281486330697782</v>
      </c>
      <c r="T24" s="122">
        <f t="shared" si="0"/>
        <v>73.035038561580834</v>
      </c>
      <c r="U24" s="121">
        <f t="shared" si="0"/>
        <v>89.542889320172449</v>
      </c>
      <c r="V24" s="117"/>
      <c r="W24" s="117"/>
    </row>
    <row r="25" spans="4:30" ht="14.4" x14ac:dyDescent="0.3">
      <c r="D25" s="70">
        <v>686</v>
      </c>
      <c r="E25" s="71">
        <v>45636</v>
      </c>
      <c r="F25" s="72">
        <v>1</v>
      </c>
      <c r="G25" s="114">
        <v>67.130629879296265</v>
      </c>
      <c r="H25" s="114">
        <v>81.710565063556288</v>
      </c>
      <c r="I25" s="114">
        <v>88.115244513095632</v>
      </c>
      <c r="J25" s="114">
        <v>10.817253695106618</v>
      </c>
      <c r="K25" s="114">
        <v>3.6229886767148689</v>
      </c>
      <c r="L25" s="114">
        <v>6.5239870135118867</v>
      </c>
      <c r="M25" s="114">
        <v>3.6672917118953832</v>
      </c>
      <c r="N25" s="114">
        <v>73.77957149775844</v>
      </c>
      <c r="O25" s="114">
        <v>2.562023963977389</v>
      </c>
      <c r="P25" s="114">
        <v>3.8923984146523489</v>
      </c>
      <c r="Q25" s="114">
        <v>3.8670887769964533</v>
      </c>
      <c r="R25" s="114">
        <v>8.9390063042378962</v>
      </c>
      <c r="S25" s="114">
        <v>3.1867589536054388</v>
      </c>
      <c r="T25" s="122">
        <f t="shared" si="0"/>
        <v>73.315642519988529</v>
      </c>
      <c r="U25" s="121">
        <f t="shared" si="0"/>
        <v>92.126950491720521</v>
      </c>
      <c r="V25" s="117"/>
      <c r="W25" s="117"/>
    </row>
    <row r="26" spans="4:30" ht="14.4" x14ac:dyDescent="0.3">
      <c r="D26" s="70">
        <v>687</v>
      </c>
      <c r="E26" s="71">
        <v>45636</v>
      </c>
      <c r="F26" s="72">
        <v>2</v>
      </c>
      <c r="G26" s="114">
        <v>64.077173164169508</v>
      </c>
      <c r="H26" s="114">
        <v>77.764149790577022</v>
      </c>
      <c r="I26" s="114">
        <v>88.624731398326148</v>
      </c>
      <c r="J26" s="114">
        <v>9.5899227131547757</v>
      </c>
      <c r="K26" s="114">
        <v>6.9097595298916268</v>
      </c>
      <c r="L26" s="114">
        <v>9.8627603086992206</v>
      </c>
      <c r="M26" s="114">
        <v>5.0941380660633007</v>
      </c>
      <c r="N26" s="114">
        <v>80.536454468875547</v>
      </c>
      <c r="O26" s="114">
        <v>3.5904794220205121</v>
      </c>
      <c r="P26" s="114">
        <v>3.8715849097422437</v>
      </c>
      <c r="Q26" s="114">
        <v>2.2236773831666303</v>
      </c>
      <c r="R26" s="114">
        <v>8.1493921177885422</v>
      </c>
      <c r="S26" s="114">
        <v>3.677094166829876</v>
      </c>
      <c r="T26" s="122">
        <f t="shared" si="0"/>
        <v>74.577412116081646</v>
      </c>
      <c r="U26" s="121">
        <f t="shared" si="0"/>
        <v>91.498495009018484</v>
      </c>
      <c r="V26" s="117"/>
      <c r="W26" s="117"/>
    </row>
    <row r="27" spans="4:30" ht="14.4" x14ac:dyDescent="0.3">
      <c r="D27" s="70">
        <v>688</v>
      </c>
      <c r="E27" s="71">
        <v>45637</v>
      </c>
      <c r="F27" s="72">
        <v>1</v>
      </c>
      <c r="G27" s="114">
        <v>67.7472007308032</v>
      </c>
      <c r="H27" s="114">
        <v>80.426135229393708</v>
      </c>
      <c r="I27" s="114">
        <v>87.925785072577611</v>
      </c>
      <c r="J27" s="114">
        <v>9.447183647075267</v>
      </c>
      <c r="K27" s="114">
        <v>4.1008642049558031</v>
      </c>
      <c r="L27" s="114">
        <v>7.1190150595888806</v>
      </c>
      <c r="M27" s="114">
        <v>3.5639512030725204</v>
      </c>
      <c r="N27" s="114">
        <v>76.798147493801466</v>
      </c>
      <c r="O27" s="114">
        <v>3.4455607914150255</v>
      </c>
      <c r="P27" s="114">
        <v>3.6088047625155664</v>
      </c>
      <c r="Q27" s="114">
        <v>2.8432543561379915</v>
      </c>
      <c r="R27" s="114">
        <v>5.870479643955</v>
      </c>
      <c r="S27" s="114">
        <v>4.3008450731465828</v>
      </c>
      <c r="T27" s="122">
        <f t="shared" si="0"/>
        <v>75.293625727174017</v>
      </c>
      <c r="U27" s="121">
        <f t="shared" si="0"/>
        <v>91.153955051498144</v>
      </c>
      <c r="V27" s="117"/>
      <c r="W27" s="117"/>
    </row>
    <row r="28" spans="4:30" ht="14.4" x14ac:dyDescent="0.3">
      <c r="D28" s="70">
        <v>689</v>
      </c>
      <c r="E28" s="71">
        <v>45637</v>
      </c>
      <c r="F28" s="72">
        <v>2</v>
      </c>
      <c r="G28" s="114">
        <v>68.078221048122401</v>
      </c>
      <c r="H28" s="114">
        <v>83.083675658671183</v>
      </c>
      <c r="I28" s="114">
        <v>87.803052944192501</v>
      </c>
      <c r="J28" s="114">
        <v>14.057906103599937</v>
      </c>
      <c r="K28" s="114">
        <v>3.097771527461147</v>
      </c>
      <c r="L28" s="114">
        <v>5.9407816024842148</v>
      </c>
      <c r="M28" s="114">
        <v>4.0355199546251646</v>
      </c>
      <c r="N28" s="114">
        <v>76.278340405254852</v>
      </c>
      <c r="O28" s="114">
        <v>3.3383383137855023</v>
      </c>
      <c r="P28" s="114">
        <v>3.2196814344833582</v>
      </c>
      <c r="Q28" s="114">
        <v>2.7685170928932754</v>
      </c>
      <c r="R28" s="114">
        <v>5.9643293507476267</v>
      </c>
      <c r="S28" s="114">
        <v>4.2820465151552334</v>
      </c>
      <c r="T28" s="122">
        <f t="shared" si="0"/>
        <v>74.514330889369049</v>
      </c>
      <c r="U28" s="121">
        <f t="shared" si="0"/>
        <v>92.244138695638753</v>
      </c>
      <c r="V28" s="117"/>
      <c r="W28" s="117"/>
    </row>
    <row r="29" spans="4:30" ht="14.4" x14ac:dyDescent="0.3">
      <c r="D29" s="70">
        <v>690</v>
      </c>
      <c r="E29" s="71">
        <v>45638</v>
      </c>
      <c r="F29" s="72">
        <v>1</v>
      </c>
      <c r="G29" s="114">
        <v>69.512587373287587</v>
      </c>
      <c r="H29" s="114">
        <v>81.811388142197998</v>
      </c>
      <c r="I29" s="114">
        <v>87.99819664788167</v>
      </c>
      <c r="J29" s="114">
        <v>18.643545585324045</v>
      </c>
      <c r="K29" s="114">
        <v>3.6487220362268493</v>
      </c>
      <c r="L29" s="114">
        <v>6.2309921570109301</v>
      </c>
      <c r="M29" s="114">
        <v>4.0836529763429894</v>
      </c>
      <c r="N29" s="114">
        <v>75.010416804418185</v>
      </c>
      <c r="O29" s="114">
        <v>4.6394880191007051</v>
      </c>
      <c r="P29" s="114">
        <v>2.9996104079461245</v>
      </c>
      <c r="Q29" s="114">
        <v>1.2983624697528668</v>
      </c>
      <c r="R29" s="114">
        <v>3.5289042278542739</v>
      </c>
      <c r="S29" s="114">
        <v>10.388485510221908</v>
      </c>
      <c r="T29" s="122">
        <f t="shared" si="0"/>
        <v>77.800797428615141</v>
      </c>
      <c r="U29" s="121">
        <f t="shared" si="0"/>
        <v>91.041990707155051</v>
      </c>
      <c r="V29" s="117"/>
      <c r="W29" s="117"/>
    </row>
    <row r="30" spans="4:30" ht="14.4" x14ac:dyDescent="0.3">
      <c r="D30" s="70">
        <v>691</v>
      </c>
      <c r="E30" s="71">
        <v>45638</v>
      </c>
      <c r="F30" s="72">
        <v>2</v>
      </c>
      <c r="G30" s="114">
        <v>64.142093765658089</v>
      </c>
      <c r="H30" s="114">
        <v>81.151281782916755</v>
      </c>
      <c r="I30" s="114">
        <v>87.902837714319375</v>
      </c>
      <c r="J30" s="114">
        <v>9.3463561786120231</v>
      </c>
      <c r="K30" s="114">
        <v>3.9304663480534998</v>
      </c>
      <c r="L30" s="114">
        <v>6.6822485142632502</v>
      </c>
      <c r="M30" s="114">
        <v>3.2593485460031641</v>
      </c>
      <c r="N30" s="114">
        <v>76.517056705562808</v>
      </c>
      <c r="O30" s="114">
        <v>3.7034779282902832</v>
      </c>
      <c r="P30" s="114">
        <v>3.4213775999773279</v>
      </c>
      <c r="Q30" s="114">
        <v>1.7879541261809597</v>
      </c>
      <c r="R30" s="114">
        <v>8.1646519907561288</v>
      </c>
      <c r="S30" s="114">
        <v>7.3650487985397843</v>
      </c>
      <c r="T30" s="122">
        <f t="shared" si="0"/>
        <v>71.776038042001872</v>
      </c>
      <c r="U30" s="121">
        <f t="shared" si="0"/>
        <v>91.254907897157338</v>
      </c>
      <c r="V30" s="117"/>
      <c r="W30" s="117"/>
    </row>
    <row r="31" spans="4:30" ht="14.4" x14ac:dyDescent="0.3">
      <c r="D31" s="70">
        <v>692</v>
      </c>
      <c r="E31" s="71">
        <v>45639</v>
      </c>
      <c r="F31" s="72">
        <v>1</v>
      </c>
      <c r="G31" s="114">
        <v>67.073133335109219</v>
      </c>
      <c r="H31" s="114">
        <v>80.84566445811528</v>
      </c>
      <c r="I31" s="114">
        <v>87.799350895547377</v>
      </c>
      <c r="J31" s="114">
        <v>9.952756525630214</v>
      </c>
      <c r="K31" s="114">
        <v>4.0761666004844832</v>
      </c>
      <c r="L31" s="114">
        <v>6.7831347830356412</v>
      </c>
      <c r="M31" s="114">
        <v>3.5229438353036864</v>
      </c>
      <c r="N31" s="114">
        <v>75.852570016023108</v>
      </c>
      <c r="O31" s="114">
        <v>2.4614363894993847</v>
      </c>
      <c r="P31" s="114">
        <v>2.9155202598839391</v>
      </c>
      <c r="Q31" s="114">
        <v>1.8538739551021401</v>
      </c>
      <c r="R31" s="114">
        <v>8.7895851507740552</v>
      </c>
      <c r="S31" s="114">
        <v>3.8939325246252161</v>
      </c>
      <c r="T31" s="122">
        <f t="shared" si="0"/>
        <v>73.610736325093086</v>
      </c>
      <c r="U31" s="121">
        <f t="shared" si="0"/>
        <v>90.544319501034849</v>
      </c>
      <c r="V31" s="117"/>
      <c r="W31" s="117"/>
    </row>
    <row r="32" spans="4:30" ht="14.4" x14ac:dyDescent="0.3">
      <c r="D32" s="70">
        <v>693</v>
      </c>
      <c r="E32" s="71">
        <v>45639</v>
      </c>
      <c r="F32" s="72">
        <v>2</v>
      </c>
      <c r="G32" s="114">
        <v>67.314310432153164</v>
      </c>
      <c r="H32" s="114">
        <v>82.440185612529433</v>
      </c>
      <c r="I32" s="114">
        <v>91.350013695822241</v>
      </c>
      <c r="J32" s="114">
        <v>9.7064069719611101</v>
      </c>
      <c r="K32" s="114">
        <v>4.706532065891186</v>
      </c>
      <c r="L32" s="114">
        <v>6.6471495329746721</v>
      </c>
      <c r="M32" s="114">
        <v>2.6997750997876713</v>
      </c>
      <c r="N32" s="114">
        <v>79.943192829326208</v>
      </c>
      <c r="O32" s="114">
        <v>4.8508426604219519</v>
      </c>
      <c r="P32" s="114">
        <v>3.9727617039714751</v>
      </c>
      <c r="Q32" s="114">
        <v>1.1786371000658615</v>
      </c>
      <c r="R32" s="114">
        <v>5.2557027435487988</v>
      </c>
      <c r="S32" s="114">
        <v>16.629333857568156</v>
      </c>
      <c r="T32" s="122">
        <f t="shared" si="0"/>
        <v>76.871685158466292</v>
      </c>
      <c r="U32" s="121">
        <f t="shared" si="0"/>
        <v>93.06009684947557</v>
      </c>
      <c r="V32" s="117"/>
      <c r="W32" s="117"/>
    </row>
    <row r="33" spans="4:23" ht="14.4" x14ac:dyDescent="0.3">
      <c r="D33" s="70">
        <v>694</v>
      </c>
      <c r="E33" s="71">
        <v>45640</v>
      </c>
      <c r="F33" s="72">
        <v>1</v>
      </c>
      <c r="G33" s="114">
        <v>66.917596146694763</v>
      </c>
      <c r="H33" s="114">
        <v>81.781291472852658</v>
      </c>
      <c r="I33" s="114">
        <v>89.915005693285309</v>
      </c>
      <c r="J33" s="114">
        <v>6.1804597213968968</v>
      </c>
      <c r="K33" s="114">
        <v>4.460437027934991</v>
      </c>
      <c r="L33" s="114">
        <v>7.099798483590841</v>
      </c>
      <c r="M33" s="114">
        <v>3.315321839238341</v>
      </c>
      <c r="N33" s="114">
        <v>74.917629126597788</v>
      </c>
      <c r="O33" s="114">
        <v>4.5684383523736987</v>
      </c>
      <c r="P33" s="114">
        <v>4.1736102660655474</v>
      </c>
      <c r="Q33" s="114">
        <v>2.3924974602946838</v>
      </c>
      <c r="R33" s="114">
        <v>6.5074930921076897</v>
      </c>
      <c r="S33" s="114">
        <v>1.8447468609502953</v>
      </c>
      <c r="T33" s="122">
        <f t="shared" si="0"/>
        <v>75.946471527003453</v>
      </c>
      <c r="U33" s="121">
        <f t="shared" si="0"/>
        <v>93.054700222509055</v>
      </c>
      <c r="V33" s="117"/>
      <c r="W33" s="117"/>
    </row>
    <row r="34" spans="4:23" ht="14.4" x14ac:dyDescent="0.3">
      <c r="D34" s="70">
        <v>695</v>
      </c>
      <c r="E34" s="71">
        <v>45640</v>
      </c>
      <c r="F34" s="72">
        <v>2</v>
      </c>
      <c r="G34" s="114">
        <v>57.747781243163644</v>
      </c>
      <c r="H34" s="114">
        <v>79.362838812821096</v>
      </c>
      <c r="I34" s="114">
        <v>87.811640481478094</v>
      </c>
      <c r="J34" s="114">
        <v>7.1042683382857517</v>
      </c>
      <c r="K34" s="114">
        <v>4.0635008608621099</v>
      </c>
      <c r="L34" s="114">
        <v>6.666506154485254</v>
      </c>
      <c r="M34" s="114">
        <v>3.2432202759257955</v>
      </c>
      <c r="N34" s="114">
        <v>74.892935701772359</v>
      </c>
      <c r="O34" s="114">
        <v>3.0853425339489133</v>
      </c>
      <c r="P34" s="114">
        <v>5.2407447250120516</v>
      </c>
      <c r="Q34" s="114">
        <v>3.1433642550073868</v>
      </c>
      <c r="R34" s="114">
        <v>11.488054235031164</v>
      </c>
      <c r="S34" s="114">
        <v>3.8319611928105783</v>
      </c>
      <c r="T34" s="122">
        <f t="shared" si="0"/>
        <v>64.896624637974668</v>
      </c>
      <c r="U34" s="121">
        <f t="shared" si="0"/>
        <v>91.270089692318393</v>
      </c>
      <c r="V34" s="117"/>
      <c r="W34" s="117"/>
    </row>
    <row r="35" spans="4:23" ht="14.4" x14ac:dyDescent="0.3">
      <c r="D35" s="70">
        <v>696</v>
      </c>
      <c r="E35" s="71">
        <v>45641</v>
      </c>
      <c r="F35" s="72">
        <v>1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22">
        <f t="shared" si="0"/>
        <v>0</v>
      </c>
      <c r="U35" s="121">
        <f t="shared" si="0"/>
        <v>0</v>
      </c>
      <c r="V35" s="117"/>
      <c r="W35" s="117"/>
    </row>
    <row r="36" spans="4:23" ht="14.4" x14ac:dyDescent="0.3">
      <c r="D36" s="70">
        <v>697</v>
      </c>
      <c r="E36" s="71">
        <v>45641</v>
      </c>
      <c r="F36" s="72">
        <v>2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22">
        <f t="shared" si="0"/>
        <v>0</v>
      </c>
      <c r="U36" s="121">
        <f t="shared" si="0"/>
        <v>0</v>
      </c>
      <c r="V36" s="117"/>
      <c r="W36" s="117"/>
    </row>
    <row r="37" spans="4:23" ht="14.4" x14ac:dyDescent="0.3">
      <c r="D37" s="70">
        <v>698</v>
      </c>
      <c r="E37" s="71">
        <v>45642</v>
      </c>
      <c r="F37" s="72">
        <v>1</v>
      </c>
      <c r="G37" s="114">
        <v>63.565792973163326</v>
      </c>
      <c r="H37" s="114">
        <v>80.259416599992122</v>
      </c>
      <c r="I37" s="114">
        <v>88.250606969516994</v>
      </c>
      <c r="J37" s="114">
        <v>6.0283388713841672</v>
      </c>
      <c r="K37" s="114">
        <v>7.5295344517792726</v>
      </c>
      <c r="L37" s="114">
        <v>9.1697398638051482</v>
      </c>
      <c r="M37" s="114">
        <v>4.6710604510855287</v>
      </c>
      <c r="N37" s="114">
        <v>81.775149607192503</v>
      </c>
      <c r="O37" s="114">
        <v>4.1752767061235918</v>
      </c>
      <c r="P37" s="114">
        <v>3.1379033899808819</v>
      </c>
      <c r="Q37" s="114">
        <v>1.4590762843279976</v>
      </c>
      <c r="R37" s="114">
        <v>4.958897363643481</v>
      </c>
      <c r="S37" s="114">
        <v>11.500737540003032</v>
      </c>
      <c r="T37" s="122">
        <f t="shared" si="0"/>
        <v>75.270604131066193</v>
      </c>
      <c r="U37" s="121">
        <f t="shared" si="0"/>
        <v>92.567059853778147</v>
      </c>
      <c r="V37" s="117"/>
      <c r="W37" s="117"/>
    </row>
    <row r="38" spans="4:23" ht="14.4" x14ac:dyDescent="0.3">
      <c r="D38" s="70">
        <v>699</v>
      </c>
      <c r="E38" s="71">
        <v>45642</v>
      </c>
      <c r="F38" s="72">
        <v>2</v>
      </c>
      <c r="G38" s="114">
        <v>65.836879103302024</v>
      </c>
      <c r="H38" s="114">
        <v>75.531586768020816</v>
      </c>
      <c r="I38" s="114">
        <v>87.28188266887841</v>
      </c>
      <c r="J38" s="114">
        <v>6.2740237162064965</v>
      </c>
      <c r="K38" s="114">
        <v>5.0444066773651768</v>
      </c>
      <c r="L38" s="114">
        <v>10.403056285704523</v>
      </c>
      <c r="M38" s="114">
        <v>3.1166336283681542</v>
      </c>
      <c r="N38" s="114">
        <v>77.234344887506651</v>
      </c>
      <c r="O38" s="114">
        <v>3.1564224203730404</v>
      </c>
      <c r="P38" s="114">
        <v>3.7591297172903841</v>
      </c>
      <c r="Q38" s="114">
        <v>1.3555391446857539</v>
      </c>
      <c r="R38" s="114">
        <v>7.325995958351422</v>
      </c>
      <c r="S38" s="114">
        <v>11.498943821540996</v>
      </c>
      <c r="T38" s="122">
        <f t="shared" si="0"/>
        <v>74.037708201040232</v>
      </c>
      <c r="U38" s="121">
        <f t="shared" si="0"/>
        <v>89.693772771015716</v>
      </c>
      <c r="V38" s="117"/>
      <c r="W38" s="117"/>
    </row>
    <row r="39" spans="4:23" ht="14.4" x14ac:dyDescent="0.3">
      <c r="D39" s="70">
        <v>700</v>
      </c>
      <c r="E39" s="71">
        <v>45643</v>
      </c>
      <c r="F39" s="72">
        <v>1</v>
      </c>
      <c r="G39" s="114">
        <v>65.901982998647469</v>
      </c>
      <c r="H39" s="114">
        <v>80.323957172573074</v>
      </c>
      <c r="I39" s="114">
        <v>89.04025786382573</v>
      </c>
      <c r="J39" s="114">
        <v>9.1275342928956995</v>
      </c>
      <c r="K39" s="114">
        <v>4.8976144209466348</v>
      </c>
      <c r="L39" s="114">
        <v>7.3799119048879689</v>
      </c>
      <c r="M39" s="114">
        <v>2.3508719180837256</v>
      </c>
      <c r="N39" s="114">
        <v>80.20070627792731</v>
      </c>
      <c r="O39" s="114">
        <v>3.5907178844112044</v>
      </c>
      <c r="P39" s="114">
        <v>2.4571481356299008</v>
      </c>
      <c r="Q39" s="114">
        <v>0.55210500313378397</v>
      </c>
      <c r="R39" s="114">
        <v>2.1895531149460319</v>
      </c>
      <c r="S39" s="114">
        <v>10.239518861335856</v>
      </c>
      <c r="T39" s="122">
        <f t="shared" si="0"/>
        <v>74.390315304005313</v>
      </c>
      <c r="U39" s="121">
        <f t="shared" si="0"/>
        <v>90.161017213090943</v>
      </c>
      <c r="V39" s="117"/>
      <c r="W39" s="117"/>
    </row>
    <row r="40" spans="4:23" ht="14.4" x14ac:dyDescent="0.3">
      <c r="D40" s="70">
        <v>701</v>
      </c>
      <c r="E40" s="71">
        <v>45643</v>
      </c>
      <c r="F40" s="72">
        <v>2</v>
      </c>
      <c r="G40" s="114">
        <v>68.308080386088605</v>
      </c>
      <c r="H40" s="114">
        <v>82.116267255884381</v>
      </c>
      <c r="I40" s="114">
        <v>87.81786126292063</v>
      </c>
      <c r="J40" s="114">
        <v>16.086554973395025</v>
      </c>
      <c r="K40" s="114">
        <v>3.0367261251875655</v>
      </c>
      <c r="L40" s="114">
        <v>6.1142067813798811</v>
      </c>
      <c r="M40" s="114">
        <v>2.0505413034918569</v>
      </c>
      <c r="N40" s="114">
        <v>71.200050563609054</v>
      </c>
      <c r="O40" s="114">
        <v>7.1315022723581372</v>
      </c>
      <c r="P40" s="114">
        <v>4.7110573241040274</v>
      </c>
      <c r="Q40" s="114">
        <v>1.3053428824311086</v>
      </c>
      <c r="R40" s="114">
        <v>5.1028195708379469</v>
      </c>
      <c r="S40" s="114">
        <v>25.817502698027184</v>
      </c>
      <c r="T40" s="122">
        <f t="shared" si="0"/>
        <v>78.476308783634309</v>
      </c>
      <c r="U40" s="121">
        <f t="shared" si="0"/>
        <v>92.941531361368291</v>
      </c>
      <c r="V40" s="117"/>
      <c r="W40" s="117"/>
    </row>
    <row r="41" spans="4:23" ht="14.4" x14ac:dyDescent="0.3">
      <c r="D41" s="70">
        <v>702</v>
      </c>
      <c r="E41" s="71">
        <v>45644</v>
      </c>
      <c r="F41" s="72">
        <v>1</v>
      </c>
      <c r="G41" s="114">
        <v>68.877566742399694</v>
      </c>
      <c r="H41" s="114">
        <v>83.150919101989231</v>
      </c>
      <c r="I41" s="114">
        <v>87.781852782975946</v>
      </c>
      <c r="J41" s="114">
        <v>10.990119569949341</v>
      </c>
      <c r="K41" s="114">
        <v>4.9751642029592809</v>
      </c>
      <c r="L41" s="114">
        <v>6.6261408188552808</v>
      </c>
      <c r="M41" s="114">
        <v>2.9566866126122351</v>
      </c>
      <c r="N41" s="114">
        <v>79.097949348405905</v>
      </c>
      <c r="O41" s="114">
        <v>3.6787688017811959</v>
      </c>
      <c r="P41" s="114">
        <v>2.7261780438799308</v>
      </c>
      <c r="Q41" s="114">
        <v>0.79221440496101592</v>
      </c>
      <c r="R41" s="114">
        <v>3.5941674327153845</v>
      </c>
      <c r="S41" s="114">
        <v>10.636214751737802</v>
      </c>
      <c r="T41" s="122">
        <f t="shared" si="0"/>
        <v>77.531499747140174</v>
      </c>
      <c r="U41" s="121">
        <f t="shared" si="0"/>
        <v>92.503237964724434</v>
      </c>
      <c r="V41" s="117"/>
      <c r="W41" s="117"/>
    </row>
    <row r="42" spans="4:23" ht="14.4" x14ac:dyDescent="0.3">
      <c r="D42" s="70">
        <v>703</v>
      </c>
      <c r="E42" s="71">
        <v>45644</v>
      </c>
      <c r="F42" s="72">
        <v>2</v>
      </c>
      <c r="G42" s="114">
        <v>66.279373414655936</v>
      </c>
      <c r="H42" s="114">
        <v>83.144986496228483</v>
      </c>
      <c r="I42" s="114">
        <v>88.593964836073042</v>
      </c>
      <c r="J42" s="114">
        <v>8.2909841166027842</v>
      </c>
      <c r="K42" s="114">
        <v>5.9504412938738556</v>
      </c>
      <c r="L42" s="114">
        <v>5.1480833476722809</v>
      </c>
      <c r="M42" s="114">
        <v>2.9635663164968395</v>
      </c>
      <c r="N42" s="114">
        <v>78.47506938933725</v>
      </c>
      <c r="O42" s="114">
        <v>3.7159783749757889</v>
      </c>
      <c r="P42" s="114">
        <v>5.6866159278412782</v>
      </c>
      <c r="Q42" s="114">
        <v>0.93262509785661463</v>
      </c>
      <c r="R42" s="114">
        <v>6.6967441622518429</v>
      </c>
      <c r="S42" s="114">
        <v>9.573121095527263</v>
      </c>
      <c r="T42" s="122">
        <f t="shared" si="0"/>
        <v>75.945793083505578</v>
      </c>
      <c r="U42" s="121">
        <f t="shared" si="0"/>
        <v>93.979685771742041</v>
      </c>
      <c r="V42" s="117"/>
      <c r="W42" s="117"/>
    </row>
    <row r="43" spans="4:23" ht="14.4" x14ac:dyDescent="0.3">
      <c r="D43" s="70">
        <v>704</v>
      </c>
      <c r="E43" s="71">
        <v>45645</v>
      </c>
      <c r="F43" s="72">
        <v>1</v>
      </c>
      <c r="G43" s="114">
        <v>68.61137511541024</v>
      </c>
      <c r="H43" s="114">
        <v>83.539899559486258</v>
      </c>
      <c r="I43" s="114">
        <v>89.054748539847324</v>
      </c>
      <c r="J43" s="114">
        <v>10.077247861087981</v>
      </c>
      <c r="K43" s="114">
        <v>4.725405706814283</v>
      </c>
      <c r="L43" s="114">
        <v>6.333259691460845</v>
      </c>
      <c r="M43" s="114">
        <v>3.2087043201189926</v>
      </c>
      <c r="N43" s="114">
        <v>78.847274127916435</v>
      </c>
      <c r="O43" s="114">
        <v>4.1425793347853412</v>
      </c>
      <c r="P43" s="114">
        <v>2.8075080684350828</v>
      </c>
      <c r="Q43" s="114">
        <v>0.75710490887180004</v>
      </c>
      <c r="R43" s="114">
        <v>2.3061529374597249</v>
      </c>
      <c r="S43" s="114">
        <v>7.3243350304945709</v>
      </c>
      <c r="T43" s="122">
        <f t="shared" si="0"/>
        <v>77.479360157009864</v>
      </c>
      <c r="U43" s="121">
        <f t="shared" si="0"/>
        <v>92.680667319382181</v>
      </c>
      <c r="V43" s="117"/>
      <c r="W43" s="117"/>
    </row>
    <row r="44" spans="4:23" ht="14.4" x14ac:dyDescent="0.3">
      <c r="D44" s="70">
        <v>705</v>
      </c>
      <c r="E44" s="71">
        <v>45645</v>
      </c>
      <c r="F44" s="72">
        <v>2</v>
      </c>
      <c r="G44" s="114">
        <v>65.711875382363331</v>
      </c>
      <c r="H44" s="114">
        <v>82.612729992730166</v>
      </c>
      <c r="I44" s="114">
        <v>89.512240227213582</v>
      </c>
      <c r="J44" s="114">
        <v>9.9059133603151448</v>
      </c>
      <c r="K44" s="114">
        <v>3.5342006781044781</v>
      </c>
      <c r="L44" s="114">
        <v>6.6190510279091352</v>
      </c>
      <c r="M44" s="114">
        <v>2.8240675481633222</v>
      </c>
      <c r="N44" s="114">
        <v>77.394692906502584</v>
      </c>
      <c r="O44" s="114">
        <v>2.9794163988343629</v>
      </c>
      <c r="P44" s="114">
        <v>2.8098193920268537</v>
      </c>
      <c r="Q44" s="114">
        <v>0.75337476864915065</v>
      </c>
      <c r="R44" s="114">
        <v>3.5281957438825056</v>
      </c>
      <c r="S44" s="114">
        <v>5.6173003459386575</v>
      </c>
      <c r="T44" s="122">
        <f t="shared" si="0"/>
        <v>72.225492459302174</v>
      </c>
      <c r="U44" s="121">
        <f t="shared" si="0"/>
        <v>92.041600412666156</v>
      </c>
      <c r="V44" s="117"/>
      <c r="W44" s="117"/>
    </row>
    <row r="45" spans="4:23" ht="14.4" x14ac:dyDescent="0.3">
      <c r="D45" s="70">
        <v>706</v>
      </c>
      <c r="E45" s="71">
        <v>45646</v>
      </c>
      <c r="F45" s="72">
        <v>1</v>
      </c>
      <c r="G45" s="114">
        <v>66.436864716121264</v>
      </c>
      <c r="H45" s="114">
        <v>83.69704667965847</v>
      </c>
      <c r="I45" s="114">
        <v>88.47325097939094</v>
      </c>
      <c r="J45" s="114">
        <v>10.08924775143862</v>
      </c>
      <c r="K45" s="114">
        <v>6.1776839798944367</v>
      </c>
      <c r="L45" s="114">
        <v>5.7172004382112309</v>
      </c>
      <c r="M45" s="114">
        <v>2.9211275808205417</v>
      </c>
      <c r="N45" s="114">
        <v>78.795157888834538</v>
      </c>
      <c r="O45" s="114">
        <v>3.6800738087987837</v>
      </c>
      <c r="P45" s="114">
        <v>3.0761005362583931</v>
      </c>
      <c r="Q45" s="114">
        <v>0.78309117404106954</v>
      </c>
      <c r="R45" s="114">
        <v>4.0732428978106379</v>
      </c>
      <c r="S45" s="114">
        <v>8.1828256583293353</v>
      </c>
      <c r="T45" s="122">
        <f t="shared" si="0"/>
        <v>76.294622504814484</v>
      </c>
      <c r="U45" s="121">
        <f t="shared" si="0"/>
        <v>92.490347654128101</v>
      </c>
      <c r="V45" s="117"/>
      <c r="W45" s="117"/>
    </row>
    <row r="46" spans="4:23" ht="14.4" x14ac:dyDescent="0.3">
      <c r="D46" s="70">
        <v>707</v>
      </c>
      <c r="E46" s="71">
        <v>45646</v>
      </c>
      <c r="F46" s="72">
        <v>2</v>
      </c>
      <c r="G46" s="114">
        <v>65.415901109031054</v>
      </c>
      <c r="H46" s="114">
        <v>83.14691982361812</v>
      </c>
      <c r="I46" s="114">
        <v>88.107928704558532</v>
      </c>
      <c r="J46" s="114">
        <v>11.094495439048369</v>
      </c>
      <c r="K46" s="114">
        <v>3.9670492259999772</v>
      </c>
      <c r="L46" s="114">
        <v>5.2797407380646959</v>
      </c>
      <c r="M46" s="114">
        <v>2.8689749919203611</v>
      </c>
      <c r="N46" s="114">
        <v>76.627454973765452</v>
      </c>
      <c r="O46" s="114">
        <v>4.9343418527807152</v>
      </c>
      <c r="P46" s="114">
        <v>3.6825663971775038</v>
      </c>
      <c r="Q46" s="114">
        <v>1.2674616946283948</v>
      </c>
      <c r="R46" s="114">
        <v>6.1504590832704649</v>
      </c>
      <c r="S46" s="114">
        <v>12.260101269088929</v>
      </c>
      <c r="T46" s="122">
        <f t="shared" si="0"/>
        <v>74.317292187811745</v>
      </c>
      <c r="U46" s="121">
        <f t="shared" si="0"/>
        <v>92.109226958860319</v>
      </c>
      <c r="V46" s="117"/>
      <c r="W46" s="117"/>
    </row>
    <row r="47" spans="4:23" ht="14.4" x14ac:dyDescent="0.3">
      <c r="D47" s="70">
        <v>708</v>
      </c>
      <c r="E47" s="71">
        <v>45647</v>
      </c>
      <c r="F47" s="72">
        <v>1</v>
      </c>
      <c r="G47" s="114">
        <v>66.498157238975097</v>
      </c>
      <c r="H47" s="114">
        <v>83.461480682000072</v>
      </c>
      <c r="I47" s="114">
        <v>87.794769162450365</v>
      </c>
      <c r="J47" s="114">
        <v>12.459281774608529</v>
      </c>
      <c r="K47" s="114">
        <v>3.558031746010911</v>
      </c>
      <c r="L47" s="114">
        <v>5.8530149128649755</v>
      </c>
      <c r="M47" s="114">
        <v>2.163596272050563</v>
      </c>
      <c r="N47" s="114">
        <v>75.877545633759979</v>
      </c>
      <c r="O47" s="114">
        <v>3.3762997126616927</v>
      </c>
      <c r="P47" s="114">
        <v>2.5881134291129837</v>
      </c>
      <c r="Q47" s="114">
        <v>0.47612715552232027</v>
      </c>
      <c r="R47" s="114">
        <v>1.6899523850500437</v>
      </c>
      <c r="S47" s="114">
        <v>13.812882353067394</v>
      </c>
      <c r="T47" s="122">
        <f t="shared" si="0"/>
        <v>73.432488697647699</v>
      </c>
      <c r="U47" s="121">
        <f t="shared" si="0"/>
        <v>91.90260902397803</v>
      </c>
      <c r="V47" s="117"/>
      <c r="W47" s="117"/>
    </row>
    <row r="48" spans="4:23" ht="14.4" x14ac:dyDescent="0.3">
      <c r="D48" s="70">
        <v>709</v>
      </c>
      <c r="E48" s="71">
        <v>45647</v>
      </c>
      <c r="F48" s="72">
        <v>2</v>
      </c>
      <c r="G48" s="114">
        <v>65.186570770248935</v>
      </c>
      <c r="H48" s="114">
        <v>82.487675529156675</v>
      </c>
      <c r="I48" s="114">
        <v>87.765135568868175</v>
      </c>
      <c r="J48" s="114">
        <v>13.297866367641845</v>
      </c>
      <c r="K48" s="114">
        <v>3.4034826791645725</v>
      </c>
      <c r="L48" s="114">
        <v>6.1987963957662879</v>
      </c>
      <c r="M48" s="114">
        <v>2.4094788621711651</v>
      </c>
      <c r="N48" s="114">
        <v>76.062344446718953</v>
      </c>
      <c r="O48" s="114">
        <v>6.0886452029790954</v>
      </c>
      <c r="P48" s="114">
        <v>3.0923220302437433</v>
      </c>
      <c r="Q48" s="114">
        <v>0.85702173493990741</v>
      </c>
      <c r="R48" s="114">
        <v>3.0247825939055559</v>
      </c>
      <c r="S48" s="114">
        <v>22.00743529735016</v>
      </c>
      <c r="T48" s="122">
        <f t="shared" si="0"/>
        <v>74.678698652392598</v>
      </c>
      <c r="U48" s="121">
        <f t="shared" si="0"/>
        <v>91.778793955166719</v>
      </c>
      <c r="V48" s="117"/>
      <c r="W48" s="117"/>
    </row>
    <row r="49" spans="4:23" ht="14.4" x14ac:dyDescent="0.3">
      <c r="D49" s="70">
        <v>710</v>
      </c>
      <c r="E49" s="71">
        <v>45648</v>
      </c>
      <c r="F49" s="72">
        <v>1</v>
      </c>
      <c r="G49" s="114">
        <v>62.593823061492856</v>
      </c>
      <c r="H49" s="114">
        <v>83.788593488570797</v>
      </c>
      <c r="I49" s="114">
        <v>87.514395491619311</v>
      </c>
      <c r="J49" s="114">
        <v>11.997131549564775</v>
      </c>
      <c r="K49" s="114">
        <v>4.6064462879726147</v>
      </c>
      <c r="L49" s="114">
        <v>5.3340179481705237</v>
      </c>
      <c r="M49" s="114">
        <v>2.8829164441687274</v>
      </c>
      <c r="N49" s="114">
        <v>77.001270273165233</v>
      </c>
      <c r="O49" s="114">
        <v>9.5363988555140775</v>
      </c>
      <c r="P49" s="114">
        <v>3.9596676002422817</v>
      </c>
      <c r="Q49" s="114">
        <v>1.832470800759018</v>
      </c>
      <c r="R49" s="114">
        <v>4.8242068173173571</v>
      </c>
      <c r="S49" s="114">
        <v>21.891813371067791</v>
      </c>
      <c r="T49" s="122">
        <f t="shared" si="0"/>
        <v>76.736668204979551</v>
      </c>
      <c r="U49" s="121">
        <f t="shared" si="0"/>
        <v>93.082279036983607</v>
      </c>
      <c r="V49" s="117"/>
      <c r="W49" s="117"/>
    </row>
    <row r="50" spans="4:23" ht="14.4" x14ac:dyDescent="0.3">
      <c r="D50" s="70">
        <v>711</v>
      </c>
      <c r="E50" s="71">
        <v>45648</v>
      </c>
      <c r="F50" s="72">
        <v>2</v>
      </c>
      <c r="G50" s="114">
        <v>65.814417109893412</v>
      </c>
      <c r="H50" s="114">
        <v>82.909504566101177</v>
      </c>
      <c r="I50" s="114">
        <v>88.065840338071894</v>
      </c>
      <c r="J50" s="114">
        <v>15.979688771021102</v>
      </c>
      <c r="K50" s="114">
        <v>3.5707669084273648</v>
      </c>
      <c r="L50" s="114">
        <v>5.5558221602468683</v>
      </c>
      <c r="M50" s="114">
        <v>2.2652994465511376</v>
      </c>
      <c r="N50" s="114">
        <v>72.263856194372806</v>
      </c>
      <c r="O50" s="114">
        <v>4.5654627644007864</v>
      </c>
      <c r="P50" s="114">
        <v>2.1813250728071045</v>
      </c>
      <c r="Q50" s="114">
        <v>0.84911866157590454</v>
      </c>
      <c r="R50" s="114">
        <v>2.7619822790758737</v>
      </c>
      <c r="S50" s="114">
        <v>10.657421974672355</v>
      </c>
      <c r="T50" s="122">
        <f t="shared" si="0"/>
        <v>73.950646782721563</v>
      </c>
      <c r="U50" s="121">
        <f t="shared" si="0"/>
        <v>90.646651799155137</v>
      </c>
      <c r="V50" s="117"/>
      <c r="W50" s="117"/>
    </row>
    <row r="51" spans="4:23" ht="14.4" x14ac:dyDescent="0.3">
      <c r="D51" s="70">
        <v>712</v>
      </c>
      <c r="E51" s="71">
        <v>45649</v>
      </c>
      <c r="F51" s="72">
        <v>1</v>
      </c>
      <c r="G51" s="114">
        <v>59.083731908010947</v>
      </c>
      <c r="H51" s="114">
        <v>81.257663440723235</v>
      </c>
      <c r="I51" s="114">
        <v>86.496307355824882</v>
      </c>
      <c r="J51" s="114">
        <v>10.956495931466971</v>
      </c>
      <c r="K51" s="114">
        <v>5.138985418284796</v>
      </c>
      <c r="L51" s="114">
        <v>6.5956416832232998</v>
      </c>
      <c r="M51" s="114">
        <v>3.4686891192251816</v>
      </c>
      <c r="N51" s="114">
        <v>79.859615621626091</v>
      </c>
      <c r="O51" s="114">
        <v>5.209418744282071</v>
      </c>
      <c r="P51" s="114">
        <v>3.0245417721740604</v>
      </c>
      <c r="Q51" s="114">
        <v>1.1313425119845746</v>
      </c>
      <c r="R51" s="114">
        <v>2.6338029658749909</v>
      </c>
      <c r="S51" s="114">
        <v>14.097381076564245</v>
      </c>
      <c r="T51" s="122">
        <f t="shared" si="0"/>
        <v>69.432136070577812</v>
      </c>
      <c r="U51" s="121">
        <f t="shared" si="0"/>
        <v>90.877846896120602</v>
      </c>
      <c r="V51" s="117"/>
      <c r="W51" s="117"/>
    </row>
    <row r="52" spans="4:23" ht="14.4" x14ac:dyDescent="0.3">
      <c r="D52" s="70">
        <v>713</v>
      </c>
      <c r="E52" s="71">
        <v>45649</v>
      </c>
      <c r="F52" s="72">
        <v>2</v>
      </c>
      <c r="G52" s="114">
        <v>68.001714668363789</v>
      </c>
      <c r="H52" s="114">
        <v>81.452283071462602</v>
      </c>
      <c r="I52" s="114">
        <v>88.850162716712887</v>
      </c>
      <c r="J52" s="114">
        <v>14.450386269190366</v>
      </c>
      <c r="K52" s="114">
        <v>3.2939542803715636</v>
      </c>
      <c r="L52" s="114">
        <v>5.5489115810812502</v>
      </c>
      <c r="M52" s="114">
        <v>2.7985103490705363</v>
      </c>
      <c r="N52" s="114">
        <v>74.743502818959684</v>
      </c>
      <c r="O52" s="114">
        <v>8.2976086327097818</v>
      </c>
      <c r="P52" s="114">
        <v>4.0484018528895467</v>
      </c>
      <c r="Q52" s="114">
        <v>1.4657801771127152</v>
      </c>
      <c r="R52" s="114">
        <v>4.2222612324052369</v>
      </c>
      <c r="S52" s="114">
        <v>19.380645689340152</v>
      </c>
      <c r="T52" s="122">
        <f t="shared" si="0"/>
        <v>79.593277581445136</v>
      </c>
      <c r="U52" s="121">
        <f t="shared" si="0"/>
        <v>91.049596505433399</v>
      </c>
      <c r="V52" s="117"/>
      <c r="W52" s="117"/>
    </row>
    <row r="53" spans="4:23" ht="14.4" x14ac:dyDescent="0.3">
      <c r="D53" s="70">
        <v>714</v>
      </c>
      <c r="E53" s="71">
        <v>45650</v>
      </c>
      <c r="F53" s="72">
        <v>1</v>
      </c>
      <c r="G53" s="114">
        <v>64.530557952592332</v>
      </c>
      <c r="H53" s="114">
        <v>82.210829248683666</v>
      </c>
      <c r="I53" s="114">
        <v>88.27179070953369</v>
      </c>
      <c r="J53" s="114">
        <v>14.549315660046286</v>
      </c>
      <c r="K53" s="114">
        <v>6.6558002950764745</v>
      </c>
      <c r="L53" s="114">
        <v>5.8853401919081545</v>
      </c>
      <c r="M53" s="114">
        <v>3.7152723043238614</v>
      </c>
      <c r="N53" s="114">
        <v>74.133487854686919</v>
      </c>
      <c r="O53" s="114">
        <v>4.7147461427568205</v>
      </c>
      <c r="P53" s="114">
        <v>3.2150309648487778</v>
      </c>
      <c r="Q53" s="114">
        <v>0.96895415385986949</v>
      </c>
      <c r="R53" s="114">
        <v>1.7153072401063314</v>
      </c>
      <c r="S53" s="114">
        <v>11.543213170590153</v>
      </c>
      <c r="T53" s="122">
        <f t="shared" si="0"/>
        <v>75.90110439042563</v>
      </c>
      <c r="U53" s="121">
        <f t="shared" si="0"/>
        <v>91.311200405440601</v>
      </c>
      <c r="V53" s="117"/>
      <c r="W53" s="117"/>
    </row>
    <row r="54" spans="4:23" ht="14.4" x14ac:dyDescent="0.3">
      <c r="D54" s="70">
        <v>715</v>
      </c>
      <c r="E54" s="71">
        <v>45650</v>
      </c>
      <c r="F54" s="72">
        <v>2</v>
      </c>
      <c r="G54" s="114">
        <v>68.20494349474491</v>
      </c>
      <c r="H54" s="114">
        <v>79.30110364368349</v>
      </c>
      <c r="I54" s="114">
        <v>87.266284362784646</v>
      </c>
      <c r="J54" s="114">
        <v>15.220164951666007</v>
      </c>
      <c r="K54" s="114">
        <v>4.5085360873144165</v>
      </c>
      <c r="L54" s="114">
        <v>7.2802434042870638</v>
      </c>
      <c r="M54" s="114">
        <v>4.8435081027697908</v>
      </c>
      <c r="N54" s="114">
        <v>77.812278664504959</v>
      </c>
      <c r="O54" s="114">
        <v>12.031307584561892</v>
      </c>
      <c r="P54" s="114">
        <v>5.8980741035705879</v>
      </c>
      <c r="Q54" s="114">
        <v>2.5677700980544458</v>
      </c>
      <c r="R54" s="114">
        <v>2.6655587729311576</v>
      </c>
      <c r="S54" s="114">
        <v>28.344300067483918</v>
      </c>
      <c r="T54" s="122">
        <f t="shared" si="0"/>
        <v>84.744787166621208</v>
      </c>
      <c r="U54" s="121">
        <f t="shared" si="0"/>
        <v>92.479421151541146</v>
      </c>
      <c r="V54" s="117"/>
      <c r="W54" s="117"/>
    </row>
    <row r="55" spans="4:23" ht="14.4" x14ac:dyDescent="0.3">
      <c r="D55" s="70">
        <v>716</v>
      </c>
      <c r="E55" s="71">
        <v>45651</v>
      </c>
      <c r="F55" s="72">
        <v>1</v>
      </c>
      <c r="G55" s="114">
        <v>71.952900233196175</v>
      </c>
      <c r="H55" s="114">
        <v>82.363063852701828</v>
      </c>
      <c r="I55" s="114">
        <v>90.3237430583752</v>
      </c>
      <c r="J55" s="114">
        <v>16.204379581514385</v>
      </c>
      <c r="K55" s="114">
        <v>3.7036164034245354</v>
      </c>
      <c r="L55" s="114">
        <v>6.2396739415096967</v>
      </c>
      <c r="M55" s="114">
        <v>4.0830578599355256</v>
      </c>
      <c r="N55" s="114">
        <v>77.214744230663896</v>
      </c>
      <c r="O55" s="114">
        <v>6.9442898586554875</v>
      </c>
      <c r="P55" s="114">
        <v>5.2249819563535427</v>
      </c>
      <c r="Q55" s="114">
        <v>2.0914797673968337</v>
      </c>
      <c r="R55" s="114">
        <v>2.4733963231249469</v>
      </c>
      <c r="S55" s="114">
        <v>27.63745133695971</v>
      </c>
      <c r="T55" s="122">
        <f t="shared" si="0"/>
        <v>82.600806495276203</v>
      </c>
      <c r="U55" s="121">
        <f t="shared" si="0"/>
        <v>93.827719750565066</v>
      </c>
      <c r="V55" s="117"/>
      <c r="W55" s="117"/>
    </row>
    <row r="56" spans="4:23" ht="14.4" x14ac:dyDescent="0.3">
      <c r="D56" s="70">
        <v>717</v>
      </c>
      <c r="E56" s="71">
        <v>45651</v>
      </c>
      <c r="F56" s="72">
        <v>2</v>
      </c>
      <c r="G56" s="114">
        <v>68.747803450264527</v>
      </c>
      <c r="H56" s="114">
        <v>81.202487997075252</v>
      </c>
      <c r="I56" s="114">
        <v>88.127081506515196</v>
      </c>
      <c r="J56" s="114">
        <v>17.904864603499043</v>
      </c>
      <c r="K56" s="114">
        <v>4.8002152018298494</v>
      </c>
      <c r="L56" s="114">
        <v>7.4496979354979533</v>
      </c>
      <c r="M56" s="114">
        <v>6.2249282991588455</v>
      </c>
      <c r="N56" s="114">
        <v>77.027518045648534</v>
      </c>
      <c r="O56" s="114">
        <v>12.029477794517042</v>
      </c>
      <c r="P56" s="114">
        <v>6.1098717430545975</v>
      </c>
      <c r="Q56" s="114">
        <v>2.9724155785444775</v>
      </c>
      <c r="R56" s="114">
        <v>2.4835182911667952</v>
      </c>
      <c r="S56" s="114">
        <v>41.263463919443701</v>
      </c>
      <c r="T56" s="122">
        <f t="shared" si="0"/>
        <v>85.577496446611406</v>
      </c>
      <c r="U56" s="121">
        <f t="shared" si="0"/>
        <v>94.762057675627801</v>
      </c>
      <c r="V56" s="117"/>
      <c r="W56" s="117"/>
    </row>
    <row r="57" spans="4:23" ht="14.4" x14ac:dyDescent="0.3">
      <c r="D57" s="70">
        <v>718</v>
      </c>
      <c r="E57" s="71">
        <v>45652</v>
      </c>
      <c r="F57" s="72">
        <v>1</v>
      </c>
      <c r="G57" s="114">
        <v>64.294351647019766</v>
      </c>
      <c r="H57" s="114">
        <v>83.190347809402994</v>
      </c>
      <c r="I57" s="114">
        <v>87.678864463149011</v>
      </c>
      <c r="J57" s="114">
        <v>13.472203750966532</v>
      </c>
      <c r="K57" s="114">
        <v>5.0418461454657777</v>
      </c>
      <c r="L57" s="114">
        <v>8.6831029409308034</v>
      </c>
      <c r="M57" s="114">
        <v>6.9859746806520091</v>
      </c>
      <c r="N57" s="114">
        <v>79.339025716389784</v>
      </c>
      <c r="O57" s="114">
        <v>0.94481353256541567</v>
      </c>
      <c r="P57" s="114">
        <v>0.8159244581521341</v>
      </c>
      <c r="Q57" s="114">
        <v>0.30584982361584873</v>
      </c>
      <c r="R57" s="114">
        <v>0.33734479005239648</v>
      </c>
      <c r="S57" s="114">
        <v>2.8413185745092147</v>
      </c>
      <c r="T57" s="122">
        <f t="shared" si="0"/>
        <v>70.281011325050969</v>
      </c>
      <c r="U57" s="121">
        <f t="shared" si="0"/>
        <v>92.689375208485941</v>
      </c>
      <c r="V57" s="3"/>
      <c r="W57" s="3"/>
    </row>
    <row r="58" spans="4:23" ht="14.4" x14ac:dyDescent="0.3">
      <c r="D58" s="70">
        <v>719</v>
      </c>
      <c r="E58" s="71">
        <v>45652</v>
      </c>
      <c r="F58" s="72">
        <v>2</v>
      </c>
      <c r="G58" s="114">
        <v>68.975682346798664</v>
      </c>
      <c r="H58" s="114">
        <v>82.148843014837098</v>
      </c>
      <c r="I58" s="114">
        <v>89.093096951385448</v>
      </c>
      <c r="J58" s="114">
        <v>19.693577226630236</v>
      </c>
      <c r="K58" s="114">
        <v>3.9287853328507301</v>
      </c>
      <c r="L58" s="114">
        <v>5.433804889854005</v>
      </c>
      <c r="M58" s="114">
        <v>4.7966099209967821</v>
      </c>
      <c r="N58" s="114">
        <v>74.818391770507944</v>
      </c>
      <c r="O58" s="114">
        <v>3.8504620948161241</v>
      </c>
      <c r="P58" s="114">
        <v>2.7468363318096052</v>
      </c>
      <c r="Q58" s="114">
        <v>0.86665989481360639</v>
      </c>
      <c r="R58" s="114">
        <v>1.097242944488368</v>
      </c>
      <c r="S58" s="114">
        <v>10.898965227403723</v>
      </c>
      <c r="T58" s="122">
        <f t="shared" si="0"/>
        <v>76.754929774465523</v>
      </c>
      <c r="U58" s="121">
        <f t="shared" si="0"/>
        <v>90.329484236500704</v>
      </c>
    </row>
    <row r="59" spans="4:23" ht="14.4" x14ac:dyDescent="0.3">
      <c r="D59" s="70">
        <v>720</v>
      </c>
      <c r="E59" s="71">
        <v>45653</v>
      </c>
      <c r="F59" s="72">
        <v>1</v>
      </c>
      <c r="G59" s="114">
        <v>63.91266029401055</v>
      </c>
      <c r="H59" s="114">
        <v>81.082670830122723</v>
      </c>
      <c r="I59" s="114">
        <v>88.391735079254204</v>
      </c>
      <c r="J59" s="114">
        <v>10.770357357239007</v>
      </c>
      <c r="K59" s="114">
        <v>4.855482385686174</v>
      </c>
      <c r="L59" s="114">
        <v>7.4187049045878144</v>
      </c>
      <c r="M59" s="114">
        <v>3.8865754040681142</v>
      </c>
      <c r="N59" s="114">
        <v>77.149181960419028</v>
      </c>
      <c r="O59" s="114">
        <v>7.9279439509296195</v>
      </c>
      <c r="P59" s="114">
        <v>4.6612205087826171</v>
      </c>
      <c r="Q59" s="114">
        <v>3.1784643701228159</v>
      </c>
      <c r="R59" s="114">
        <v>8.3243517758124455</v>
      </c>
      <c r="S59" s="114">
        <v>18.071033868591822</v>
      </c>
      <c r="T59" s="122">
        <f t="shared" si="0"/>
        <v>76.69608663062634</v>
      </c>
      <c r="U59" s="121">
        <f t="shared" si="0"/>
        <v>93.162596243493155</v>
      </c>
    </row>
    <row r="60" spans="4:23" ht="14.4" x14ac:dyDescent="0.3">
      <c r="D60" s="70">
        <v>721</v>
      </c>
      <c r="E60" s="71">
        <v>45653</v>
      </c>
      <c r="F60" s="72">
        <v>2</v>
      </c>
      <c r="G60" s="114">
        <v>63.91266029401055</v>
      </c>
      <c r="H60" s="114">
        <v>81.082670830122723</v>
      </c>
      <c r="I60" s="114">
        <v>88.391735079254204</v>
      </c>
      <c r="J60" s="114">
        <v>10.770357357239007</v>
      </c>
      <c r="K60" s="114">
        <v>4.855482385686174</v>
      </c>
      <c r="L60" s="114">
        <v>7.4187049045878144</v>
      </c>
      <c r="M60" s="114">
        <v>3.8865754040681142</v>
      </c>
      <c r="N60" s="114">
        <v>77.149181960419028</v>
      </c>
      <c r="O60" s="114">
        <v>7.9279439509296195</v>
      </c>
      <c r="P60" s="114">
        <v>4.6612205087826171</v>
      </c>
      <c r="Q60" s="114">
        <v>3.1784643701228159</v>
      </c>
      <c r="R60" s="114">
        <v>8.3243517758124455</v>
      </c>
      <c r="S60" s="114">
        <v>18.071033868591822</v>
      </c>
      <c r="T60" s="122">
        <f t="shared" si="0"/>
        <v>76.69608663062634</v>
      </c>
      <c r="U60" s="121">
        <f t="shared" si="0"/>
        <v>93.162596243493155</v>
      </c>
    </row>
    <row r="61" spans="4:23" ht="14.4" x14ac:dyDescent="0.3">
      <c r="D61" s="70">
        <v>722</v>
      </c>
      <c r="E61" s="71">
        <v>45654</v>
      </c>
      <c r="F61" s="72">
        <v>1</v>
      </c>
      <c r="G61" s="114">
        <v>67.663387519307975</v>
      </c>
      <c r="H61" s="114">
        <v>82.316746635980593</v>
      </c>
      <c r="I61" s="114">
        <v>88.837077681043397</v>
      </c>
      <c r="J61" s="114">
        <v>10.006949101247498</v>
      </c>
      <c r="K61" s="114">
        <v>4.1014127894895047</v>
      </c>
      <c r="L61" s="114">
        <v>6.2832849443786625</v>
      </c>
      <c r="M61" s="114">
        <v>3.2413109305780812</v>
      </c>
      <c r="N61" s="114">
        <v>76.3280003368574</v>
      </c>
      <c r="O61" s="114">
        <v>5.5323127777884631</v>
      </c>
      <c r="P61" s="114">
        <v>3.5336474793728216</v>
      </c>
      <c r="Q61" s="114">
        <v>1.1877749108027686</v>
      </c>
      <c r="R61" s="114">
        <v>4.3282602742490868</v>
      </c>
      <c r="S61" s="114">
        <v>18.402788310861112</v>
      </c>
      <c r="T61" s="122">
        <f t="shared" si="0"/>
        <v>77.297113086585938</v>
      </c>
      <c r="U61" s="121">
        <f t="shared" si="0"/>
        <v>92.133679059732074</v>
      </c>
    </row>
    <row r="62" spans="4:23" ht="14.4" x14ac:dyDescent="0.3">
      <c r="D62" s="70">
        <v>723</v>
      </c>
      <c r="E62" s="71">
        <v>45654</v>
      </c>
      <c r="F62" s="72">
        <v>2</v>
      </c>
      <c r="G62" s="114">
        <v>66.98978895343464</v>
      </c>
      <c r="H62" s="114">
        <v>83.721837754037153</v>
      </c>
      <c r="I62" s="114">
        <v>88.74806393523474</v>
      </c>
      <c r="J62" s="114">
        <v>24.463871315206649</v>
      </c>
      <c r="K62" s="114">
        <v>3.1521500535732301</v>
      </c>
      <c r="L62" s="114">
        <v>5.0901608353958361</v>
      </c>
      <c r="M62" s="114">
        <v>3.1353153179684483</v>
      </c>
      <c r="N62" s="114">
        <v>66.613324777996482</v>
      </c>
      <c r="O62" s="114">
        <v>5.8115241721069193</v>
      </c>
      <c r="P62" s="114">
        <v>3.5252513246156982</v>
      </c>
      <c r="Q62" s="114">
        <v>1.1392031836297716</v>
      </c>
      <c r="R62" s="114">
        <v>2.6359080689138512</v>
      </c>
      <c r="S62" s="114">
        <v>15.893305832068231</v>
      </c>
      <c r="T62" s="122">
        <f t="shared" si="0"/>
        <v>75.953463179114777</v>
      </c>
      <c r="U62" s="121">
        <f t="shared" si="0"/>
        <v>92.337249914048684</v>
      </c>
    </row>
    <row r="63" spans="4:23" ht="14.4" x14ac:dyDescent="0.3">
      <c r="D63" s="70">
        <v>724</v>
      </c>
      <c r="E63" s="71">
        <v>45655</v>
      </c>
      <c r="F63" s="72">
        <v>1</v>
      </c>
      <c r="G63" s="114">
        <v>66.15766623501203</v>
      </c>
      <c r="H63" s="114">
        <v>80.186126971479112</v>
      </c>
      <c r="I63" s="114">
        <v>88.370569629468136</v>
      </c>
      <c r="J63" s="114">
        <v>11.37406568620937</v>
      </c>
      <c r="K63" s="114">
        <v>6.6412953372177004</v>
      </c>
      <c r="L63" s="114">
        <v>8.2688840347091208</v>
      </c>
      <c r="M63" s="114">
        <v>4.9306156157309085</v>
      </c>
      <c r="N63" s="114">
        <v>76.777629607103904</v>
      </c>
      <c r="O63" s="114">
        <v>4.147740778707603</v>
      </c>
      <c r="P63" s="114">
        <v>3.9543905644493114</v>
      </c>
      <c r="Q63" s="114">
        <v>3.265489313859629</v>
      </c>
      <c r="R63" s="114">
        <v>10.172046227121937</v>
      </c>
      <c r="S63" s="114">
        <v>12.601475914822002</v>
      </c>
      <c r="T63" s="122">
        <f t="shared" si="0"/>
        <v>76.946702350937329</v>
      </c>
      <c r="U63" s="121">
        <f t="shared" si="0"/>
        <v>92.409401570637542</v>
      </c>
    </row>
    <row r="64" spans="4:23" ht="14.4" x14ac:dyDescent="0.3">
      <c r="D64" s="70">
        <v>725</v>
      </c>
      <c r="E64" s="71">
        <v>45655</v>
      </c>
      <c r="F64" s="72">
        <v>2</v>
      </c>
      <c r="G64" s="114">
        <v>68.349562024891725</v>
      </c>
      <c r="H64" s="114">
        <v>82.107131277106731</v>
      </c>
      <c r="I64" s="114">
        <v>88.569050523844112</v>
      </c>
      <c r="J64" s="114">
        <v>19.479859324707807</v>
      </c>
      <c r="K64" s="114">
        <v>4.4137948919821488</v>
      </c>
      <c r="L64" s="114">
        <v>6.5364467846818721</v>
      </c>
      <c r="M64" s="114">
        <v>4.2298711315886326</v>
      </c>
      <c r="N64" s="114">
        <v>74.528198619924652</v>
      </c>
      <c r="O64" s="114">
        <v>4.7616316674404278</v>
      </c>
      <c r="P64" s="114">
        <v>4.2607550899428439</v>
      </c>
      <c r="Q64" s="114">
        <v>3.1302531463310954</v>
      </c>
      <c r="R64" s="114">
        <v>3.5797253929837654</v>
      </c>
      <c r="S64" s="114">
        <v>13.09588816049067</v>
      </c>
      <c r="T64" s="122">
        <f t="shared" si="0"/>
        <v>77.524988584314301</v>
      </c>
      <c r="U64" s="121">
        <f t="shared" si="0"/>
        <v>92.90433315173145</v>
      </c>
    </row>
    <row r="65" spans="4:21" ht="14.4" x14ac:dyDescent="0.3">
      <c r="D65" s="70">
        <v>726</v>
      </c>
      <c r="E65" s="71">
        <v>45656</v>
      </c>
      <c r="F65" s="72">
        <v>1</v>
      </c>
      <c r="G65" s="114">
        <v>68.740854418322414</v>
      </c>
      <c r="H65" s="114">
        <v>84.833789544010202</v>
      </c>
      <c r="I65" s="114">
        <v>88.238391593414875</v>
      </c>
      <c r="J65" s="114">
        <v>13.377969736324093</v>
      </c>
      <c r="K65" s="114">
        <v>4.2317267787377499</v>
      </c>
      <c r="L65" s="114">
        <v>6.2489368367831331</v>
      </c>
      <c r="M65" s="114">
        <v>3.0413173616040021</v>
      </c>
      <c r="N65" s="114">
        <v>76.082887090404384</v>
      </c>
      <c r="O65" s="114">
        <v>1.7921073281975495</v>
      </c>
      <c r="P65" s="114">
        <v>1.991574725122119</v>
      </c>
      <c r="Q65" s="114">
        <v>0.3366725108772356</v>
      </c>
      <c r="R65" s="114">
        <v>0.96912408793293148</v>
      </c>
      <c r="S65" s="114">
        <v>7.3396501026480045</v>
      </c>
      <c r="T65" s="122">
        <f t="shared" si="0"/>
        <v>74.764688525257711</v>
      </c>
      <c r="U65" s="121">
        <f t="shared" si="0"/>
        <v>93.074301105915453</v>
      </c>
    </row>
    <row r="66" spans="4:21" ht="14.4" x14ac:dyDescent="0.3">
      <c r="D66" s="70">
        <v>727</v>
      </c>
      <c r="E66" s="71">
        <v>45656</v>
      </c>
      <c r="F66" s="72">
        <v>2</v>
      </c>
      <c r="G66" s="114">
        <v>68.063942704031504</v>
      </c>
      <c r="H66" s="114">
        <v>82.822605561146617</v>
      </c>
      <c r="I66" s="114">
        <v>91.195464609115987</v>
      </c>
      <c r="J66" s="114">
        <v>13.879216607098263</v>
      </c>
      <c r="K66" s="114">
        <v>5.9322675202038297</v>
      </c>
      <c r="L66" s="114">
        <v>6.6792926844607168</v>
      </c>
      <c r="M66" s="114">
        <v>2.0473966888219879</v>
      </c>
      <c r="N66" s="114">
        <v>77.055924102174799</v>
      </c>
      <c r="O66" s="114">
        <v>5.2048783195050063</v>
      </c>
      <c r="P66" s="114">
        <v>4.7344290993208702</v>
      </c>
      <c r="Q66" s="114">
        <v>0.84896211092973384</v>
      </c>
      <c r="R66" s="114">
        <v>3.5780519827599977</v>
      </c>
      <c r="S66" s="114">
        <v>19.674502567769959</v>
      </c>
      <c r="T66" s="122">
        <f t="shared" si="0"/>
        <v>79.201088543740354</v>
      </c>
      <c r="U66" s="121">
        <f t="shared" si="0"/>
        <v>94.236327344928213</v>
      </c>
    </row>
    <row r="67" spans="4:21" ht="14.4" x14ac:dyDescent="0.3">
      <c r="D67" s="70">
        <v>728</v>
      </c>
      <c r="E67" s="71">
        <v>45657</v>
      </c>
      <c r="F67" s="72">
        <v>1</v>
      </c>
      <c r="G67" s="114">
        <v>67.163909470221867</v>
      </c>
      <c r="H67" s="114">
        <v>86.731705785296398</v>
      </c>
      <c r="I67" s="114">
        <v>91.762040195858773</v>
      </c>
      <c r="J67" s="114">
        <v>13.940517573360363</v>
      </c>
      <c r="K67" s="114">
        <v>4.606681061299212</v>
      </c>
      <c r="L67" s="114">
        <v>4.193762766601945</v>
      </c>
      <c r="M67" s="114">
        <v>3.9741441275377958</v>
      </c>
      <c r="N67" s="114">
        <v>76.938774769311706</v>
      </c>
      <c r="O67" s="114">
        <v>6.9555887965481062</v>
      </c>
      <c r="P67" s="114">
        <v>4.477390945502731</v>
      </c>
      <c r="Q67" s="114">
        <v>2.2567390831778553</v>
      </c>
      <c r="R67" s="114">
        <v>6.4418244597992764</v>
      </c>
      <c r="S67" s="114">
        <v>14.999911867643878</v>
      </c>
      <c r="T67" s="122">
        <f t="shared" ref="T67:T68" si="5">G67+K67+O67</f>
        <v>78.726179328069179</v>
      </c>
      <c r="U67" s="121">
        <f t="shared" ref="U67:U68" si="6">H67+L67+P67</f>
        <v>95.402859497401082</v>
      </c>
    </row>
    <row r="68" spans="4:21" ht="14.4" x14ac:dyDescent="0.3">
      <c r="D68" s="70">
        <v>729</v>
      </c>
      <c r="E68" s="71">
        <v>45657</v>
      </c>
      <c r="F68" s="72">
        <v>2</v>
      </c>
      <c r="G68" s="114">
        <v>67.163909470221867</v>
      </c>
      <c r="H68" s="114">
        <v>86.731705785296413</v>
      </c>
      <c r="I68" s="114">
        <v>91.762040195858773</v>
      </c>
      <c r="J68" s="114">
        <v>13.940517573360363</v>
      </c>
      <c r="K68" s="114">
        <v>4.606681061299212</v>
      </c>
      <c r="L68" s="114">
        <v>4.193762766601945</v>
      </c>
      <c r="M68" s="114">
        <v>3.9741441275377953</v>
      </c>
      <c r="N68" s="114">
        <v>76.938774769311706</v>
      </c>
      <c r="O68" s="114">
        <v>6.9555887965481062</v>
      </c>
      <c r="P68" s="114">
        <v>4.4773909455027319</v>
      </c>
      <c r="Q68" s="114">
        <v>2.2567390831778562</v>
      </c>
      <c r="R68" s="114">
        <v>6.4418244597992782</v>
      </c>
      <c r="S68" s="114">
        <v>14.999911867643883</v>
      </c>
      <c r="T68" s="122">
        <f t="shared" si="5"/>
        <v>78.726179328069179</v>
      </c>
      <c r="U68" s="121">
        <f t="shared" si="6"/>
        <v>95.402859497401096</v>
      </c>
    </row>
    <row r="69" spans="4:21" x14ac:dyDescent="0.25">
      <c r="E69" s="160" t="s">
        <v>111</v>
      </c>
      <c r="F69" s="160"/>
      <c r="G69" s="114">
        <f>AVERAGE(G7:G68)</f>
        <v>59.718397140410723</v>
      </c>
      <c r="H69" s="114">
        <f t="shared" ref="H69:U69" si="7">AVERAGE(H7:H68)</f>
        <v>73.942210917869019</v>
      </c>
      <c r="I69" s="114">
        <f t="shared" si="7"/>
        <v>79.922204634160337</v>
      </c>
      <c r="J69" s="114">
        <f t="shared" si="7"/>
        <v>10.886233791348028</v>
      </c>
      <c r="K69" s="114">
        <f t="shared" si="7"/>
        <v>4.2377690526466996</v>
      </c>
      <c r="L69" s="114">
        <f t="shared" si="7"/>
        <v>5.9641788063173875</v>
      </c>
      <c r="M69" s="114">
        <f t="shared" si="7"/>
        <v>3.209844120495398</v>
      </c>
      <c r="N69" s="114">
        <f t="shared" si="7"/>
        <v>69.739981780539281</v>
      </c>
      <c r="O69" s="114">
        <f t="shared" si="7"/>
        <v>4.2643245718988352</v>
      </c>
      <c r="P69" s="114">
        <f t="shared" si="7"/>
        <v>3.3623122606354814</v>
      </c>
      <c r="Q69" s="114">
        <f t="shared" si="7"/>
        <v>1.5886315629962582</v>
      </c>
      <c r="R69" s="114">
        <f t="shared" si="7"/>
        <v>4.2691590165794873</v>
      </c>
      <c r="S69" s="114">
        <f t="shared" si="7"/>
        <v>10.882442015100928</v>
      </c>
      <c r="T69" s="114">
        <f t="shared" si="7"/>
        <v>68.220490764956239</v>
      </c>
      <c r="U69" s="114">
        <f t="shared" si="7"/>
        <v>83.26870198482186</v>
      </c>
    </row>
    <row r="70" spans="4:21" x14ac:dyDescent="0.25">
      <c r="E70" s="160" t="s">
        <v>112</v>
      </c>
      <c r="F70" s="160"/>
      <c r="G70" s="74">
        <f>STDEV(G7:G68)</f>
        <v>19.851082837045414</v>
      </c>
      <c r="H70" s="74">
        <f t="shared" ref="H70:U70" si="8">STDEV(H7:H68)</f>
        <v>24.467583693904839</v>
      </c>
      <c r="I70" s="74">
        <f t="shared" si="8"/>
        <v>26.396394485224466</v>
      </c>
      <c r="J70" s="74">
        <f t="shared" si="8"/>
        <v>4.9864437810528042</v>
      </c>
      <c r="K70" s="74">
        <f t="shared" si="8"/>
        <v>1.8025497479256847</v>
      </c>
      <c r="L70" s="74">
        <f t="shared" si="8"/>
        <v>2.2956231368552227</v>
      </c>
      <c r="M70" s="74">
        <f t="shared" si="8"/>
        <v>1.4605262097950289</v>
      </c>
      <c r="N70" s="74">
        <f t="shared" si="8"/>
        <v>23.169000581611598</v>
      </c>
      <c r="O70" s="74">
        <f t="shared" si="8"/>
        <v>2.5132382366800035</v>
      </c>
      <c r="P70" s="74">
        <f t="shared" si="8"/>
        <v>1.4890373123238867</v>
      </c>
      <c r="Q70" s="74">
        <f t="shared" si="8"/>
        <v>1.0313503720203232</v>
      </c>
      <c r="R70" s="74">
        <f t="shared" si="8"/>
        <v>2.7871379928935966</v>
      </c>
      <c r="S70" s="74">
        <f t="shared" si="8"/>
        <v>7.8822627049399863</v>
      </c>
      <c r="T70" s="74">
        <f t="shared" si="8"/>
        <v>22.737106161998778</v>
      </c>
      <c r="U70" s="74">
        <f t="shared" si="8"/>
        <v>27.505907424886676</v>
      </c>
    </row>
  </sheetData>
  <mergeCells count="12">
    <mergeCell ref="E69:F69"/>
    <mergeCell ref="E70:F70"/>
    <mergeCell ref="W3:AA4"/>
    <mergeCell ref="AD3:AH4"/>
    <mergeCell ref="AJ3:AM4"/>
    <mergeCell ref="E5:E6"/>
    <mergeCell ref="F5:F6"/>
    <mergeCell ref="G5:J5"/>
    <mergeCell ref="K5:N5"/>
    <mergeCell ref="O5:S5"/>
    <mergeCell ref="T5:U5"/>
    <mergeCell ref="X5:A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2B2C-EA91-4EAE-A539-2CF9F6F6D0A9}">
  <dimension ref="C4:DM68"/>
  <sheetViews>
    <sheetView showGridLines="0" topLeftCell="A2" workbookViewId="0">
      <pane xSplit="3" topLeftCell="CU1" activePane="topRight" state="frozen"/>
      <selection activeCell="CJ771" sqref="CJ771:CS772"/>
      <selection pane="topRight" activeCell="CJ771" sqref="CJ771:CS772"/>
    </sheetView>
  </sheetViews>
  <sheetFormatPr baseColWidth="10" defaultRowHeight="13.2" x14ac:dyDescent="0.25"/>
  <cols>
    <col min="65" max="65" width="12" customWidth="1"/>
  </cols>
  <sheetData>
    <row r="4" spans="3:117" ht="13.8" thickBot="1" x14ac:dyDescent="0.3"/>
    <row r="5" spans="3:117" ht="13.8" thickBot="1" x14ac:dyDescent="0.3">
      <c r="C5" s="167" t="s">
        <v>70</v>
      </c>
      <c r="D5" s="179" t="s">
        <v>71</v>
      </c>
      <c r="E5" s="177"/>
      <c r="F5" s="177"/>
      <c r="G5" s="177"/>
      <c r="H5" s="177"/>
      <c r="I5" s="178"/>
      <c r="J5" s="176" t="s">
        <v>72</v>
      </c>
      <c r="K5" s="177"/>
      <c r="L5" s="177"/>
      <c r="M5" s="177"/>
      <c r="N5" s="177"/>
      <c r="O5" s="178"/>
      <c r="P5" s="176" t="s">
        <v>73</v>
      </c>
      <c r="Q5" s="177"/>
      <c r="R5" s="177"/>
      <c r="S5" s="177"/>
      <c r="T5" s="177"/>
      <c r="U5" s="178"/>
      <c r="V5" s="176" t="s">
        <v>74</v>
      </c>
      <c r="W5" s="177"/>
      <c r="X5" s="177"/>
      <c r="Y5" s="177"/>
      <c r="Z5" s="177"/>
      <c r="AA5" s="178"/>
      <c r="AB5" s="176" t="s">
        <v>75</v>
      </c>
      <c r="AC5" s="177"/>
      <c r="AD5" s="177"/>
      <c r="AE5" s="177"/>
      <c r="AF5" s="177"/>
      <c r="AG5" s="178"/>
      <c r="AH5" s="176" t="s">
        <v>76</v>
      </c>
      <c r="AI5" s="177"/>
      <c r="AJ5" s="177"/>
      <c r="AK5" s="177"/>
      <c r="AL5" s="177"/>
      <c r="AM5" s="177"/>
      <c r="AN5" s="173" t="s">
        <v>77</v>
      </c>
      <c r="AO5" s="174"/>
      <c r="AP5" s="174"/>
      <c r="AQ5" s="174"/>
      <c r="AR5" s="174"/>
      <c r="AS5" s="175"/>
      <c r="AT5" s="173" t="s">
        <v>78</v>
      </c>
      <c r="AU5" s="174"/>
      <c r="AV5" s="174"/>
      <c r="AW5" s="174"/>
      <c r="AX5" s="174"/>
      <c r="AY5" s="175"/>
      <c r="AZ5" s="173" t="s">
        <v>79</v>
      </c>
      <c r="BA5" s="174"/>
      <c r="BB5" s="174"/>
      <c r="BC5" s="174"/>
      <c r="BD5" s="174"/>
      <c r="BE5" s="175"/>
      <c r="BF5" s="176" t="s">
        <v>80</v>
      </c>
      <c r="BG5" s="177"/>
      <c r="BH5" s="177"/>
      <c r="BI5" s="177"/>
      <c r="BJ5" s="177"/>
      <c r="BK5" s="178"/>
      <c r="BL5" s="176" t="s">
        <v>81</v>
      </c>
      <c r="BM5" s="177"/>
      <c r="BN5" s="177"/>
      <c r="BO5" s="177"/>
      <c r="BP5" s="177"/>
      <c r="BQ5" s="178"/>
      <c r="BR5" s="176" t="s">
        <v>82</v>
      </c>
      <c r="BS5" s="177"/>
      <c r="BT5" s="177"/>
      <c r="BU5" s="177"/>
      <c r="BV5" s="177"/>
      <c r="BW5" s="178"/>
      <c r="BX5" s="176" t="s">
        <v>83</v>
      </c>
      <c r="BY5" s="177"/>
      <c r="BZ5" s="177"/>
      <c r="CA5" s="177"/>
      <c r="CB5" s="177"/>
      <c r="CC5" s="178"/>
      <c r="CD5" s="176" t="s">
        <v>84</v>
      </c>
      <c r="CE5" s="177"/>
      <c r="CF5" s="177"/>
      <c r="CG5" s="177"/>
      <c r="CH5" s="177"/>
      <c r="CI5" s="178"/>
      <c r="CJ5" s="176" t="s">
        <v>85</v>
      </c>
      <c r="CK5" s="177"/>
      <c r="CL5" s="177"/>
      <c r="CM5" s="177"/>
      <c r="CN5" s="177"/>
      <c r="CO5" s="177"/>
      <c r="CP5" s="173" t="s">
        <v>86</v>
      </c>
      <c r="CQ5" s="174"/>
      <c r="CR5" s="174"/>
      <c r="CS5" s="174"/>
      <c r="CT5" s="174"/>
      <c r="CU5" s="175"/>
      <c r="CV5" s="173" t="s">
        <v>87</v>
      </c>
      <c r="CW5" s="174"/>
      <c r="CX5" s="174"/>
      <c r="CY5" s="174"/>
      <c r="CZ5" s="174"/>
      <c r="DA5" s="175"/>
      <c r="DB5" s="173" t="s">
        <v>88</v>
      </c>
      <c r="DC5" s="174"/>
      <c r="DD5" s="174"/>
      <c r="DE5" s="174"/>
      <c r="DF5" s="174"/>
      <c r="DG5" s="175"/>
      <c r="DH5" s="173" t="s">
        <v>89</v>
      </c>
      <c r="DI5" s="174"/>
      <c r="DJ5" s="174"/>
      <c r="DK5" s="174"/>
      <c r="DL5" s="174"/>
      <c r="DM5" s="175"/>
    </row>
    <row r="6" spans="3:117" x14ac:dyDescent="0.25">
      <c r="C6" s="167"/>
      <c r="D6" s="106" t="s">
        <v>90</v>
      </c>
      <c r="E6" s="107" t="s">
        <v>91</v>
      </c>
      <c r="F6" s="107" t="s">
        <v>92</v>
      </c>
      <c r="G6" s="107" t="s">
        <v>93</v>
      </c>
      <c r="H6" s="108" t="s">
        <v>94</v>
      </c>
      <c r="I6" s="108" t="s">
        <v>95</v>
      </c>
      <c r="J6" s="109" t="s">
        <v>90</v>
      </c>
      <c r="K6" s="110" t="s">
        <v>91</v>
      </c>
      <c r="L6" s="110" t="s">
        <v>92</v>
      </c>
      <c r="M6" s="110" t="s">
        <v>93</v>
      </c>
      <c r="N6" s="110" t="s">
        <v>94</v>
      </c>
      <c r="O6" s="110" t="s">
        <v>95</v>
      </c>
      <c r="P6" s="109" t="s">
        <v>90</v>
      </c>
      <c r="Q6" s="110" t="s">
        <v>91</v>
      </c>
      <c r="R6" s="110" t="s">
        <v>92</v>
      </c>
      <c r="S6" s="110" t="s">
        <v>93</v>
      </c>
      <c r="T6" s="110" t="s">
        <v>94</v>
      </c>
      <c r="U6" s="110" t="s">
        <v>95</v>
      </c>
      <c r="V6" s="109" t="s">
        <v>90</v>
      </c>
      <c r="W6" s="110" t="s">
        <v>91</v>
      </c>
      <c r="X6" s="110" t="s">
        <v>92</v>
      </c>
      <c r="Y6" s="110" t="s">
        <v>93</v>
      </c>
      <c r="Z6" s="110" t="s">
        <v>94</v>
      </c>
      <c r="AA6" s="110" t="s">
        <v>95</v>
      </c>
      <c r="AB6" s="109" t="s">
        <v>90</v>
      </c>
      <c r="AC6" s="110" t="s">
        <v>91</v>
      </c>
      <c r="AD6" s="110" t="s">
        <v>92</v>
      </c>
      <c r="AE6" s="110" t="s">
        <v>93</v>
      </c>
      <c r="AF6" s="110" t="s">
        <v>94</v>
      </c>
      <c r="AG6" s="110" t="s">
        <v>95</v>
      </c>
      <c r="AH6" s="109" t="s">
        <v>90</v>
      </c>
      <c r="AI6" s="110" t="s">
        <v>91</v>
      </c>
      <c r="AJ6" s="110" t="s">
        <v>92</v>
      </c>
      <c r="AK6" s="110" t="s">
        <v>93</v>
      </c>
      <c r="AL6" s="110" t="s">
        <v>94</v>
      </c>
      <c r="AM6" s="110" t="s">
        <v>95</v>
      </c>
      <c r="AN6" s="111" t="s">
        <v>90</v>
      </c>
      <c r="AO6" s="112" t="s">
        <v>91</v>
      </c>
      <c r="AP6" s="112" t="s">
        <v>92</v>
      </c>
      <c r="AQ6" s="112" t="s">
        <v>93</v>
      </c>
      <c r="AR6" s="112" t="s">
        <v>94</v>
      </c>
      <c r="AS6" s="112" t="s">
        <v>95</v>
      </c>
      <c r="AT6" s="111" t="s">
        <v>90</v>
      </c>
      <c r="AU6" s="112" t="s">
        <v>91</v>
      </c>
      <c r="AV6" s="112" t="s">
        <v>92</v>
      </c>
      <c r="AW6" s="112" t="s">
        <v>93</v>
      </c>
      <c r="AX6" s="112" t="s">
        <v>94</v>
      </c>
      <c r="AY6" s="112" t="s">
        <v>95</v>
      </c>
      <c r="AZ6" s="111" t="s">
        <v>90</v>
      </c>
      <c r="BA6" s="112" t="s">
        <v>91</v>
      </c>
      <c r="BB6" s="112" t="s">
        <v>92</v>
      </c>
      <c r="BC6" s="112" t="s">
        <v>93</v>
      </c>
      <c r="BD6" s="112" t="s">
        <v>94</v>
      </c>
      <c r="BE6" s="112" t="s">
        <v>95</v>
      </c>
      <c r="BF6" s="109" t="s">
        <v>90</v>
      </c>
      <c r="BG6" s="110" t="s">
        <v>91</v>
      </c>
      <c r="BH6" s="110" t="s">
        <v>92</v>
      </c>
      <c r="BI6" s="110" t="s">
        <v>93</v>
      </c>
      <c r="BJ6" s="110" t="s">
        <v>94</v>
      </c>
      <c r="BK6" s="110" t="s">
        <v>95</v>
      </c>
      <c r="BL6" s="109" t="s">
        <v>90</v>
      </c>
      <c r="BM6" s="110" t="s">
        <v>91</v>
      </c>
      <c r="BN6" s="110" t="s">
        <v>92</v>
      </c>
      <c r="BO6" s="110" t="s">
        <v>93</v>
      </c>
      <c r="BP6" s="110" t="s">
        <v>94</v>
      </c>
      <c r="BQ6" s="110" t="s">
        <v>95</v>
      </c>
      <c r="BR6" s="109" t="s">
        <v>90</v>
      </c>
      <c r="BS6" s="110" t="s">
        <v>91</v>
      </c>
      <c r="BT6" s="110" t="s">
        <v>92</v>
      </c>
      <c r="BU6" s="110" t="s">
        <v>93</v>
      </c>
      <c r="BV6" s="110" t="s">
        <v>94</v>
      </c>
      <c r="BW6" s="110" t="s">
        <v>95</v>
      </c>
      <c r="BX6" s="109" t="s">
        <v>90</v>
      </c>
      <c r="BY6" s="110" t="s">
        <v>91</v>
      </c>
      <c r="BZ6" s="110" t="s">
        <v>92</v>
      </c>
      <c r="CA6" s="110" t="s">
        <v>93</v>
      </c>
      <c r="CB6" s="110" t="s">
        <v>94</v>
      </c>
      <c r="CC6" s="110" t="s">
        <v>95</v>
      </c>
      <c r="CD6" s="109" t="s">
        <v>90</v>
      </c>
      <c r="CE6" s="110" t="s">
        <v>91</v>
      </c>
      <c r="CF6" s="110" t="s">
        <v>92</v>
      </c>
      <c r="CG6" s="110" t="s">
        <v>93</v>
      </c>
      <c r="CH6" s="110" t="s">
        <v>94</v>
      </c>
      <c r="CI6" s="110" t="s">
        <v>95</v>
      </c>
      <c r="CJ6" s="109" t="s">
        <v>90</v>
      </c>
      <c r="CK6" s="110" t="s">
        <v>91</v>
      </c>
      <c r="CL6" s="110" t="s">
        <v>92</v>
      </c>
      <c r="CM6" s="110" t="s">
        <v>93</v>
      </c>
      <c r="CN6" s="110" t="s">
        <v>94</v>
      </c>
      <c r="CO6" s="110" t="s">
        <v>95</v>
      </c>
      <c r="CP6" s="111" t="s">
        <v>90</v>
      </c>
      <c r="CQ6" s="112" t="s">
        <v>91</v>
      </c>
      <c r="CR6" s="112" t="s">
        <v>92</v>
      </c>
      <c r="CS6" s="112" t="s">
        <v>93</v>
      </c>
      <c r="CT6" s="112" t="s">
        <v>94</v>
      </c>
      <c r="CU6" s="113" t="s">
        <v>95</v>
      </c>
      <c r="CV6" s="111" t="s">
        <v>90</v>
      </c>
      <c r="CW6" s="112" t="s">
        <v>91</v>
      </c>
      <c r="CX6" s="112" t="s">
        <v>92</v>
      </c>
      <c r="CY6" s="112" t="s">
        <v>93</v>
      </c>
      <c r="CZ6" s="112" t="s">
        <v>94</v>
      </c>
      <c r="DA6" s="113" t="s">
        <v>95</v>
      </c>
      <c r="DB6" s="111" t="s">
        <v>90</v>
      </c>
      <c r="DC6" s="112" t="s">
        <v>91</v>
      </c>
      <c r="DD6" s="112" t="s">
        <v>92</v>
      </c>
      <c r="DE6" s="112" t="s">
        <v>93</v>
      </c>
      <c r="DF6" s="112" t="s">
        <v>94</v>
      </c>
      <c r="DG6" s="113" t="s">
        <v>95</v>
      </c>
      <c r="DH6" s="111" t="s">
        <v>90</v>
      </c>
      <c r="DI6" s="112" t="s">
        <v>91</v>
      </c>
      <c r="DJ6" s="112" t="s">
        <v>92</v>
      </c>
      <c r="DK6" s="112" t="s">
        <v>93</v>
      </c>
      <c r="DL6" s="112" t="s">
        <v>94</v>
      </c>
      <c r="DM6" s="113" t="s">
        <v>95</v>
      </c>
    </row>
    <row r="7" spans="3:117" x14ac:dyDescent="0.25">
      <c r="C7" s="70">
        <v>668</v>
      </c>
      <c r="D7" s="114">
        <f>+'Rec. Diciembre'!$G$69</f>
        <v>59.718397140410723</v>
      </c>
      <c r="E7" s="114">
        <f>+'Rec. Diciembre'!$G$69+'Rec. Diciembre'!$G$70</f>
        <v>79.56947997745614</v>
      </c>
      <c r="F7" s="114">
        <f>+'Rec. Diciembre'!$G$69-'Rec. Diciembre'!$G$70</f>
        <v>39.867314303365305</v>
      </c>
      <c r="G7" s="114">
        <f>+'Rec. Diciembre'!$G$69+'Rec. Diciembre'!$G$70*2</f>
        <v>99.420562814501551</v>
      </c>
      <c r="H7" s="114">
        <f>+'Rec. Diciembre'!$G$69-'Rec. Diciembre'!$G$70*2</f>
        <v>20.016231466319894</v>
      </c>
      <c r="I7" s="114">
        <v>65.63</v>
      </c>
      <c r="J7" s="114">
        <f>+'Rec. Diciembre'!$H$69</f>
        <v>73.942210917869019</v>
      </c>
      <c r="K7" s="114">
        <f>+'Rec. Diciembre'!$H$69+'Rec. Diciembre'!$H$70</f>
        <v>98.409794611773862</v>
      </c>
      <c r="L7" s="114">
        <f>+'Rec. Diciembre'!$H$69-'Rec. Diciembre'!$H$70</f>
        <v>49.474627223964177</v>
      </c>
      <c r="M7" s="114">
        <f>+'Rec. Diciembre'!$H$69+'Rec. Diciembre'!$H$70*2</f>
        <v>122.87737830567869</v>
      </c>
      <c r="N7" s="114">
        <f>+'Rec. Diciembre'!$H$69-'Rec. Diciembre'!$H$70*2</f>
        <v>25.007043530059342</v>
      </c>
      <c r="O7" s="114">
        <v>82.78</v>
      </c>
      <c r="P7" s="114">
        <f>+'Rec. Diciembre'!$I$69</f>
        <v>79.922204634160337</v>
      </c>
      <c r="Q7" s="114">
        <f>+'Rec. Diciembre'!$I$69+'Rec. Diciembre'!$I$70</f>
        <v>106.3185991193848</v>
      </c>
      <c r="R7" s="114">
        <f>+'Rec. Diciembre'!$I$69-'Rec. Diciembre'!$I$70</f>
        <v>53.525810148935875</v>
      </c>
      <c r="S7" s="114">
        <f>+'Rec. Diciembre'!$I$69+'Rec. Diciembre'!$I$70*2</f>
        <v>132.71499360460928</v>
      </c>
      <c r="T7" s="114">
        <f>+'Rec. Diciembre'!$I$69-'Rec. Diciembre'!$I$70*2</f>
        <v>27.129415663711406</v>
      </c>
      <c r="U7" s="114">
        <v>87.75</v>
      </c>
      <c r="V7" s="74">
        <f>+'Rec. Diciembre'!$K$69</f>
        <v>4.2377690526466996</v>
      </c>
      <c r="W7" s="74">
        <f>+'Rec. Diciembre'!$K$69+'Rec. Diciembre'!$K$70</f>
        <v>6.0403188005723845</v>
      </c>
      <c r="X7" s="74">
        <f>+'Rec. Diciembre'!$K$69-'Rec. Diciembre'!$K$70</f>
        <v>2.4352193047210147</v>
      </c>
      <c r="Y7" s="74">
        <f>+'Rec. Diciembre'!$K$69+'Rec. Diciembre'!$K$70*2</f>
        <v>7.8428685484980694</v>
      </c>
      <c r="Z7" s="74">
        <f>+'Rec. Diciembre'!$K$69-'Rec. Diciembre'!$K$70*2</f>
        <v>0.63266955679533021</v>
      </c>
      <c r="AA7" s="74">
        <v>5.0599999999999996</v>
      </c>
      <c r="AB7" s="74">
        <f>+'Rec. Diciembre'!$L$69</f>
        <v>5.9641788063173875</v>
      </c>
      <c r="AC7" s="74">
        <f>+'Rec. Diciembre'!$L$69+'Rec. Diciembre'!$L$70</f>
        <v>8.2598019431726097</v>
      </c>
      <c r="AD7" s="74">
        <f>+'Rec. Diciembre'!$L$69-'Rec. Diciembre'!$L$70</f>
        <v>3.6685556694621648</v>
      </c>
      <c r="AE7" s="74">
        <f>+'Rec. Diciembre'!$L$69+'Rec. Diciembre'!$L$70*2</f>
        <v>10.555425080027833</v>
      </c>
      <c r="AF7" s="74">
        <f>+'Rec. Diciembre'!$L$69-'Rec. Diciembre'!$L$70*2</f>
        <v>1.3729325326069421</v>
      </c>
      <c r="AG7" s="74">
        <v>5.13</v>
      </c>
      <c r="AH7" s="74">
        <f>+'Rec. Diciembre'!$N$69</f>
        <v>69.739981780539281</v>
      </c>
      <c r="AI7" s="74">
        <f>+'Rec. Diciembre'!$N$69+'Rec. Diciembre'!$N$70</f>
        <v>92.90898236215088</v>
      </c>
      <c r="AJ7" s="74">
        <f>+'Rec. Diciembre'!$N$69-'Rec. Diciembre'!$N$70</f>
        <v>46.570981198927683</v>
      </c>
      <c r="AK7" s="74">
        <f>+'Rec. Diciembre'!$N$69+'Rec. Diciembre'!$N$70*2</f>
        <v>116.07798294376248</v>
      </c>
      <c r="AL7" s="74">
        <f>+'Rec. Diciembre'!$N$69-'Rec. Diciembre'!$N$70*2</f>
        <v>23.401980617316084</v>
      </c>
      <c r="AM7" s="74">
        <v>74.77</v>
      </c>
      <c r="AN7" s="74">
        <f>+'Rec. Diciembre'!$O$69</f>
        <v>4.2643245718988352</v>
      </c>
      <c r="AO7" s="74">
        <f>+'Rec. Diciembre'!$O$69+'Rec. Diciembre'!$O$70</f>
        <v>6.7775628085788391</v>
      </c>
      <c r="AP7" s="74">
        <f>+'Rec. Diciembre'!$O$69-'Rec. Diciembre'!$O$70</f>
        <v>1.7510863352188317</v>
      </c>
      <c r="AQ7" s="74">
        <f>+'Rec. Diciembre'!$O$69+'Rec. Diciembre'!$O$70*2</f>
        <v>9.2908010452588421</v>
      </c>
      <c r="AR7" s="74">
        <f>+'Rec. Diciembre'!$O$69-'Rec. Diciembre'!$O$70*2</f>
        <v>-0.76215190146117173</v>
      </c>
      <c r="AS7" s="74"/>
      <c r="AT7" s="74">
        <f>+'Rec. Diciembre'!$P$69</f>
        <v>3.3623122606354814</v>
      </c>
      <c r="AU7" s="74">
        <f>+'Rec. Diciembre'!$P$69+'Rec. Diciembre'!$P$70</f>
        <v>4.8513495729593679</v>
      </c>
      <c r="AV7" s="74">
        <f>+'Rec. Diciembre'!$P$69-'Rec. Diciembre'!$P$70</f>
        <v>1.8732749483115947</v>
      </c>
      <c r="AW7" s="74">
        <f>+'Rec. Diciembre'!$P$69+'Rec. Diciembre'!$P$70*2</f>
        <v>6.3403868852832552</v>
      </c>
      <c r="AX7" s="74">
        <f>+'Rec. Diciembre'!$P$69-'Rec. Diciembre'!$P$70*2</f>
        <v>0.38423763598770799</v>
      </c>
      <c r="AY7" s="74"/>
      <c r="AZ7" s="74">
        <f>+'Rec. Diciembre'!$S$69</f>
        <v>10.882442015100928</v>
      </c>
      <c r="BA7" s="74">
        <f>+'Rec. Diciembre'!$S$69+'Rec. Diciembre'!$S$70</f>
        <v>18.764704720040914</v>
      </c>
      <c r="BB7" s="74">
        <f>+'Rec. Diciembre'!$S$69-'Rec. Diciembre'!$S$70</f>
        <v>3.0001793101609415</v>
      </c>
      <c r="BC7" s="74">
        <f>+'Rec. Diciembre'!$S$69+'Rec. Diciembre'!$S$70*2</f>
        <v>26.6469674249809</v>
      </c>
      <c r="BD7" s="74">
        <f>+'Rec. Diciembre'!$S$69-'Rec. Diciembre'!$S$70*2</f>
        <v>-4.8820833947790447</v>
      </c>
      <c r="BE7" s="74"/>
      <c r="BF7" s="115">
        <f>+ESTADISTICA!$AO$771</f>
        <v>23.78259649122807</v>
      </c>
      <c r="BG7" s="115">
        <f>+ESTADISTICA!$AO$771+ESTADISTICA!$AO$772</f>
        <v>30.897279379602665</v>
      </c>
      <c r="BH7" s="115">
        <f>+ESTADISTICA!$AO$771-ESTADISTICA!$AO$772</f>
        <v>16.667913602853474</v>
      </c>
      <c r="BI7" s="115">
        <f>+ESTADISTICA!$AO$771+ESTADISTICA!$AO$772*2</f>
        <v>38.01196226797726</v>
      </c>
      <c r="BJ7" s="115">
        <f>+ESTADISTICA!$AO$771-ESTADISTICA!$AO$772*2</f>
        <v>9.5532307144788788</v>
      </c>
      <c r="BK7" s="115"/>
      <c r="BL7" s="115">
        <f>+ESTADISTICA!$AP$771</f>
        <v>9632.5831578947345</v>
      </c>
      <c r="BM7" s="115">
        <f>+ESTADISTICA!$AP$771+ESTADISTICA!$AP$772</f>
        <v>11691.79056018239</v>
      </c>
      <c r="BN7" s="115">
        <f>+ESTADISTICA!$AP$771-ESTADISTICA!$AP$772</f>
        <v>7573.3757556070796</v>
      </c>
      <c r="BO7" s="115">
        <f>+ESTADISTICA!$AP$771+ESTADISTICA!$AP$772*2</f>
        <v>13750.997962470043</v>
      </c>
      <c r="BP7" s="115">
        <f>+ESTADISTICA!$AP$771-ESTADISTICA!$AP$772*2</f>
        <v>5514.1683533194255</v>
      </c>
      <c r="BQ7" s="115"/>
      <c r="BR7" s="114">
        <f>+ESTADISTICA!$AQ$771</f>
        <v>39.818771929824571</v>
      </c>
      <c r="BS7" s="114">
        <f>+ESTADISTICA!$AQ$771+ESTADISTICA!$AQ$772</f>
        <v>48.631387090201841</v>
      </c>
      <c r="BT7" s="114">
        <f>+ESTADISTICA!$AQ$771-ESTADISTICA!$AQ$772</f>
        <v>31.006156769447301</v>
      </c>
      <c r="BU7" s="114">
        <f>+ESTADISTICA!$AQ$771+ESTADISTICA!$AQ$772*2</f>
        <v>57.444002250579103</v>
      </c>
      <c r="BV7" s="114">
        <f>+ESTADISTICA!$AQ$771-ESTADISTICA!$AQ$772*2</f>
        <v>22.193541609070035</v>
      </c>
      <c r="BW7" s="114"/>
      <c r="BX7" s="74">
        <f>+ESTADISTICA!$AR$771</f>
        <v>10.63842105263158</v>
      </c>
      <c r="BY7" s="74">
        <f>+ESTADISTICA!$AR$771+ESTADISTICA!$AR$772</f>
        <v>14.039956309726993</v>
      </c>
      <c r="BZ7" s="74">
        <f>+ESTADISTICA!$AR$771-ESTADISTICA!$AR$772</f>
        <v>7.2368857955361676</v>
      </c>
      <c r="CA7" s="74">
        <f>+ESTADISTICA!$AR$771+ESTADISTICA!$AR$772*2</f>
        <v>17.441491566822407</v>
      </c>
      <c r="CB7" s="74">
        <f>+ESTADISTICA!$AR$771-ESTADISTICA!$AR$772*2</f>
        <v>3.8353505384407551</v>
      </c>
      <c r="CC7" s="74"/>
      <c r="CD7" s="74">
        <f>+ESTADISTICA!$BL$771</f>
        <v>1.3761929824561403</v>
      </c>
      <c r="CE7" s="74">
        <f>+ESTADISTICA!$BL$771+ESTADISTICA!$BL$772</f>
        <v>1.9599445330382501</v>
      </c>
      <c r="CF7" s="74">
        <f>+ESTADISTICA!$BL$771-ESTADISTICA!$BL$772</f>
        <v>0.79244143187403038</v>
      </c>
      <c r="CG7" s="74">
        <f>+ESTADISTICA!$BL$771+ESTADISTICA!$BL$772*2</f>
        <v>2.5436960836203601</v>
      </c>
      <c r="CH7" s="74">
        <f>+ESTADISTICA!$BL$771-ESTADISTICA!$BL$772*2</f>
        <v>0.20868988129192045</v>
      </c>
      <c r="CI7" s="74"/>
      <c r="CJ7" s="74">
        <f>+ESTADISTICA!$BM$771</f>
        <v>776.40175438596486</v>
      </c>
      <c r="CK7" s="74">
        <f>+ESTADISTICA!$BM$771+ESTADISTICA!$BM$772</f>
        <v>1085.0072702386867</v>
      </c>
      <c r="CL7" s="74">
        <f>+ESTADISTICA!$BM$771-ESTADISTICA!$BM$772</f>
        <v>467.79623853324307</v>
      </c>
      <c r="CM7" s="74">
        <f>+ESTADISTICA!$BM$771+ESTADISTICA!$BM$772*2</f>
        <v>1393.6127860914085</v>
      </c>
      <c r="CN7" s="74">
        <f>+ESTADISTICA!$BM$771-ESTADISTICA!$BM$772*2</f>
        <v>159.19072268052128</v>
      </c>
      <c r="CO7" s="74"/>
      <c r="CP7" s="114">
        <f>+ESTADISTICA!$BO$771</f>
        <v>50.673157894736832</v>
      </c>
      <c r="CQ7" s="114">
        <f>+ESTADISTICA!$BO$771+ESTADISTICA!$BO$772</f>
        <v>57.927057377550724</v>
      </c>
      <c r="CR7" s="114">
        <f>+ESTADISTICA!$BO$771-ESTADISTICA!$BO$772</f>
        <v>43.419258411922939</v>
      </c>
      <c r="CS7" s="114">
        <f>+ESTADISTICA!$BO$771+ESTADISTICA!$BO$772*2</f>
        <v>65.180956860364617</v>
      </c>
      <c r="CT7" s="114">
        <f>+ESTADISTICA!$BO$771-ESTADISTICA!$BO$772*2</f>
        <v>36.16535892910904</v>
      </c>
      <c r="CU7" s="72"/>
      <c r="CV7" s="115">
        <f>+ESTADISTICA!$CJ$771</f>
        <v>2.5155892857142859</v>
      </c>
      <c r="CW7" s="115">
        <f>+ESTADISTICA!$CJ$771+ESTADISTICA!$CJ$772</f>
        <v>3.8390560937163278</v>
      </c>
      <c r="CX7" s="115">
        <f>+ESTADISTICA!$CJ$771-ESTADISTICA!$CJ$772</f>
        <v>1.1921224777122439</v>
      </c>
      <c r="CY7" s="115">
        <f>+ESTADISTICA!$CJ$771+ESTADISTICA!$CJ$772*2</f>
        <v>5.1625229017183702</v>
      </c>
      <c r="CZ7" s="115">
        <f>+ESTADISTICA!$CJ$771-ESTADISTICA!$CJ$772*2</f>
        <v>-0.13134433028979808</v>
      </c>
      <c r="DA7" s="105"/>
      <c r="DB7" s="115">
        <f>+ESTADISTICA!$CK$771</f>
        <v>749.21446428571403</v>
      </c>
      <c r="DC7" s="115">
        <f>+ESTADISTICA!$CK$771+ESTADISTICA!$CK$772</f>
        <v>1260.1168024213255</v>
      </c>
      <c r="DD7" s="115">
        <f>+ESTADISTICA!$CK$771-ESTADISTICA!$CK$772</f>
        <v>238.31212615010253</v>
      </c>
      <c r="DE7" s="115">
        <f>+ESTADISTICA!$CK$771+ESTADISTICA!$CK$772*2</f>
        <v>1771.0191405569371</v>
      </c>
      <c r="DF7" s="115">
        <f>+ESTADISTICA!$CK$771-ESTADISTICA!$CK$772*2</f>
        <v>-272.59021198550897</v>
      </c>
      <c r="DG7" s="105"/>
      <c r="DH7" s="115">
        <f>+ESTADISTICA!$CN$771</f>
        <v>32.926125000000006</v>
      </c>
      <c r="DI7" s="115">
        <f>+ESTADISTICA!$CN$771+ESTADISTICA!$CN$772</f>
        <v>41.510772175600486</v>
      </c>
      <c r="DJ7" s="115">
        <f>+ESTADISTICA!$CN$771-ESTADISTICA!$CN$772</f>
        <v>24.341477824399526</v>
      </c>
      <c r="DK7" s="115">
        <f>+ESTADISTICA!$CN$771+ESTADISTICA!$CN$772*2</f>
        <v>50.09541935120096</v>
      </c>
      <c r="DL7" s="115">
        <f>+ESTADISTICA!$CN$771-ESTADISTICA!$CN$772*2</f>
        <v>15.756830648799049</v>
      </c>
      <c r="DM7" s="105"/>
    </row>
    <row r="8" spans="3:117" x14ac:dyDescent="0.25">
      <c r="C8" s="70">
        <v>669</v>
      </c>
      <c r="D8" s="114">
        <f>+'Rec. Diciembre'!$G$69</f>
        <v>59.718397140410723</v>
      </c>
      <c r="E8" s="114">
        <f>+'Rec. Diciembre'!$G$69+'Rec. Diciembre'!$G$70</f>
        <v>79.56947997745614</v>
      </c>
      <c r="F8" s="114">
        <f>+'Rec. Diciembre'!$G$69-'Rec. Diciembre'!$G$70</f>
        <v>39.867314303365305</v>
      </c>
      <c r="G8" s="114">
        <f>+'Rec. Diciembre'!$G$69+'Rec. Diciembre'!$G$70*2</f>
        <v>99.420562814501551</v>
      </c>
      <c r="H8" s="114">
        <f>+'Rec. Diciembre'!$G$69-'Rec. Diciembre'!$G$70*2</f>
        <v>20.016231466319894</v>
      </c>
      <c r="I8" s="114">
        <v>65.63</v>
      </c>
      <c r="J8" s="114">
        <f>+'Rec. Diciembre'!$H$69</f>
        <v>73.942210917869019</v>
      </c>
      <c r="K8" s="114">
        <f>+'Rec. Diciembre'!$H$69+'Rec. Diciembre'!$H$70</f>
        <v>98.409794611773862</v>
      </c>
      <c r="L8" s="114">
        <f>+'Rec. Diciembre'!$H$69-'Rec. Diciembre'!$H$70</f>
        <v>49.474627223964177</v>
      </c>
      <c r="M8" s="114">
        <f>+'Rec. Diciembre'!$H$69+'Rec. Diciembre'!$H$70*2</f>
        <v>122.87737830567869</v>
      </c>
      <c r="N8" s="114">
        <f>+'Rec. Diciembre'!$H$69-'Rec. Diciembre'!$H$70*2</f>
        <v>25.007043530059342</v>
      </c>
      <c r="O8" s="114">
        <v>82.78</v>
      </c>
      <c r="P8" s="114">
        <f>+'Rec. Diciembre'!$I$69</f>
        <v>79.922204634160337</v>
      </c>
      <c r="Q8" s="114">
        <f>+'Rec. Diciembre'!$I$69+'Rec. Diciembre'!$I$70</f>
        <v>106.3185991193848</v>
      </c>
      <c r="R8" s="114">
        <f>+'Rec. Diciembre'!$I$69-'Rec. Diciembre'!$I$70</f>
        <v>53.525810148935875</v>
      </c>
      <c r="S8" s="114">
        <f>+'Rec. Diciembre'!$I$69+'Rec. Diciembre'!$I$70*2</f>
        <v>132.71499360460928</v>
      </c>
      <c r="T8" s="114">
        <f>+'Rec. Diciembre'!$I$69-'Rec. Diciembre'!$I$70*2</f>
        <v>27.129415663711406</v>
      </c>
      <c r="U8" s="114">
        <v>87.75</v>
      </c>
      <c r="V8" s="74">
        <f>+'Rec. Diciembre'!$K$69</f>
        <v>4.2377690526466996</v>
      </c>
      <c r="W8" s="74">
        <f>+'Rec. Diciembre'!$K$69+'Rec. Diciembre'!$K$70</f>
        <v>6.0403188005723845</v>
      </c>
      <c r="X8" s="74">
        <f>+'Rec. Diciembre'!$K$69-'Rec. Diciembre'!$K$70</f>
        <v>2.4352193047210147</v>
      </c>
      <c r="Y8" s="74">
        <f>+'Rec. Diciembre'!$K$69+'Rec. Diciembre'!$K$70*2</f>
        <v>7.8428685484980694</v>
      </c>
      <c r="Z8" s="74">
        <f>+'Rec. Diciembre'!$K$69-'Rec. Diciembre'!$K$70*2</f>
        <v>0.63266955679533021</v>
      </c>
      <c r="AA8" s="74">
        <v>5.0599999999999996</v>
      </c>
      <c r="AB8" s="74">
        <f>+'Rec. Diciembre'!$L$69</f>
        <v>5.9641788063173875</v>
      </c>
      <c r="AC8" s="74">
        <f>+'Rec. Diciembre'!$L$69+'Rec. Diciembre'!$L$70</f>
        <v>8.2598019431726097</v>
      </c>
      <c r="AD8" s="74">
        <f>+'Rec. Diciembre'!$L$69-'Rec. Diciembre'!$L$70</f>
        <v>3.6685556694621648</v>
      </c>
      <c r="AE8" s="74">
        <f>+'Rec. Diciembre'!$L$69+'Rec. Diciembre'!$L$70*2</f>
        <v>10.555425080027833</v>
      </c>
      <c r="AF8" s="74">
        <f>+'Rec. Diciembre'!$L$69-'Rec. Diciembre'!$L$70*2</f>
        <v>1.3729325326069421</v>
      </c>
      <c r="AG8" s="74">
        <v>5.13</v>
      </c>
      <c r="AH8" s="74">
        <f>+'Rec. Diciembre'!$N$69</f>
        <v>69.739981780539281</v>
      </c>
      <c r="AI8" s="74">
        <f>+'Rec. Diciembre'!$N$69+'Rec. Diciembre'!$N$70</f>
        <v>92.90898236215088</v>
      </c>
      <c r="AJ8" s="74">
        <f>+'Rec. Diciembre'!$N$69-'Rec. Diciembre'!$N$70</f>
        <v>46.570981198927683</v>
      </c>
      <c r="AK8" s="74">
        <f>+'Rec. Diciembre'!$N$69+'Rec. Diciembre'!$N$70*2</f>
        <v>116.07798294376248</v>
      </c>
      <c r="AL8" s="74">
        <f>+'Rec. Diciembre'!$N$69-'Rec. Diciembre'!$N$70*2</f>
        <v>23.401980617316084</v>
      </c>
      <c r="AM8" s="74">
        <v>74.77</v>
      </c>
      <c r="AN8" s="74">
        <f>+'Rec. Diciembre'!$O$69</f>
        <v>4.2643245718988352</v>
      </c>
      <c r="AO8" s="74">
        <f>+'Rec. Diciembre'!$O$69+'Rec. Diciembre'!$O$70</f>
        <v>6.7775628085788391</v>
      </c>
      <c r="AP8" s="74">
        <f>+'Rec. Diciembre'!$O$69-'Rec. Diciembre'!$O$70</f>
        <v>1.7510863352188317</v>
      </c>
      <c r="AQ8" s="74">
        <f>+'Rec. Diciembre'!$O$69+'Rec. Diciembre'!$O$70*2</f>
        <v>9.2908010452588421</v>
      </c>
      <c r="AR8" s="74">
        <f>+'Rec. Diciembre'!$O$69-'Rec. Diciembre'!$O$70*2</f>
        <v>-0.76215190146117173</v>
      </c>
      <c r="AS8" s="74"/>
      <c r="AT8" s="74">
        <f>+'Rec. Diciembre'!$P$69</f>
        <v>3.3623122606354814</v>
      </c>
      <c r="AU8" s="74">
        <f>+'Rec. Diciembre'!$P$69+'Rec. Diciembre'!$P$70</f>
        <v>4.8513495729593679</v>
      </c>
      <c r="AV8" s="74">
        <f>+'Rec. Diciembre'!$P$69-'Rec. Diciembre'!$P$70</f>
        <v>1.8732749483115947</v>
      </c>
      <c r="AW8" s="74">
        <f>+'Rec. Diciembre'!$P$69+'Rec. Diciembre'!$P$70*2</f>
        <v>6.3403868852832552</v>
      </c>
      <c r="AX8" s="74">
        <f>+'Rec. Diciembre'!$P$69-'Rec. Diciembre'!$P$70*2</f>
        <v>0.38423763598770799</v>
      </c>
      <c r="AY8" s="74"/>
      <c r="AZ8" s="74">
        <f>+'Rec. Diciembre'!$S$69</f>
        <v>10.882442015100928</v>
      </c>
      <c r="BA8" s="74">
        <f>+'Rec. Diciembre'!$S$69+'Rec. Diciembre'!$S$70</f>
        <v>18.764704720040914</v>
      </c>
      <c r="BB8" s="74">
        <f>+'Rec. Diciembre'!$S$69-'Rec. Diciembre'!$S$70</f>
        <v>3.0001793101609415</v>
      </c>
      <c r="BC8" s="74">
        <f>+'Rec. Diciembre'!$S$69+'Rec. Diciembre'!$S$70*2</f>
        <v>26.6469674249809</v>
      </c>
      <c r="BD8" s="74">
        <f>+'Rec. Diciembre'!$S$69-'Rec. Diciembre'!$S$70*2</f>
        <v>-4.8820833947790447</v>
      </c>
      <c r="BE8" s="74"/>
      <c r="BF8" s="115">
        <f>+ESTADISTICA!$AO$771</f>
        <v>23.78259649122807</v>
      </c>
      <c r="BG8" s="115">
        <f>+ESTADISTICA!$AO$771+ESTADISTICA!$AO$772</f>
        <v>30.897279379602665</v>
      </c>
      <c r="BH8" s="115">
        <f>+ESTADISTICA!$AO$771-ESTADISTICA!$AO$772</f>
        <v>16.667913602853474</v>
      </c>
      <c r="BI8" s="115">
        <f>+ESTADISTICA!$AO$771+ESTADISTICA!$AO$772*2</f>
        <v>38.01196226797726</v>
      </c>
      <c r="BJ8" s="115">
        <f>+ESTADISTICA!$AO$771-ESTADISTICA!$AO$772*2</f>
        <v>9.5532307144788788</v>
      </c>
      <c r="BK8" s="115"/>
      <c r="BL8" s="115">
        <f>+ESTADISTICA!$AP$771</f>
        <v>9632.5831578947345</v>
      </c>
      <c r="BM8" s="115">
        <f>+ESTADISTICA!$AP$771+ESTADISTICA!$AP$772</f>
        <v>11691.79056018239</v>
      </c>
      <c r="BN8" s="115">
        <f>+ESTADISTICA!$AP$771-ESTADISTICA!$AP$772</f>
        <v>7573.3757556070796</v>
      </c>
      <c r="BO8" s="115">
        <f>+ESTADISTICA!$AP$771+ESTADISTICA!$AP$772*2</f>
        <v>13750.997962470043</v>
      </c>
      <c r="BP8" s="115">
        <f>+ESTADISTICA!$AP$771-ESTADISTICA!$AP$772*2</f>
        <v>5514.1683533194255</v>
      </c>
      <c r="BQ8" s="115"/>
      <c r="BR8" s="114">
        <f>+ESTADISTICA!$AQ$771</f>
        <v>39.818771929824571</v>
      </c>
      <c r="BS8" s="114">
        <f>+ESTADISTICA!$AQ$771+ESTADISTICA!$AQ$772</f>
        <v>48.631387090201841</v>
      </c>
      <c r="BT8" s="114">
        <f>+ESTADISTICA!$AQ$771-ESTADISTICA!$AQ$772</f>
        <v>31.006156769447301</v>
      </c>
      <c r="BU8" s="114">
        <f>+ESTADISTICA!$AQ$771+ESTADISTICA!$AQ$772*2</f>
        <v>57.444002250579103</v>
      </c>
      <c r="BV8" s="114">
        <f>+ESTADISTICA!$AQ$771-ESTADISTICA!$AQ$772*2</f>
        <v>22.193541609070035</v>
      </c>
      <c r="BW8" s="114"/>
      <c r="BX8" s="74">
        <f>+ESTADISTICA!$AR$771</f>
        <v>10.63842105263158</v>
      </c>
      <c r="BY8" s="74">
        <f>+ESTADISTICA!$AR$771+ESTADISTICA!$AR$772</f>
        <v>14.039956309726993</v>
      </c>
      <c r="BZ8" s="74">
        <f>+ESTADISTICA!$AR$771-ESTADISTICA!$AR$772</f>
        <v>7.2368857955361676</v>
      </c>
      <c r="CA8" s="74">
        <f>+ESTADISTICA!$AR$771+ESTADISTICA!$AR$772*2</f>
        <v>17.441491566822407</v>
      </c>
      <c r="CB8" s="74">
        <f>+ESTADISTICA!$AR$771-ESTADISTICA!$AR$772*2</f>
        <v>3.8353505384407551</v>
      </c>
      <c r="CC8" s="74"/>
      <c r="CD8" s="74">
        <f>+ESTADISTICA!$BL$771</f>
        <v>1.3761929824561403</v>
      </c>
      <c r="CE8" s="74">
        <f>+ESTADISTICA!$BL$771+ESTADISTICA!$BL$772</f>
        <v>1.9599445330382501</v>
      </c>
      <c r="CF8" s="74">
        <f>+ESTADISTICA!$BL$771-ESTADISTICA!$BL$772</f>
        <v>0.79244143187403038</v>
      </c>
      <c r="CG8" s="74">
        <f>+ESTADISTICA!$BL$771+ESTADISTICA!$BL$772*2</f>
        <v>2.5436960836203601</v>
      </c>
      <c r="CH8" s="74">
        <f>+ESTADISTICA!$BL$771-ESTADISTICA!$BL$772*2</f>
        <v>0.20868988129192045</v>
      </c>
      <c r="CI8" s="74"/>
      <c r="CJ8" s="74">
        <f>+ESTADISTICA!$BM$771</f>
        <v>776.40175438596486</v>
      </c>
      <c r="CK8" s="74">
        <f>+ESTADISTICA!$BM$771+ESTADISTICA!$BM$772</f>
        <v>1085.0072702386867</v>
      </c>
      <c r="CL8" s="74">
        <f>+ESTADISTICA!$BM$771-ESTADISTICA!$BM$772</f>
        <v>467.79623853324307</v>
      </c>
      <c r="CM8" s="74">
        <f>+ESTADISTICA!$BM$771+ESTADISTICA!$BM$772*2</f>
        <v>1393.6127860914085</v>
      </c>
      <c r="CN8" s="74">
        <f>+ESTADISTICA!$BM$771-ESTADISTICA!$BM$772*2</f>
        <v>159.19072268052128</v>
      </c>
      <c r="CO8" s="74"/>
      <c r="CP8" s="114">
        <f>+ESTADISTICA!$BO$771</f>
        <v>50.673157894736832</v>
      </c>
      <c r="CQ8" s="114">
        <f>+ESTADISTICA!$BO$771+ESTADISTICA!$BO$772</f>
        <v>57.927057377550724</v>
      </c>
      <c r="CR8" s="114">
        <f>+ESTADISTICA!$BO$771-ESTADISTICA!$BO$772</f>
        <v>43.419258411922939</v>
      </c>
      <c r="CS8" s="114">
        <f>+ESTADISTICA!$BO$771+ESTADISTICA!$BO$772*2</f>
        <v>65.180956860364617</v>
      </c>
      <c r="CT8" s="114">
        <f>+ESTADISTICA!$BO$771-ESTADISTICA!$BO$772*2</f>
        <v>36.16535892910904</v>
      </c>
      <c r="CU8" s="72"/>
      <c r="CV8" s="115">
        <f>+ESTADISTICA!$CJ$771</f>
        <v>2.5155892857142859</v>
      </c>
      <c r="CW8" s="115">
        <f>+ESTADISTICA!$CJ$771+ESTADISTICA!$CJ$772</f>
        <v>3.8390560937163278</v>
      </c>
      <c r="CX8" s="115">
        <f>+ESTADISTICA!$CJ$771-ESTADISTICA!$CJ$772</f>
        <v>1.1921224777122439</v>
      </c>
      <c r="CY8" s="115">
        <f>+ESTADISTICA!$CJ$771+ESTADISTICA!$CJ$772*2</f>
        <v>5.1625229017183702</v>
      </c>
      <c r="CZ8" s="115">
        <f>+ESTADISTICA!$CJ$771-ESTADISTICA!$CJ$772*2</f>
        <v>-0.13134433028979808</v>
      </c>
      <c r="DA8" s="105"/>
      <c r="DB8" s="115">
        <f>+ESTADISTICA!$CK$771</f>
        <v>749.21446428571403</v>
      </c>
      <c r="DC8" s="115">
        <f>+ESTADISTICA!$CK$771+ESTADISTICA!$CK$772</f>
        <v>1260.1168024213255</v>
      </c>
      <c r="DD8" s="115">
        <f>+ESTADISTICA!$CK$771-ESTADISTICA!$CK$772</f>
        <v>238.31212615010253</v>
      </c>
      <c r="DE8" s="115">
        <f>+ESTADISTICA!$CK$771+ESTADISTICA!$CK$772*2</f>
        <v>1771.0191405569371</v>
      </c>
      <c r="DF8" s="115">
        <f>+ESTADISTICA!$CK$771-ESTADISTICA!$CK$772*2</f>
        <v>-272.59021198550897</v>
      </c>
      <c r="DG8" s="105"/>
      <c r="DH8" s="115">
        <f>+ESTADISTICA!$CN$771</f>
        <v>32.926125000000006</v>
      </c>
      <c r="DI8" s="115">
        <f>+ESTADISTICA!$CN$771+ESTADISTICA!$CN$772</f>
        <v>41.510772175600486</v>
      </c>
      <c r="DJ8" s="115">
        <f>+ESTADISTICA!$CN$771-ESTADISTICA!$CN$772</f>
        <v>24.341477824399526</v>
      </c>
      <c r="DK8" s="115">
        <f>+ESTADISTICA!$CN$771+ESTADISTICA!$CN$772*2</f>
        <v>50.09541935120096</v>
      </c>
      <c r="DL8" s="115">
        <f>+ESTADISTICA!$CN$771-ESTADISTICA!$CN$772*2</f>
        <v>15.756830648799049</v>
      </c>
      <c r="DM8" s="105"/>
    </row>
    <row r="9" spans="3:117" x14ac:dyDescent="0.25">
      <c r="C9" s="70">
        <v>670</v>
      </c>
      <c r="D9" s="114">
        <f>+'Rec. Diciembre'!$G$69</f>
        <v>59.718397140410723</v>
      </c>
      <c r="E9" s="114">
        <f>+'Rec. Diciembre'!$G$69+'Rec. Diciembre'!$G$70</f>
        <v>79.56947997745614</v>
      </c>
      <c r="F9" s="114">
        <f>+'Rec. Diciembre'!$G$69-'Rec. Diciembre'!$G$70</f>
        <v>39.867314303365305</v>
      </c>
      <c r="G9" s="114">
        <f>+'Rec. Diciembre'!$G$69+'Rec. Diciembre'!$G$70*2</f>
        <v>99.420562814501551</v>
      </c>
      <c r="H9" s="114">
        <f>+'Rec. Diciembre'!$G$69-'Rec. Diciembre'!$G$70*2</f>
        <v>20.016231466319894</v>
      </c>
      <c r="I9" s="114">
        <v>65.63</v>
      </c>
      <c r="J9" s="114">
        <f>+'Rec. Diciembre'!$H$69</f>
        <v>73.942210917869019</v>
      </c>
      <c r="K9" s="114">
        <f>+'Rec. Diciembre'!$H$69+'Rec. Diciembre'!$H$70</f>
        <v>98.409794611773862</v>
      </c>
      <c r="L9" s="114">
        <f>+'Rec. Diciembre'!$H$69-'Rec. Diciembre'!$H$70</f>
        <v>49.474627223964177</v>
      </c>
      <c r="M9" s="114">
        <f>+'Rec. Diciembre'!$H$69+'Rec. Diciembre'!$H$70*2</f>
        <v>122.87737830567869</v>
      </c>
      <c r="N9" s="114">
        <f>+'Rec. Diciembre'!$H$69-'Rec. Diciembre'!$H$70*2</f>
        <v>25.007043530059342</v>
      </c>
      <c r="O9" s="114">
        <v>82.78</v>
      </c>
      <c r="P9" s="114">
        <f>+'Rec. Diciembre'!$I$69</f>
        <v>79.922204634160337</v>
      </c>
      <c r="Q9" s="114">
        <f>+'Rec. Diciembre'!$I$69+'Rec. Diciembre'!$I$70</f>
        <v>106.3185991193848</v>
      </c>
      <c r="R9" s="114">
        <f>+'Rec. Diciembre'!$I$69-'Rec. Diciembre'!$I$70</f>
        <v>53.525810148935875</v>
      </c>
      <c r="S9" s="114">
        <f>+'Rec. Diciembre'!$I$69+'Rec. Diciembre'!$I$70*2</f>
        <v>132.71499360460928</v>
      </c>
      <c r="T9" s="114">
        <f>+'Rec. Diciembre'!$I$69-'Rec. Diciembre'!$I$70*2</f>
        <v>27.129415663711406</v>
      </c>
      <c r="U9" s="114">
        <v>87.75</v>
      </c>
      <c r="V9" s="74">
        <f>+'Rec. Diciembre'!$K$69</f>
        <v>4.2377690526466996</v>
      </c>
      <c r="W9" s="74">
        <f>+'Rec. Diciembre'!$K$69+'Rec. Diciembre'!$K$70</f>
        <v>6.0403188005723845</v>
      </c>
      <c r="X9" s="74">
        <f>+'Rec. Diciembre'!$K$69-'Rec. Diciembre'!$K$70</f>
        <v>2.4352193047210147</v>
      </c>
      <c r="Y9" s="74">
        <f>+'Rec. Diciembre'!$K$69+'Rec. Diciembre'!$K$70*2</f>
        <v>7.8428685484980694</v>
      </c>
      <c r="Z9" s="74">
        <f>+'Rec. Diciembre'!$K$69-'Rec. Diciembre'!$K$70*2</f>
        <v>0.63266955679533021</v>
      </c>
      <c r="AA9" s="74">
        <v>5.0599999999999996</v>
      </c>
      <c r="AB9" s="74">
        <f>+'Rec. Diciembre'!$L$69</f>
        <v>5.9641788063173875</v>
      </c>
      <c r="AC9" s="74">
        <f>+'Rec. Diciembre'!$L$69+'Rec. Diciembre'!$L$70</f>
        <v>8.2598019431726097</v>
      </c>
      <c r="AD9" s="74">
        <f>+'Rec. Diciembre'!$L$69-'Rec. Diciembre'!$L$70</f>
        <v>3.6685556694621648</v>
      </c>
      <c r="AE9" s="74">
        <f>+'Rec. Diciembre'!$L$69+'Rec. Diciembre'!$L$70*2</f>
        <v>10.555425080027833</v>
      </c>
      <c r="AF9" s="74">
        <f>+'Rec. Diciembre'!$L$69-'Rec. Diciembre'!$L$70*2</f>
        <v>1.3729325326069421</v>
      </c>
      <c r="AG9" s="74">
        <v>5.13</v>
      </c>
      <c r="AH9" s="74">
        <f>+'Rec. Diciembre'!$N$69</f>
        <v>69.739981780539281</v>
      </c>
      <c r="AI9" s="74">
        <f>+'Rec. Diciembre'!$N$69+'Rec. Diciembre'!$N$70</f>
        <v>92.90898236215088</v>
      </c>
      <c r="AJ9" s="74">
        <f>+'Rec. Diciembre'!$N$69-'Rec. Diciembre'!$N$70</f>
        <v>46.570981198927683</v>
      </c>
      <c r="AK9" s="74">
        <f>+'Rec. Diciembre'!$N$69+'Rec. Diciembre'!$N$70*2</f>
        <v>116.07798294376248</v>
      </c>
      <c r="AL9" s="74">
        <f>+'Rec. Diciembre'!$N$69-'Rec. Diciembre'!$N$70*2</f>
        <v>23.401980617316084</v>
      </c>
      <c r="AM9" s="74">
        <v>74.77</v>
      </c>
      <c r="AN9" s="74">
        <f>+'Rec. Diciembre'!$O$69</f>
        <v>4.2643245718988352</v>
      </c>
      <c r="AO9" s="74">
        <f>+'Rec. Diciembre'!$O$69+'Rec. Diciembre'!$O$70</f>
        <v>6.7775628085788391</v>
      </c>
      <c r="AP9" s="74">
        <f>+'Rec. Diciembre'!$O$69-'Rec. Diciembre'!$O$70</f>
        <v>1.7510863352188317</v>
      </c>
      <c r="AQ9" s="74">
        <f>+'Rec. Diciembre'!$O$69+'Rec. Diciembre'!$O$70*2</f>
        <v>9.2908010452588421</v>
      </c>
      <c r="AR9" s="74">
        <f>+'Rec. Diciembre'!$O$69-'Rec. Diciembre'!$O$70*2</f>
        <v>-0.76215190146117173</v>
      </c>
      <c r="AS9" s="74"/>
      <c r="AT9" s="74">
        <f>+'Rec. Diciembre'!$P$69</f>
        <v>3.3623122606354814</v>
      </c>
      <c r="AU9" s="74">
        <f>+'Rec. Diciembre'!$P$69+'Rec. Diciembre'!$P$70</f>
        <v>4.8513495729593679</v>
      </c>
      <c r="AV9" s="74">
        <f>+'Rec. Diciembre'!$P$69-'Rec. Diciembre'!$P$70</f>
        <v>1.8732749483115947</v>
      </c>
      <c r="AW9" s="74">
        <f>+'Rec. Diciembre'!$P$69+'Rec. Diciembre'!$P$70*2</f>
        <v>6.3403868852832552</v>
      </c>
      <c r="AX9" s="74">
        <f>+'Rec. Diciembre'!$P$69-'Rec. Diciembre'!$P$70*2</f>
        <v>0.38423763598770799</v>
      </c>
      <c r="AY9" s="74"/>
      <c r="AZ9" s="74">
        <f>+'Rec. Diciembre'!$S$69</f>
        <v>10.882442015100928</v>
      </c>
      <c r="BA9" s="74">
        <f>+'Rec. Diciembre'!$S$69+'Rec. Diciembre'!$S$70</f>
        <v>18.764704720040914</v>
      </c>
      <c r="BB9" s="74">
        <f>+'Rec. Diciembre'!$S$69-'Rec. Diciembre'!$S$70</f>
        <v>3.0001793101609415</v>
      </c>
      <c r="BC9" s="74">
        <f>+'Rec. Diciembre'!$S$69+'Rec. Diciembre'!$S$70*2</f>
        <v>26.6469674249809</v>
      </c>
      <c r="BD9" s="74">
        <f>+'Rec. Diciembre'!$S$69-'Rec. Diciembre'!$S$70*2</f>
        <v>-4.8820833947790447</v>
      </c>
      <c r="BE9" s="74"/>
      <c r="BF9" s="115">
        <f>+ESTADISTICA!$AO$771</f>
        <v>23.78259649122807</v>
      </c>
      <c r="BG9" s="115">
        <f>+ESTADISTICA!$AO$771+ESTADISTICA!$AO$772</f>
        <v>30.897279379602665</v>
      </c>
      <c r="BH9" s="115">
        <f>+ESTADISTICA!$AO$771-ESTADISTICA!$AO$772</f>
        <v>16.667913602853474</v>
      </c>
      <c r="BI9" s="115">
        <f>+ESTADISTICA!$AO$771+ESTADISTICA!$AO$772*2</f>
        <v>38.01196226797726</v>
      </c>
      <c r="BJ9" s="115">
        <f>+ESTADISTICA!$AO$771-ESTADISTICA!$AO$772*2</f>
        <v>9.5532307144788788</v>
      </c>
      <c r="BK9" s="115"/>
      <c r="BL9" s="115">
        <f>+ESTADISTICA!$AP$771</f>
        <v>9632.5831578947345</v>
      </c>
      <c r="BM9" s="115">
        <f>+ESTADISTICA!$AP$771+ESTADISTICA!$AP$772</f>
        <v>11691.79056018239</v>
      </c>
      <c r="BN9" s="115">
        <f>+ESTADISTICA!$AP$771-ESTADISTICA!$AP$772</f>
        <v>7573.3757556070796</v>
      </c>
      <c r="BO9" s="115">
        <f>+ESTADISTICA!$AP$771+ESTADISTICA!$AP$772*2</f>
        <v>13750.997962470043</v>
      </c>
      <c r="BP9" s="115">
        <f>+ESTADISTICA!$AP$771-ESTADISTICA!$AP$772*2</f>
        <v>5514.1683533194255</v>
      </c>
      <c r="BQ9" s="115"/>
      <c r="BR9" s="114">
        <f>+ESTADISTICA!$AQ$771</f>
        <v>39.818771929824571</v>
      </c>
      <c r="BS9" s="114">
        <f>+ESTADISTICA!$AQ$771+ESTADISTICA!$AQ$772</f>
        <v>48.631387090201841</v>
      </c>
      <c r="BT9" s="114">
        <f>+ESTADISTICA!$AQ$771-ESTADISTICA!$AQ$772</f>
        <v>31.006156769447301</v>
      </c>
      <c r="BU9" s="114">
        <f>+ESTADISTICA!$AQ$771+ESTADISTICA!$AQ$772*2</f>
        <v>57.444002250579103</v>
      </c>
      <c r="BV9" s="114">
        <f>+ESTADISTICA!$AQ$771-ESTADISTICA!$AQ$772*2</f>
        <v>22.193541609070035</v>
      </c>
      <c r="BW9" s="114"/>
      <c r="BX9" s="74">
        <f>+ESTADISTICA!$AR$771</f>
        <v>10.63842105263158</v>
      </c>
      <c r="BY9" s="74">
        <f>+ESTADISTICA!$AR$771+ESTADISTICA!$AR$772</f>
        <v>14.039956309726993</v>
      </c>
      <c r="BZ9" s="74">
        <f>+ESTADISTICA!$AR$771-ESTADISTICA!$AR$772</f>
        <v>7.2368857955361676</v>
      </c>
      <c r="CA9" s="74">
        <f>+ESTADISTICA!$AR$771+ESTADISTICA!$AR$772*2</f>
        <v>17.441491566822407</v>
      </c>
      <c r="CB9" s="74">
        <f>+ESTADISTICA!$AR$771-ESTADISTICA!$AR$772*2</f>
        <v>3.8353505384407551</v>
      </c>
      <c r="CC9" s="74"/>
      <c r="CD9" s="74">
        <f>+ESTADISTICA!$BL$771</f>
        <v>1.3761929824561403</v>
      </c>
      <c r="CE9" s="74">
        <f>+ESTADISTICA!$BL$771+ESTADISTICA!$BL$772</f>
        <v>1.9599445330382501</v>
      </c>
      <c r="CF9" s="74">
        <f>+ESTADISTICA!$BL$771-ESTADISTICA!$BL$772</f>
        <v>0.79244143187403038</v>
      </c>
      <c r="CG9" s="74">
        <f>+ESTADISTICA!$BL$771+ESTADISTICA!$BL$772*2</f>
        <v>2.5436960836203601</v>
      </c>
      <c r="CH9" s="74">
        <f>+ESTADISTICA!$BL$771-ESTADISTICA!$BL$772*2</f>
        <v>0.20868988129192045</v>
      </c>
      <c r="CI9" s="74"/>
      <c r="CJ9" s="74">
        <f>+ESTADISTICA!$BM$771</f>
        <v>776.40175438596486</v>
      </c>
      <c r="CK9" s="74">
        <f>+ESTADISTICA!$BM$771+ESTADISTICA!$BM$772</f>
        <v>1085.0072702386867</v>
      </c>
      <c r="CL9" s="74">
        <f>+ESTADISTICA!$BM$771-ESTADISTICA!$BM$772</f>
        <v>467.79623853324307</v>
      </c>
      <c r="CM9" s="74">
        <f>+ESTADISTICA!$BM$771+ESTADISTICA!$BM$772*2</f>
        <v>1393.6127860914085</v>
      </c>
      <c r="CN9" s="74">
        <f>+ESTADISTICA!$BM$771-ESTADISTICA!$BM$772*2</f>
        <v>159.19072268052128</v>
      </c>
      <c r="CO9" s="74"/>
      <c r="CP9" s="114">
        <f>+ESTADISTICA!$BO$771</f>
        <v>50.673157894736832</v>
      </c>
      <c r="CQ9" s="114">
        <f>+ESTADISTICA!$BO$771+ESTADISTICA!$BO$772</f>
        <v>57.927057377550724</v>
      </c>
      <c r="CR9" s="114">
        <f>+ESTADISTICA!$BO$771-ESTADISTICA!$BO$772</f>
        <v>43.419258411922939</v>
      </c>
      <c r="CS9" s="114">
        <f>+ESTADISTICA!$BO$771+ESTADISTICA!$BO$772*2</f>
        <v>65.180956860364617</v>
      </c>
      <c r="CT9" s="114">
        <f>+ESTADISTICA!$BO$771-ESTADISTICA!$BO$772*2</f>
        <v>36.16535892910904</v>
      </c>
      <c r="CU9" s="72"/>
      <c r="CV9" s="115">
        <f>+ESTADISTICA!$CJ$771</f>
        <v>2.5155892857142859</v>
      </c>
      <c r="CW9" s="115">
        <f>+ESTADISTICA!$CJ$771+ESTADISTICA!$CJ$772</f>
        <v>3.8390560937163278</v>
      </c>
      <c r="CX9" s="115">
        <f>+ESTADISTICA!$CJ$771-ESTADISTICA!$CJ$772</f>
        <v>1.1921224777122439</v>
      </c>
      <c r="CY9" s="115">
        <f>+ESTADISTICA!$CJ$771+ESTADISTICA!$CJ$772*2</f>
        <v>5.1625229017183702</v>
      </c>
      <c r="CZ9" s="115">
        <f>+ESTADISTICA!$CJ$771-ESTADISTICA!$CJ$772*2</f>
        <v>-0.13134433028979808</v>
      </c>
      <c r="DA9" s="105"/>
      <c r="DB9" s="115">
        <f>+ESTADISTICA!$CK$771</f>
        <v>749.21446428571403</v>
      </c>
      <c r="DC9" s="115">
        <f>+ESTADISTICA!$CK$771+ESTADISTICA!$CK$772</f>
        <v>1260.1168024213255</v>
      </c>
      <c r="DD9" s="115">
        <f>+ESTADISTICA!$CK$771-ESTADISTICA!$CK$772</f>
        <v>238.31212615010253</v>
      </c>
      <c r="DE9" s="115">
        <f>+ESTADISTICA!$CK$771+ESTADISTICA!$CK$772*2</f>
        <v>1771.0191405569371</v>
      </c>
      <c r="DF9" s="115">
        <f>+ESTADISTICA!$CK$771-ESTADISTICA!$CK$772*2</f>
        <v>-272.59021198550897</v>
      </c>
      <c r="DG9" s="105"/>
      <c r="DH9" s="115">
        <f>+ESTADISTICA!$CN$771</f>
        <v>32.926125000000006</v>
      </c>
      <c r="DI9" s="115">
        <f>+ESTADISTICA!$CN$771+ESTADISTICA!$CN$772</f>
        <v>41.510772175600486</v>
      </c>
      <c r="DJ9" s="115">
        <f>+ESTADISTICA!$CN$771-ESTADISTICA!$CN$772</f>
        <v>24.341477824399526</v>
      </c>
      <c r="DK9" s="115">
        <f>+ESTADISTICA!$CN$771+ESTADISTICA!$CN$772*2</f>
        <v>50.09541935120096</v>
      </c>
      <c r="DL9" s="115">
        <f>+ESTADISTICA!$CN$771-ESTADISTICA!$CN$772*2</f>
        <v>15.756830648799049</v>
      </c>
      <c r="DM9" s="105"/>
    </row>
    <row r="10" spans="3:117" x14ac:dyDescent="0.25">
      <c r="C10" s="70">
        <v>671</v>
      </c>
      <c r="D10" s="114">
        <f>+'Rec. Diciembre'!$G$69</f>
        <v>59.718397140410723</v>
      </c>
      <c r="E10" s="114">
        <f>+'Rec. Diciembre'!$G$69+'Rec. Diciembre'!$G$70</f>
        <v>79.56947997745614</v>
      </c>
      <c r="F10" s="114">
        <f>+'Rec. Diciembre'!$G$69-'Rec. Diciembre'!$G$70</f>
        <v>39.867314303365305</v>
      </c>
      <c r="G10" s="114">
        <f>+'Rec. Diciembre'!$G$69+'Rec. Diciembre'!$G$70*2</f>
        <v>99.420562814501551</v>
      </c>
      <c r="H10" s="114">
        <f>+'Rec. Diciembre'!$G$69-'Rec. Diciembre'!$G$70*2</f>
        <v>20.016231466319894</v>
      </c>
      <c r="I10" s="114">
        <v>65.63</v>
      </c>
      <c r="J10" s="114">
        <f>+'Rec. Diciembre'!$H$69</f>
        <v>73.942210917869019</v>
      </c>
      <c r="K10" s="114">
        <f>+'Rec. Diciembre'!$H$69+'Rec. Diciembre'!$H$70</f>
        <v>98.409794611773862</v>
      </c>
      <c r="L10" s="114">
        <f>+'Rec. Diciembre'!$H$69-'Rec. Diciembre'!$H$70</f>
        <v>49.474627223964177</v>
      </c>
      <c r="M10" s="114">
        <f>+'Rec. Diciembre'!$H$69+'Rec. Diciembre'!$H$70*2</f>
        <v>122.87737830567869</v>
      </c>
      <c r="N10" s="114">
        <f>+'Rec. Diciembre'!$H$69-'Rec. Diciembre'!$H$70*2</f>
        <v>25.007043530059342</v>
      </c>
      <c r="O10" s="114">
        <v>82.78</v>
      </c>
      <c r="P10" s="114">
        <f>+'Rec. Diciembre'!$I$69</f>
        <v>79.922204634160337</v>
      </c>
      <c r="Q10" s="114">
        <f>+'Rec. Diciembre'!$I$69+'Rec. Diciembre'!$I$70</f>
        <v>106.3185991193848</v>
      </c>
      <c r="R10" s="114">
        <f>+'Rec. Diciembre'!$I$69-'Rec. Diciembre'!$I$70</f>
        <v>53.525810148935875</v>
      </c>
      <c r="S10" s="114">
        <f>+'Rec. Diciembre'!$I$69+'Rec. Diciembre'!$I$70*2</f>
        <v>132.71499360460928</v>
      </c>
      <c r="T10" s="114">
        <f>+'Rec. Diciembre'!$I$69-'Rec. Diciembre'!$I$70*2</f>
        <v>27.129415663711406</v>
      </c>
      <c r="U10" s="114">
        <v>87.75</v>
      </c>
      <c r="V10" s="74">
        <f>+'Rec. Diciembre'!$K$69</f>
        <v>4.2377690526466996</v>
      </c>
      <c r="W10" s="74">
        <f>+'Rec. Diciembre'!$K$69+'Rec. Diciembre'!$K$70</f>
        <v>6.0403188005723845</v>
      </c>
      <c r="X10" s="74">
        <f>+'Rec. Diciembre'!$K$69-'Rec. Diciembre'!$K$70</f>
        <v>2.4352193047210147</v>
      </c>
      <c r="Y10" s="74">
        <f>+'Rec. Diciembre'!$K$69+'Rec. Diciembre'!$K$70*2</f>
        <v>7.8428685484980694</v>
      </c>
      <c r="Z10" s="74">
        <f>+'Rec. Diciembre'!$K$69-'Rec. Diciembre'!$K$70*2</f>
        <v>0.63266955679533021</v>
      </c>
      <c r="AA10" s="74">
        <v>5.0599999999999996</v>
      </c>
      <c r="AB10" s="74">
        <f>+'Rec. Diciembre'!$L$69</f>
        <v>5.9641788063173875</v>
      </c>
      <c r="AC10" s="74">
        <f>+'Rec. Diciembre'!$L$69+'Rec. Diciembre'!$L$70</f>
        <v>8.2598019431726097</v>
      </c>
      <c r="AD10" s="74">
        <f>+'Rec. Diciembre'!$L$69-'Rec. Diciembre'!$L$70</f>
        <v>3.6685556694621648</v>
      </c>
      <c r="AE10" s="74">
        <f>+'Rec. Diciembre'!$L$69+'Rec. Diciembre'!$L$70*2</f>
        <v>10.555425080027833</v>
      </c>
      <c r="AF10" s="74">
        <f>+'Rec. Diciembre'!$L$69-'Rec. Diciembre'!$L$70*2</f>
        <v>1.3729325326069421</v>
      </c>
      <c r="AG10" s="74">
        <v>5.13</v>
      </c>
      <c r="AH10" s="74">
        <f>+'Rec. Diciembre'!$N$69</f>
        <v>69.739981780539281</v>
      </c>
      <c r="AI10" s="74">
        <f>+'Rec. Diciembre'!$N$69+'Rec. Diciembre'!$N$70</f>
        <v>92.90898236215088</v>
      </c>
      <c r="AJ10" s="74">
        <f>+'Rec. Diciembre'!$N$69-'Rec. Diciembre'!$N$70</f>
        <v>46.570981198927683</v>
      </c>
      <c r="AK10" s="74">
        <f>+'Rec. Diciembre'!$N$69+'Rec. Diciembre'!$N$70*2</f>
        <v>116.07798294376248</v>
      </c>
      <c r="AL10" s="74">
        <f>+'Rec. Diciembre'!$N$69-'Rec. Diciembre'!$N$70*2</f>
        <v>23.401980617316084</v>
      </c>
      <c r="AM10" s="74">
        <v>74.77</v>
      </c>
      <c r="AN10" s="74">
        <f>+'Rec. Diciembre'!$O$69</f>
        <v>4.2643245718988352</v>
      </c>
      <c r="AO10" s="74">
        <f>+'Rec. Diciembre'!$O$69+'Rec. Diciembre'!$O$70</f>
        <v>6.7775628085788391</v>
      </c>
      <c r="AP10" s="74">
        <f>+'Rec. Diciembre'!$O$69-'Rec. Diciembre'!$O$70</f>
        <v>1.7510863352188317</v>
      </c>
      <c r="AQ10" s="74">
        <f>+'Rec. Diciembre'!$O$69+'Rec. Diciembre'!$O$70*2</f>
        <v>9.2908010452588421</v>
      </c>
      <c r="AR10" s="74">
        <f>+'Rec. Diciembre'!$O$69-'Rec. Diciembre'!$O$70*2</f>
        <v>-0.76215190146117173</v>
      </c>
      <c r="AS10" s="74"/>
      <c r="AT10" s="74">
        <f>+'Rec. Diciembre'!$P$69</f>
        <v>3.3623122606354814</v>
      </c>
      <c r="AU10" s="74">
        <f>+'Rec. Diciembre'!$P$69+'Rec. Diciembre'!$P$70</f>
        <v>4.8513495729593679</v>
      </c>
      <c r="AV10" s="74">
        <f>+'Rec. Diciembre'!$P$69-'Rec. Diciembre'!$P$70</f>
        <v>1.8732749483115947</v>
      </c>
      <c r="AW10" s="74">
        <f>+'Rec. Diciembre'!$P$69+'Rec. Diciembre'!$P$70*2</f>
        <v>6.3403868852832552</v>
      </c>
      <c r="AX10" s="74">
        <f>+'Rec. Diciembre'!$P$69-'Rec. Diciembre'!$P$70*2</f>
        <v>0.38423763598770799</v>
      </c>
      <c r="AY10" s="74"/>
      <c r="AZ10" s="74">
        <f>+'Rec. Diciembre'!$S$69</f>
        <v>10.882442015100928</v>
      </c>
      <c r="BA10" s="74">
        <f>+'Rec. Diciembre'!$S$69+'Rec. Diciembre'!$S$70</f>
        <v>18.764704720040914</v>
      </c>
      <c r="BB10" s="74">
        <f>+'Rec. Diciembre'!$S$69-'Rec. Diciembre'!$S$70</f>
        <v>3.0001793101609415</v>
      </c>
      <c r="BC10" s="74">
        <f>+'Rec. Diciembre'!$S$69+'Rec. Diciembre'!$S$70*2</f>
        <v>26.6469674249809</v>
      </c>
      <c r="BD10" s="74">
        <f>+'Rec. Diciembre'!$S$69-'Rec. Diciembre'!$S$70*2</f>
        <v>-4.8820833947790447</v>
      </c>
      <c r="BE10" s="74"/>
      <c r="BF10" s="115">
        <f>+ESTADISTICA!$AO$771</f>
        <v>23.78259649122807</v>
      </c>
      <c r="BG10" s="115">
        <f>+ESTADISTICA!$AO$771+ESTADISTICA!$AO$772</f>
        <v>30.897279379602665</v>
      </c>
      <c r="BH10" s="115">
        <f>+ESTADISTICA!$AO$771-ESTADISTICA!$AO$772</f>
        <v>16.667913602853474</v>
      </c>
      <c r="BI10" s="115">
        <f>+ESTADISTICA!$AO$771+ESTADISTICA!$AO$772*2</f>
        <v>38.01196226797726</v>
      </c>
      <c r="BJ10" s="115">
        <f>+ESTADISTICA!$AO$771-ESTADISTICA!$AO$772*2</f>
        <v>9.5532307144788788</v>
      </c>
      <c r="BK10" s="115"/>
      <c r="BL10" s="115">
        <f>+ESTADISTICA!$AP$771</f>
        <v>9632.5831578947345</v>
      </c>
      <c r="BM10" s="115">
        <f>+ESTADISTICA!$AP$771+ESTADISTICA!$AP$772</f>
        <v>11691.79056018239</v>
      </c>
      <c r="BN10" s="115">
        <f>+ESTADISTICA!$AP$771-ESTADISTICA!$AP$772</f>
        <v>7573.3757556070796</v>
      </c>
      <c r="BO10" s="115">
        <f>+ESTADISTICA!$AP$771+ESTADISTICA!$AP$772*2</f>
        <v>13750.997962470043</v>
      </c>
      <c r="BP10" s="115">
        <f>+ESTADISTICA!$AP$771-ESTADISTICA!$AP$772*2</f>
        <v>5514.1683533194255</v>
      </c>
      <c r="BQ10" s="115"/>
      <c r="BR10" s="114">
        <f>+ESTADISTICA!$AQ$771</f>
        <v>39.818771929824571</v>
      </c>
      <c r="BS10" s="114">
        <f>+ESTADISTICA!$AQ$771+ESTADISTICA!$AQ$772</f>
        <v>48.631387090201841</v>
      </c>
      <c r="BT10" s="114">
        <f>+ESTADISTICA!$AQ$771-ESTADISTICA!$AQ$772</f>
        <v>31.006156769447301</v>
      </c>
      <c r="BU10" s="114">
        <f>+ESTADISTICA!$AQ$771+ESTADISTICA!$AQ$772*2</f>
        <v>57.444002250579103</v>
      </c>
      <c r="BV10" s="114">
        <f>+ESTADISTICA!$AQ$771-ESTADISTICA!$AQ$772*2</f>
        <v>22.193541609070035</v>
      </c>
      <c r="BW10" s="114"/>
      <c r="BX10" s="74">
        <f>+ESTADISTICA!$AR$771</f>
        <v>10.63842105263158</v>
      </c>
      <c r="BY10" s="74">
        <f>+ESTADISTICA!$AR$771+ESTADISTICA!$AR$772</f>
        <v>14.039956309726993</v>
      </c>
      <c r="BZ10" s="74">
        <f>+ESTADISTICA!$AR$771-ESTADISTICA!$AR$772</f>
        <v>7.2368857955361676</v>
      </c>
      <c r="CA10" s="74">
        <f>+ESTADISTICA!$AR$771+ESTADISTICA!$AR$772*2</f>
        <v>17.441491566822407</v>
      </c>
      <c r="CB10" s="74">
        <f>+ESTADISTICA!$AR$771-ESTADISTICA!$AR$772*2</f>
        <v>3.8353505384407551</v>
      </c>
      <c r="CC10" s="74"/>
      <c r="CD10" s="74">
        <f>+ESTADISTICA!$BL$771</f>
        <v>1.3761929824561403</v>
      </c>
      <c r="CE10" s="74">
        <f>+ESTADISTICA!$BL$771+ESTADISTICA!$BL$772</f>
        <v>1.9599445330382501</v>
      </c>
      <c r="CF10" s="74">
        <f>+ESTADISTICA!$BL$771-ESTADISTICA!$BL$772</f>
        <v>0.79244143187403038</v>
      </c>
      <c r="CG10" s="74">
        <f>+ESTADISTICA!$BL$771+ESTADISTICA!$BL$772*2</f>
        <v>2.5436960836203601</v>
      </c>
      <c r="CH10" s="74">
        <f>+ESTADISTICA!$BL$771-ESTADISTICA!$BL$772*2</f>
        <v>0.20868988129192045</v>
      </c>
      <c r="CI10" s="74"/>
      <c r="CJ10" s="74">
        <f>+ESTADISTICA!$BM$771</f>
        <v>776.40175438596486</v>
      </c>
      <c r="CK10" s="74">
        <f>+ESTADISTICA!$BM$771+ESTADISTICA!$BM$772</f>
        <v>1085.0072702386867</v>
      </c>
      <c r="CL10" s="74">
        <f>+ESTADISTICA!$BM$771-ESTADISTICA!$BM$772</f>
        <v>467.79623853324307</v>
      </c>
      <c r="CM10" s="74">
        <f>+ESTADISTICA!$BM$771+ESTADISTICA!$BM$772*2</f>
        <v>1393.6127860914085</v>
      </c>
      <c r="CN10" s="74">
        <f>+ESTADISTICA!$BM$771-ESTADISTICA!$BM$772*2</f>
        <v>159.19072268052128</v>
      </c>
      <c r="CO10" s="74"/>
      <c r="CP10" s="114">
        <f>+ESTADISTICA!$BO$771</f>
        <v>50.673157894736832</v>
      </c>
      <c r="CQ10" s="114">
        <f>+ESTADISTICA!$BO$771+ESTADISTICA!$BO$772</f>
        <v>57.927057377550724</v>
      </c>
      <c r="CR10" s="114">
        <f>+ESTADISTICA!$BO$771-ESTADISTICA!$BO$772</f>
        <v>43.419258411922939</v>
      </c>
      <c r="CS10" s="114">
        <f>+ESTADISTICA!$BO$771+ESTADISTICA!$BO$772*2</f>
        <v>65.180956860364617</v>
      </c>
      <c r="CT10" s="114">
        <f>+ESTADISTICA!$BO$771-ESTADISTICA!$BO$772*2</f>
        <v>36.16535892910904</v>
      </c>
      <c r="CU10" s="72"/>
      <c r="CV10" s="115">
        <f>+ESTADISTICA!$CJ$771</f>
        <v>2.5155892857142859</v>
      </c>
      <c r="CW10" s="115">
        <f>+ESTADISTICA!$CJ$771+ESTADISTICA!$CJ$772</f>
        <v>3.8390560937163278</v>
      </c>
      <c r="CX10" s="115">
        <f>+ESTADISTICA!$CJ$771-ESTADISTICA!$CJ$772</f>
        <v>1.1921224777122439</v>
      </c>
      <c r="CY10" s="115">
        <f>+ESTADISTICA!$CJ$771+ESTADISTICA!$CJ$772*2</f>
        <v>5.1625229017183702</v>
      </c>
      <c r="CZ10" s="115">
        <f>+ESTADISTICA!$CJ$771-ESTADISTICA!$CJ$772*2</f>
        <v>-0.13134433028979808</v>
      </c>
      <c r="DA10" s="105"/>
      <c r="DB10" s="115">
        <f>+ESTADISTICA!$CK$771</f>
        <v>749.21446428571403</v>
      </c>
      <c r="DC10" s="115">
        <f>+ESTADISTICA!$CK$771+ESTADISTICA!$CK$772</f>
        <v>1260.1168024213255</v>
      </c>
      <c r="DD10" s="115">
        <f>+ESTADISTICA!$CK$771-ESTADISTICA!$CK$772</f>
        <v>238.31212615010253</v>
      </c>
      <c r="DE10" s="115">
        <f>+ESTADISTICA!$CK$771+ESTADISTICA!$CK$772*2</f>
        <v>1771.0191405569371</v>
      </c>
      <c r="DF10" s="115">
        <f>+ESTADISTICA!$CK$771-ESTADISTICA!$CK$772*2</f>
        <v>-272.59021198550897</v>
      </c>
      <c r="DG10" s="105"/>
      <c r="DH10" s="115">
        <f>+ESTADISTICA!$CN$771</f>
        <v>32.926125000000006</v>
      </c>
      <c r="DI10" s="115">
        <f>+ESTADISTICA!$CN$771+ESTADISTICA!$CN$772</f>
        <v>41.510772175600486</v>
      </c>
      <c r="DJ10" s="115">
        <f>+ESTADISTICA!$CN$771-ESTADISTICA!$CN$772</f>
        <v>24.341477824399526</v>
      </c>
      <c r="DK10" s="115">
        <f>+ESTADISTICA!$CN$771+ESTADISTICA!$CN$772*2</f>
        <v>50.09541935120096</v>
      </c>
      <c r="DL10" s="115">
        <f>+ESTADISTICA!$CN$771-ESTADISTICA!$CN$772*2</f>
        <v>15.756830648799049</v>
      </c>
      <c r="DM10" s="105"/>
    </row>
    <row r="11" spans="3:117" x14ac:dyDescent="0.25">
      <c r="C11" s="70">
        <v>672</v>
      </c>
      <c r="D11" s="114">
        <f>+'Rec. Diciembre'!$G$69</f>
        <v>59.718397140410723</v>
      </c>
      <c r="E11" s="114">
        <f>+'Rec. Diciembre'!$G$69+'Rec. Diciembre'!$G$70</f>
        <v>79.56947997745614</v>
      </c>
      <c r="F11" s="114">
        <f>+'Rec. Diciembre'!$G$69-'Rec. Diciembre'!$G$70</f>
        <v>39.867314303365305</v>
      </c>
      <c r="G11" s="114">
        <f>+'Rec. Diciembre'!$G$69+'Rec. Diciembre'!$G$70*2</f>
        <v>99.420562814501551</v>
      </c>
      <c r="H11" s="114">
        <f>+'Rec. Diciembre'!$G$69-'Rec. Diciembre'!$G$70*2</f>
        <v>20.016231466319894</v>
      </c>
      <c r="I11" s="114">
        <v>65.63</v>
      </c>
      <c r="J11" s="114">
        <f>+'Rec. Diciembre'!$H$69</f>
        <v>73.942210917869019</v>
      </c>
      <c r="K11" s="114">
        <f>+'Rec. Diciembre'!$H$69+'Rec. Diciembre'!$H$70</f>
        <v>98.409794611773862</v>
      </c>
      <c r="L11" s="114">
        <f>+'Rec. Diciembre'!$H$69-'Rec. Diciembre'!$H$70</f>
        <v>49.474627223964177</v>
      </c>
      <c r="M11" s="114">
        <f>+'Rec. Diciembre'!$H$69+'Rec. Diciembre'!$H$70*2</f>
        <v>122.87737830567869</v>
      </c>
      <c r="N11" s="114">
        <f>+'Rec. Diciembre'!$H$69-'Rec. Diciembre'!$H$70*2</f>
        <v>25.007043530059342</v>
      </c>
      <c r="O11" s="114">
        <v>82.78</v>
      </c>
      <c r="P11" s="114">
        <f>+'Rec. Diciembre'!$I$69</f>
        <v>79.922204634160337</v>
      </c>
      <c r="Q11" s="114">
        <f>+'Rec. Diciembre'!$I$69+'Rec. Diciembre'!$I$70</f>
        <v>106.3185991193848</v>
      </c>
      <c r="R11" s="114">
        <f>+'Rec. Diciembre'!$I$69-'Rec. Diciembre'!$I$70</f>
        <v>53.525810148935875</v>
      </c>
      <c r="S11" s="114">
        <f>+'Rec. Diciembre'!$I$69+'Rec. Diciembre'!$I$70*2</f>
        <v>132.71499360460928</v>
      </c>
      <c r="T11" s="114">
        <f>+'Rec. Diciembre'!$I$69-'Rec. Diciembre'!$I$70*2</f>
        <v>27.129415663711406</v>
      </c>
      <c r="U11" s="114">
        <v>87.75</v>
      </c>
      <c r="V11" s="74">
        <f>+'Rec. Diciembre'!$K$69</f>
        <v>4.2377690526466996</v>
      </c>
      <c r="W11" s="74">
        <f>+'Rec. Diciembre'!$K$69+'Rec. Diciembre'!$K$70</f>
        <v>6.0403188005723845</v>
      </c>
      <c r="X11" s="74">
        <f>+'Rec. Diciembre'!$K$69-'Rec. Diciembre'!$K$70</f>
        <v>2.4352193047210147</v>
      </c>
      <c r="Y11" s="74">
        <f>+'Rec. Diciembre'!$K$69+'Rec. Diciembre'!$K$70*2</f>
        <v>7.8428685484980694</v>
      </c>
      <c r="Z11" s="74">
        <f>+'Rec. Diciembre'!$K$69-'Rec. Diciembre'!$K$70*2</f>
        <v>0.63266955679533021</v>
      </c>
      <c r="AA11" s="74">
        <v>5.0599999999999996</v>
      </c>
      <c r="AB11" s="74">
        <f>+'Rec. Diciembre'!$L$69</f>
        <v>5.9641788063173875</v>
      </c>
      <c r="AC11" s="74">
        <f>+'Rec. Diciembre'!$L$69+'Rec. Diciembre'!$L$70</f>
        <v>8.2598019431726097</v>
      </c>
      <c r="AD11" s="74">
        <f>+'Rec. Diciembre'!$L$69-'Rec. Diciembre'!$L$70</f>
        <v>3.6685556694621648</v>
      </c>
      <c r="AE11" s="74">
        <f>+'Rec. Diciembre'!$L$69+'Rec. Diciembre'!$L$70*2</f>
        <v>10.555425080027833</v>
      </c>
      <c r="AF11" s="74">
        <f>+'Rec. Diciembre'!$L$69-'Rec. Diciembre'!$L$70*2</f>
        <v>1.3729325326069421</v>
      </c>
      <c r="AG11" s="74">
        <v>5.13</v>
      </c>
      <c r="AH11" s="74">
        <f>+'Rec. Diciembre'!$N$69</f>
        <v>69.739981780539281</v>
      </c>
      <c r="AI11" s="74">
        <f>+'Rec. Diciembre'!$N$69+'Rec. Diciembre'!$N$70</f>
        <v>92.90898236215088</v>
      </c>
      <c r="AJ11" s="74">
        <f>+'Rec. Diciembre'!$N$69-'Rec. Diciembre'!$N$70</f>
        <v>46.570981198927683</v>
      </c>
      <c r="AK11" s="74">
        <f>+'Rec. Diciembre'!$N$69+'Rec. Diciembre'!$N$70*2</f>
        <v>116.07798294376248</v>
      </c>
      <c r="AL11" s="74">
        <f>+'Rec. Diciembre'!$N$69-'Rec. Diciembre'!$N$70*2</f>
        <v>23.401980617316084</v>
      </c>
      <c r="AM11" s="74">
        <v>74.77</v>
      </c>
      <c r="AN11" s="74">
        <f>+'Rec. Diciembre'!$O$69</f>
        <v>4.2643245718988352</v>
      </c>
      <c r="AO11" s="74">
        <f>+'Rec. Diciembre'!$O$69+'Rec. Diciembre'!$O$70</f>
        <v>6.7775628085788391</v>
      </c>
      <c r="AP11" s="74">
        <f>+'Rec. Diciembre'!$O$69-'Rec. Diciembre'!$O$70</f>
        <v>1.7510863352188317</v>
      </c>
      <c r="AQ11" s="74">
        <f>+'Rec. Diciembre'!$O$69+'Rec. Diciembre'!$O$70*2</f>
        <v>9.2908010452588421</v>
      </c>
      <c r="AR11" s="74">
        <f>+'Rec. Diciembre'!$O$69-'Rec. Diciembre'!$O$70*2</f>
        <v>-0.76215190146117173</v>
      </c>
      <c r="AS11" s="74"/>
      <c r="AT11" s="74">
        <f>+'Rec. Diciembre'!$P$69</f>
        <v>3.3623122606354814</v>
      </c>
      <c r="AU11" s="74">
        <f>+'Rec. Diciembre'!$P$69+'Rec. Diciembre'!$P$70</f>
        <v>4.8513495729593679</v>
      </c>
      <c r="AV11" s="74">
        <f>+'Rec. Diciembre'!$P$69-'Rec. Diciembre'!$P$70</f>
        <v>1.8732749483115947</v>
      </c>
      <c r="AW11" s="74">
        <f>+'Rec. Diciembre'!$P$69+'Rec. Diciembre'!$P$70*2</f>
        <v>6.3403868852832552</v>
      </c>
      <c r="AX11" s="74">
        <f>+'Rec. Diciembre'!$P$69-'Rec. Diciembre'!$P$70*2</f>
        <v>0.38423763598770799</v>
      </c>
      <c r="AY11" s="74"/>
      <c r="AZ11" s="74">
        <f>+'Rec. Diciembre'!$S$69</f>
        <v>10.882442015100928</v>
      </c>
      <c r="BA11" s="74">
        <f>+'Rec. Diciembre'!$S$69+'Rec. Diciembre'!$S$70</f>
        <v>18.764704720040914</v>
      </c>
      <c r="BB11" s="74">
        <f>+'Rec. Diciembre'!$S$69-'Rec. Diciembre'!$S$70</f>
        <v>3.0001793101609415</v>
      </c>
      <c r="BC11" s="74">
        <f>+'Rec. Diciembre'!$S$69+'Rec. Diciembre'!$S$70*2</f>
        <v>26.6469674249809</v>
      </c>
      <c r="BD11" s="74">
        <f>+'Rec. Diciembre'!$S$69-'Rec. Diciembre'!$S$70*2</f>
        <v>-4.8820833947790447</v>
      </c>
      <c r="BE11" s="74"/>
      <c r="BF11" s="115">
        <f>+ESTADISTICA!$AO$771</f>
        <v>23.78259649122807</v>
      </c>
      <c r="BG11" s="115">
        <f>+ESTADISTICA!$AO$771+ESTADISTICA!$AO$772</f>
        <v>30.897279379602665</v>
      </c>
      <c r="BH11" s="115">
        <f>+ESTADISTICA!$AO$771-ESTADISTICA!$AO$772</f>
        <v>16.667913602853474</v>
      </c>
      <c r="BI11" s="115">
        <f>+ESTADISTICA!$AO$771+ESTADISTICA!$AO$772*2</f>
        <v>38.01196226797726</v>
      </c>
      <c r="BJ11" s="115">
        <f>+ESTADISTICA!$AO$771-ESTADISTICA!$AO$772*2</f>
        <v>9.5532307144788788</v>
      </c>
      <c r="BK11" s="115"/>
      <c r="BL11" s="115">
        <f>+ESTADISTICA!$AP$771</f>
        <v>9632.5831578947345</v>
      </c>
      <c r="BM11" s="115">
        <f>+ESTADISTICA!$AP$771+ESTADISTICA!$AP$772</f>
        <v>11691.79056018239</v>
      </c>
      <c r="BN11" s="115">
        <f>+ESTADISTICA!$AP$771-ESTADISTICA!$AP$772</f>
        <v>7573.3757556070796</v>
      </c>
      <c r="BO11" s="115">
        <f>+ESTADISTICA!$AP$771+ESTADISTICA!$AP$772*2</f>
        <v>13750.997962470043</v>
      </c>
      <c r="BP11" s="115">
        <f>+ESTADISTICA!$AP$771-ESTADISTICA!$AP$772*2</f>
        <v>5514.1683533194255</v>
      </c>
      <c r="BQ11" s="115"/>
      <c r="BR11" s="114">
        <f>+ESTADISTICA!$AQ$771</f>
        <v>39.818771929824571</v>
      </c>
      <c r="BS11" s="114">
        <f>+ESTADISTICA!$AQ$771+ESTADISTICA!$AQ$772</f>
        <v>48.631387090201841</v>
      </c>
      <c r="BT11" s="114">
        <f>+ESTADISTICA!$AQ$771-ESTADISTICA!$AQ$772</f>
        <v>31.006156769447301</v>
      </c>
      <c r="BU11" s="114">
        <f>+ESTADISTICA!$AQ$771+ESTADISTICA!$AQ$772*2</f>
        <v>57.444002250579103</v>
      </c>
      <c r="BV11" s="114">
        <f>+ESTADISTICA!$AQ$771-ESTADISTICA!$AQ$772*2</f>
        <v>22.193541609070035</v>
      </c>
      <c r="BW11" s="114"/>
      <c r="BX11" s="74">
        <f>+ESTADISTICA!$AR$771</f>
        <v>10.63842105263158</v>
      </c>
      <c r="BY11" s="74">
        <f>+ESTADISTICA!$AR$771+ESTADISTICA!$AR$772</f>
        <v>14.039956309726993</v>
      </c>
      <c r="BZ11" s="74">
        <f>+ESTADISTICA!$AR$771-ESTADISTICA!$AR$772</f>
        <v>7.2368857955361676</v>
      </c>
      <c r="CA11" s="74">
        <f>+ESTADISTICA!$AR$771+ESTADISTICA!$AR$772*2</f>
        <v>17.441491566822407</v>
      </c>
      <c r="CB11" s="74">
        <f>+ESTADISTICA!$AR$771-ESTADISTICA!$AR$772*2</f>
        <v>3.8353505384407551</v>
      </c>
      <c r="CC11" s="74"/>
      <c r="CD11" s="74">
        <f>+ESTADISTICA!$BL$771</f>
        <v>1.3761929824561403</v>
      </c>
      <c r="CE11" s="74">
        <f>+ESTADISTICA!$BL$771+ESTADISTICA!$BL$772</f>
        <v>1.9599445330382501</v>
      </c>
      <c r="CF11" s="74">
        <f>+ESTADISTICA!$BL$771-ESTADISTICA!$BL$772</f>
        <v>0.79244143187403038</v>
      </c>
      <c r="CG11" s="74">
        <f>+ESTADISTICA!$BL$771+ESTADISTICA!$BL$772*2</f>
        <v>2.5436960836203601</v>
      </c>
      <c r="CH11" s="74">
        <f>+ESTADISTICA!$BL$771-ESTADISTICA!$BL$772*2</f>
        <v>0.20868988129192045</v>
      </c>
      <c r="CI11" s="74"/>
      <c r="CJ11" s="74">
        <f>+ESTADISTICA!$BM$771</f>
        <v>776.40175438596486</v>
      </c>
      <c r="CK11" s="74">
        <f>+ESTADISTICA!$BM$771+ESTADISTICA!$BM$772</f>
        <v>1085.0072702386867</v>
      </c>
      <c r="CL11" s="74">
        <f>+ESTADISTICA!$BM$771-ESTADISTICA!$BM$772</f>
        <v>467.79623853324307</v>
      </c>
      <c r="CM11" s="74">
        <f>+ESTADISTICA!$BM$771+ESTADISTICA!$BM$772*2</f>
        <v>1393.6127860914085</v>
      </c>
      <c r="CN11" s="74">
        <f>+ESTADISTICA!$BM$771-ESTADISTICA!$BM$772*2</f>
        <v>159.19072268052128</v>
      </c>
      <c r="CO11" s="74"/>
      <c r="CP11" s="114">
        <f>+ESTADISTICA!$BO$771</f>
        <v>50.673157894736832</v>
      </c>
      <c r="CQ11" s="114">
        <f>+ESTADISTICA!$BO$771+ESTADISTICA!$BO$772</f>
        <v>57.927057377550724</v>
      </c>
      <c r="CR11" s="114">
        <f>+ESTADISTICA!$BO$771-ESTADISTICA!$BO$772</f>
        <v>43.419258411922939</v>
      </c>
      <c r="CS11" s="114">
        <f>+ESTADISTICA!$BO$771+ESTADISTICA!$BO$772*2</f>
        <v>65.180956860364617</v>
      </c>
      <c r="CT11" s="114">
        <f>+ESTADISTICA!$BO$771-ESTADISTICA!$BO$772*2</f>
        <v>36.16535892910904</v>
      </c>
      <c r="CU11" s="72"/>
      <c r="CV11" s="115">
        <f>+ESTADISTICA!$CJ$771</f>
        <v>2.5155892857142859</v>
      </c>
      <c r="CW11" s="115">
        <f>+ESTADISTICA!$CJ$771+ESTADISTICA!$CJ$772</f>
        <v>3.8390560937163278</v>
      </c>
      <c r="CX11" s="115">
        <f>+ESTADISTICA!$CJ$771-ESTADISTICA!$CJ$772</f>
        <v>1.1921224777122439</v>
      </c>
      <c r="CY11" s="115">
        <f>+ESTADISTICA!$CJ$771+ESTADISTICA!$CJ$772*2</f>
        <v>5.1625229017183702</v>
      </c>
      <c r="CZ11" s="115">
        <f>+ESTADISTICA!$CJ$771-ESTADISTICA!$CJ$772*2</f>
        <v>-0.13134433028979808</v>
      </c>
      <c r="DA11" s="105"/>
      <c r="DB11" s="115">
        <f>+ESTADISTICA!$CK$771</f>
        <v>749.21446428571403</v>
      </c>
      <c r="DC11" s="115">
        <f>+ESTADISTICA!$CK$771+ESTADISTICA!$CK$772</f>
        <v>1260.1168024213255</v>
      </c>
      <c r="DD11" s="115">
        <f>+ESTADISTICA!$CK$771-ESTADISTICA!$CK$772</f>
        <v>238.31212615010253</v>
      </c>
      <c r="DE11" s="115">
        <f>+ESTADISTICA!$CK$771+ESTADISTICA!$CK$772*2</f>
        <v>1771.0191405569371</v>
      </c>
      <c r="DF11" s="115">
        <f>+ESTADISTICA!$CK$771-ESTADISTICA!$CK$772*2</f>
        <v>-272.59021198550897</v>
      </c>
      <c r="DG11" s="105"/>
      <c r="DH11" s="115">
        <f>+ESTADISTICA!$CN$771</f>
        <v>32.926125000000006</v>
      </c>
      <c r="DI11" s="115">
        <f>+ESTADISTICA!$CN$771+ESTADISTICA!$CN$772</f>
        <v>41.510772175600486</v>
      </c>
      <c r="DJ11" s="115">
        <f>+ESTADISTICA!$CN$771-ESTADISTICA!$CN$772</f>
        <v>24.341477824399526</v>
      </c>
      <c r="DK11" s="115">
        <f>+ESTADISTICA!$CN$771+ESTADISTICA!$CN$772*2</f>
        <v>50.09541935120096</v>
      </c>
      <c r="DL11" s="115">
        <f>+ESTADISTICA!$CN$771-ESTADISTICA!$CN$772*2</f>
        <v>15.756830648799049</v>
      </c>
      <c r="DM11" s="105"/>
    </row>
    <row r="12" spans="3:117" x14ac:dyDescent="0.25">
      <c r="C12" s="70">
        <v>673</v>
      </c>
      <c r="D12" s="114">
        <f>+'Rec. Diciembre'!$G$69</f>
        <v>59.718397140410723</v>
      </c>
      <c r="E12" s="114">
        <f>+'Rec. Diciembre'!$G$69+'Rec. Diciembre'!$G$70</f>
        <v>79.56947997745614</v>
      </c>
      <c r="F12" s="114">
        <f>+'Rec. Diciembre'!$G$69-'Rec. Diciembre'!$G$70</f>
        <v>39.867314303365305</v>
      </c>
      <c r="G12" s="114">
        <f>+'Rec. Diciembre'!$G$69+'Rec. Diciembre'!$G$70*2</f>
        <v>99.420562814501551</v>
      </c>
      <c r="H12" s="114">
        <f>+'Rec. Diciembre'!$G$69-'Rec. Diciembre'!$G$70*2</f>
        <v>20.016231466319894</v>
      </c>
      <c r="I12" s="114">
        <v>65.63</v>
      </c>
      <c r="J12" s="114">
        <f>+'Rec. Diciembre'!$H$69</f>
        <v>73.942210917869019</v>
      </c>
      <c r="K12" s="114">
        <f>+'Rec. Diciembre'!$H$69+'Rec. Diciembre'!$H$70</f>
        <v>98.409794611773862</v>
      </c>
      <c r="L12" s="114">
        <f>+'Rec. Diciembre'!$H$69-'Rec. Diciembre'!$H$70</f>
        <v>49.474627223964177</v>
      </c>
      <c r="M12" s="114">
        <f>+'Rec. Diciembre'!$H$69+'Rec. Diciembre'!$H$70*2</f>
        <v>122.87737830567869</v>
      </c>
      <c r="N12" s="114">
        <f>+'Rec. Diciembre'!$H$69-'Rec. Diciembre'!$H$70*2</f>
        <v>25.007043530059342</v>
      </c>
      <c r="O12" s="114">
        <v>82.78</v>
      </c>
      <c r="P12" s="114">
        <f>+'Rec. Diciembre'!$I$69</f>
        <v>79.922204634160337</v>
      </c>
      <c r="Q12" s="114">
        <f>+'Rec. Diciembre'!$I$69+'Rec. Diciembre'!$I$70</f>
        <v>106.3185991193848</v>
      </c>
      <c r="R12" s="114">
        <f>+'Rec. Diciembre'!$I$69-'Rec. Diciembre'!$I$70</f>
        <v>53.525810148935875</v>
      </c>
      <c r="S12" s="114">
        <f>+'Rec. Diciembre'!$I$69+'Rec. Diciembre'!$I$70*2</f>
        <v>132.71499360460928</v>
      </c>
      <c r="T12" s="114">
        <f>+'Rec. Diciembre'!$I$69-'Rec. Diciembre'!$I$70*2</f>
        <v>27.129415663711406</v>
      </c>
      <c r="U12" s="114">
        <v>87.75</v>
      </c>
      <c r="V12" s="74">
        <f>+'Rec. Diciembre'!$K$69</f>
        <v>4.2377690526466996</v>
      </c>
      <c r="W12" s="74">
        <f>+'Rec. Diciembre'!$K$69+'Rec. Diciembre'!$K$70</f>
        <v>6.0403188005723845</v>
      </c>
      <c r="X12" s="74">
        <f>+'Rec. Diciembre'!$K$69-'Rec. Diciembre'!$K$70</f>
        <v>2.4352193047210147</v>
      </c>
      <c r="Y12" s="74">
        <f>+'Rec. Diciembre'!$K$69+'Rec. Diciembre'!$K$70*2</f>
        <v>7.8428685484980694</v>
      </c>
      <c r="Z12" s="74">
        <f>+'Rec. Diciembre'!$K$69-'Rec. Diciembre'!$K$70*2</f>
        <v>0.63266955679533021</v>
      </c>
      <c r="AA12" s="74">
        <v>5.0599999999999996</v>
      </c>
      <c r="AB12" s="74">
        <f>+'Rec. Diciembre'!$L$69</f>
        <v>5.9641788063173875</v>
      </c>
      <c r="AC12" s="74">
        <f>+'Rec. Diciembre'!$L$69+'Rec. Diciembre'!$L$70</f>
        <v>8.2598019431726097</v>
      </c>
      <c r="AD12" s="74">
        <f>+'Rec. Diciembre'!$L$69-'Rec. Diciembre'!$L$70</f>
        <v>3.6685556694621648</v>
      </c>
      <c r="AE12" s="74">
        <f>+'Rec. Diciembre'!$L$69+'Rec. Diciembre'!$L$70*2</f>
        <v>10.555425080027833</v>
      </c>
      <c r="AF12" s="74">
        <f>+'Rec. Diciembre'!$L$69-'Rec. Diciembre'!$L$70*2</f>
        <v>1.3729325326069421</v>
      </c>
      <c r="AG12" s="74">
        <v>5.13</v>
      </c>
      <c r="AH12" s="74">
        <f>+'Rec. Diciembre'!$N$69</f>
        <v>69.739981780539281</v>
      </c>
      <c r="AI12" s="74">
        <f>+'Rec. Diciembre'!$N$69+'Rec. Diciembre'!$N$70</f>
        <v>92.90898236215088</v>
      </c>
      <c r="AJ12" s="74">
        <f>+'Rec. Diciembre'!$N$69-'Rec. Diciembre'!$N$70</f>
        <v>46.570981198927683</v>
      </c>
      <c r="AK12" s="74">
        <f>+'Rec. Diciembre'!$N$69+'Rec. Diciembre'!$N$70*2</f>
        <v>116.07798294376248</v>
      </c>
      <c r="AL12" s="74">
        <f>+'Rec. Diciembre'!$N$69-'Rec. Diciembre'!$N$70*2</f>
        <v>23.401980617316084</v>
      </c>
      <c r="AM12" s="74">
        <v>74.77</v>
      </c>
      <c r="AN12" s="74">
        <f>+'Rec. Diciembre'!$O$69</f>
        <v>4.2643245718988352</v>
      </c>
      <c r="AO12" s="74">
        <f>+'Rec. Diciembre'!$O$69+'Rec. Diciembre'!$O$70</f>
        <v>6.7775628085788391</v>
      </c>
      <c r="AP12" s="74">
        <f>+'Rec. Diciembre'!$O$69-'Rec. Diciembre'!$O$70</f>
        <v>1.7510863352188317</v>
      </c>
      <c r="AQ12" s="74">
        <f>+'Rec. Diciembre'!$O$69+'Rec. Diciembre'!$O$70*2</f>
        <v>9.2908010452588421</v>
      </c>
      <c r="AR12" s="74">
        <f>+'Rec. Diciembre'!$O$69-'Rec. Diciembre'!$O$70*2</f>
        <v>-0.76215190146117173</v>
      </c>
      <c r="AS12" s="74"/>
      <c r="AT12" s="74">
        <f>+'Rec. Diciembre'!$P$69</f>
        <v>3.3623122606354814</v>
      </c>
      <c r="AU12" s="74">
        <f>+'Rec. Diciembre'!$P$69+'Rec. Diciembre'!$P$70</f>
        <v>4.8513495729593679</v>
      </c>
      <c r="AV12" s="74">
        <f>+'Rec. Diciembre'!$P$69-'Rec. Diciembre'!$P$70</f>
        <v>1.8732749483115947</v>
      </c>
      <c r="AW12" s="74">
        <f>+'Rec. Diciembre'!$P$69+'Rec. Diciembre'!$P$70*2</f>
        <v>6.3403868852832552</v>
      </c>
      <c r="AX12" s="74">
        <f>+'Rec. Diciembre'!$P$69-'Rec. Diciembre'!$P$70*2</f>
        <v>0.38423763598770799</v>
      </c>
      <c r="AY12" s="74"/>
      <c r="AZ12" s="74">
        <f>+'Rec. Diciembre'!$S$69</f>
        <v>10.882442015100928</v>
      </c>
      <c r="BA12" s="74">
        <f>+'Rec. Diciembre'!$S$69+'Rec. Diciembre'!$S$70</f>
        <v>18.764704720040914</v>
      </c>
      <c r="BB12" s="74">
        <f>+'Rec. Diciembre'!$S$69-'Rec. Diciembre'!$S$70</f>
        <v>3.0001793101609415</v>
      </c>
      <c r="BC12" s="74">
        <f>+'Rec. Diciembre'!$S$69+'Rec. Diciembre'!$S$70*2</f>
        <v>26.6469674249809</v>
      </c>
      <c r="BD12" s="74">
        <f>+'Rec. Diciembre'!$S$69-'Rec. Diciembre'!$S$70*2</f>
        <v>-4.8820833947790447</v>
      </c>
      <c r="BE12" s="74"/>
      <c r="BF12" s="115">
        <f>+ESTADISTICA!$AO$771</f>
        <v>23.78259649122807</v>
      </c>
      <c r="BG12" s="115">
        <f>+ESTADISTICA!$AO$771+ESTADISTICA!$AO$772</f>
        <v>30.897279379602665</v>
      </c>
      <c r="BH12" s="115">
        <f>+ESTADISTICA!$AO$771-ESTADISTICA!$AO$772</f>
        <v>16.667913602853474</v>
      </c>
      <c r="BI12" s="115">
        <f>+ESTADISTICA!$AO$771+ESTADISTICA!$AO$772*2</f>
        <v>38.01196226797726</v>
      </c>
      <c r="BJ12" s="115">
        <f>+ESTADISTICA!$AO$771-ESTADISTICA!$AO$772*2</f>
        <v>9.5532307144788788</v>
      </c>
      <c r="BK12" s="115"/>
      <c r="BL12" s="115">
        <f>+ESTADISTICA!$AP$771</f>
        <v>9632.5831578947345</v>
      </c>
      <c r="BM12" s="115">
        <f>+ESTADISTICA!$AP$771+ESTADISTICA!$AP$772</f>
        <v>11691.79056018239</v>
      </c>
      <c r="BN12" s="115">
        <f>+ESTADISTICA!$AP$771-ESTADISTICA!$AP$772</f>
        <v>7573.3757556070796</v>
      </c>
      <c r="BO12" s="115">
        <f>+ESTADISTICA!$AP$771+ESTADISTICA!$AP$772*2</f>
        <v>13750.997962470043</v>
      </c>
      <c r="BP12" s="115">
        <f>+ESTADISTICA!$AP$771-ESTADISTICA!$AP$772*2</f>
        <v>5514.1683533194255</v>
      </c>
      <c r="BQ12" s="115"/>
      <c r="BR12" s="114">
        <f>+ESTADISTICA!$AQ$771</f>
        <v>39.818771929824571</v>
      </c>
      <c r="BS12" s="114">
        <f>+ESTADISTICA!$AQ$771+ESTADISTICA!$AQ$772</f>
        <v>48.631387090201841</v>
      </c>
      <c r="BT12" s="114">
        <f>+ESTADISTICA!$AQ$771-ESTADISTICA!$AQ$772</f>
        <v>31.006156769447301</v>
      </c>
      <c r="BU12" s="114">
        <f>+ESTADISTICA!$AQ$771+ESTADISTICA!$AQ$772*2</f>
        <v>57.444002250579103</v>
      </c>
      <c r="BV12" s="114">
        <f>+ESTADISTICA!$AQ$771-ESTADISTICA!$AQ$772*2</f>
        <v>22.193541609070035</v>
      </c>
      <c r="BW12" s="114"/>
      <c r="BX12" s="74">
        <f>+ESTADISTICA!$AR$771</f>
        <v>10.63842105263158</v>
      </c>
      <c r="BY12" s="74">
        <f>+ESTADISTICA!$AR$771+ESTADISTICA!$AR$772</f>
        <v>14.039956309726993</v>
      </c>
      <c r="BZ12" s="74">
        <f>+ESTADISTICA!$AR$771-ESTADISTICA!$AR$772</f>
        <v>7.2368857955361676</v>
      </c>
      <c r="CA12" s="74">
        <f>+ESTADISTICA!$AR$771+ESTADISTICA!$AR$772*2</f>
        <v>17.441491566822407</v>
      </c>
      <c r="CB12" s="74">
        <f>+ESTADISTICA!$AR$771-ESTADISTICA!$AR$772*2</f>
        <v>3.8353505384407551</v>
      </c>
      <c r="CC12" s="74"/>
      <c r="CD12" s="74">
        <f>+ESTADISTICA!$BL$771</f>
        <v>1.3761929824561403</v>
      </c>
      <c r="CE12" s="74">
        <f>+ESTADISTICA!$BL$771+ESTADISTICA!$BL$772</f>
        <v>1.9599445330382501</v>
      </c>
      <c r="CF12" s="74">
        <f>+ESTADISTICA!$BL$771-ESTADISTICA!$BL$772</f>
        <v>0.79244143187403038</v>
      </c>
      <c r="CG12" s="74">
        <f>+ESTADISTICA!$BL$771+ESTADISTICA!$BL$772*2</f>
        <v>2.5436960836203601</v>
      </c>
      <c r="CH12" s="74">
        <f>+ESTADISTICA!$BL$771-ESTADISTICA!$BL$772*2</f>
        <v>0.20868988129192045</v>
      </c>
      <c r="CI12" s="74"/>
      <c r="CJ12" s="74">
        <f>+ESTADISTICA!$BM$771</f>
        <v>776.40175438596486</v>
      </c>
      <c r="CK12" s="74">
        <f>+ESTADISTICA!$BM$771+ESTADISTICA!$BM$772</f>
        <v>1085.0072702386867</v>
      </c>
      <c r="CL12" s="74">
        <f>+ESTADISTICA!$BM$771-ESTADISTICA!$BM$772</f>
        <v>467.79623853324307</v>
      </c>
      <c r="CM12" s="74">
        <f>+ESTADISTICA!$BM$771+ESTADISTICA!$BM$772*2</f>
        <v>1393.6127860914085</v>
      </c>
      <c r="CN12" s="74">
        <f>+ESTADISTICA!$BM$771-ESTADISTICA!$BM$772*2</f>
        <v>159.19072268052128</v>
      </c>
      <c r="CO12" s="74"/>
      <c r="CP12" s="114">
        <f>+ESTADISTICA!$BO$771</f>
        <v>50.673157894736832</v>
      </c>
      <c r="CQ12" s="114">
        <f>+ESTADISTICA!$BO$771+ESTADISTICA!$BO$772</f>
        <v>57.927057377550724</v>
      </c>
      <c r="CR12" s="114">
        <f>+ESTADISTICA!$BO$771-ESTADISTICA!$BO$772</f>
        <v>43.419258411922939</v>
      </c>
      <c r="CS12" s="114">
        <f>+ESTADISTICA!$BO$771+ESTADISTICA!$BO$772*2</f>
        <v>65.180956860364617</v>
      </c>
      <c r="CT12" s="114">
        <f>+ESTADISTICA!$BO$771-ESTADISTICA!$BO$772*2</f>
        <v>36.16535892910904</v>
      </c>
      <c r="CU12" s="72"/>
      <c r="CV12" s="115">
        <f>+ESTADISTICA!$CJ$771</f>
        <v>2.5155892857142859</v>
      </c>
      <c r="CW12" s="115">
        <f>+ESTADISTICA!$CJ$771+ESTADISTICA!$CJ$772</f>
        <v>3.8390560937163278</v>
      </c>
      <c r="CX12" s="115">
        <f>+ESTADISTICA!$CJ$771-ESTADISTICA!$CJ$772</f>
        <v>1.1921224777122439</v>
      </c>
      <c r="CY12" s="115">
        <f>+ESTADISTICA!$CJ$771+ESTADISTICA!$CJ$772*2</f>
        <v>5.1625229017183702</v>
      </c>
      <c r="CZ12" s="115">
        <f>+ESTADISTICA!$CJ$771-ESTADISTICA!$CJ$772*2</f>
        <v>-0.13134433028979808</v>
      </c>
      <c r="DA12" s="105"/>
      <c r="DB12" s="115">
        <f>+ESTADISTICA!$CK$771</f>
        <v>749.21446428571403</v>
      </c>
      <c r="DC12" s="115">
        <f>+ESTADISTICA!$CK$771+ESTADISTICA!$CK$772</f>
        <v>1260.1168024213255</v>
      </c>
      <c r="DD12" s="115">
        <f>+ESTADISTICA!$CK$771-ESTADISTICA!$CK$772</f>
        <v>238.31212615010253</v>
      </c>
      <c r="DE12" s="115">
        <f>+ESTADISTICA!$CK$771+ESTADISTICA!$CK$772*2</f>
        <v>1771.0191405569371</v>
      </c>
      <c r="DF12" s="115">
        <f>+ESTADISTICA!$CK$771-ESTADISTICA!$CK$772*2</f>
        <v>-272.59021198550897</v>
      </c>
      <c r="DG12" s="105"/>
      <c r="DH12" s="115">
        <f>+ESTADISTICA!$CN$771</f>
        <v>32.926125000000006</v>
      </c>
      <c r="DI12" s="115">
        <f>+ESTADISTICA!$CN$771+ESTADISTICA!$CN$772</f>
        <v>41.510772175600486</v>
      </c>
      <c r="DJ12" s="115">
        <f>+ESTADISTICA!$CN$771-ESTADISTICA!$CN$772</f>
        <v>24.341477824399526</v>
      </c>
      <c r="DK12" s="115">
        <f>+ESTADISTICA!$CN$771+ESTADISTICA!$CN$772*2</f>
        <v>50.09541935120096</v>
      </c>
      <c r="DL12" s="115">
        <f>+ESTADISTICA!$CN$771-ESTADISTICA!$CN$772*2</f>
        <v>15.756830648799049</v>
      </c>
      <c r="DM12" s="105"/>
    </row>
    <row r="13" spans="3:117" x14ac:dyDescent="0.25">
      <c r="C13" s="70">
        <v>674</v>
      </c>
      <c r="D13" s="114">
        <f>+'Rec. Diciembre'!$G$69</f>
        <v>59.718397140410723</v>
      </c>
      <c r="E13" s="114">
        <f>+'Rec. Diciembre'!$G$69+'Rec. Diciembre'!$G$70</f>
        <v>79.56947997745614</v>
      </c>
      <c r="F13" s="114">
        <f>+'Rec. Diciembre'!$G$69-'Rec. Diciembre'!$G$70</f>
        <v>39.867314303365305</v>
      </c>
      <c r="G13" s="114">
        <f>+'Rec. Diciembre'!$G$69+'Rec. Diciembre'!$G$70*2</f>
        <v>99.420562814501551</v>
      </c>
      <c r="H13" s="114">
        <f>+'Rec. Diciembre'!$G$69-'Rec. Diciembre'!$G$70*2</f>
        <v>20.016231466319894</v>
      </c>
      <c r="I13" s="114">
        <v>65.63</v>
      </c>
      <c r="J13" s="114">
        <f>+'Rec. Diciembre'!$H$69</f>
        <v>73.942210917869019</v>
      </c>
      <c r="K13" s="114">
        <f>+'Rec. Diciembre'!$H$69+'Rec. Diciembre'!$H$70</f>
        <v>98.409794611773862</v>
      </c>
      <c r="L13" s="114">
        <f>+'Rec. Diciembre'!$H$69-'Rec. Diciembre'!$H$70</f>
        <v>49.474627223964177</v>
      </c>
      <c r="M13" s="114">
        <f>+'Rec. Diciembre'!$H$69+'Rec. Diciembre'!$H$70*2</f>
        <v>122.87737830567869</v>
      </c>
      <c r="N13" s="114">
        <f>+'Rec. Diciembre'!$H$69-'Rec. Diciembre'!$H$70*2</f>
        <v>25.007043530059342</v>
      </c>
      <c r="O13" s="114">
        <v>82.78</v>
      </c>
      <c r="P13" s="114">
        <f>+'Rec. Diciembre'!$I$69</f>
        <v>79.922204634160337</v>
      </c>
      <c r="Q13" s="114">
        <f>+'Rec. Diciembre'!$I$69+'Rec. Diciembre'!$I$70</f>
        <v>106.3185991193848</v>
      </c>
      <c r="R13" s="114">
        <f>+'Rec. Diciembre'!$I$69-'Rec. Diciembre'!$I$70</f>
        <v>53.525810148935875</v>
      </c>
      <c r="S13" s="114">
        <f>+'Rec. Diciembre'!$I$69+'Rec. Diciembre'!$I$70*2</f>
        <v>132.71499360460928</v>
      </c>
      <c r="T13" s="114">
        <f>+'Rec. Diciembre'!$I$69-'Rec. Diciembre'!$I$70*2</f>
        <v>27.129415663711406</v>
      </c>
      <c r="U13" s="114">
        <v>87.75</v>
      </c>
      <c r="V13" s="74">
        <f>+'Rec. Diciembre'!$K$69</f>
        <v>4.2377690526466996</v>
      </c>
      <c r="W13" s="74">
        <f>+'Rec. Diciembre'!$K$69+'Rec. Diciembre'!$K$70</f>
        <v>6.0403188005723845</v>
      </c>
      <c r="X13" s="74">
        <f>+'Rec. Diciembre'!$K$69-'Rec. Diciembre'!$K$70</f>
        <v>2.4352193047210147</v>
      </c>
      <c r="Y13" s="74">
        <f>+'Rec. Diciembre'!$K$69+'Rec. Diciembre'!$K$70*2</f>
        <v>7.8428685484980694</v>
      </c>
      <c r="Z13" s="74">
        <f>+'Rec. Diciembre'!$K$69-'Rec. Diciembre'!$K$70*2</f>
        <v>0.63266955679533021</v>
      </c>
      <c r="AA13" s="74">
        <v>5.0599999999999996</v>
      </c>
      <c r="AB13" s="74">
        <f>+'Rec. Diciembre'!$L$69</f>
        <v>5.9641788063173875</v>
      </c>
      <c r="AC13" s="74">
        <f>+'Rec. Diciembre'!$L$69+'Rec. Diciembre'!$L$70</f>
        <v>8.2598019431726097</v>
      </c>
      <c r="AD13" s="74">
        <f>+'Rec. Diciembre'!$L$69-'Rec. Diciembre'!$L$70</f>
        <v>3.6685556694621648</v>
      </c>
      <c r="AE13" s="74">
        <f>+'Rec. Diciembre'!$L$69+'Rec. Diciembre'!$L$70*2</f>
        <v>10.555425080027833</v>
      </c>
      <c r="AF13" s="74">
        <f>+'Rec. Diciembre'!$L$69-'Rec. Diciembre'!$L$70*2</f>
        <v>1.3729325326069421</v>
      </c>
      <c r="AG13" s="74">
        <v>5.13</v>
      </c>
      <c r="AH13" s="74">
        <f>+'Rec. Diciembre'!$N$69</f>
        <v>69.739981780539281</v>
      </c>
      <c r="AI13" s="74">
        <f>+'Rec. Diciembre'!$N$69+'Rec. Diciembre'!$N$70</f>
        <v>92.90898236215088</v>
      </c>
      <c r="AJ13" s="74">
        <f>+'Rec. Diciembre'!$N$69-'Rec. Diciembre'!$N$70</f>
        <v>46.570981198927683</v>
      </c>
      <c r="AK13" s="74">
        <f>+'Rec. Diciembre'!$N$69+'Rec. Diciembre'!$N$70*2</f>
        <v>116.07798294376248</v>
      </c>
      <c r="AL13" s="74">
        <f>+'Rec. Diciembre'!$N$69-'Rec. Diciembre'!$N$70*2</f>
        <v>23.401980617316084</v>
      </c>
      <c r="AM13" s="74">
        <v>74.77</v>
      </c>
      <c r="AN13" s="74">
        <f>+'Rec. Diciembre'!$O$69</f>
        <v>4.2643245718988352</v>
      </c>
      <c r="AO13" s="74">
        <f>+'Rec. Diciembre'!$O$69+'Rec. Diciembre'!$O$70</f>
        <v>6.7775628085788391</v>
      </c>
      <c r="AP13" s="74">
        <f>+'Rec. Diciembre'!$O$69-'Rec. Diciembre'!$O$70</f>
        <v>1.7510863352188317</v>
      </c>
      <c r="AQ13" s="74">
        <f>+'Rec. Diciembre'!$O$69+'Rec. Diciembre'!$O$70*2</f>
        <v>9.2908010452588421</v>
      </c>
      <c r="AR13" s="74">
        <f>+'Rec. Diciembre'!$O$69-'Rec. Diciembre'!$O$70*2</f>
        <v>-0.76215190146117173</v>
      </c>
      <c r="AS13" s="74"/>
      <c r="AT13" s="74">
        <f>+'Rec. Diciembre'!$P$69</f>
        <v>3.3623122606354814</v>
      </c>
      <c r="AU13" s="74">
        <f>+'Rec. Diciembre'!$P$69+'Rec. Diciembre'!$P$70</f>
        <v>4.8513495729593679</v>
      </c>
      <c r="AV13" s="74">
        <f>+'Rec. Diciembre'!$P$69-'Rec. Diciembre'!$P$70</f>
        <v>1.8732749483115947</v>
      </c>
      <c r="AW13" s="74">
        <f>+'Rec. Diciembre'!$P$69+'Rec. Diciembre'!$P$70*2</f>
        <v>6.3403868852832552</v>
      </c>
      <c r="AX13" s="74">
        <f>+'Rec. Diciembre'!$P$69-'Rec. Diciembre'!$P$70*2</f>
        <v>0.38423763598770799</v>
      </c>
      <c r="AY13" s="74"/>
      <c r="AZ13" s="74">
        <f>+'Rec. Diciembre'!$S$69</f>
        <v>10.882442015100928</v>
      </c>
      <c r="BA13" s="74">
        <f>+'Rec. Diciembre'!$S$69+'Rec. Diciembre'!$S$70</f>
        <v>18.764704720040914</v>
      </c>
      <c r="BB13" s="74">
        <f>+'Rec. Diciembre'!$S$69-'Rec. Diciembre'!$S$70</f>
        <v>3.0001793101609415</v>
      </c>
      <c r="BC13" s="74">
        <f>+'Rec. Diciembre'!$S$69+'Rec. Diciembre'!$S$70*2</f>
        <v>26.6469674249809</v>
      </c>
      <c r="BD13" s="74">
        <f>+'Rec. Diciembre'!$S$69-'Rec. Diciembre'!$S$70*2</f>
        <v>-4.8820833947790447</v>
      </c>
      <c r="BE13" s="74"/>
      <c r="BF13" s="115">
        <f>+ESTADISTICA!$AO$771</f>
        <v>23.78259649122807</v>
      </c>
      <c r="BG13" s="115">
        <f>+ESTADISTICA!$AO$771+ESTADISTICA!$AO$772</f>
        <v>30.897279379602665</v>
      </c>
      <c r="BH13" s="115">
        <f>+ESTADISTICA!$AO$771-ESTADISTICA!$AO$772</f>
        <v>16.667913602853474</v>
      </c>
      <c r="BI13" s="115">
        <f>+ESTADISTICA!$AO$771+ESTADISTICA!$AO$772*2</f>
        <v>38.01196226797726</v>
      </c>
      <c r="BJ13" s="115">
        <f>+ESTADISTICA!$AO$771-ESTADISTICA!$AO$772*2</f>
        <v>9.5532307144788788</v>
      </c>
      <c r="BK13" s="115"/>
      <c r="BL13" s="115">
        <f>+ESTADISTICA!$AP$771</f>
        <v>9632.5831578947345</v>
      </c>
      <c r="BM13" s="115">
        <f>+ESTADISTICA!$AP$771+ESTADISTICA!$AP$772</f>
        <v>11691.79056018239</v>
      </c>
      <c r="BN13" s="115">
        <f>+ESTADISTICA!$AP$771-ESTADISTICA!$AP$772</f>
        <v>7573.3757556070796</v>
      </c>
      <c r="BO13" s="115">
        <f>+ESTADISTICA!$AP$771+ESTADISTICA!$AP$772*2</f>
        <v>13750.997962470043</v>
      </c>
      <c r="BP13" s="115">
        <f>+ESTADISTICA!$AP$771-ESTADISTICA!$AP$772*2</f>
        <v>5514.1683533194255</v>
      </c>
      <c r="BQ13" s="115"/>
      <c r="BR13" s="114">
        <f>+ESTADISTICA!$AQ$771</f>
        <v>39.818771929824571</v>
      </c>
      <c r="BS13" s="114">
        <f>+ESTADISTICA!$AQ$771+ESTADISTICA!$AQ$772</f>
        <v>48.631387090201841</v>
      </c>
      <c r="BT13" s="114">
        <f>+ESTADISTICA!$AQ$771-ESTADISTICA!$AQ$772</f>
        <v>31.006156769447301</v>
      </c>
      <c r="BU13" s="114">
        <f>+ESTADISTICA!$AQ$771+ESTADISTICA!$AQ$772*2</f>
        <v>57.444002250579103</v>
      </c>
      <c r="BV13" s="114">
        <f>+ESTADISTICA!$AQ$771-ESTADISTICA!$AQ$772*2</f>
        <v>22.193541609070035</v>
      </c>
      <c r="BW13" s="114"/>
      <c r="BX13" s="74">
        <f>+ESTADISTICA!$AR$771</f>
        <v>10.63842105263158</v>
      </c>
      <c r="BY13" s="74">
        <f>+ESTADISTICA!$AR$771+ESTADISTICA!$AR$772</f>
        <v>14.039956309726993</v>
      </c>
      <c r="BZ13" s="74">
        <f>+ESTADISTICA!$AR$771-ESTADISTICA!$AR$772</f>
        <v>7.2368857955361676</v>
      </c>
      <c r="CA13" s="74">
        <f>+ESTADISTICA!$AR$771+ESTADISTICA!$AR$772*2</f>
        <v>17.441491566822407</v>
      </c>
      <c r="CB13" s="74">
        <f>+ESTADISTICA!$AR$771-ESTADISTICA!$AR$772*2</f>
        <v>3.8353505384407551</v>
      </c>
      <c r="CC13" s="74"/>
      <c r="CD13" s="74">
        <f>+ESTADISTICA!$BL$771</f>
        <v>1.3761929824561403</v>
      </c>
      <c r="CE13" s="74">
        <f>+ESTADISTICA!$BL$771+ESTADISTICA!$BL$772</f>
        <v>1.9599445330382501</v>
      </c>
      <c r="CF13" s="74">
        <f>+ESTADISTICA!$BL$771-ESTADISTICA!$BL$772</f>
        <v>0.79244143187403038</v>
      </c>
      <c r="CG13" s="74">
        <f>+ESTADISTICA!$BL$771+ESTADISTICA!$BL$772*2</f>
        <v>2.5436960836203601</v>
      </c>
      <c r="CH13" s="74">
        <f>+ESTADISTICA!$BL$771-ESTADISTICA!$BL$772*2</f>
        <v>0.20868988129192045</v>
      </c>
      <c r="CI13" s="74"/>
      <c r="CJ13" s="74">
        <f>+ESTADISTICA!$BM$771</f>
        <v>776.40175438596486</v>
      </c>
      <c r="CK13" s="74">
        <f>+ESTADISTICA!$BM$771+ESTADISTICA!$BM$772</f>
        <v>1085.0072702386867</v>
      </c>
      <c r="CL13" s="74">
        <f>+ESTADISTICA!$BM$771-ESTADISTICA!$BM$772</f>
        <v>467.79623853324307</v>
      </c>
      <c r="CM13" s="74">
        <f>+ESTADISTICA!$BM$771+ESTADISTICA!$BM$772*2</f>
        <v>1393.6127860914085</v>
      </c>
      <c r="CN13" s="74">
        <f>+ESTADISTICA!$BM$771-ESTADISTICA!$BM$772*2</f>
        <v>159.19072268052128</v>
      </c>
      <c r="CO13" s="74"/>
      <c r="CP13" s="114">
        <f>+ESTADISTICA!$BO$771</f>
        <v>50.673157894736832</v>
      </c>
      <c r="CQ13" s="114">
        <f>+ESTADISTICA!$BO$771+ESTADISTICA!$BO$772</f>
        <v>57.927057377550724</v>
      </c>
      <c r="CR13" s="114">
        <f>+ESTADISTICA!$BO$771-ESTADISTICA!$BO$772</f>
        <v>43.419258411922939</v>
      </c>
      <c r="CS13" s="114">
        <f>+ESTADISTICA!$BO$771+ESTADISTICA!$BO$772*2</f>
        <v>65.180956860364617</v>
      </c>
      <c r="CT13" s="114">
        <f>+ESTADISTICA!$BO$771-ESTADISTICA!$BO$772*2</f>
        <v>36.16535892910904</v>
      </c>
      <c r="CU13" s="72"/>
      <c r="CV13" s="115">
        <f>+ESTADISTICA!$CJ$771</f>
        <v>2.5155892857142859</v>
      </c>
      <c r="CW13" s="115">
        <f>+ESTADISTICA!$CJ$771+ESTADISTICA!$CJ$772</f>
        <v>3.8390560937163278</v>
      </c>
      <c r="CX13" s="115">
        <f>+ESTADISTICA!$CJ$771-ESTADISTICA!$CJ$772</f>
        <v>1.1921224777122439</v>
      </c>
      <c r="CY13" s="115">
        <f>+ESTADISTICA!$CJ$771+ESTADISTICA!$CJ$772*2</f>
        <v>5.1625229017183702</v>
      </c>
      <c r="CZ13" s="115">
        <f>+ESTADISTICA!$CJ$771-ESTADISTICA!$CJ$772*2</f>
        <v>-0.13134433028979808</v>
      </c>
      <c r="DA13" s="105"/>
      <c r="DB13" s="115">
        <f>+ESTADISTICA!$CK$771</f>
        <v>749.21446428571403</v>
      </c>
      <c r="DC13" s="115">
        <f>+ESTADISTICA!$CK$771+ESTADISTICA!$CK$772</f>
        <v>1260.1168024213255</v>
      </c>
      <c r="DD13" s="115">
        <f>+ESTADISTICA!$CK$771-ESTADISTICA!$CK$772</f>
        <v>238.31212615010253</v>
      </c>
      <c r="DE13" s="115">
        <f>+ESTADISTICA!$CK$771+ESTADISTICA!$CK$772*2</f>
        <v>1771.0191405569371</v>
      </c>
      <c r="DF13" s="115">
        <f>+ESTADISTICA!$CK$771-ESTADISTICA!$CK$772*2</f>
        <v>-272.59021198550897</v>
      </c>
      <c r="DG13" s="105"/>
      <c r="DH13" s="115">
        <f>+ESTADISTICA!$CN$771</f>
        <v>32.926125000000006</v>
      </c>
      <c r="DI13" s="115">
        <f>+ESTADISTICA!$CN$771+ESTADISTICA!$CN$772</f>
        <v>41.510772175600486</v>
      </c>
      <c r="DJ13" s="115">
        <f>+ESTADISTICA!$CN$771-ESTADISTICA!$CN$772</f>
        <v>24.341477824399526</v>
      </c>
      <c r="DK13" s="115">
        <f>+ESTADISTICA!$CN$771+ESTADISTICA!$CN$772*2</f>
        <v>50.09541935120096</v>
      </c>
      <c r="DL13" s="115">
        <f>+ESTADISTICA!$CN$771-ESTADISTICA!$CN$772*2</f>
        <v>15.756830648799049</v>
      </c>
      <c r="DM13" s="105"/>
    </row>
    <row r="14" spans="3:117" x14ac:dyDescent="0.25">
      <c r="C14" s="70">
        <v>675</v>
      </c>
      <c r="D14" s="114">
        <f>+'Rec. Diciembre'!$G$69</f>
        <v>59.718397140410723</v>
      </c>
      <c r="E14" s="114">
        <f>+'Rec. Diciembre'!$G$69+'Rec. Diciembre'!$G$70</f>
        <v>79.56947997745614</v>
      </c>
      <c r="F14" s="114">
        <f>+'Rec. Diciembre'!$G$69-'Rec. Diciembre'!$G$70</f>
        <v>39.867314303365305</v>
      </c>
      <c r="G14" s="114">
        <f>+'Rec. Diciembre'!$G$69+'Rec. Diciembre'!$G$70*2</f>
        <v>99.420562814501551</v>
      </c>
      <c r="H14" s="114">
        <f>+'Rec. Diciembre'!$G$69-'Rec. Diciembre'!$G$70*2</f>
        <v>20.016231466319894</v>
      </c>
      <c r="I14" s="114">
        <v>65.63</v>
      </c>
      <c r="J14" s="114">
        <f>+'Rec. Diciembre'!$H$69</f>
        <v>73.942210917869019</v>
      </c>
      <c r="K14" s="114">
        <f>+'Rec. Diciembre'!$H$69+'Rec. Diciembre'!$H$70</f>
        <v>98.409794611773862</v>
      </c>
      <c r="L14" s="114">
        <f>+'Rec. Diciembre'!$H$69-'Rec. Diciembre'!$H$70</f>
        <v>49.474627223964177</v>
      </c>
      <c r="M14" s="114">
        <f>+'Rec. Diciembre'!$H$69+'Rec. Diciembre'!$H$70*2</f>
        <v>122.87737830567869</v>
      </c>
      <c r="N14" s="114">
        <f>+'Rec. Diciembre'!$H$69-'Rec. Diciembre'!$H$70*2</f>
        <v>25.007043530059342</v>
      </c>
      <c r="O14" s="114">
        <v>82.78</v>
      </c>
      <c r="P14" s="114">
        <f>+'Rec. Diciembre'!$I$69</f>
        <v>79.922204634160337</v>
      </c>
      <c r="Q14" s="114">
        <f>+'Rec. Diciembre'!$I$69+'Rec. Diciembre'!$I$70</f>
        <v>106.3185991193848</v>
      </c>
      <c r="R14" s="114">
        <f>+'Rec. Diciembre'!$I$69-'Rec. Diciembre'!$I$70</f>
        <v>53.525810148935875</v>
      </c>
      <c r="S14" s="114">
        <f>+'Rec. Diciembre'!$I$69+'Rec. Diciembre'!$I$70*2</f>
        <v>132.71499360460928</v>
      </c>
      <c r="T14" s="114">
        <f>+'Rec. Diciembre'!$I$69-'Rec. Diciembre'!$I$70*2</f>
        <v>27.129415663711406</v>
      </c>
      <c r="U14" s="114">
        <v>87.75</v>
      </c>
      <c r="V14" s="74">
        <f>+'Rec. Diciembre'!$K$69</f>
        <v>4.2377690526466996</v>
      </c>
      <c r="W14" s="74">
        <f>+'Rec. Diciembre'!$K$69+'Rec. Diciembre'!$K$70</f>
        <v>6.0403188005723845</v>
      </c>
      <c r="X14" s="74">
        <f>+'Rec. Diciembre'!$K$69-'Rec. Diciembre'!$K$70</f>
        <v>2.4352193047210147</v>
      </c>
      <c r="Y14" s="74">
        <f>+'Rec. Diciembre'!$K$69+'Rec. Diciembre'!$K$70*2</f>
        <v>7.8428685484980694</v>
      </c>
      <c r="Z14" s="74">
        <f>+'Rec. Diciembre'!$K$69-'Rec. Diciembre'!$K$70*2</f>
        <v>0.63266955679533021</v>
      </c>
      <c r="AA14" s="74">
        <v>5.0599999999999996</v>
      </c>
      <c r="AB14" s="74">
        <f>+'Rec. Diciembre'!$L$69</f>
        <v>5.9641788063173875</v>
      </c>
      <c r="AC14" s="74">
        <f>+'Rec. Diciembre'!$L$69+'Rec. Diciembre'!$L$70</f>
        <v>8.2598019431726097</v>
      </c>
      <c r="AD14" s="74">
        <f>+'Rec. Diciembre'!$L$69-'Rec. Diciembre'!$L$70</f>
        <v>3.6685556694621648</v>
      </c>
      <c r="AE14" s="74">
        <f>+'Rec. Diciembre'!$L$69+'Rec. Diciembre'!$L$70*2</f>
        <v>10.555425080027833</v>
      </c>
      <c r="AF14" s="74">
        <f>+'Rec. Diciembre'!$L$69-'Rec. Diciembre'!$L$70*2</f>
        <v>1.3729325326069421</v>
      </c>
      <c r="AG14" s="74">
        <v>5.13</v>
      </c>
      <c r="AH14" s="74">
        <f>+'Rec. Diciembre'!$N$69</f>
        <v>69.739981780539281</v>
      </c>
      <c r="AI14" s="74">
        <f>+'Rec. Diciembre'!$N$69+'Rec. Diciembre'!$N$70</f>
        <v>92.90898236215088</v>
      </c>
      <c r="AJ14" s="74">
        <f>+'Rec. Diciembre'!$N$69-'Rec. Diciembre'!$N$70</f>
        <v>46.570981198927683</v>
      </c>
      <c r="AK14" s="74">
        <f>+'Rec. Diciembre'!$N$69+'Rec. Diciembre'!$N$70*2</f>
        <v>116.07798294376248</v>
      </c>
      <c r="AL14" s="74">
        <f>+'Rec. Diciembre'!$N$69-'Rec. Diciembre'!$N$70*2</f>
        <v>23.401980617316084</v>
      </c>
      <c r="AM14" s="74">
        <v>74.77</v>
      </c>
      <c r="AN14" s="74">
        <f>+'Rec. Diciembre'!$O$69</f>
        <v>4.2643245718988352</v>
      </c>
      <c r="AO14" s="74">
        <f>+'Rec. Diciembre'!$O$69+'Rec. Diciembre'!$O$70</f>
        <v>6.7775628085788391</v>
      </c>
      <c r="AP14" s="74">
        <f>+'Rec. Diciembre'!$O$69-'Rec. Diciembre'!$O$70</f>
        <v>1.7510863352188317</v>
      </c>
      <c r="AQ14" s="74">
        <f>+'Rec. Diciembre'!$O$69+'Rec. Diciembre'!$O$70*2</f>
        <v>9.2908010452588421</v>
      </c>
      <c r="AR14" s="74">
        <f>+'Rec. Diciembre'!$O$69-'Rec. Diciembre'!$O$70*2</f>
        <v>-0.76215190146117173</v>
      </c>
      <c r="AS14" s="74"/>
      <c r="AT14" s="74">
        <f>+'Rec. Diciembre'!$P$69</f>
        <v>3.3623122606354814</v>
      </c>
      <c r="AU14" s="74">
        <f>+'Rec. Diciembre'!$P$69+'Rec. Diciembre'!$P$70</f>
        <v>4.8513495729593679</v>
      </c>
      <c r="AV14" s="74">
        <f>+'Rec. Diciembre'!$P$69-'Rec. Diciembre'!$P$70</f>
        <v>1.8732749483115947</v>
      </c>
      <c r="AW14" s="74">
        <f>+'Rec. Diciembre'!$P$69+'Rec. Diciembre'!$P$70*2</f>
        <v>6.3403868852832552</v>
      </c>
      <c r="AX14" s="74">
        <f>+'Rec. Diciembre'!$P$69-'Rec. Diciembre'!$P$70*2</f>
        <v>0.38423763598770799</v>
      </c>
      <c r="AY14" s="74"/>
      <c r="AZ14" s="74">
        <f>+'Rec. Diciembre'!$S$69</f>
        <v>10.882442015100928</v>
      </c>
      <c r="BA14" s="74">
        <f>+'Rec. Diciembre'!$S$69+'Rec. Diciembre'!$S$70</f>
        <v>18.764704720040914</v>
      </c>
      <c r="BB14" s="74">
        <f>+'Rec. Diciembre'!$S$69-'Rec. Diciembre'!$S$70</f>
        <v>3.0001793101609415</v>
      </c>
      <c r="BC14" s="74">
        <f>+'Rec. Diciembre'!$S$69+'Rec. Diciembre'!$S$70*2</f>
        <v>26.6469674249809</v>
      </c>
      <c r="BD14" s="74">
        <f>+'Rec. Diciembre'!$S$69-'Rec. Diciembre'!$S$70*2</f>
        <v>-4.8820833947790447</v>
      </c>
      <c r="BE14" s="74"/>
      <c r="BF14" s="115">
        <f>+ESTADISTICA!$AO$771</f>
        <v>23.78259649122807</v>
      </c>
      <c r="BG14" s="115">
        <f>+ESTADISTICA!$AO$771+ESTADISTICA!$AO$772</f>
        <v>30.897279379602665</v>
      </c>
      <c r="BH14" s="115">
        <f>+ESTADISTICA!$AO$771-ESTADISTICA!$AO$772</f>
        <v>16.667913602853474</v>
      </c>
      <c r="BI14" s="115">
        <f>+ESTADISTICA!$AO$771+ESTADISTICA!$AO$772*2</f>
        <v>38.01196226797726</v>
      </c>
      <c r="BJ14" s="115">
        <f>+ESTADISTICA!$AO$771-ESTADISTICA!$AO$772*2</f>
        <v>9.5532307144788788</v>
      </c>
      <c r="BK14" s="115"/>
      <c r="BL14" s="115">
        <f>+ESTADISTICA!$AP$771</f>
        <v>9632.5831578947345</v>
      </c>
      <c r="BM14" s="115">
        <f>+ESTADISTICA!$AP$771+ESTADISTICA!$AP$772</f>
        <v>11691.79056018239</v>
      </c>
      <c r="BN14" s="115">
        <f>+ESTADISTICA!$AP$771-ESTADISTICA!$AP$772</f>
        <v>7573.3757556070796</v>
      </c>
      <c r="BO14" s="115">
        <f>+ESTADISTICA!$AP$771+ESTADISTICA!$AP$772*2</f>
        <v>13750.997962470043</v>
      </c>
      <c r="BP14" s="115">
        <f>+ESTADISTICA!$AP$771-ESTADISTICA!$AP$772*2</f>
        <v>5514.1683533194255</v>
      </c>
      <c r="BQ14" s="115"/>
      <c r="BR14" s="114">
        <f>+ESTADISTICA!$AQ$771</f>
        <v>39.818771929824571</v>
      </c>
      <c r="BS14" s="114">
        <f>+ESTADISTICA!$AQ$771+ESTADISTICA!$AQ$772</f>
        <v>48.631387090201841</v>
      </c>
      <c r="BT14" s="114">
        <f>+ESTADISTICA!$AQ$771-ESTADISTICA!$AQ$772</f>
        <v>31.006156769447301</v>
      </c>
      <c r="BU14" s="114">
        <f>+ESTADISTICA!$AQ$771+ESTADISTICA!$AQ$772*2</f>
        <v>57.444002250579103</v>
      </c>
      <c r="BV14" s="114">
        <f>+ESTADISTICA!$AQ$771-ESTADISTICA!$AQ$772*2</f>
        <v>22.193541609070035</v>
      </c>
      <c r="BW14" s="114"/>
      <c r="BX14" s="74">
        <f>+ESTADISTICA!$AR$771</f>
        <v>10.63842105263158</v>
      </c>
      <c r="BY14" s="74">
        <f>+ESTADISTICA!$AR$771+ESTADISTICA!$AR$772</f>
        <v>14.039956309726993</v>
      </c>
      <c r="BZ14" s="74">
        <f>+ESTADISTICA!$AR$771-ESTADISTICA!$AR$772</f>
        <v>7.2368857955361676</v>
      </c>
      <c r="CA14" s="74">
        <f>+ESTADISTICA!$AR$771+ESTADISTICA!$AR$772*2</f>
        <v>17.441491566822407</v>
      </c>
      <c r="CB14" s="74">
        <f>+ESTADISTICA!$AR$771-ESTADISTICA!$AR$772*2</f>
        <v>3.8353505384407551</v>
      </c>
      <c r="CC14" s="74"/>
      <c r="CD14" s="74">
        <f>+ESTADISTICA!$BL$771</f>
        <v>1.3761929824561403</v>
      </c>
      <c r="CE14" s="74">
        <f>+ESTADISTICA!$BL$771+ESTADISTICA!$BL$772</f>
        <v>1.9599445330382501</v>
      </c>
      <c r="CF14" s="74">
        <f>+ESTADISTICA!$BL$771-ESTADISTICA!$BL$772</f>
        <v>0.79244143187403038</v>
      </c>
      <c r="CG14" s="74">
        <f>+ESTADISTICA!$BL$771+ESTADISTICA!$BL$772*2</f>
        <v>2.5436960836203601</v>
      </c>
      <c r="CH14" s="74">
        <f>+ESTADISTICA!$BL$771-ESTADISTICA!$BL$772*2</f>
        <v>0.20868988129192045</v>
      </c>
      <c r="CI14" s="74"/>
      <c r="CJ14" s="74">
        <f>+ESTADISTICA!$BM$771</f>
        <v>776.40175438596486</v>
      </c>
      <c r="CK14" s="74">
        <f>+ESTADISTICA!$BM$771+ESTADISTICA!$BM$772</f>
        <v>1085.0072702386867</v>
      </c>
      <c r="CL14" s="74">
        <f>+ESTADISTICA!$BM$771-ESTADISTICA!$BM$772</f>
        <v>467.79623853324307</v>
      </c>
      <c r="CM14" s="74">
        <f>+ESTADISTICA!$BM$771+ESTADISTICA!$BM$772*2</f>
        <v>1393.6127860914085</v>
      </c>
      <c r="CN14" s="74">
        <f>+ESTADISTICA!$BM$771-ESTADISTICA!$BM$772*2</f>
        <v>159.19072268052128</v>
      </c>
      <c r="CO14" s="74"/>
      <c r="CP14" s="114">
        <f>+ESTADISTICA!$BO$771</f>
        <v>50.673157894736832</v>
      </c>
      <c r="CQ14" s="114">
        <f>+ESTADISTICA!$BO$771+ESTADISTICA!$BO$772</f>
        <v>57.927057377550724</v>
      </c>
      <c r="CR14" s="114">
        <f>+ESTADISTICA!$BO$771-ESTADISTICA!$BO$772</f>
        <v>43.419258411922939</v>
      </c>
      <c r="CS14" s="114">
        <f>+ESTADISTICA!$BO$771+ESTADISTICA!$BO$772*2</f>
        <v>65.180956860364617</v>
      </c>
      <c r="CT14" s="114">
        <f>+ESTADISTICA!$BO$771-ESTADISTICA!$BO$772*2</f>
        <v>36.16535892910904</v>
      </c>
      <c r="CU14" s="72"/>
      <c r="CV14" s="115">
        <f>+ESTADISTICA!$CJ$771</f>
        <v>2.5155892857142859</v>
      </c>
      <c r="CW14" s="115">
        <f>+ESTADISTICA!$CJ$771+ESTADISTICA!$CJ$772</f>
        <v>3.8390560937163278</v>
      </c>
      <c r="CX14" s="115">
        <f>+ESTADISTICA!$CJ$771-ESTADISTICA!$CJ$772</f>
        <v>1.1921224777122439</v>
      </c>
      <c r="CY14" s="115">
        <f>+ESTADISTICA!$CJ$771+ESTADISTICA!$CJ$772*2</f>
        <v>5.1625229017183702</v>
      </c>
      <c r="CZ14" s="115">
        <f>+ESTADISTICA!$CJ$771-ESTADISTICA!$CJ$772*2</f>
        <v>-0.13134433028979808</v>
      </c>
      <c r="DA14" s="105"/>
      <c r="DB14" s="115">
        <f>+ESTADISTICA!$CK$771</f>
        <v>749.21446428571403</v>
      </c>
      <c r="DC14" s="115">
        <f>+ESTADISTICA!$CK$771+ESTADISTICA!$CK$772</f>
        <v>1260.1168024213255</v>
      </c>
      <c r="DD14" s="115">
        <f>+ESTADISTICA!$CK$771-ESTADISTICA!$CK$772</f>
        <v>238.31212615010253</v>
      </c>
      <c r="DE14" s="115">
        <f>+ESTADISTICA!$CK$771+ESTADISTICA!$CK$772*2</f>
        <v>1771.0191405569371</v>
      </c>
      <c r="DF14" s="115">
        <f>+ESTADISTICA!$CK$771-ESTADISTICA!$CK$772*2</f>
        <v>-272.59021198550897</v>
      </c>
      <c r="DG14" s="105"/>
      <c r="DH14" s="115">
        <f>+ESTADISTICA!$CN$771</f>
        <v>32.926125000000006</v>
      </c>
      <c r="DI14" s="115">
        <f>+ESTADISTICA!$CN$771+ESTADISTICA!$CN$772</f>
        <v>41.510772175600486</v>
      </c>
      <c r="DJ14" s="115">
        <f>+ESTADISTICA!$CN$771-ESTADISTICA!$CN$772</f>
        <v>24.341477824399526</v>
      </c>
      <c r="DK14" s="115">
        <f>+ESTADISTICA!$CN$771+ESTADISTICA!$CN$772*2</f>
        <v>50.09541935120096</v>
      </c>
      <c r="DL14" s="115">
        <f>+ESTADISTICA!$CN$771-ESTADISTICA!$CN$772*2</f>
        <v>15.756830648799049</v>
      </c>
      <c r="DM14" s="105"/>
    </row>
    <row r="15" spans="3:117" x14ac:dyDescent="0.25">
      <c r="C15" s="70">
        <v>676</v>
      </c>
      <c r="D15" s="114">
        <f>+'Rec. Diciembre'!$G$69</f>
        <v>59.718397140410723</v>
      </c>
      <c r="E15" s="114">
        <f>+'Rec. Diciembre'!$G$69+'Rec. Diciembre'!$G$70</f>
        <v>79.56947997745614</v>
      </c>
      <c r="F15" s="114">
        <f>+'Rec. Diciembre'!$G$69-'Rec. Diciembre'!$G$70</f>
        <v>39.867314303365305</v>
      </c>
      <c r="G15" s="114">
        <f>+'Rec. Diciembre'!$G$69+'Rec. Diciembre'!$G$70*2</f>
        <v>99.420562814501551</v>
      </c>
      <c r="H15" s="114">
        <f>+'Rec. Diciembre'!$G$69-'Rec. Diciembre'!$G$70*2</f>
        <v>20.016231466319894</v>
      </c>
      <c r="I15" s="114">
        <v>65.63</v>
      </c>
      <c r="J15" s="114">
        <f>+'Rec. Diciembre'!$H$69</f>
        <v>73.942210917869019</v>
      </c>
      <c r="K15" s="114">
        <f>+'Rec. Diciembre'!$H$69+'Rec. Diciembre'!$H$70</f>
        <v>98.409794611773862</v>
      </c>
      <c r="L15" s="114">
        <f>+'Rec. Diciembre'!$H$69-'Rec. Diciembre'!$H$70</f>
        <v>49.474627223964177</v>
      </c>
      <c r="M15" s="114">
        <f>+'Rec. Diciembre'!$H$69+'Rec. Diciembre'!$H$70*2</f>
        <v>122.87737830567869</v>
      </c>
      <c r="N15" s="114">
        <f>+'Rec. Diciembre'!$H$69-'Rec. Diciembre'!$H$70*2</f>
        <v>25.007043530059342</v>
      </c>
      <c r="O15" s="114">
        <v>82.78</v>
      </c>
      <c r="P15" s="114">
        <f>+'Rec. Diciembre'!$I$69</f>
        <v>79.922204634160337</v>
      </c>
      <c r="Q15" s="114">
        <f>+'Rec. Diciembre'!$I$69+'Rec. Diciembre'!$I$70</f>
        <v>106.3185991193848</v>
      </c>
      <c r="R15" s="114">
        <f>+'Rec. Diciembre'!$I$69-'Rec. Diciembre'!$I$70</f>
        <v>53.525810148935875</v>
      </c>
      <c r="S15" s="114">
        <f>+'Rec. Diciembre'!$I$69+'Rec. Diciembre'!$I$70*2</f>
        <v>132.71499360460928</v>
      </c>
      <c r="T15" s="114">
        <f>+'Rec. Diciembre'!$I$69-'Rec. Diciembre'!$I$70*2</f>
        <v>27.129415663711406</v>
      </c>
      <c r="U15" s="114">
        <v>87.75</v>
      </c>
      <c r="V15" s="74">
        <f>+'Rec. Diciembre'!$K$69</f>
        <v>4.2377690526466996</v>
      </c>
      <c r="W15" s="74">
        <f>+'Rec. Diciembre'!$K$69+'Rec. Diciembre'!$K$70</f>
        <v>6.0403188005723845</v>
      </c>
      <c r="X15" s="74">
        <f>+'Rec. Diciembre'!$K$69-'Rec. Diciembre'!$K$70</f>
        <v>2.4352193047210147</v>
      </c>
      <c r="Y15" s="74">
        <f>+'Rec. Diciembre'!$K$69+'Rec. Diciembre'!$K$70*2</f>
        <v>7.8428685484980694</v>
      </c>
      <c r="Z15" s="74">
        <f>+'Rec. Diciembre'!$K$69-'Rec. Diciembre'!$K$70*2</f>
        <v>0.63266955679533021</v>
      </c>
      <c r="AA15" s="74">
        <v>5.0599999999999996</v>
      </c>
      <c r="AB15" s="74">
        <f>+'Rec. Diciembre'!$L$69</f>
        <v>5.9641788063173875</v>
      </c>
      <c r="AC15" s="74">
        <f>+'Rec. Diciembre'!$L$69+'Rec. Diciembre'!$L$70</f>
        <v>8.2598019431726097</v>
      </c>
      <c r="AD15" s="74">
        <f>+'Rec. Diciembre'!$L$69-'Rec. Diciembre'!$L$70</f>
        <v>3.6685556694621648</v>
      </c>
      <c r="AE15" s="74">
        <f>+'Rec. Diciembre'!$L$69+'Rec. Diciembre'!$L$70*2</f>
        <v>10.555425080027833</v>
      </c>
      <c r="AF15" s="74">
        <f>+'Rec. Diciembre'!$L$69-'Rec. Diciembre'!$L$70*2</f>
        <v>1.3729325326069421</v>
      </c>
      <c r="AG15" s="74">
        <v>5.13</v>
      </c>
      <c r="AH15" s="74">
        <f>+'Rec. Diciembre'!$N$69</f>
        <v>69.739981780539281</v>
      </c>
      <c r="AI15" s="74">
        <f>+'Rec. Diciembre'!$N$69+'Rec. Diciembre'!$N$70</f>
        <v>92.90898236215088</v>
      </c>
      <c r="AJ15" s="74">
        <f>+'Rec. Diciembre'!$N$69-'Rec. Diciembre'!$N$70</f>
        <v>46.570981198927683</v>
      </c>
      <c r="AK15" s="74">
        <f>+'Rec. Diciembre'!$N$69+'Rec. Diciembre'!$N$70*2</f>
        <v>116.07798294376248</v>
      </c>
      <c r="AL15" s="74">
        <f>+'Rec. Diciembre'!$N$69-'Rec. Diciembre'!$N$70*2</f>
        <v>23.401980617316084</v>
      </c>
      <c r="AM15" s="74">
        <v>74.77</v>
      </c>
      <c r="AN15" s="74">
        <f>+'Rec. Diciembre'!$O$69</f>
        <v>4.2643245718988352</v>
      </c>
      <c r="AO15" s="74">
        <f>+'Rec. Diciembre'!$O$69+'Rec. Diciembre'!$O$70</f>
        <v>6.7775628085788391</v>
      </c>
      <c r="AP15" s="74">
        <f>+'Rec. Diciembre'!$O$69-'Rec. Diciembre'!$O$70</f>
        <v>1.7510863352188317</v>
      </c>
      <c r="AQ15" s="74">
        <f>+'Rec. Diciembre'!$O$69+'Rec. Diciembre'!$O$70*2</f>
        <v>9.2908010452588421</v>
      </c>
      <c r="AR15" s="74">
        <f>+'Rec. Diciembre'!$O$69-'Rec. Diciembre'!$O$70*2</f>
        <v>-0.76215190146117173</v>
      </c>
      <c r="AS15" s="74"/>
      <c r="AT15" s="74">
        <f>+'Rec. Diciembre'!$P$69</f>
        <v>3.3623122606354814</v>
      </c>
      <c r="AU15" s="74">
        <f>+'Rec. Diciembre'!$P$69+'Rec. Diciembre'!$P$70</f>
        <v>4.8513495729593679</v>
      </c>
      <c r="AV15" s="74">
        <f>+'Rec. Diciembre'!$P$69-'Rec. Diciembre'!$P$70</f>
        <v>1.8732749483115947</v>
      </c>
      <c r="AW15" s="74">
        <f>+'Rec. Diciembre'!$P$69+'Rec. Diciembre'!$P$70*2</f>
        <v>6.3403868852832552</v>
      </c>
      <c r="AX15" s="74">
        <f>+'Rec. Diciembre'!$P$69-'Rec. Diciembre'!$P$70*2</f>
        <v>0.38423763598770799</v>
      </c>
      <c r="AY15" s="74"/>
      <c r="AZ15" s="74">
        <f>+'Rec. Diciembre'!$S$69</f>
        <v>10.882442015100928</v>
      </c>
      <c r="BA15" s="74">
        <f>+'Rec. Diciembre'!$S$69+'Rec. Diciembre'!$S$70</f>
        <v>18.764704720040914</v>
      </c>
      <c r="BB15" s="74">
        <f>+'Rec. Diciembre'!$S$69-'Rec. Diciembre'!$S$70</f>
        <v>3.0001793101609415</v>
      </c>
      <c r="BC15" s="74">
        <f>+'Rec. Diciembre'!$S$69+'Rec. Diciembre'!$S$70*2</f>
        <v>26.6469674249809</v>
      </c>
      <c r="BD15" s="74">
        <f>+'Rec. Diciembre'!$S$69-'Rec. Diciembre'!$S$70*2</f>
        <v>-4.8820833947790447</v>
      </c>
      <c r="BE15" s="74"/>
      <c r="BF15" s="115">
        <f>+ESTADISTICA!$AO$771</f>
        <v>23.78259649122807</v>
      </c>
      <c r="BG15" s="115">
        <f>+ESTADISTICA!$AO$771+ESTADISTICA!$AO$772</f>
        <v>30.897279379602665</v>
      </c>
      <c r="BH15" s="115">
        <f>+ESTADISTICA!$AO$771-ESTADISTICA!$AO$772</f>
        <v>16.667913602853474</v>
      </c>
      <c r="BI15" s="115">
        <f>+ESTADISTICA!$AO$771+ESTADISTICA!$AO$772*2</f>
        <v>38.01196226797726</v>
      </c>
      <c r="BJ15" s="115">
        <f>+ESTADISTICA!$AO$771-ESTADISTICA!$AO$772*2</f>
        <v>9.5532307144788788</v>
      </c>
      <c r="BK15" s="115"/>
      <c r="BL15" s="115">
        <f>+ESTADISTICA!$AP$771</f>
        <v>9632.5831578947345</v>
      </c>
      <c r="BM15" s="115">
        <f>+ESTADISTICA!$AP$771+ESTADISTICA!$AP$772</f>
        <v>11691.79056018239</v>
      </c>
      <c r="BN15" s="115">
        <f>+ESTADISTICA!$AP$771-ESTADISTICA!$AP$772</f>
        <v>7573.3757556070796</v>
      </c>
      <c r="BO15" s="115">
        <f>+ESTADISTICA!$AP$771+ESTADISTICA!$AP$772*2</f>
        <v>13750.997962470043</v>
      </c>
      <c r="BP15" s="115">
        <f>+ESTADISTICA!$AP$771-ESTADISTICA!$AP$772*2</f>
        <v>5514.1683533194255</v>
      </c>
      <c r="BQ15" s="115"/>
      <c r="BR15" s="114">
        <f>+ESTADISTICA!$AQ$771</f>
        <v>39.818771929824571</v>
      </c>
      <c r="BS15" s="114">
        <f>+ESTADISTICA!$AQ$771+ESTADISTICA!$AQ$772</f>
        <v>48.631387090201841</v>
      </c>
      <c r="BT15" s="114">
        <f>+ESTADISTICA!$AQ$771-ESTADISTICA!$AQ$772</f>
        <v>31.006156769447301</v>
      </c>
      <c r="BU15" s="114">
        <f>+ESTADISTICA!$AQ$771+ESTADISTICA!$AQ$772*2</f>
        <v>57.444002250579103</v>
      </c>
      <c r="BV15" s="114">
        <f>+ESTADISTICA!$AQ$771-ESTADISTICA!$AQ$772*2</f>
        <v>22.193541609070035</v>
      </c>
      <c r="BW15" s="114"/>
      <c r="BX15" s="74">
        <f>+ESTADISTICA!$AR$771</f>
        <v>10.63842105263158</v>
      </c>
      <c r="BY15" s="74">
        <f>+ESTADISTICA!$AR$771+ESTADISTICA!$AR$772</f>
        <v>14.039956309726993</v>
      </c>
      <c r="BZ15" s="74">
        <f>+ESTADISTICA!$AR$771-ESTADISTICA!$AR$772</f>
        <v>7.2368857955361676</v>
      </c>
      <c r="CA15" s="74">
        <f>+ESTADISTICA!$AR$771+ESTADISTICA!$AR$772*2</f>
        <v>17.441491566822407</v>
      </c>
      <c r="CB15" s="74">
        <f>+ESTADISTICA!$AR$771-ESTADISTICA!$AR$772*2</f>
        <v>3.8353505384407551</v>
      </c>
      <c r="CC15" s="74"/>
      <c r="CD15" s="74">
        <f>+ESTADISTICA!$BL$771</f>
        <v>1.3761929824561403</v>
      </c>
      <c r="CE15" s="74">
        <f>+ESTADISTICA!$BL$771+ESTADISTICA!$BL$772</f>
        <v>1.9599445330382501</v>
      </c>
      <c r="CF15" s="74">
        <f>+ESTADISTICA!$BL$771-ESTADISTICA!$BL$772</f>
        <v>0.79244143187403038</v>
      </c>
      <c r="CG15" s="74">
        <f>+ESTADISTICA!$BL$771+ESTADISTICA!$BL$772*2</f>
        <v>2.5436960836203601</v>
      </c>
      <c r="CH15" s="74">
        <f>+ESTADISTICA!$BL$771-ESTADISTICA!$BL$772*2</f>
        <v>0.20868988129192045</v>
      </c>
      <c r="CI15" s="74"/>
      <c r="CJ15" s="74">
        <f>+ESTADISTICA!$BM$771</f>
        <v>776.40175438596486</v>
      </c>
      <c r="CK15" s="74">
        <f>+ESTADISTICA!$BM$771+ESTADISTICA!$BM$772</f>
        <v>1085.0072702386867</v>
      </c>
      <c r="CL15" s="74">
        <f>+ESTADISTICA!$BM$771-ESTADISTICA!$BM$772</f>
        <v>467.79623853324307</v>
      </c>
      <c r="CM15" s="74">
        <f>+ESTADISTICA!$BM$771+ESTADISTICA!$BM$772*2</f>
        <v>1393.6127860914085</v>
      </c>
      <c r="CN15" s="74">
        <f>+ESTADISTICA!$BM$771-ESTADISTICA!$BM$772*2</f>
        <v>159.19072268052128</v>
      </c>
      <c r="CO15" s="74"/>
      <c r="CP15" s="114">
        <f>+ESTADISTICA!$BO$771</f>
        <v>50.673157894736832</v>
      </c>
      <c r="CQ15" s="114">
        <f>+ESTADISTICA!$BO$771+ESTADISTICA!$BO$772</f>
        <v>57.927057377550724</v>
      </c>
      <c r="CR15" s="114">
        <f>+ESTADISTICA!$BO$771-ESTADISTICA!$BO$772</f>
        <v>43.419258411922939</v>
      </c>
      <c r="CS15" s="114">
        <f>+ESTADISTICA!$BO$771+ESTADISTICA!$BO$772*2</f>
        <v>65.180956860364617</v>
      </c>
      <c r="CT15" s="114">
        <f>+ESTADISTICA!$BO$771-ESTADISTICA!$BO$772*2</f>
        <v>36.16535892910904</v>
      </c>
      <c r="CU15" s="72"/>
      <c r="CV15" s="115">
        <f>+ESTADISTICA!$CJ$771</f>
        <v>2.5155892857142859</v>
      </c>
      <c r="CW15" s="115">
        <f>+ESTADISTICA!$CJ$771+ESTADISTICA!$CJ$772</f>
        <v>3.8390560937163278</v>
      </c>
      <c r="CX15" s="115">
        <f>+ESTADISTICA!$CJ$771-ESTADISTICA!$CJ$772</f>
        <v>1.1921224777122439</v>
      </c>
      <c r="CY15" s="115">
        <f>+ESTADISTICA!$CJ$771+ESTADISTICA!$CJ$772*2</f>
        <v>5.1625229017183702</v>
      </c>
      <c r="CZ15" s="115">
        <f>+ESTADISTICA!$CJ$771-ESTADISTICA!$CJ$772*2</f>
        <v>-0.13134433028979808</v>
      </c>
      <c r="DA15" s="105"/>
      <c r="DB15" s="115">
        <f>+ESTADISTICA!$CK$771</f>
        <v>749.21446428571403</v>
      </c>
      <c r="DC15" s="115">
        <f>+ESTADISTICA!$CK$771+ESTADISTICA!$CK$772</f>
        <v>1260.1168024213255</v>
      </c>
      <c r="DD15" s="115">
        <f>+ESTADISTICA!$CK$771-ESTADISTICA!$CK$772</f>
        <v>238.31212615010253</v>
      </c>
      <c r="DE15" s="115">
        <f>+ESTADISTICA!$CK$771+ESTADISTICA!$CK$772*2</f>
        <v>1771.0191405569371</v>
      </c>
      <c r="DF15" s="115">
        <f>+ESTADISTICA!$CK$771-ESTADISTICA!$CK$772*2</f>
        <v>-272.59021198550897</v>
      </c>
      <c r="DG15" s="105"/>
      <c r="DH15" s="115">
        <f>+ESTADISTICA!$CN$771</f>
        <v>32.926125000000006</v>
      </c>
      <c r="DI15" s="115">
        <f>+ESTADISTICA!$CN$771+ESTADISTICA!$CN$772</f>
        <v>41.510772175600486</v>
      </c>
      <c r="DJ15" s="115">
        <f>+ESTADISTICA!$CN$771-ESTADISTICA!$CN$772</f>
        <v>24.341477824399526</v>
      </c>
      <c r="DK15" s="115">
        <f>+ESTADISTICA!$CN$771+ESTADISTICA!$CN$772*2</f>
        <v>50.09541935120096</v>
      </c>
      <c r="DL15" s="115">
        <f>+ESTADISTICA!$CN$771-ESTADISTICA!$CN$772*2</f>
        <v>15.756830648799049</v>
      </c>
      <c r="DM15" s="105"/>
    </row>
    <row r="16" spans="3:117" x14ac:dyDescent="0.25">
      <c r="C16" s="70">
        <v>677</v>
      </c>
      <c r="D16" s="114">
        <f>+'Rec. Diciembre'!$G$69</f>
        <v>59.718397140410723</v>
      </c>
      <c r="E16" s="114">
        <f>+'Rec. Diciembre'!$G$69+'Rec. Diciembre'!$G$70</f>
        <v>79.56947997745614</v>
      </c>
      <c r="F16" s="114">
        <f>+'Rec. Diciembre'!$G$69-'Rec. Diciembre'!$G$70</f>
        <v>39.867314303365305</v>
      </c>
      <c r="G16" s="114">
        <f>+'Rec. Diciembre'!$G$69+'Rec. Diciembre'!$G$70*2</f>
        <v>99.420562814501551</v>
      </c>
      <c r="H16" s="114">
        <f>+'Rec. Diciembre'!$G$69-'Rec. Diciembre'!$G$70*2</f>
        <v>20.016231466319894</v>
      </c>
      <c r="I16" s="114">
        <v>65.63</v>
      </c>
      <c r="J16" s="114">
        <f>+'Rec. Diciembre'!$H$69</f>
        <v>73.942210917869019</v>
      </c>
      <c r="K16" s="114">
        <f>+'Rec. Diciembre'!$H$69+'Rec. Diciembre'!$H$70</f>
        <v>98.409794611773862</v>
      </c>
      <c r="L16" s="114">
        <f>+'Rec. Diciembre'!$H$69-'Rec. Diciembre'!$H$70</f>
        <v>49.474627223964177</v>
      </c>
      <c r="M16" s="114">
        <f>+'Rec. Diciembre'!$H$69+'Rec. Diciembre'!$H$70*2</f>
        <v>122.87737830567869</v>
      </c>
      <c r="N16" s="114">
        <f>+'Rec. Diciembre'!$H$69-'Rec. Diciembre'!$H$70*2</f>
        <v>25.007043530059342</v>
      </c>
      <c r="O16" s="114">
        <v>82.78</v>
      </c>
      <c r="P16" s="114">
        <f>+'Rec. Diciembre'!$I$69</f>
        <v>79.922204634160337</v>
      </c>
      <c r="Q16" s="114">
        <f>+'Rec. Diciembre'!$I$69+'Rec. Diciembre'!$I$70</f>
        <v>106.3185991193848</v>
      </c>
      <c r="R16" s="114">
        <f>+'Rec. Diciembre'!$I$69-'Rec. Diciembre'!$I$70</f>
        <v>53.525810148935875</v>
      </c>
      <c r="S16" s="114">
        <f>+'Rec. Diciembre'!$I$69+'Rec. Diciembre'!$I$70*2</f>
        <v>132.71499360460928</v>
      </c>
      <c r="T16" s="114">
        <f>+'Rec. Diciembre'!$I$69-'Rec. Diciembre'!$I$70*2</f>
        <v>27.129415663711406</v>
      </c>
      <c r="U16" s="114">
        <v>87.75</v>
      </c>
      <c r="V16" s="74">
        <f>+'Rec. Diciembre'!$K$69</f>
        <v>4.2377690526466996</v>
      </c>
      <c r="W16" s="74">
        <f>+'Rec. Diciembre'!$K$69+'Rec. Diciembre'!$K$70</f>
        <v>6.0403188005723845</v>
      </c>
      <c r="X16" s="74">
        <f>+'Rec. Diciembre'!$K$69-'Rec. Diciembre'!$K$70</f>
        <v>2.4352193047210147</v>
      </c>
      <c r="Y16" s="74">
        <f>+'Rec. Diciembre'!$K$69+'Rec. Diciembre'!$K$70*2</f>
        <v>7.8428685484980694</v>
      </c>
      <c r="Z16" s="74">
        <f>+'Rec. Diciembre'!$K$69-'Rec. Diciembre'!$K$70*2</f>
        <v>0.63266955679533021</v>
      </c>
      <c r="AA16" s="74">
        <v>5.0599999999999996</v>
      </c>
      <c r="AB16" s="74">
        <f>+'Rec. Diciembre'!$L$69</f>
        <v>5.9641788063173875</v>
      </c>
      <c r="AC16" s="74">
        <f>+'Rec. Diciembre'!$L$69+'Rec. Diciembre'!$L$70</f>
        <v>8.2598019431726097</v>
      </c>
      <c r="AD16" s="74">
        <f>+'Rec. Diciembre'!$L$69-'Rec. Diciembre'!$L$70</f>
        <v>3.6685556694621648</v>
      </c>
      <c r="AE16" s="74">
        <f>+'Rec. Diciembre'!$L$69+'Rec. Diciembre'!$L$70*2</f>
        <v>10.555425080027833</v>
      </c>
      <c r="AF16" s="74">
        <f>+'Rec. Diciembre'!$L$69-'Rec. Diciembre'!$L$70*2</f>
        <v>1.3729325326069421</v>
      </c>
      <c r="AG16" s="74">
        <v>5.13</v>
      </c>
      <c r="AH16" s="74">
        <f>+'Rec. Diciembre'!$N$69</f>
        <v>69.739981780539281</v>
      </c>
      <c r="AI16" s="74">
        <f>+'Rec. Diciembre'!$N$69+'Rec. Diciembre'!$N$70</f>
        <v>92.90898236215088</v>
      </c>
      <c r="AJ16" s="74">
        <f>+'Rec. Diciembre'!$N$69-'Rec. Diciembre'!$N$70</f>
        <v>46.570981198927683</v>
      </c>
      <c r="AK16" s="74">
        <f>+'Rec. Diciembre'!$N$69+'Rec. Diciembre'!$N$70*2</f>
        <v>116.07798294376248</v>
      </c>
      <c r="AL16" s="74">
        <f>+'Rec. Diciembre'!$N$69-'Rec. Diciembre'!$N$70*2</f>
        <v>23.401980617316084</v>
      </c>
      <c r="AM16" s="74">
        <v>74.77</v>
      </c>
      <c r="AN16" s="74">
        <f>+'Rec. Diciembre'!$O$69</f>
        <v>4.2643245718988352</v>
      </c>
      <c r="AO16" s="74">
        <f>+'Rec. Diciembre'!$O$69+'Rec. Diciembre'!$O$70</f>
        <v>6.7775628085788391</v>
      </c>
      <c r="AP16" s="74">
        <f>+'Rec. Diciembre'!$O$69-'Rec. Diciembre'!$O$70</f>
        <v>1.7510863352188317</v>
      </c>
      <c r="AQ16" s="74">
        <f>+'Rec. Diciembre'!$O$69+'Rec. Diciembre'!$O$70*2</f>
        <v>9.2908010452588421</v>
      </c>
      <c r="AR16" s="74">
        <f>+'Rec. Diciembre'!$O$69-'Rec. Diciembre'!$O$70*2</f>
        <v>-0.76215190146117173</v>
      </c>
      <c r="AS16" s="74"/>
      <c r="AT16" s="74">
        <f>+'Rec. Diciembre'!$P$69</f>
        <v>3.3623122606354814</v>
      </c>
      <c r="AU16" s="74">
        <f>+'Rec. Diciembre'!$P$69+'Rec. Diciembre'!$P$70</f>
        <v>4.8513495729593679</v>
      </c>
      <c r="AV16" s="74">
        <f>+'Rec. Diciembre'!$P$69-'Rec. Diciembre'!$P$70</f>
        <v>1.8732749483115947</v>
      </c>
      <c r="AW16" s="74">
        <f>+'Rec. Diciembre'!$P$69+'Rec. Diciembre'!$P$70*2</f>
        <v>6.3403868852832552</v>
      </c>
      <c r="AX16" s="74">
        <f>+'Rec. Diciembre'!$P$69-'Rec. Diciembre'!$P$70*2</f>
        <v>0.38423763598770799</v>
      </c>
      <c r="AY16" s="74"/>
      <c r="AZ16" s="74">
        <f>+'Rec. Diciembre'!$S$69</f>
        <v>10.882442015100928</v>
      </c>
      <c r="BA16" s="74">
        <f>+'Rec. Diciembre'!$S$69+'Rec. Diciembre'!$S$70</f>
        <v>18.764704720040914</v>
      </c>
      <c r="BB16" s="74">
        <f>+'Rec. Diciembre'!$S$69-'Rec. Diciembre'!$S$70</f>
        <v>3.0001793101609415</v>
      </c>
      <c r="BC16" s="74">
        <f>+'Rec. Diciembre'!$S$69+'Rec. Diciembre'!$S$70*2</f>
        <v>26.6469674249809</v>
      </c>
      <c r="BD16" s="74">
        <f>+'Rec. Diciembre'!$S$69-'Rec. Diciembre'!$S$70*2</f>
        <v>-4.8820833947790447</v>
      </c>
      <c r="BE16" s="74"/>
      <c r="BF16" s="115">
        <f>+ESTADISTICA!$AO$771</f>
        <v>23.78259649122807</v>
      </c>
      <c r="BG16" s="115">
        <f>+ESTADISTICA!$AO$771+ESTADISTICA!$AO$772</f>
        <v>30.897279379602665</v>
      </c>
      <c r="BH16" s="115">
        <f>+ESTADISTICA!$AO$771-ESTADISTICA!$AO$772</f>
        <v>16.667913602853474</v>
      </c>
      <c r="BI16" s="115">
        <f>+ESTADISTICA!$AO$771+ESTADISTICA!$AO$772*2</f>
        <v>38.01196226797726</v>
      </c>
      <c r="BJ16" s="115">
        <f>+ESTADISTICA!$AO$771-ESTADISTICA!$AO$772*2</f>
        <v>9.5532307144788788</v>
      </c>
      <c r="BK16" s="115"/>
      <c r="BL16" s="115">
        <f>+ESTADISTICA!$AP$771</f>
        <v>9632.5831578947345</v>
      </c>
      <c r="BM16" s="115">
        <f>+ESTADISTICA!$AP$771+ESTADISTICA!$AP$772</f>
        <v>11691.79056018239</v>
      </c>
      <c r="BN16" s="115">
        <f>+ESTADISTICA!$AP$771-ESTADISTICA!$AP$772</f>
        <v>7573.3757556070796</v>
      </c>
      <c r="BO16" s="115">
        <f>+ESTADISTICA!$AP$771+ESTADISTICA!$AP$772*2</f>
        <v>13750.997962470043</v>
      </c>
      <c r="BP16" s="115">
        <f>+ESTADISTICA!$AP$771-ESTADISTICA!$AP$772*2</f>
        <v>5514.1683533194255</v>
      </c>
      <c r="BQ16" s="115"/>
      <c r="BR16" s="114">
        <f>+ESTADISTICA!$AQ$771</f>
        <v>39.818771929824571</v>
      </c>
      <c r="BS16" s="114">
        <f>+ESTADISTICA!$AQ$771+ESTADISTICA!$AQ$772</f>
        <v>48.631387090201841</v>
      </c>
      <c r="BT16" s="114">
        <f>+ESTADISTICA!$AQ$771-ESTADISTICA!$AQ$772</f>
        <v>31.006156769447301</v>
      </c>
      <c r="BU16" s="114">
        <f>+ESTADISTICA!$AQ$771+ESTADISTICA!$AQ$772*2</f>
        <v>57.444002250579103</v>
      </c>
      <c r="BV16" s="114">
        <f>+ESTADISTICA!$AQ$771-ESTADISTICA!$AQ$772*2</f>
        <v>22.193541609070035</v>
      </c>
      <c r="BW16" s="114"/>
      <c r="BX16" s="74">
        <f>+ESTADISTICA!$AR$771</f>
        <v>10.63842105263158</v>
      </c>
      <c r="BY16" s="74">
        <f>+ESTADISTICA!$AR$771+ESTADISTICA!$AR$772</f>
        <v>14.039956309726993</v>
      </c>
      <c r="BZ16" s="74">
        <f>+ESTADISTICA!$AR$771-ESTADISTICA!$AR$772</f>
        <v>7.2368857955361676</v>
      </c>
      <c r="CA16" s="74">
        <f>+ESTADISTICA!$AR$771+ESTADISTICA!$AR$772*2</f>
        <v>17.441491566822407</v>
      </c>
      <c r="CB16" s="74">
        <f>+ESTADISTICA!$AR$771-ESTADISTICA!$AR$772*2</f>
        <v>3.8353505384407551</v>
      </c>
      <c r="CC16" s="74"/>
      <c r="CD16" s="74">
        <f>+ESTADISTICA!$BL$771</f>
        <v>1.3761929824561403</v>
      </c>
      <c r="CE16" s="74">
        <f>+ESTADISTICA!$BL$771+ESTADISTICA!$BL$772</f>
        <v>1.9599445330382501</v>
      </c>
      <c r="CF16" s="74">
        <f>+ESTADISTICA!$BL$771-ESTADISTICA!$BL$772</f>
        <v>0.79244143187403038</v>
      </c>
      <c r="CG16" s="74">
        <f>+ESTADISTICA!$BL$771+ESTADISTICA!$BL$772*2</f>
        <v>2.5436960836203601</v>
      </c>
      <c r="CH16" s="74">
        <f>+ESTADISTICA!$BL$771-ESTADISTICA!$BL$772*2</f>
        <v>0.20868988129192045</v>
      </c>
      <c r="CI16" s="74"/>
      <c r="CJ16" s="74">
        <f>+ESTADISTICA!$BM$771</f>
        <v>776.40175438596486</v>
      </c>
      <c r="CK16" s="74">
        <f>+ESTADISTICA!$BM$771+ESTADISTICA!$BM$772</f>
        <v>1085.0072702386867</v>
      </c>
      <c r="CL16" s="74">
        <f>+ESTADISTICA!$BM$771-ESTADISTICA!$BM$772</f>
        <v>467.79623853324307</v>
      </c>
      <c r="CM16" s="74">
        <f>+ESTADISTICA!$BM$771+ESTADISTICA!$BM$772*2</f>
        <v>1393.6127860914085</v>
      </c>
      <c r="CN16" s="74">
        <f>+ESTADISTICA!$BM$771-ESTADISTICA!$BM$772*2</f>
        <v>159.19072268052128</v>
      </c>
      <c r="CO16" s="74"/>
      <c r="CP16" s="114">
        <f>+ESTADISTICA!$BO$771</f>
        <v>50.673157894736832</v>
      </c>
      <c r="CQ16" s="114">
        <f>+ESTADISTICA!$BO$771+ESTADISTICA!$BO$772</f>
        <v>57.927057377550724</v>
      </c>
      <c r="CR16" s="114">
        <f>+ESTADISTICA!$BO$771-ESTADISTICA!$BO$772</f>
        <v>43.419258411922939</v>
      </c>
      <c r="CS16" s="114">
        <f>+ESTADISTICA!$BO$771+ESTADISTICA!$BO$772*2</f>
        <v>65.180956860364617</v>
      </c>
      <c r="CT16" s="114">
        <f>+ESTADISTICA!$BO$771-ESTADISTICA!$BO$772*2</f>
        <v>36.16535892910904</v>
      </c>
      <c r="CU16" s="72"/>
      <c r="CV16" s="115">
        <f>+ESTADISTICA!$CJ$771</f>
        <v>2.5155892857142859</v>
      </c>
      <c r="CW16" s="115">
        <f>+ESTADISTICA!$CJ$771+ESTADISTICA!$CJ$772</f>
        <v>3.8390560937163278</v>
      </c>
      <c r="CX16" s="115">
        <f>+ESTADISTICA!$CJ$771-ESTADISTICA!$CJ$772</f>
        <v>1.1921224777122439</v>
      </c>
      <c r="CY16" s="115">
        <f>+ESTADISTICA!$CJ$771+ESTADISTICA!$CJ$772*2</f>
        <v>5.1625229017183702</v>
      </c>
      <c r="CZ16" s="115">
        <f>+ESTADISTICA!$CJ$771-ESTADISTICA!$CJ$772*2</f>
        <v>-0.13134433028979808</v>
      </c>
      <c r="DA16" s="105"/>
      <c r="DB16" s="115">
        <f>+ESTADISTICA!$CK$771</f>
        <v>749.21446428571403</v>
      </c>
      <c r="DC16" s="115">
        <f>+ESTADISTICA!$CK$771+ESTADISTICA!$CK$772</f>
        <v>1260.1168024213255</v>
      </c>
      <c r="DD16" s="115">
        <f>+ESTADISTICA!$CK$771-ESTADISTICA!$CK$772</f>
        <v>238.31212615010253</v>
      </c>
      <c r="DE16" s="115">
        <f>+ESTADISTICA!$CK$771+ESTADISTICA!$CK$772*2</f>
        <v>1771.0191405569371</v>
      </c>
      <c r="DF16" s="115">
        <f>+ESTADISTICA!$CK$771-ESTADISTICA!$CK$772*2</f>
        <v>-272.59021198550897</v>
      </c>
      <c r="DG16" s="105"/>
      <c r="DH16" s="115">
        <f>+ESTADISTICA!$CN$771</f>
        <v>32.926125000000006</v>
      </c>
      <c r="DI16" s="115">
        <f>+ESTADISTICA!$CN$771+ESTADISTICA!$CN$772</f>
        <v>41.510772175600486</v>
      </c>
      <c r="DJ16" s="115">
        <f>+ESTADISTICA!$CN$771-ESTADISTICA!$CN$772</f>
        <v>24.341477824399526</v>
      </c>
      <c r="DK16" s="115">
        <f>+ESTADISTICA!$CN$771+ESTADISTICA!$CN$772*2</f>
        <v>50.09541935120096</v>
      </c>
      <c r="DL16" s="115">
        <f>+ESTADISTICA!$CN$771-ESTADISTICA!$CN$772*2</f>
        <v>15.756830648799049</v>
      </c>
      <c r="DM16" s="105"/>
    </row>
    <row r="17" spans="3:117" x14ac:dyDescent="0.25">
      <c r="C17" s="70">
        <v>678</v>
      </c>
      <c r="D17" s="114">
        <f>+'Rec. Diciembre'!$G$69</f>
        <v>59.718397140410723</v>
      </c>
      <c r="E17" s="114">
        <f>+'Rec. Diciembre'!$G$69+'Rec. Diciembre'!$G$70</f>
        <v>79.56947997745614</v>
      </c>
      <c r="F17" s="114">
        <f>+'Rec. Diciembre'!$G$69-'Rec. Diciembre'!$G$70</f>
        <v>39.867314303365305</v>
      </c>
      <c r="G17" s="114">
        <f>+'Rec. Diciembre'!$G$69+'Rec. Diciembre'!$G$70*2</f>
        <v>99.420562814501551</v>
      </c>
      <c r="H17" s="114">
        <f>+'Rec. Diciembre'!$G$69-'Rec. Diciembre'!$G$70*2</f>
        <v>20.016231466319894</v>
      </c>
      <c r="I17" s="114">
        <v>65.63</v>
      </c>
      <c r="J17" s="114">
        <f>+'Rec. Diciembre'!$H$69</f>
        <v>73.942210917869019</v>
      </c>
      <c r="K17" s="114">
        <f>+'Rec. Diciembre'!$H$69+'Rec. Diciembre'!$H$70</f>
        <v>98.409794611773862</v>
      </c>
      <c r="L17" s="114">
        <f>+'Rec. Diciembre'!$H$69-'Rec. Diciembre'!$H$70</f>
        <v>49.474627223964177</v>
      </c>
      <c r="M17" s="114">
        <f>+'Rec. Diciembre'!$H$69+'Rec. Diciembre'!$H$70*2</f>
        <v>122.87737830567869</v>
      </c>
      <c r="N17" s="114">
        <f>+'Rec. Diciembre'!$H$69-'Rec. Diciembre'!$H$70*2</f>
        <v>25.007043530059342</v>
      </c>
      <c r="O17" s="114">
        <v>82.78</v>
      </c>
      <c r="P17" s="114">
        <f>+'Rec. Diciembre'!$I$69</f>
        <v>79.922204634160337</v>
      </c>
      <c r="Q17" s="114">
        <f>+'Rec. Diciembre'!$I$69+'Rec. Diciembre'!$I$70</f>
        <v>106.3185991193848</v>
      </c>
      <c r="R17" s="114">
        <f>+'Rec. Diciembre'!$I$69-'Rec. Diciembre'!$I$70</f>
        <v>53.525810148935875</v>
      </c>
      <c r="S17" s="114">
        <f>+'Rec. Diciembre'!$I$69+'Rec. Diciembre'!$I$70*2</f>
        <v>132.71499360460928</v>
      </c>
      <c r="T17" s="114">
        <f>+'Rec. Diciembre'!$I$69-'Rec. Diciembre'!$I$70*2</f>
        <v>27.129415663711406</v>
      </c>
      <c r="U17" s="114">
        <v>87.75</v>
      </c>
      <c r="V17" s="74">
        <f>+'Rec. Diciembre'!$K$69</f>
        <v>4.2377690526466996</v>
      </c>
      <c r="W17" s="74">
        <f>+'Rec. Diciembre'!$K$69+'Rec. Diciembre'!$K$70</f>
        <v>6.0403188005723845</v>
      </c>
      <c r="X17" s="74">
        <f>+'Rec. Diciembre'!$K$69-'Rec. Diciembre'!$K$70</f>
        <v>2.4352193047210147</v>
      </c>
      <c r="Y17" s="74">
        <f>+'Rec. Diciembre'!$K$69+'Rec. Diciembre'!$K$70*2</f>
        <v>7.8428685484980694</v>
      </c>
      <c r="Z17" s="74">
        <f>+'Rec. Diciembre'!$K$69-'Rec. Diciembre'!$K$70*2</f>
        <v>0.63266955679533021</v>
      </c>
      <c r="AA17" s="74">
        <v>5.0599999999999996</v>
      </c>
      <c r="AB17" s="74">
        <f>+'Rec. Diciembre'!$L$69</f>
        <v>5.9641788063173875</v>
      </c>
      <c r="AC17" s="74">
        <f>+'Rec. Diciembre'!$L$69+'Rec. Diciembre'!$L$70</f>
        <v>8.2598019431726097</v>
      </c>
      <c r="AD17" s="74">
        <f>+'Rec. Diciembre'!$L$69-'Rec. Diciembre'!$L$70</f>
        <v>3.6685556694621648</v>
      </c>
      <c r="AE17" s="74">
        <f>+'Rec. Diciembre'!$L$69+'Rec. Diciembre'!$L$70*2</f>
        <v>10.555425080027833</v>
      </c>
      <c r="AF17" s="74">
        <f>+'Rec. Diciembre'!$L$69-'Rec. Diciembre'!$L$70*2</f>
        <v>1.3729325326069421</v>
      </c>
      <c r="AG17" s="74">
        <v>5.13</v>
      </c>
      <c r="AH17" s="74">
        <f>+'Rec. Diciembre'!$N$69</f>
        <v>69.739981780539281</v>
      </c>
      <c r="AI17" s="74">
        <f>+'Rec. Diciembre'!$N$69+'Rec. Diciembre'!$N$70</f>
        <v>92.90898236215088</v>
      </c>
      <c r="AJ17" s="74">
        <f>+'Rec. Diciembre'!$N$69-'Rec. Diciembre'!$N$70</f>
        <v>46.570981198927683</v>
      </c>
      <c r="AK17" s="74">
        <f>+'Rec. Diciembre'!$N$69+'Rec. Diciembre'!$N$70*2</f>
        <v>116.07798294376248</v>
      </c>
      <c r="AL17" s="74">
        <f>+'Rec. Diciembre'!$N$69-'Rec. Diciembre'!$N$70*2</f>
        <v>23.401980617316084</v>
      </c>
      <c r="AM17" s="74">
        <v>74.77</v>
      </c>
      <c r="AN17" s="74">
        <f>+'Rec. Diciembre'!$O$69</f>
        <v>4.2643245718988352</v>
      </c>
      <c r="AO17" s="74">
        <f>+'Rec. Diciembre'!$O$69+'Rec. Diciembre'!$O$70</f>
        <v>6.7775628085788391</v>
      </c>
      <c r="AP17" s="74">
        <f>+'Rec. Diciembre'!$O$69-'Rec. Diciembre'!$O$70</f>
        <v>1.7510863352188317</v>
      </c>
      <c r="AQ17" s="74">
        <f>+'Rec. Diciembre'!$O$69+'Rec. Diciembre'!$O$70*2</f>
        <v>9.2908010452588421</v>
      </c>
      <c r="AR17" s="74">
        <f>+'Rec. Diciembre'!$O$69-'Rec. Diciembre'!$O$70*2</f>
        <v>-0.76215190146117173</v>
      </c>
      <c r="AS17" s="74"/>
      <c r="AT17" s="74">
        <f>+'Rec. Diciembre'!$P$69</f>
        <v>3.3623122606354814</v>
      </c>
      <c r="AU17" s="74">
        <f>+'Rec. Diciembre'!$P$69+'Rec. Diciembre'!$P$70</f>
        <v>4.8513495729593679</v>
      </c>
      <c r="AV17" s="74">
        <f>+'Rec. Diciembre'!$P$69-'Rec. Diciembre'!$P$70</f>
        <v>1.8732749483115947</v>
      </c>
      <c r="AW17" s="74">
        <f>+'Rec. Diciembre'!$P$69+'Rec. Diciembre'!$P$70*2</f>
        <v>6.3403868852832552</v>
      </c>
      <c r="AX17" s="74">
        <f>+'Rec. Diciembre'!$P$69-'Rec. Diciembre'!$P$70*2</f>
        <v>0.38423763598770799</v>
      </c>
      <c r="AY17" s="74"/>
      <c r="AZ17" s="74">
        <f>+'Rec. Diciembre'!$S$69</f>
        <v>10.882442015100928</v>
      </c>
      <c r="BA17" s="74">
        <f>+'Rec. Diciembre'!$S$69+'Rec. Diciembre'!$S$70</f>
        <v>18.764704720040914</v>
      </c>
      <c r="BB17" s="74">
        <f>+'Rec. Diciembre'!$S$69-'Rec. Diciembre'!$S$70</f>
        <v>3.0001793101609415</v>
      </c>
      <c r="BC17" s="74">
        <f>+'Rec. Diciembre'!$S$69+'Rec. Diciembre'!$S$70*2</f>
        <v>26.6469674249809</v>
      </c>
      <c r="BD17" s="74">
        <f>+'Rec. Diciembre'!$S$69-'Rec. Diciembre'!$S$70*2</f>
        <v>-4.8820833947790447</v>
      </c>
      <c r="BE17" s="74"/>
      <c r="BF17" s="115">
        <f>+ESTADISTICA!$AO$771</f>
        <v>23.78259649122807</v>
      </c>
      <c r="BG17" s="115">
        <f>+ESTADISTICA!$AO$771+ESTADISTICA!$AO$772</f>
        <v>30.897279379602665</v>
      </c>
      <c r="BH17" s="115">
        <f>+ESTADISTICA!$AO$771-ESTADISTICA!$AO$772</f>
        <v>16.667913602853474</v>
      </c>
      <c r="BI17" s="115">
        <f>+ESTADISTICA!$AO$771+ESTADISTICA!$AO$772*2</f>
        <v>38.01196226797726</v>
      </c>
      <c r="BJ17" s="115">
        <f>+ESTADISTICA!$AO$771-ESTADISTICA!$AO$772*2</f>
        <v>9.5532307144788788</v>
      </c>
      <c r="BK17" s="115"/>
      <c r="BL17" s="115">
        <f>+ESTADISTICA!$AP$771</f>
        <v>9632.5831578947345</v>
      </c>
      <c r="BM17" s="115">
        <f>+ESTADISTICA!$AP$771+ESTADISTICA!$AP$772</f>
        <v>11691.79056018239</v>
      </c>
      <c r="BN17" s="115">
        <f>+ESTADISTICA!$AP$771-ESTADISTICA!$AP$772</f>
        <v>7573.3757556070796</v>
      </c>
      <c r="BO17" s="115">
        <f>+ESTADISTICA!$AP$771+ESTADISTICA!$AP$772*2</f>
        <v>13750.997962470043</v>
      </c>
      <c r="BP17" s="115">
        <f>+ESTADISTICA!$AP$771-ESTADISTICA!$AP$772*2</f>
        <v>5514.1683533194255</v>
      </c>
      <c r="BQ17" s="115"/>
      <c r="BR17" s="114">
        <f>+ESTADISTICA!$AQ$771</f>
        <v>39.818771929824571</v>
      </c>
      <c r="BS17" s="114">
        <f>+ESTADISTICA!$AQ$771+ESTADISTICA!$AQ$772</f>
        <v>48.631387090201841</v>
      </c>
      <c r="BT17" s="114">
        <f>+ESTADISTICA!$AQ$771-ESTADISTICA!$AQ$772</f>
        <v>31.006156769447301</v>
      </c>
      <c r="BU17" s="114">
        <f>+ESTADISTICA!$AQ$771+ESTADISTICA!$AQ$772*2</f>
        <v>57.444002250579103</v>
      </c>
      <c r="BV17" s="114">
        <f>+ESTADISTICA!$AQ$771-ESTADISTICA!$AQ$772*2</f>
        <v>22.193541609070035</v>
      </c>
      <c r="BW17" s="114"/>
      <c r="BX17" s="74">
        <f>+ESTADISTICA!$AR$771</f>
        <v>10.63842105263158</v>
      </c>
      <c r="BY17" s="74">
        <f>+ESTADISTICA!$AR$771+ESTADISTICA!$AR$772</f>
        <v>14.039956309726993</v>
      </c>
      <c r="BZ17" s="74">
        <f>+ESTADISTICA!$AR$771-ESTADISTICA!$AR$772</f>
        <v>7.2368857955361676</v>
      </c>
      <c r="CA17" s="74">
        <f>+ESTADISTICA!$AR$771+ESTADISTICA!$AR$772*2</f>
        <v>17.441491566822407</v>
      </c>
      <c r="CB17" s="74">
        <f>+ESTADISTICA!$AR$771-ESTADISTICA!$AR$772*2</f>
        <v>3.8353505384407551</v>
      </c>
      <c r="CC17" s="74"/>
      <c r="CD17" s="74">
        <f>+ESTADISTICA!$BL$771</f>
        <v>1.3761929824561403</v>
      </c>
      <c r="CE17" s="74">
        <f>+ESTADISTICA!$BL$771+ESTADISTICA!$BL$772</f>
        <v>1.9599445330382501</v>
      </c>
      <c r="CF17" s="74">
        <f>+ESTADISTICA!$BL$771-ESTADISTICA!$BL$772</f>
        <v>0.79244143187403038</v>
      </c>
      <c r="CG17" s="74">
        <f>+ESTADISTICA!$BL$771+ESTADISTICA!$BL$772*2</f>
        <v>2.5436960836203601</v>
      </c>
      <c r="CH17" s="74">
        <f>+ESTADISTICA!$BL$771-ESTADISTICA!$BL$772*2</f>
        <v>0.20868988129192045</v>
      </c>
      <c r="CI17" s="74"/>
      <c r="CJ17" s="74">
        <f>+ESTADISTICA!$BM$771</f>
        <v>776.40175438596486</v>
      </c>
      <c r="CK17" s="74">
        <f>+ESTADISTICA!$BM$771+ESTADISTICA!$BM$772</f>
        <v>1085.0072702386867</v>
      </c>
      <c r="CL17" s="74">
        <f>+ESTADISTICA!$BM$771-ESTADISTICA!$BM$772</f>
        <v>467.79623853324307</v>
      </c>
      <c r="CM17" s="74">
        <f>+ESTADISTICA!$BM$771+ESTADISTICA!$BM$772*2</f>
        <v>1393.6127860914085</v>
      </c>
      <c r="CN17" s="74">
        <f>+ESTADISTICA!$BM$771-ESTADISTICA!$BM$772*2</f>
        <v>159.19072268052128</v>
      </c>
      <c r="CO17" s="74"/>
      <c r="CP17" s="114">
        <f>+ESTADISTICA!$BO$771</f>
        <v>50.673157894736832</v>
      </c>
      <c r="CQ17" s="114">
        <f>+ESTADISTICA!$BO$771+ESTADISTICA!$BO$772</f>
        <v>57.927057377550724</v>
      </c>
      <c r="CR17" s="114">
        <f>+ESTADISTICA!$BO$771-ESTADISTICA!$BO$772</f>
        <v>43.419258411922939</v>
      </c>
      <c r="CS17" s="114">
        <f>+ESTADISTICA!$BO$771+ESTADISTICA!$BO$772*2</f>
        <v>65.180956860364617</v>
      </c>
      <c r="CT17" s="114">
        <f>+ESTADISTICA!$BO$771-ESTADISTICA!$BO$772*2</f>
        <v>36.16535892910904</v>
      </c>
      <c r="CU17" s="72"/>
      <c r="CV17" s="115">
        <f>+ESTADISTICA!$CJ$771</f>
        <v>2.5155892857142859</v>
      </c>
      <c r="CW17" s="115">
        <f>+ESTADISTICA!$CJ$771+ESTADISTICA!$CJ$772</f>
        <v>3.8390560937163278</v>
      </c>
      <c r="CX17" s="115">
        <f>+ESTADISTICA!$CJ$771-ESTADISTICA!$CJ$772</f>
        <v>1.1921224777122439</v>
      </c>
      <c r="CY17" s="115">
        <f>+ESTADISTICA!$CJ$771+ESTADISTICA!$CJ$772*2</f>
        <v>5.1625229017183702</v>
      </c>
      <c r="CZ17" s="115">
        <f>+ESTADISTICA!$CJ$771-ESTADISTICA!$CJ$772*2</f>
        <v>-0.13134433028979808</v>
      </c>
      <c r="DA17" s="105"/>
      <c r="DB17" s="115">
        <f>+ESTADISTICA!$CK$771</f>
        <v>749.21446428571403</v>
      </c>
      <c r="DC17" s="115">
        <f>+ESTADISTICA!$CK$771+ESTADISTICA!$CK$772</f>
        <v>1260.1168024213255</v>
      </c>
      <c r="DD17" s="115">
        <f>+ESTADISTICA!$CK$771-ESTADISTICA!$CK$772</f>
        <v>238.31212615010253</v>
      </c>
      <c r="DE17" s="115">
        <f>+ESTADISTICA!$CK$771+ESTADISTICA!$CK$772*2</f>
        <v>1771.0191405569371</v>
      </c>
      <c r="DF17" s="115">
        <f>+ESTADISTICA!$CK$771-ESTADISTICA!$CK$772*2</f>
        <v>-272.59021198550897</v>
      </c>
      <c r="DG17" s="105"/>
      <c r="DH17" s="115">
        <f>+ESTADISTICA!$CN$771</f>
        <v>32.926125000000006</v>
      </c>
      <c r="DI17" s="115">
        <f>+ESTADISTICA!$CN$771+ESTADISTICA!$CN$772</f>
        <v>41.510772175600486</v>
      </c>
      <c r="DJ17" s="115">
        <f>+ESTADISTICA!$CN$771-ESTADISTICA!$CN$772</f>
        <v>24.341477824399526</v>
      </c>
      <c r="DK17" s="115">
        <f>+ESTADISTICA!$CN$771+ESTADISTICA!$CN$772*2</f>
        <v>50.09541935120096</v>
      </c>
      <c r="DL17" s="115">
        <f>+ESTADISTICA!$CN$771-ESTADISTICA!$CN$772*2</f>
        <v>15.756830648799049</v>
      </c>
      <c r="DM17" s="105"/>
    </row>
    <row r="18" spans="3:117" x14ac:dyDescent="0.25">
      <c r="C18" s="70">
        <v>679</v>
      </c>
      <c r="D18" s="114">
        <f>+'Rec. Diciembre'!$G$69</f>
        <v>59.718397140410723</v>
      </c>
      <c r="E18" s="114">
        <f>+'Rec. Diciembre'!$G$69+'Rec. Diciembre'!$G$70</f>
        <v>79.56947997745614</v>
      </c>
      <c r="F18" s="114">
        <f>+'Rec. Diciembre'!$G$69-'Rec. Diciembre'!$G$70</f>
        <v>39.867314303365305</v>
      </c>
      <c r="G18" s="114">
        <f>+'Rec. Diciembre'!$G$69+'Rec. Diciembre'!$G$70*2</f>
        <v>99.420562814501551</v>
      </c>
      <c r="H18" s="114">
        <f>+'Rec. Diciembre'!$G$69-'Rec. Diciembre'!$G$70*2</f>
        <v>20.016231466319894</v>
      </c>
      <c r="I18" s="114">
        <v>65.63</v>
      </c>
      <c r="J18" s="114">
        <f>+'Rec. Diciembre'!$H$69</f>
        <v>73.942210917869019</v>
      </c>
      <c r="K18" s="114">
        <f>+'Rec. Diciembre'!$H$69+'Rec. Diciembre'!$H$70</f>
        <v>98.409794611773862</v>
      </c>
      <c r="L18" s="114">
        <f>+'Rec. Diciembre'!$H$69-'Rec. Diciembre'!$H$70</f>
        <v>49.474627223964177</v>
      </c>
      <c r="M18" s="114">
        <f>+'Rec. Diciembre'!$H$69+'Rec. Diciembre'!$H$70*2</f>
        <v>122.87737830567869</v>
      </c>
      <c r="N18" s="114">
        <f>+'Rec. Diciembre'!$H$69-'Rec. Diciembre'!$H$70*2</f>
        <v>25.007043530059342</v>
      </c>
      <c r="O18" s="114">
        <v>82.78</v>
      </c>
      <c r="P18" s="114">
        <f>+'Rec. Diciembre'!$I$69</f>
        <v>79.922204634160337</v>
      </c>
      <c r="Q18" s="114">
        <f>+'Rec. Diciembre'!$I$69+'Rec. Diciembre'!$I$70</f>
        <v>106.3185991193848</v>
      </c>
      <c r="R18" s="114">
        <f>+'Rec. Diciembre'!$I$69-'Rec. Diciembre'!$I$70</f>
        <v>53.525810148935875</v>
      </c>
      <c r="S18" s="114">
        <f>+'Rec. Diciembre'!$I$69+'Rec. Diciembre'!$I$70*2</f>
        <v>132.71499360460928</v>
      </c>
      <c r="T18" s="114">
        <f>+'Rec. Diciembre'!$I$69-'Rec. Diciembre'!$I$70*2</f>
        <v>27.129415663711406</v>
      </c>
      <c r="U18" s="114">
        <v>87.75</v>
      </c>
      <c r="V18" s="74">
        <f>+'Rec. Diciembre'!$K$69</f>
        <v>4.2377690526466996</v>
      </c>
      <c r="W18" s="74">
        <f>+'Rec. Diciembre'!$K$69+'Rec. Diciembre'!$K$70</f>
        <v>6.0403188005723845</v>
      </c>
      <c r="X18" s="74">
        <f>+'Rec. Diciembre'!$K$69-'Rec. Diciembre'!$K$70</f>
        <v>2.4352193047210147</v>
      </c>
      <c r="Y18" s="74">
        <f>+'Rec. Diciembre'!$K$69+'Rec. Diciembre'!$K$70*2</f>
        <v>7.8428685484980694</v>
      </c>
      <c r="Z18" s="74">
        <f>+'Rec. Diciembre'!$K$69-'Rec. Diciembre'!$K$70*2</f>
        <v>0.63266955679533021</v>
      </c>
      <c r="AA18" s="74">
        <v>5.0599999999999996</v>
      </c>
      <c r="AB18" s="74">
        <f>+'Rec. Diciembre'!$L$69</f>
        <v>5.9641788063173875</v>
      </c>
      <c r="AC18" s="74">
        <f>+'Rec. Diciembre'!$L$69+'Rec. Diciembre'!$L$70</f>
        <v>8.2598019431726097</v>
      </c>
      <c r="AD18" s="74">
        <f>+'Rec. Diciembre'!$L$69-'Rec. Diciembre'!$L$70</f>
        <v>3.6685556694621648</v>
      </c>
      <c r="AE18" s="74">
        <f>+'Rec. Diciembre'!$L$69+'Rec. Diciembre'!$L$70*2</f>
        <v>10.555425080027833</v>
      </c>
      <c r="AF18" s="74">
        <f>+'Rec. Diciembre'!$L$69-'Rec. Diciembre'!$L$70*2</f>
        <v>1.3729325326069421</v>
      </c>
      <c r="AG18" s="74">
        <v>5.13</v>
      </c>
      <c r="AH18" s="74">
        <f>+'Rec. Diciembre'!$N$69</f>
        <v>69.739981780539281</v>
      </c>
      <c r="AI18" s="74">
        <f>+'Rec. Diciembre'!$N$69+'Rec. Diciembre'!$N$70</f>
        <v>92.90898236215088</v>
      </c>
      <c r="AJ18" s="74">
        <f>+'Rec. Diciembre'!$N$69-'Rec. Diciembre'!$N$70</f>
        <v>46.570981198927683</v>
      </c>
      <c r="AK18" s="74">
        <f>+'Rec. Diciembre'!$N$69+'Rec. Diciembre'!$N$70*2</f>
        <v>116.07798294376248</v>
      </c>
      <c r="AL18" s="74">
        <f>+'Rec. Diciembre'!$N$69-'Rec. Diciembre'!$N$70*2</f>
        <v>23.401980617316084</v>
      </c>
      <c r="AM18" s="74">
        <v>74.77</v>
      </c>
      <c r="AN18" s="74">
        <f>+'Rec. Diciembre'!$O$69</f>
        <v>4.2643245718988352</v>
      </c>
      <c r="AO18" s="74">
        <f>+'Rec. Diciembre'!$O$69+'Rec. Diciembre'!$O$70</f>
        <v>6.7775628085788391</v>
      </c>
      <c r="AP18" s="74">
        <f>+'Rec. Diciembre'!$O$69-'Rec. Diciembre'!$O$70</f>
        <v>1.7510863352188317</v>
      </c>
      <c r="AQ18" s="74">
        <f>+'Rec. Diciembre'!$O$69+'Rec. Diciembre'!$O$70*2</f>
        <v>9.2908010452588421</v>
      </c>
      <c r="AR18" s="74">
        <f>+'Rec. Diciembre'!$O$69-'Rec. Diciembre'!$O$70*2</f>
        <v>-0.76215190146117173</v>
      </c>
      <c r="AS18" s="74"/>
      <c r="AT18" s="74">
        <f>+'Rec. Diciembre'!$P$69</f>
        <v>3.3623122606354814</v>
      </c>
      <c r="AU18" s="74">
        <f>+'Rec. Diciembre'!$P$69+'Rec. Diciembre'!$P$70</f>
        <v>4.8513495729593679</v>
      </c>
      <c r="AV18" s="74">
        <f>+'Rec. Diciembre'!$P$69-'Rec. Diciembre'!$P$70</f>
        <v>1.8732749483115947</v>
      </c>
      <c r="AW18" s="74">
        <f>+'Rec. Diciembre'!$P$69+'Rec. Diciembre'!$P$70*2</f>
        <v>6.3403868852832552</v>
      </c>
      <c r="AX18" s="74">
        <f>+'Rec. Diciembre'!$P$69-'Rec. Diciembre'!$P$70*2</f>
        <v>0.38423763598770799</v>
      </c>
      <c r="AY18" s="74"/>
      <c r="AZ18" s="74">
        <f>+'Rec. Diciembre'!$S$69</f>
        <v>10.882442015100928</v>
      </c>
      <c r="BA18" s="74">
        <f>+'Rec. Diciembre'!$S$69+'Rec. Diciembre'!$S$70</f>
        <v>18.764704720040914</v>
      </c>
      <c r="BB18" s="74">
        <f>+'Rec. Diciembre'!$S$69-'Rec. Diciembre'!$S$70</f>
        <v>3.0001793101609415</v>
      </c>
      <c r="BC18" s="74">
        <f>+'Rec. Diciembre'!$S$69+'Rec. Diciembre'!$S$70*2</f>
        <v>26.6469674249809</v>
      </c>
      <c r="BD18" s="74">
        <f>+'Rec. Diciembre'!$S$69-'Rec. Diciembre'!$S$70*2</f>
        <v>-4.8820833947790447</v>
      </c>
      <c r="BE18" s="74"/>
      <c r="BF18" s="115">
        <f>+ESTADISTICA!$AO$771</f>
        <v>23.78259649122807</v>
      </c>
      <c r="BG18" s="115">
        <f>+ESTADISTICA!$AO$771+ESTADISTICA!$AO$772</f>
        <v>30.897279379602665</v>
      </c>
      <c r="BH18" s="115">
        <f>+ESTADISTICA!$AO$771-ESTADISTICA!$AO$772</f>
        <v>16.667913602853474</v>
      </c>
      <c r="BI18" s="115">
        <f>+ESTADISTICA!$AO$771+ESTADISTICA!$AO$772*2</f>
        <v>38.01196226797726</v>
      </c>
      <c r="BJ18" s="115">
        <f>+ESTADISTICA!$AO$771-ESTADISTICA!$AO$772*2</f>
        <v>9.5532307144788788</v>
      </c>
      <c r="BK18" s="115"/>
      <c r="BL18" s="115">
        <f>+ESTADISTICA!$AP$771</f>
        <v>9632.5831578947345</v>
      </c>
      <c r="BM18" s="115">
        <f>+ESTADISTICA!$AP$771+ESTADISTICA!$AP$772</f>
        <v>11691.79056018239</v>
      </c>
      <c r="BN18" s="115">
        <f>+ESTADISTICA!$AP$771-ESTADISTICA!$AP$772</f>
        <v>7573.3757556070796</v>
      </c>
      <c r="BO18" s="115">
        <f>+ESTADISTICA!$AP$771+ESTADISTICA!$AP$772*2</f>
        <v>13750.997962470043</v>
      </c>
      <c r="BP18" s="115">
        <f>+ESTADISTICA!$AP$771-ESTADISTICA!$AP$772*2</f>
        <v>5514.1683533194255</v>
      </c>
      <c r="BQ18" s="115"/>
      <c r="BR18" s="114">
        <f>+ESTADISTICA!$AQ$771</f>
        <v>39.818771929824571</v>
      </c>
      <c r="BS18" s="114">
        <f>+ESTADISTICA!$AQ$771+ESTADISTICA!$AQ$772</f>
        <v>48.631387090201841</v>
      </c>
      <c r="BT18" s="114">
        <f>+ESTADISTICA!$AQ$771-ESTADISTICA!$AQ$772</f>
        <v>31.006156769447301</v>
      </c>
      <c r="BU18" s="114">
        <f>+ESTADISTICA!$AQ$771+ESTADISTICA!$AQ$772*2</f>
        <v>57.444002250579103</v>
      </c>
      <c r="BV18" s="114">
        <f>+ESTADISTICA!$AQ$771-ESTADISTICA!$AQ$772*2</f>
        <v>22.193541609070035</v>
      </c>
      <c r="BW18" s="114"/>
      <c r="BX18" s="74">
        <f>+ESTADISTICA!$AR$771</f>
        <v>10.63842105263158</v>
      </c>
      <c r="BY18" s="74">
        <f>+ESTADISTICA!$AR$771+ESTADISTICA!$AR$772</f>
        <v>14.039956309726993</v>
      </c>
      <c r="BZ18" s="74">
        <f>+ESTADISTICA!$AR$771-ESTADISTICA!$AR$772</f>
        <v>7.2368857955361676</v>
      </c>
      <c r="CA18" s="74">
        <f>+ESTADISTICA!$AR$771+ESTADISTICA!$AR$772*2</f>
        <v>17.441491566822407</v>
      </c>
      <c r="CB18" s="74">
        <f>+ESTADISTICA!$AR$771-ESTADISTICA!$AR$772*2</f>
        <v>3.8353505384407551</v>
      </c>
      <c r="CC18" s="74"/>
      <c r="CD18" s="74">
        <f>+ESTADISTICA!$BL$771</f>
        <v>1.3761929824561403</v>
      </c>
      <c r="CE18" s="74">
        <f>+ESTADISTICA!$BL$771+ESTADISTICA!$BL$772</f>
        <v>1.9599445330382501</v>
      </c>
      <c r="CF18" s="74">
        <f>+ESTADISTICA!$BL$771-ESTADISTICA!$BL$772</f>
        <v>0.79244143187403038</v>
      </c>
      <c r="CG18" s="74">
        <f>+ESTADISTICA!$BL$771+ESTADISTICA!$BL$772*2</f>
        <v>2.5436960836203601</v>
      </c>
      <c r="CH18" s="74">
        <f>+ESTADISTICA!$BL$771-ESTADISTICA!$BL$772*2</f>
        <v>0.20868988129192045</v>
      </c>
      <c r="CI18" s="74"/>
      <c r="CJ18" s="74">
        <f>+ESTADISTICA!$BM$771</f>
        <v>776.40175438596486</v>
      </c>
      <c r="CK18" s="74">
        <f>+ESTADISTICA!$BM$771+ESTADISTICA!$BM$772</f>
        <v>1085.0072702386867</v>
      </c>
      <c r="CL18" s="74">
        <f>+ESTADISTICA!$BM$771-ESTADISTICA!$BM$772</f>
        <v>467.79623853324307</v>
      </c>
      <c r="CM18" s="74">
        <f>+ESTADISTICA!$BM$771+ESTADISTICA!$BM$772*2</f>
        <v>1393.6127860914085</v>
      </c>
      <c r="CN18" s="74">
        <f>+ESTADISTICA!$BM$771-ESTADISTICA!$BM$772*2</f>
        <v>159.19072268052128</v>
      </c>
      <c r="CO18" s="74"/>
      <c r="CP18" s="114">
        <f>+ESTADISTICA!$BO$771</f>
        <v>50.673157894736832</v>
      </c>
      <c r="CQ18" s="114">
        <f>+ESTADISTICA!$BO$771+ESTADISTICA!$BO$772</f>
        <v>57.927057377550724</v>
      </c>
      <c r="CR18" s="114">
        <f>+ESTADISTICA!$BO$771-ESTADISTICA!$BO$772</f>
        <v>43.419258411922939</v>
      </c>
      <c r="CS18" s="114">
        <f>+ESTADISTICA!$BO$771+ESTADISTICA!$BO$772*2</f>
        <v>65.180956860364617</v>
      </c>
      <c r="CT18" s="114">
        <f>+ESTADISTICA!$BO$771-ESTADISTICA!$BO$772*2</f>
        <v>36.16535892910904</v>
      </c>
      <c r="CU18" s="72"/>
      <c r="CV18" s="115">
        <f>+ESTADISTICA!$CJ$771</f>
        <v>2.5155892857142859</v>
      </c>
      <c r="CW18" s="115">
        <f>+ESTADISTICA!$CJ$771+ESTADISTICA!$CJ$772</f>
        <v>3.8390560937163278</v>
      </c>
      <c r="CX18" s="115">
        <f>+ESTADISTICA!$CJ$771-ESTADISTICA!$CJ$772</f>
        <v>1.1921224777122439</v>
      </c>
      <c r="CY18" s="115">
        <f>+ESTADISTICA!$CJ$771+ESTADISTICA!$CJ$772*2</f>
        <v>5.1625229017183702</v>
      </c>
      <c r="CZ18" s="115">
        <f>+ESTADISTICA!$CJ$771-ESTADISTICA!$CJ$772*2</f>
        <v>-0.13134433028979808</v>
      </c>
      <c r="DA18" s="105"/>
      <c r="DB18" s="115">
        <f>+ESTADISTICA!$CK$771</f>
        <v>749.21446428571403</v>
      </c>
      <c r="DC18" s="115">
        <f>+ESTADISTICA!$CK$771+ESTADISTICA!$CK$772</f>
        <v>1260.1168024213255</v>
      </c>
      <c r="DD18" s="115">
        <f>+ESTADISTICA!$CK$771-ESTADISTICA!$CK$772</f>
        <v>238.31212615010253</v>
      </c>
      <c r="DE18" s="115">
        <f>+ESTADISTICA!$CK$771+ESTADISTICA!$CK$772*2</f>
        <v>1771.0191405569371</v>
      </c>
      <c r="DF18" s="115">
        <f>+ESTADISTICA!$CK$771-ESTADISTICA!$CK$772*2</f>
        <v>-272.59021198550897</v>
      </c>
      <c r="DG18" s="105"/>
      <c r="DH18" s="115">
        <f>+ESTADISTICA!$CN$771</f>
        <v>32.926125000000006</v>
      </c>
      <c r="DI18" s="115">
        <f>+ESTADISTICA!$CN$771+ESTADISTICA!$CN$772</f>
        <v>41.510772175600486</v>
      </c>
      <c r="DJ18" s="115">
        <f>+ESTADISTICA!$CN$771-ESTADISTICA!$CN$772</f>
        <v>24.341477824399526</v>
      </c>
      <c r="DK18" s="115">
        <f>+ESTADISTICA!$CN$771+ESTADISTICA!$CN$772*2</f>
        <v>50.09541935120096</v>
      </c>
      <c r="DL18" s="115">
        <f>+ESTADISTICA!$CN$771-ESTADISTICA!$CN$772*2</f>
        <v>15.756830648799049</v>
      </c>
      <c r="DM18" s="105"/>
    </row>
    <row r="19" spans="3:117" x14ac:dyDescent="0.25">
      <c r="C19" s="70">
        <v>680</v>
      </c>
      <c r="D19" s="114">
        <f>+'Rec. Diciembre'!$G$69</f>
        <v>59.718397140410723</v>
      </c>
      <c r="E19" s="114">
        <f>+'Rec. Diciembre'!$G$69+'Rec. Diciembre'!$G$70</f>
        <v>79.56947997745614</v>
      </c>
      <c r="F19" s="114">
        <f>+'Rec. Diciembre'!$G$69-'Rec. Diciembre'!$G$70</f>
        <v>39.867314303365305</v>
      </c>
      <c r="G19" s="114">
        <f>+'Rec. Diciembre'!$G$69+'Rec. Diciembre'!$G$70*2</f>
        <v>99.420562814501551</v>
      </c>
      <c r="H19" s="114">
        <f>+'Rec. Diciembre'!$G$69-'Rec. Diciembre'!$G$70*2</f>
        <v>20.016231466319894</v>
      </c>
      <c r="I19" s="114">
        <v>65.63</v>
      </c>
      <c r="J19" s="114">
        <f>+'Rec. Diciembre'!$H$69</f>
        <v>73.942210917869019</v>
      </c>
      <c r="K19" s="114">
        <f>+'Rec. Diciembre'!$H$69+'Rec. Diciembre'!$H$70</f>
        <v>98.409794611773862</v>
      </c>
      <c r="L19" s="114">
        <f>+'Rec. Diciembre'!$H$69-'Rec. Diciembre'!$H$70</f>
        <v>49.474627223964177</v>
      </c>
      <c r="M19" s="114">
        <f>+'Rec. Diciembre'!$H$69+'Rec. Diciembre'!$H$70*2</f>
        <v>122.87737830567869</v>
      </c>
      <c r="N19" s="114">
        <f>+'Rec. Diciembre'!$H$69-'Rec. Diciembre'!$H$70*2</f>
        <v>25.007043530059342</v>
      </c>
      <c r="O19" s="114">
        <v>82.78</v>
      </c>
      <c r="P19" s="114">
        <f>+'Rec. Diciembre'!$I$69</f>
        <v>79.922204634160337</v>
      </c>
      <c r="Q19" s="114">
        <f>+'Rec. Diciembre'!$I$69+'Rec. Diciembre'!$I$70</f>
        <v>106.3185991193848</v>
      </c>
      <c r="R19" s="114">
        <f>+'Rec. Diciembre'!$I$69-'Rec. Diciembre'!$I$70</f>
        <v>53.525810148935875</v>
      </c>
      <c r="S19" s="114">
        <f>+'Rec. Diciembre'!$I$69+'Rec. Diciembre'!$I$70*2</f>
        <v>132.71499360460928</v>
      </c>
      <c r="T19" s="114">
        <f>+'Rec. Diciembre'!$I$69-'Rec. Diciembre'!$I$70*2</f>
        <v>27.129415663711406</v>
      </c>
      <c r="U19" s="114">
        <v>87.75</v>
      </c>
      <c r="V19" s="74">
        <f>+'Rec. Diciembre'!$K$69</f>
        <v>4.2377690526466996</v>
      </c>
      <c r="W19" s="74">
        <f>+'Rec. Diciembre'!$K$69+'Rec. Diciembre'!$K$70</f>
        <v>6.0403188005723845</v>
      </c>
      <c r="X19" s="74">
        <f>+'Rec. Diciembre'!$K$69-'Rec. Diciembre'!$K$70</f>
        <v>2.4352193047210147</v>
      </c>
      <c r="Y19" s="74">
        <f>+'Rec. Diciembre'!$K$69+'Rec. Diciembre'!$K$70*2</f>
        <v>7.8428685484980694</v>
      </c>
      <c r="Z19" s="74">
        <f>+'Rec. Diciembre'!$K$69-'Rec. Diciembre'!$K$70*2</f>
        <v>0.63266955679533021</v>
      </c>
      <c r="AA19" s="74">
        <v>5.0599999999999996</v>
      </c>
      <c r="AB19" s="74">
        <f>+'Rec. Diciembre'!$L$69</f>
        <v>5.9641788063173875</v>
      </c>
      <c r="AC19" s="74">
        <f>+'Rec. Diciembre'!$L$69+'Rec. Diciembre'!$L$70</f>
        <v>8.2598019431726097</v>
      </c>
      <c r="AD19" s="74">
        <f>+'Rec. Diciembre'!$L$69-'Rec. Diciembre'!$L$70</f>
        <v>3.6685556694621648</v>
      </c>
      <c r="AE19" s="74">
        <f>+'Rec. Diciembre'!$L$69+'Rec. Diciembre'!$L$70*2</f>
        <v>10.555425080027833</v>
      </c>
      <c r="AF19" s="74">
        <f>+'Rec. Diciembre'!$L$69-'Rec. Diciembre'!$L$70*2</f>
        <v>1.3729325326069421</v>
      </c>
      <c r="AG19" s="74">
        <v>5.13</v>
      </c>
      <c r="AH19" s="74">
        <f>+'Rec. Diciembre'!$N$69</f>
        <v>69.739981780539281</v>
      </c>
      <c r="AI19" s="74">
        <f>+'Rec. Diciembre'!$N$69+'Rec. Diciembre'!$N$70</f>
        <v>92.90898236215088</v>
      </c>
      <c r="AJ19" s="74">
        <f>+'Rec. Diciembre'!$N$69-'Rec. Diciembre'!$N$70</f>
        <v>46.570981198927683</v>
      </c>
      <c r="AK19" s="74">
        <f>+'Rec. Diciembre'!$N$69+'Rec. Diciembre'!$N$70*2</f>
        <v>116.07798294376248</v>
      </c>
      <c r="AL19" s="74">
        <f>+'Rec. Diciembre'!$N$69-'Rec. Diciembre'!$N$70*2</f>
        <v>23.401980617316084</v>
      </c>
      <c r="AM19" s="74">
        <v>74.77</v>
      </c>
      <c r="AN19" s="74">
        <f>+'Rec. Diciembre'!$O$69</f>
        <v>4.2643245718988352</v>
      </c>
      <c r="AO19" s="74">
        <f>+'Rec. Diciembre'!$O$69+'Rec. Diciembre'!$O$70</f>
        <v>6.7775628085788391</v>
      </c>
      <c r="AP19" s="74">
        <f>+'Rec. Diciembre'!$O$69-'Rec. Diciembre'!$O$70</f>
        <v>1.7510863352188317</v>
      </c>
      <c r="AQ19" s="74">
        <f>+'Rec. Diciembre'!$O$69+'Rec. Diciembre'!$O$70*2</f>
        <v>9.2908010452588421</v>
      </c>
      <c r="AR19" s="74">
        <f>+'Rec. Diciembre'!$O$69-'Rec. Diciembre'!$O$70*2</f>
        <v>-0.76215190146117173</v>
      </c>
      <c r="AS19" s="74"/>
      <c r="AT19" s="74">
        <f>+'Rec. Diciembre'!$P$69</f>
        <v>3.3623122606354814</v>
      </c>
      <c r="AU19" s="74">
        <f>+'Rec. Diciembre'!$P$69+'Rec. Diciembre'!$P$70</f>
        <v>4.8513495729593679</v>
      </c>
      <c r="AV19" s="74">
        <f>+'Rec. Diciembre'!$P$69-'Rec. Diciembre'!$P$70</f>
        <v>1.8732749483115947</v>
      </c>
      <c r="AW19" s="74">
        <f>+'Rec. Diciembre'!$P$69+'Rec. Diciembre'!$P$70*2</f>
        <v>6.3403868852832552</v>
      </c>
      <c r="AX19" s="74">
        <f>+'Rec. Diciembre'!$P$69-'Rec. Diciembre'!$P$70*2</f>
        <v>0.38423763598770799</v>
      </c>
      <c r="AY19" s="74"/>
      <c r="AZ19" s="74">
        <f>+'Rec. Diciembre'!$S$69</f>
        <v>10.882442015100928</v>
      </c>
      <c r="BA19" s="74">
        <f>+'Rec. Diciembre'!$S$69+'Rec. Diciembre'!$S$70</f>
        <v>18.764704720040914</v>
      </c>
      <c r="BB19" s="74">
        <f>+'Rec. Diciembre'!$S$69-'Rec. Diciembre'!$S$70</f>
        <v>3.0001793101609415</v>
      </c>
      <c r="BC19" s="74">
        <f>+'Rec. Diciembre'!$S$69+'Rec. Diciembre'!$S$70*2</f>
        <v>26.6469674249809</v>
      </c>
      <c r="BD19" s="74">
        <f>+'Rec. Diciembre'!$S$69-'Rec. Diciembre'!$S$70*2</f>
        <v>-4.8820833947790447</v>
      </c>
      <c r="BE19" s="74"/>
      <c r="BF19" s="115">
        <f>+ESTADISTICA!$AO$771</f>
        <v>23.78259649122807</v>
      </c>
      <c r="BG19" s="115">
        <f>+ESTADISTICA!$AO$771+ESTADISTICA!$AO$772</f>
        <v>30.897279379602665</v>
      </c>
      <c r="BH19" s="115">
        <f>+ESTADISTICA!$AO$771-ESTADISTICA!$AO$772</f>
        <v>16.667913602853474</v>
      </c>
      <c r="BI19" s="115">
        <f>+ESTADISTICA!$AO$771+ESTADISTICA!$AO$772*2</f>
        <v>38.01196226797726</v>
      </c>
      <c r="BJ19" s="115">
        <f>+ESTADISTICA!$AO$771-ESTADISTICA!$AO$772*2</f>
        <v>9.5532307144788788</v>
      </c>
      <c r="BK19" s="115"/>
      <c r="BL19" s="115">
        <f>+ESTADISTICA!$AP$771</f>
        <v>9632.5831578947345</v>
      </c>
      <c r="BM19" s="115">
        <f>+ESTADISTICA!$AP$771+ESTADISTICA!$AP$772</f>
        <v>11691.79056018239</v>
      </c>
      <c r="BN19" s="115">
        <f>+ESTADISTICA!$AP$771-ESTADISTICA!$AP$772</f>
        <v>7573.3757556070796</v>
      </c>
      <c r="BO19" s="115">
        <f>+ESTADISTICA!$AP$771+ESTADISTICA!$AP$772*2</f>
        <v>13750.997962470043</v>
      </c>
      <c r="BP19" s="115">
        <f>+ESTADISTICA!$AP$771-ESTADISTICA!$AP$772*2</f>
        <v>5514.1683533194255</v>
      </c>
      <c r="BQ19" s="115"/>
      <c r="BR19" s="114">
        <f>+ESTADISTICA!$AQ$771</f>
        <v>39.818771929824571</v>
      </c>
      <c r="BS19" s="114">
        <f>+ESTADISTICA!$AQ$771+ESTADISTICA!$AQ$772</f>
        <v>48.631387090201841</v>
      </c>
      <c r="BT19" s="114">
        <f>+ESTADISTICA!$AQ$771-ESTADISTICA!$AQ$772</f>
        <v>31.006156769447301</v>
      </c>
      <c r="BU19" s="114">
        <f>+ESTADISTICA!$AQ$771+ESTADISTICA!$AQ$772*2</f>
        <v>57.444002250579103</v>
      </c>
      <c r="BV19" s="114">
        <f>+ESTADISTICA!$AQ$771-ESTADISTICA!$AQ$772*2</f>
        <v>22.193541609070035</v>
      </c>
      <c r="BW19" s="114"/>
      <c r="BX19" s="74">
        <f>+ESTADISTICA!$AR$771</f>
        <v>10.63842105263158</v>
      </c>
      <c r="BY19" s="74">
        <f>+ESTADISTICA!$AR$771+ESTADISTICA!$AR$772</f>
        <v>14.039956309726993</v>
      </c>
      <c r="BZ19" s="74">
        <f>+ESTADISTICA!$AR$771-ESTADISTICA!$AR$772</f>
        <v>7.2368857955361676</v>
      </c>
      <c r="CA19" s="74">
        <f>+ESTADISTICA!$AR$771+ESTADISTICA!$AR$772*2</f>
        <v>17.441491566822407</v>
      </c>
      <c r="CB19" s="74">
        <f>+ESTADISTICA!$AR$771-ESTADISTICA!$AR$772*2</f>
        <v>3.8353505384407551</v>
      </c>
      <c r="CC19" s="74"/>
      <c r="CD19" s="74">
        <f>+ESTADISTICA!$BL$771</f>
        <v>1.3761929824561403</v>
      </c>
      <c r="CE19" s="74">
        <f>+ESTADISTICA!$BL$771+ESTADISTICA!$BL$772</f>
        <v>1.9599445330382501</v>
      </c>
      <c r="CF19" s="74">
        <f>+ESTADISTICA!$BL$771-ESTADISTICA!$BL$772</f>
        <v>0.79244143187403038</v>
      </c>
      <c r="CG19" s="74">
        <f>+ESTADISTICA!$BL$771+ESTADISTICA!$BL$772*2</f>
        <v>2.5436960836203601</v>
      </c>
      <c r="CH19" s="74">
        <f>+ESTADISTICA!$BL$771-ESTADISTICA!$BL$772*2</f>
        <v>0.20868988129192045</v>
      </c>
      <c r="CI19" s="74"/>
      <c r="CJ19" s="74">
        <f>+ESTADISTICA!$BM$771</f>
        <v>776.40175438596486</v>
      </c>
      <c r="CK19" s="74">
        <f>+ESTADISTICA!$BM$771+ESTADISTICA!$BM$772</f>
        <v>1085.0072702386867</v>
      </c>
      <c r="CL19" s="74">
        <f>+ESTADISTICA!$BM$771-ESTADISTICA!$BM$772</f>
        <v>467.79623853324307</v>
      </c>
      <c r="CM19" s="74">
        <f>+ESTADISTICA!$BM$771+ESTADISTICA!$BM$772*2</f>
        <v>1393.6127860914085</v>
      </c>
      <c r="CN19" s="74">
        <f>+ESTADISTICA!$BM$771-ESTADISTICA!$BM$772*2</f>
        <v>159.19072268052128</v>
      </c>
      <c r="CO19" s="74"/>
      <c r="CP19" s="114">
        <f>+ESTADISTICA!$BO$771</f>
        <v>50.673157894736832</v>
      </c>
      <c r="CQ19" s="114">
        <f>+ESTADISTICA!$BO$771+ESTADISTICA!$BO$772</f>
        <v>57.927057377550724</v>
      </c>
      <c r="CR19" s="114">
        <f>+ESTADISTICA!$BO$771-ESTADISTICA!$BO$772</f>
        <v>43.419258411922939</v>
      </c>
      <c r="CS19" s="114">
        <f>+ESTADISTICA!$BO$771+ESTADISTICA!$BO$772*2</f>
        <v>65.180956860364617</v>
      </c>
      <c r="CT19" s="114">
        <f>+ESTADISTICA!$BO$771-ESTADISTICA!$BO$772*2</f>
        <v>36.16535892910904</v>
      </c>
      <c r="CU19" s="72"/>
      <c r="CV19" s="115">
        <f>+ESTADISTICA!$CJ$771</f>
        <v>2.5155892857142859</v>
      </c>
      <c r="CW19" s="115">
        <f>+ESTADISTICA!$CJ$771+ESTADISTICA!$CJ$772</f>
        <v>3.8390560937163278</v>
      </c>
      <c r="CX19" s="115">
        <f>+ESTADISTICA!$CJ$771-ESTADISTICA!$CJ$772</f>
        <v>1.1921224777122439</v>
      </c>
      <c r="CY19" s="115">
        <f>+ESTADISTICA!$CJ$771+ESTADISTICA!$CJ$772*2</f>
        <v>5.1625229017183702</v>
      </c>
      <c r="CZ19" s="115">
        <f>+ESTADISTICA!$CJ$771-ESTADISTICA!$CJ$772*2</f>
        <v>-0.13134433028979808</v>
      </c>
      <c r="DA19" s="105"/>
      <c r="DB19" s="115">
        <f>+ESTADISTICA!$CK$771</f>
        <v>749.21446428571403</v>
      </c>
      <c r="DC19" s="115">
        <f>+ESTADISTICA!$CK$771+ESTADISTICA!$CK$772</f>
        <v>1260.1168024213255</v>
      </c>
      <c r="DD19" s="115">
        <f>+ESTADISTICA!$CK$771-ESTADISTICA!$CK$772</f>
        <v>238.31212615010253</v>
      </c>
      <c r="DE19" s="115">
        <f>+ESTADISTICA!$CK$771+ESTADISTICA!$CK$772*2</f>
        <v>1771.0191405569371</v>
      </c>
      <c r="DF19" s="115">
        <f>+ESTADISTICA!$CK$771-ESTADISTICA!$CK$772*2</f>
        <v>-272.59021198550897</v>
      </c>
      <c r="DG19" s="105"/>
      <c r="DH19" s="115">
        <f>+ESTADISTICA!$CN$771</f>
        <v>32.926125000000006</v>
      </c>
      <c r="DI19" s="115">
        <f>+ESTADISTICA!$CN$771+ESTADISTICA!$CN$772</f>
        <v>41.510772175600486</v>
      </c>
      <c r="DJ19" s="115">
        <f>+ESTADISTICA!$CN$771-ESTADISTICA!$CN$772</f>
        <v>24.341477824399526</v>
      </c>
      <c r="DK19" s="115">
        <f>+ESTADISTICA!$CN$771+ESTADISTICA!$CN$772*2</f>
        <v>50.09541935120096</v>
      </c>
      <c r="DL19" s="115">
        <f>+ESTADISTICA!$CN$771-ESTADISTICA!$CN$772*2</f>
        <v>15.756830648799049</v>
      </c>
      <c r="DM19" s="105"/>
    </row>
    <row r="20" spans="3:117" x14ac:dyDescent="0.25">
      <c r="C20" s="70">
        <v>681</v>
      </c>
      <c r="D20" s="114">
        <f>+'Rec. Diciembre'!$G$69</f>
        <v>59.718397140410723</v>
      </c>
      <c r="E20" s="114">
        <f>+'Rec. Diciembre'!$G$69+'Rec. Diciembre'!$G$70</f>
        <v>79.56947997745614</v>
      </c>
      <c r="F20" s="114">
        <f>+'Rec. Diciembre'!$G$69-'Rec. Diciembre'!$G$70</f>
        <v>39.867314303365305</v>
      </c>
      <c r="G20" s="114">
        <f>+'Rec. Diciembre'!$G$69+'Rec. Diciembre'!$G$70*2</f>
        <v>99.420562814501551</v>
      </c>
      <c r="H20" s="114">
        <f>+'Rec. Diciembre'!$G$69-'Rec. Diciembre'!$G$70*2</f>
        <v>20.016231466319894</v>
      </c>
      <c r="I20" s="114">
        <v>65.63</v>
      </c>
      <c r="J20" s="114">
        <f>+'Rec. Diciembre'!$H$69</f>
        <v>73.942210917869019</v>
      </c>
      <c r="K20" s="114">
        <f>+'Rec. Diciembre'!$H$69+'Rec. Diciembre'!$H$70</f>
        <v>98.409794611773862</v>
      </c>
      <c r="L20" s="114">
        <f>+'Rec. Diciembre'!$H$69-'Rec. Diciembre'!$H$70</f>
        <v>49.474627223964177</v>
      </c>
      <c r="M20" s="114">
        <f>+'Rec. Diciembre'!$H$69+'Rec. Diciembre'!$H$70*2</f>
        <v>122.87737830567869</v>
      </c>
      <c r="N20" s="114">
        <f>+'Rec. Diciembre'!$H$69-'Rec. Diciembre'!$H$70*2</f>
        <v>25.007043530059342</v>
      </c>
      <c r="O20" s="114">
        <v>82.78</v>
      </c>
      <c r="P20" s="114">
        <f>+'Rec. Diciembre'!$I$69</f>
        <v>79.922204634160337</v>
      </c>
      <c r="Q20" s="114">
        <f>+'Rec. Diciembre'!$I$69+'Rec. Diciembre'!$I$70</f>
        <v>106.3185991193848</v>
      </c>
      <c r="R20" s="114">
        <f>+'Rec. Diciembre'!$I$69-'Rec. Diciembre'!$I$70</f>
        <v>53.525810148935875</v>
      </c>
      <c r="S20" s="114">
        <f>+'Rec. Diciembre'!$I$69+'Rec. Diciembre'!$I$70*2</f>
        <v>132.71499360460928</v>
      </c>
      <c r="T20" s="114">
        <f>+'Rec. Diciembre'!$I$69-'Rec. Diciembre'!$I$70*2</f>
        <v>27.129415663711406</v>
      </c>
      <c r="U20" s="114">
        <v>87.75</v>
      </c>
      <c r="V20" s="74">
        <f>+'Rec. Diciembre'!$K$69</f>
        <v>4.2377690526466996</v>
      </c>
      <c r="W20" s="74">
        <f>+'Rec. Diciembre'!$K$69+'Rec. Diciembre'!$K$70</f>
        <v>6.0403188005723845</v>
      </c>
      <c r="X20" s="74">
        <f>+'Rec. Diciembre'!$K$69-'Rec. Diciembre'!$K$70</f>
        <v>2.4352193047210147</v>
      </c>
      <c r="Y20" s="74">
        <f>+'Rec. Diciembre'!$K$69+'Rec. Diciembre'!$K$70*2</f>
        <v>7.8428685484980694</v>
      </c>
      <c r="Z20" s="74">
        <f>+'Rec. Diciembre'!$K$69-'Rec. Diciembre'!$K$70*2</f>
        <v>0.63266955679533021</v>
      </c>
      <c r="AA20" s="74">
        <v>5.0599999999999996</v>
      </c>
      <c r="AB20" s="74">
        <f>+'Rec. Diciembre'!$L$69</f>
        <v>5.9641788063173875</v>
      </c>
      <c r="AC20" s="74">
        <f>+'Rec. Diciembre'!$L$69+'Rec. Diciembre'!$L$70</f>
        <v>8.2598019431726097</v>
      </c>
      <c r="AD20" s="74">
        <f>+'Rec. Diciembre'!$L$69-'Rec. Diciembre'!$L$70</f>
        <v>3.6685556694621648</v>
      </c>
      <c r="AE20" s="74">
        <f>+'Rec. Diciembre'!$L$69+'Rec. Diciembre'!$L$70*2</f>
        <v>10.555425080027833</v>
      </c>
      <c r="AF20" s="74">
        <f>+'Rec. Diciembre'!$L$69-'Rec. Diciembre'!$L$70*2</f>
        <v>1.3729325326069421</v>
      </c>
      <c r="AG20" s="74">
        <v>5.13</v>
      </c>
      <c r="AH20" s="74">
        <f>+'Rec. Diciembre'!$N$69</f>
        <v>69.739981780539281</v>
      </c>
      <c r="AI20" s="74">
        <f>+'Rec. Diciembre'!$N$69+'Rec. Diciembre'!$N$70</f>
        <v>92.90898236215088</v>
      </c>
      <c r="AJ20" s="74">
        <f>+'Rec. Diciembre'!$N$69-'Rec. Diciembre'!$N$70</f>
        <v>46.570981198927683</v>
      </c>
      <c r="AK20" s="74">
        <f>+'Rec. Diciembre'!$N$69+'Rec. Diciembre'!$N$70*2</f>
        <v>116.07798294376248</v>
      </c>
      <c r="AL20" s="74">
        <f>+'Rec. Diciembre'!$N$69-'Rec. Diciembre'!$N$70*2</f>
        <v>23.401980617316084</v>
      </c>
      <c r="AM20" s="74">
        <v>74.77</v>
      </c>
      <c r="AN20" s="74">
        <f>+'Rec. Diciembre'!$O$69</f>
        <v>4.2643245718988352</v>
      </c>
      <c r="AO20" s="74">
        <f>+'Rec. Diciembre'!$O$69+'Rec. Diciembre'!$O$70</f>
        <v>6.7775628085788391</v>
      </c>
      <c r="AP20" s="74">
        <f>+'Rec. Diciembre'!$O$69-'Rec. Diciembre'!$O$70</f>
        <v>1.7510863352188317</v>
      </c>
      <c r="AQ20" s="74">
        <f>+'Rec. Diciembre'!$O$69+'Rec. Diciembre'!$O$70*2</f>
        <v>9.2908010452588421</v>
      </c>
      <c r="AR20" s="74">
        <f>+'Rec. Diciembre'!$O$69-'Rec. Diciembre'!$O$70*2</f>
        <v>-0.76215190146117173</v>
      </c>
      <c r="AS20" s="74"/>
      <c r="AT20" s="74">
        <f>+'Rec. Diciembre'!$P$69</f>
        <v>3.3623122606354814</v>
      </c>
      <c r="AU20" s="74">
        <f>+'Rec. Diciembre'!$P$69+'Rec. Diciembre'!$P$70</f>
        <v>4.8513495729593679</v>
      </c>
      <c r="AV20" s="74">
        <f>+'Rec. Diciembre'!$P$69-'Rec. Diciembre'!$P$70</f>
        <v>1.8732749483115947</v>
      </c>
      <c r="AW20" s="74">
        <f>+'Rec. Diciembre'!$P$69+'Rec. Diciembre'!$P$70*2</f>
        <v>6.3403868852832552</v>
      </c>
      <c r="AX20" s="74">
        <f>+'Rec. Diciembre'!$P$69-'Rec. Diciembre'!$P$70*2</f>
        <v>0.38423763598770799</v>
      </c>
      <c r="AY20" s="74"/>
      <c r="AZ20" s="74">
        <f>+'Rec. Diciembre'!$S$69</f>
        <v>10.882442015100928</v>
      </c>
      <c r="BA20" s="74">
        <f>+'Rec. Diciembre'!$S$69+'Rec. Diciembre'!$S$70</f>
        <v>18.764704720040914</v>
      </c>
      <c r="BB20" s="74">
        <f>+'Rec. Diciembre'!$S$69-'Rec. Diciembre'!$S$70</f>
        <v>3.0001793101609415</v>
      </c>
      <c r="BC20" s="74">
        <f>+'Rec. Diciembre'!$S$69+'Rec. Diciembre'!$S$70*2</f>
        <v>26.6469674249809</v>
      </c>
      <c r="BD20" s="74">
        <f>+'Rec. Diciembre'!$S$69-'Rec. Diciembre'!$S$70*2</f>
        <v>-4.8820833947790447</v>
      </c>
      <c r="BE20" s="74"/>
      <c r="BF20" s="115">
        <f>+ESTADISTICA!$AO$771</f>
        <v>23.78259649122807</v>
      </c>
      <c r="BG20" s="115">
        <f>+ESTADISTICA!$AO$771+ESTADISTICA!$AO$772</f>
        <v>30.897279379602665</v>
      </c>
      <c r="BH20" s="115">
        <f>+ESTADISTICA!$AO$771-ESTADISTICA!$AO$772</f>
        <v>16.667913602853474</v>
      </c>
      <c r="BI20" s="115">
        <f>+ESTADISTICA!$AO$771+ESTADISTICA!$AO$772*2</f>
        <v>38.01196226797726</v>
      </c>
      <c r="BJ20" s="115">
        <f>+ESTADISTICA!$AO$771-ESTADISTICA!$AO$772*2</f>
        <v>9.5532307144788788</v>
      </c>
      <c r="BK20" s="115"/>
      <c r="BL20" s="115">
        <f>+ESTADISTICA!$AP$771</f>
        <v>9632.5831578947345</v>
      </c>
      <c r="BM20" s="115">
        <f>+ESTADISTICA!$AP$771+ESTADISTICA!$AP$772</f>
        <v>11691.79056018239</v>
      </c>
      <c r="BN20" s="115">
        <f>+ESTADISTICA!$AP$771-ESTADISTICA!$AP$772</f>
        <v>7573.3757556070796</v>
      </c>
      <c r="BO20" s="115">
        <f>+ESTADISTICA!$AP$771+ESTADISTICA!$AP$772*2</f>
        <v>13750.997962470043</v>
      </c>
      <c r="BP20" s="115">
        <f>+ESTADISTICA!$AP$771-ESTADISTICA!$AP$772*2</f>
        <v>5514.1683533194255</v>
      </c>
      <c r="BQ20" s="115"/>
      <c r="BR20" s="114">
        <f>+ESTADISTICA!$AQ$771</f>
        <v>39.818771929824571</v>
      </c>
      <c r="BS20" s="114">
        <f>+ESTADISTICA!$AQ$771+ESTADISTICA!$AQ$772</f>
        <v>48.631387090201841</v>
      </c>
      <c r="BT20" s="114">
        <f>+ESTADISTICA!$AQ$771-ESTADISTICA!$AQ$772</f>
        <v>31.006156769447301</v>
      </c>
      <c r="BU20" s="114">
        <f>+ESTADISTICA!$AQ$771+ESTADISTICA!$AQ$772*2</f>
        <v>57.444002250579103</v>
      </c>
      <c r="BV20" s="114">
        <f>+ESTADISTICA!$AQ$771-ESTADISTICA!$AQ$772*2</f>
        <v>22.193541609070035</v>
      </c>
      <c r="BW20" s="114"/>
      <c r="BX20" s="74">
        <f>+ESTADISTICA!$AR$771</f>
        <v>10.63842105263158</v>
      </c>
      <c r="BY20" s="74">
        <f>+ESTADISTICA!$AR$771+ESTADISTICA!$AR$772</f>
        <v>14.039956309726993</v>
      </c>
      <c r="BZ20" s="74">
        <f>+ESTADISTICA!$AR$771-ESTADISTICA!$AR$772</f>
        <v>7.2368857955361676</v>
      </c>
      <c r="CA20" s="74">
        <f>+ESTADISTICA!$AR$771+ESTADISTICA!$AR$772*2</f>
        <v>17.441491566822407</v>
      </c>
      <c r="CB20" s="74">
        <f>+ESTADISTICA!$AR$771-ESTADISTICA!$AR$772*2</f>
        <v>3.8353505384407551</v>
      </c>
      <c r="CC20" s="74"/>
      <c r="CD20" s="74">
        <f>+ESTADISTICA!$BL$771</f>
        <v>1.3761929824561403</v>
      </c>
      <c r="CE20" s="74">
        <f>+ESTADISTICA!$BL$771+ESTADISTICA!$BL$772</f>
        <v>1.9599445330382501</v>
      </c>
      <c r="CF20" s="74">
        <f>+ESTADISTICA!$BL$771-ESTADISTICA!$BL$772</f>
        <v>0.79244143187403038</v>
      </c>
      <c r="CG20" s="74">
        <f>+ESTADISTICA!$BL$771+ESTADISTICA!$BL$772*2</f>
        <v>2.5436960836203601</v>
      </c>
      <c r="CH20" s="74">
        <f>+ESTADISTICA!$BL$771-ESTADISTICA!$BL$772*2</f>
        <v>0.20868988129192045</v>
      </c>
      <c r="CI20" s="74"/>
      <c r="CJ20" s="74">
        <f>+ESTADISTICA!$BM$771</f>
        <v>776.40175438596486</v>
      </c>
      <c r="CK20" s="74">
        <f>+ESTADISTICA!$BM$771+ESTADISTICA!$BM$772</f>
        <v>1085.0072702386867</v>
      </c>
      <c r="CL20" s="74">
        <f>+ESTADISTICA!$BM$771-ESTADISTICA!$BM$772</f>
        <v>467.79623853324307</v>
      </c>
      <c r="CM20" s="74">
        <f>+ESTADISTICA!$BM$771+ESTADISTICA!$BM$772*2</f>
        <v>1393.6127860914085</v>
      </c>
      <c r="CN20" s="74">
        <f>+ESTADISTICA!$BM$771-ESTADISTICA!$BM$772*2</f>
        <v>159.19072268052128</v>
      </c>
      <c r="CO20" s="74"/>
      <c r="CP20" s="114">
        <f>+ESTADISTICA!$BO$771</f>
        <v>50.673157894736832</v>
      </c>
      <c r="CQ20" s="114">
        <f>+ESTADISTICA!$BO$771+ESTADISTICA!$BO$772</f>
        <v>57.927057377550724</v>
      </c>
      <c r="CR20" s="114">
        <f>+ESTADISTICA!$BO$771-ESTADISTICA!$BO$772</f>
        <v>43.419258411922939</v>
      </c>
      <c r="CS20" s="114">
        <f>+ESTADISTICA!$BO$771+ESTADISTICA!$BO$772*2</f>
        <v>65.180956860364617</v>
      </c>
      <c r="CT20" s="114">
        <f>+ESTADISTICA!$BO$771-ESTADISTICA!$BO$772*2</f>
        <v>36.16535892910904</v>
      </c>
      <c r="CU20" s="72"/>
      <c r="CV20" s="115">
        <f>+ESTADISTICA!$CJ$771</f>
        <v>2.5155892857142859</v>
      </c>
      <c r="CW20" s="115">
        <f>+ESTADISTICA!$CJ$771+ESTADISTICA!$CJ$772</f>
        <v>3.8390560937163278</v>
      </c>
      <c r="CX20" s="115">
        <f>+ESTADISTICA!$CJ$771-ESTADISTICA!$CJ$772</f>
        <v>1.1921224777122439</v>
      </c>
      <c r="CY20" s="115">
        <f>+ESTADISTICA!$CJ$771+ESTADISTICA!$CJ$772*2</f>
        <v>5.1625229017183702</v>
      </c>
      <c r="CZ20" s="115">
        <f>+ESTADISTICA!$CJ$771-ESTADISTICA!$CJ$772*2</f>
        <v>-0.13134433028979808</v>
      </c>
      <c r="DA20" s="105"/>
      <c r="DB20" s="115">
        <f>+ESTADISTICA!$CK$771</f>
        <v>749.21446428571403</v>
      </c>
      <c r="DC20" s="115">
        <f>+ESTADISTICA!$CK$771+ESTADISTICA!$CK$772</f>
        <v>1260.1168024213255</v>
      </c>
      <c r="DD20" s="115">
        <f>+ESTADISTICA!$CK$771-ESTADISTICA!$CK$772</f>
        <v>238.31212615010253</v>
      </c>
      <c r="DE20" s="115">
        <f>+ESTADISTICA!$CK$771+ESTADISTICA!$CK$772*2</f>
        <v>1771.0191405569371</v>
      </c>
      <c r="DF20" s="115">
        <f>+ESTADISTICA!$CK$771-ESTADISTICA!$CK$772*2</f>
        <v>-272.59021198550897</v>
      </c>
      <c r="DG20" s="105"/>
      <c r="DH20" s="115">
        <f>+ESTADISTICA!$CN$771</f>
        <v>32.926125000000006</v>
      </c>
      <c r="DI20" s="115">
        <f>+ESTADISTICA!$CN$771+ESTADISTICA!$CN$772</f>
        <v>41.510772175600486</v>
      </c>
      <c r="DJ20" s="115">
        <f>+ESTADISTICA!$CN$771-ESTADISTICA!$CN$772</f>
        <v>24.341477824399526</v>
      </c>
      <c r="DK20" s="115">
        <f>+ESTADISTICA!$CN$771+ESTADISTICA!$CN$772*2</f>
        <v>50.09541935120096</v>
      </c>
      <c r="DL20" s="115">
        <f>+ESTADISTICA!$CN$771-ESTADISTICA!$CN$772*2</f>
        <v>15.756830648799049</v>
      </c>
      <c r="DM20" s="105"/>
    </row>
    <row r="21" spans="3:117" x14ac:dyDescent="0.25">
      <c r="C21" s="70">
        <v>682</v>
      </c>
      <c r="D21" s="114">
        <f>+'Rec. Diciembre'!$G$69</f>
        <v>59.718397140410723</v>
      </c>
      <c r="E21" s="114">
        <f>+'Rec. Diciembre'!$G$69+'Rec. Diciembre'!$G$70</f>
        <v>79.56947997745614</v>
      </c>
      <c r="F21" s="114">
        <f>+'Rec. Diciembre'!$G$69-'Rec. Diciembre'!$G$70</f>
        <v>39.867314303365305</v>
      </c>
      <c r="G21" s="114">
        <f>+'Rec. Diciembre'!$G$69+'Rec. Diciembre'!$G$70*2</f>
        <v>99.420562814501551</v>
      </c>
      <c r="H21" s="114">
        <f>+'Rec. Diciembre'!$G$69-'Rec. Diciembre'!$G$70*2</f>
        <v>20.016231466319894</v>
      </c>
      <c r="I21" s="114">
        <v>65.63</v>
      </c>
      <c r="J21" s="114">
        <f>+'Rec. Diciembre'!$H$69</f>
        <v>73.942210917869019</v>
      </c>
      <c r="K21" s="114">
        <f>+'Rec. Diciembre'!$H$69+'Rec. Diciembre'!$H$70</f>
        <v>98.409794611773862</v>
      </c>
      <c r="L21" s="114">
        <f>+'Rec. Diciembre'!$H$69-'Rec. Diciembre'!$H$70</f>
        <v>49.474627223964177</v>
      </c>
      <c r="M21" s="114">
        <f>+'Rec. Diciembre'!$H$69+'Rec. Diciembre'!$H$70*2</f>
        <v>122.87737830567869</v>
      </c>
      <c r="N21" s="114">
        <f>+'Rec. Diciembre'!$H$69-'Rec. Diciembre'!$H$70*2</f>
        <v>25.007043530059342</v>
      </c>
      <c r="O21" s="114">
        <v>82.78</v>
      </c>
      <c r="P21" s="114">
        <f>+'Rec. Diciembre'!$I$69</f>
        <v>79.922204634160337</v>
      </c>
      <c r="Q21" s="114">
        <f>+'Rec. Diciembre'!$I$69+'Rec. Diciembre'!$I$70</f>
        <v>106.3185991193848</v>
      </c>
      <c r="R21" s="114">
        <f>+'Rec. Diciembre'!$I$69-'Rec. Diciembre'!$I$70</f>
        <v>53.525810148935875</v>
      </c>
      <c r="S21" s="114">
        <f>+'Rec. Diciembre'!$I$69+'Rec. Diciembre'!$I$70*2</f>
        <v>132.71499360460928</v>
      </c>
      <c r="T21" s="114">
        <f>+'Rec. Diciembre'!$I$69-'Rec. Diciembre'!$I$70*2</f>
        <v>27.129415663711406</v>
      </c>
      <c r="U21" s="114">
        <v>87.75</v>
      </c>
      <c r="V21" s="74">
        <f>+'Rec. Diciembre'!$K$69</f>
        <v>4.2377690526466996</v>
      </c>
      <c r="W21" s="74">
        <f>+'Rec. Diciembre'!$K$69+'Rec. Diciembre'!$K$70</f>
        <v>6.0403188005723845</v>
      </c>
      <c r="X21" s="74">
        <f>+'Rec. Diciembre'!$K$69-'Rec. Diciembre'!$K$70</f>
        <v>2.4352193047210147</v>
      </c>
      <c r="Y21" s="74">
        <f>+'Rec. Diciembre'!$K$69+'Rec. Diciembre'!$K$70*2</f>
        <v>7.8428685484980694</v>
      </c>
      <c r="Z21" s="74">
        <f>+'Rec. Diciembre'!$K$69-'Rec. Diciembre'!$K$70*2</f>
        <v>0.63266955679533021</v>
      </c>
      <c r="AA21" s="74">
        <v>5.0599999999999996</v>
      </c>
      <c r="AB21" s="74">
        <f>+'Rec. Diciembre'!$L$69</f>
        <v>5.9641788063173875</v>
      </c>
      <c r="AC21" s="74">
        <f>+'Rec. Diciembre'!$L$69+'Rec. Diciembre'!$L$70</f>
        <v>8.2598019431726097</v>
      </c>
      <c r="AD21" s="74">
        <f>+'Rec. Diciembre'!$L$69-'Rec. Diciembre'!$L$70</f>
        <v>3.6685556694621648</v>
      </c>
      <c r="AE21" s="74">
        <f>+'Rec. Diciembre'!$L$69+'Rec. Diciembre'!$L$70*2</f>
        <v>10.555425080027833</v>
      </c>
      <c r="AF21" s="74">
        <f>+'Rec. Diciembre'!$L$69-'Rec. Diciembre'!$L$70*2</f>
        <v>1.3729325326069421</v>
      </c>
      <c r="AG21" s="74">
        <v>5.13</v>
      </c>
      <c r="AH21" s="74">
        <f>+'Rec. Diciembre'!$N$69</f>
        <v>69.739981780539281</v>
      </c>
      <c r="AI21" s="74">
        <f>+'Rec. Diciembre'!$N$69+'Rec. Diciembre'!$N$70</f>
        <v>92.90898236215088</v>
      </c>
      <c r="AJ21" s="74">
        <f>+'Rec. Diciembre'!$N$69-'Rec. Diciembre'!$N$70</f>
        <v>46.570981198927683</v>
      </c>
      <c r="AK21" s="74">
        <f>+'Rec. Diciembre'!$N$69+'Rec. Diciembre'!$N$70*2</f>
        <v>116.07798294376248</v>
      </c>
      <c r="AL21" s="74">
        <f>+'Rec. Diciembre'!$N$69-'Rec. Diciembre'!$N$70*2</f>
        <v>23.401980617316084</v>
      </c>
      <c r="AM21" s="74">
        <v>74.77</v>
      </c>
      <c r="AN21" s="74">
        <f>+'Rec. Diciembre'!$O$69</f>
        <v>4.2643245718988352</v>
      </c>
      <c r="AO21" s="74">
        <f>+'Rec. Diciembre'!$O$69+'Rec. Diciembre'!$O$70</f>
        <v>6.7775628085788391</v>
      </c>
      <c r="AP21" s="74">
        <f>+'Rec. Diciembre'!$O$69-'Rec. Diciembre'!$O$70</f>
        <v>1.7510863352188317</v>
      </c>
      <c r="AQ21" s="74">
        <f>+'Rec. Diciembre'!$O$69+'Rec. Diciembre'!$O$70*2</f>
        <v>9.2908010452588421</v>
      </c>
      <c r="AR21" s="74">
        <f>+'Rec. Diciembre'!$O$69-'Rec. Diciembre'!$O$70*2</f>
        <v>-0.76215190146117173</v>
      </c>
      <c r="AS21" s="74"/>
      <c r="AT21" s="74">
        <f>+'Rec. Diciembre'!$P$69</f>
        <v>3.3623122606354814</v>
      </c>
      <c r="AU21" s="74">
        <f>+'Rec. Diciembre'!$P$69+'Rec. Diciembre'!$P$70</f>
        <v>4.8513495729593679</v>
      </c>
      <c r="AV21" s="74">
        <f>+'Rec. Diciembre'!$P$69-'Rec. Diciembre'!$P$70</f>
        <v>1.8732749483115947</v>
      </c>
      <c r="AW21" s="74">
        <f>+'Rec. Diciembre'!$P$69+'Rec. Diciembre'!$P$70*2</f>
        <v>6.3403868852832552</v>
      </c>
      <c r="AX21" s="74">
        <f>+'Rec. Diciembre'!$P$69-'Rec. Diciembre'!$P$70*2</f>
        <v>0.38423763598770799</v>
      </c>
      <c r="AY21" s="74"/>
      <c r="AZ21" s="74">
        <f>+'Rec. Diciembre'!$S$69</f>
        <v>10.882442015100928</v>
      </c>
      <c r="BA21" s="74">
        <f>+'Rec. Diciembre'!$S$69+'Rec. Diciembre'!$S$70</f>
        <v>18.764704720040914</v>
      </c>
      <c r="BB21" s="74">
        <f>+'Rec. Diciembre'!$S$69-'Rec. Diciembre'!$S$70</f>
        <v>3.0001793101609415</v>
      </c>
      <c r="BC21" s="74">
        <f>+'Rec. Diciembre'!$S$69+'Rec. Diciembre'!$S$70*2</f>
        <v>26.6469674249809</v>
      </c>
      <c r="BD21" s="74">
        <f>+'Rec. Diciembre'!$S$69-'Rec. Diciembre'!$S$70*2</f>
        <v>-4.8820833947790447</v>
      </c>
      <c r="BE21" s="74"/>
      <c r="BF21" s="115">
        <f>+ESTADISTICA!$AO$771</f>
        <v>23.78259649122807</v>
      </c>
      <c r="BG21" s="115">
        <f>+ESTADISTICA!$AO$771+ESTADISTICA!$AO$772</f>
        <v>30.897279379602665</v>
      </c>
      <c r="BH21" s="115">
        <f>+ESTADISTICA!$AO$771-ESTADISTICA!$AO$772</f>
        <v>16.667913602853474</v>
      </c>
      <c r="BI21" s="115">
        <f>+ESTADISTICA!$AO$771+ESTADISTICA!$AO$772*2</f>
        <v>38.01196226797726</v>
      </c>
      <c r="BJ21" s="115">
        <f>+ESTADISTICA!$AO$771-ESTADISTICA!$AO$772*2</f>
        <v>9.5532307144788788</v>
      </c>
      <c r="BK21" s="115"/>
      <c r="BL21" s="115">
        <f>+ESTADISTICA!$AP$771</f>
        <v>9632.5831578947345</v>
      </c>
      <c r="BM21" s="115">
        <f>+ESTADISTICA!$AP$771+ESTADISTICA!$AP$772</f>
        <v>11691.79056018239</v>
      </c>
      <c r="BN21" s="115">
        <f>+ESTADISTICA!$AP$771-ESTADISTICA!$AP$772</f>
        <v>7573.3757556070796</v>
      </c>
      <c r="BO21" s="115">
        <f>+ESTADISTICA!$AP$771+ESTADISTICA!$AP$772*2</f>
        <v>13750.997962470043</v>
      </c>
      <c r="BP21" s="115">
        <f>+ESTADISTICA!$AP$771-ESTADISTICA!$AP$772*2</f>
        <v>5514.1683533194255</v>
      </c>
      <c r="BQ21" s="115"/>
      <c r="BR21" s="114">
        <f>+ESTADISTICA!$AQ$771</f>
        <v>39.818771929824571</v>
      </c>
      <c r="BS21" s="114">
        <f>+ESTADISTICA!$AQ$771+ESTADISTICA!$AQ$772</f>
        <v>48.631387090201841</v>
      </c>
      <c r="BT21" s="114">
        <f>+ESTADISTICA!$AQ$771-ESTADISTICA!$AQ$772</f>
        <v>31.006156769447301</v>
      </c>
      <c r="BU21" s="114">
        <f>+ESTADISTICA!$AQ$771+ESTADISTICA!$AQ$772*2</f>
        <v>57.444002250579103</v>
      </c>
      <c r="BV21" s="114">
        <f>+ESTADISTICA!$AQ$771-ESTADISTICA!$AQ$772*2</f>
        <v>22.193541609070035</v>
      </c>
      <c r="BW21" s="114"/>
      <c r="BX21" s="74">
        <f>+ESTADISTICA!$AR$771</f>
        <v>10.63842105263158</v>
      </c>
      <c r="BY21" s="74">
        <f>+ESTADISTICA!$AR$771+ESTADISTICA!$AR$772</f>
        <v>14.039956309726993</v>
      </c>
      <c r="BZ21" s="74">
        <f>+ESTADISTICA!$AR$771-ESTADISTICA!$AR$772</f>
        <v>7.2368857955361676</v>
      </c>
      <c r="CA21" s="74">
        <f>+ESTADISTICA!$AR$771+ESTADISTICA!$AR$772*2</f>
        <v>17.441491566822407</v>
      </c>
      <c r="CB21" s="74">
        <f>+ESTADISTICA!$AR$771-ESTADISTICA!$AR$772*2</f>
        <v>3.8353505384407551</v>
      </c>
      <c r="CC21" s="74"/>
      <c r="CD21" s="74">
        <f>+ESTADISTICA!$BL$771</f>
        <v>1.3761929824561403</v>
      </c>
      <c r="CE21" s="74">
        <f>+ESTADISTICA!$BL$771+ESTADISTICA!$BL$772</f>
        <v>1.9599445330382501</v>
      </c>
      <c r="CF21" s="74">
        <f>+ESTADISTICA!$BL$771-ESTADISTICA!$BL$772</f>
        <v>0.79244143187403038</v>
      </c>
      <c r="CG21" s="74">
        <f>+ESTADISTICA!$BL$771+ESTADISTICA!$BL$772*2</f>
        <v>2.5436960836203601</v>
      </c>
      <c r="CH21" s="74">
        <f>+ESTADISTICA!$BL$771-ESTADISTICA!$BL$772*2</f>
        <v>0.20868988129192045</v>
      </c>
      <c r="CI21" s="74"/>
      <c r="CJ21" s="74">
        <f>+ESTADISTICA!$BM$771</f>
        <v>776.40175438596486</v>
      </c>
      <c r="CK21" s="74">
        <f>+ESTADISTICA!$BM$771+ESTADISTICA!$BM$772</f>
        <v>1085.0072702386867</v>
      </c>
      <c r="CL21" s="74">
        <f>+ESTADISTICA!$BM$771-ESTADISTICA!$BM$772</f>
        <v>467.79623853324307</v>
      </c>
      <c r="CM21" s="74">
        <f>+ESTADISTICA!$BM$771+ESTADISTICA!$BM$772*2</f>
        <v>1393.6127860914085</v>
      </c>
      <c r="CN21" s="74">
        <f>+ESTADISTICA!$BM$771-ESTADISTICA!$BM$772*2</f>
        <v>159.19072268052128</v>
      </c>
      <c r="CO21" s="74"/>
      <c r="CP21" s="114">
        <f>+ESTADISTICA!$BO$771</f>
        <v>50.673157894736832</v>
      </c>
      <c r="CQ21" s="114">
        <f>+ESTADISTICA!$BO$771+ESTADISTICA!$BO$772</f>
        <v>57.927057377550724</v>
      </c>
      <c r="CR21" s="114">
        <f>+ESTADISTICA!$BO$771-ESTADISTICA!$BO$772</f>
        <v>43.419258411922939</v>
      </c>
      <c r="CS21" s="114">
        <f>+ESTADISTICA!$BO$771+ESTADISTICA!$BO$772*2</f>
        <v>65.180956860364617</v>
      </c>
      <c r="CT21" s="114">
        <f>+ESTADISTICA!$BO$771-ESTADISTICA!$BO$772*2</f>
        <v>36.16535892910904</v>
      </c>
      <c r="CU21" s="72"/>
      <c r="CV21" s="115">
        <f>+ESTADISTICA!$CJ$771</f>
        <v>2.5155892857142859</v>
      </c>
      <c r="CW21" s="115">
        <f>+ESTADISTICA!$CJ$771+ESTADISTICA!$CJ$772</f>
        <v>3.8390560937163278</v>
      </c>
      <c r="CX21" s="115">
        <f>+ESTADISTICA!$CJ$771-ESTADISTICA!$CJ$772</f>
        <v>1.1921224777122439</v>
      </c>
      <c r="CY21" s="115">
        <f>+ESTADISTICA!$CJ$771+ESTADISTICA!$CJ$772*2</f>
        <v>5.1625229017183702</v>
      </c>
      <c r="CZ21" s="115">
        <f>+ESTADISTICA!$CJ$771-ESTADISTICA!$CJ$772*2</f>
        <v>-0.13134433028979808</v>
      </c>
      <c r="DA21" s="105"/>
      <c r="DB21" s="115">
        <f>+ESTADISTICA!$CK$771</f>
        <v>749.21446428571403</v>
      </c>
      <c r="DC21" s="115">
        <f>+ESTADISTICA!$CK$771+ESTADISTICA!$CK$772</f>
        <v>1260.1168024213255</v>
      </c>
      <c r="DD21" s="115">
        <f>+ESTADISTICA!$CK$771-ESTADISTICA!$CK$772</f>
        <v>238.31212615010253</v>
      </c>
      <c r="DE21" s="115">
        <f>+ESTADISTICA!$CK$771+ESTADISTICA!$CK$772*2</f>
        <v>1771.0191405569371</v>
      </c>
      <c r="DF21" s="115">
        <f>+ESTADISTICA!$CK$771-ESTADISTICA!$CK$772*2</f>
        <v>-272.59021198550897</v>
      </c>
      <c r="DG21" s="105"/>
      <c r="DH21" s="115">
        <f>+ESTADISTICA!$CN$771</f>
        <v>32.926125000000006</v>
      </c>
      <c r="DI21" s="115">
        <f>+ESTADISTICA!$CN$771+ESTADISTICA!$CN$772</f>
        <v>41.510772175600486</v>
      </c>
      <c r="DJ21" s="115">
        <f>+ESTADISTICA!$CN$771-ESTADISTICA!$CN$772</f>
        <v>24.341477824399526</v>
      </c>
      <c r="DK21" s="115">
        <f>+ESTADISTICA!$CN$771+ESTADISTICA!$CN$772*2</f>
        <v>50.09541935120096</v>
      </c>
      <c r="DL21" s="115">
        <f>+ESTADISTICA!$CN$771-ESTADISTICA!$CN$772*2</f>
        <v>15.756830648799049</v>
      </c>
      <c r="DM21" s="105"/>
    </row>
    <row r="22" spans="3:117" x14ac:dyDescent="0.25">
      <c r="C22" s="70">
        <v>683</v>
      </c>
      <c r="D22" s="114">
        <f>+'Rec. Diciembre'!$G$69</f>
        <v>59.718397140410723</v>
      </c>
      <c r="E22" s="114">
        <f>+'Rec. Diciembre'!$G$69+'Rec. Diciembre'!$G$70</f>
        <v>79.56947997745614</v>
      </c>
      <c r="F22" s="114">
        <f>+'Rec. Diciembre'!$G$69-'Rec. Diciembre'!$G$70</f>
        <v>39.867314303365305</v>
      </c>
      <c r="G22" s="114">
        <f>+'Rec. Diciembre'!$G$69+'Rec. Diciembre'!$G$70*2</f>
        <v>99.420562814501551</v>
      </c>
      <c r="H22" s="114">
        <f>+'Rec. Diciembre'!$G$69-'Rec. Diciembre'!$G$70*2</f>
        <v>20.016231466319894</v>
      </c>
      <c r="I22" s="114">
        <v>65.63</v>
      </c>
      <c r="J22" s="114">
        <f>+'Rec. Diciembre'!$H$69</f>
        <v>73.942210917869019</v>
      </c>
      <c r="K22" s="114">
        <f>+'Rec. Diciembre'!$H$69+'Rec. Diciembre'!$H$70</f>
        <v>98.409794611773862</v>
      </c>
      <c r="L22" s="114">
        <f>+'Rec. Diciembre'!$H$69-'Rec. Diciembre'!$H$70</f>
        <v>49.474627223964177</v>
      </c>
      <c r="M22" s="114">
        <f>+'Rec. Diciembre'!$H$69+'Rec. Diciembre'!$H$70*2</f>
        <v>122.87737830567869</v>
      </c>
      <c r="N22" s="114">
        <f>+'Rec. Diciembre'!$H$69-'Rec. Diciembre'!$H$70*2</f>
        <v>25.007043530059342</v>
      </c>
      <c r="O22" s="114">
        <v>82.78</v>
      </c>
      <c r="P22" s="114">
        <f>+'Rec. Diciembre'!$I$69</f>
        <v>79.922204634160337</v>
      </c>
      <c r="Q22" s="114">
        <f>+'Rec. Diciembre'!$I$69+'Rec. Diciembre'!$I$70</f>
        <v>106.3185991193848</v>
      </c>
      <c r="R22" s="114">
        <f>+'Rec. Diciembre'!$I$69-'Rec. Diciembre'!$I$70</f>
        <v>53.525810148935875</v>
      </c>
      <c r="S22" s="114">
        <f>+'Rec. Diciembre'!$I$69+'Rec. Diciembre'!$I$70*2</f>
        <v>132.71499360460928</v>
      </c>
      <c r="T22" s="114">
        <f>+'Rec. Diciembre'!$I$69-'Rec. Diciembre'!$I$70*2</f>
        <v>27.129415663711406</v>
      </c>
      <c r="U22" s="114">
        <v>87.75</v>
      </c>
      <c r="V22" s="74">
        <f>+'Rec. Diciembre'!$K$69</f>
        <v>4.2377690526466996</v>
      </c>
      <c r="W22" s="74">
        <f>+'Rec. Diciembre'!$K$69+'Rec. Diciembre'!$K$70</f>
        <v>6.0403188005723845</v>
      </c>
      <c r="X22" s="74">
        <f>+'Rec. Diciembre'!$K$69-'Rec. Diciembre'!$K$70</f>
        <v>2.4352193047210147</v>
      </c>
      <c r="Y22" s="74">
        <f>+'Rec. Diciembre'!$K$69+'Rec. Diciembre'!$K$70*2</f>
        <v>7.8428685484980694</v>
      </c>
      <c r="Z22" s="74">
        <f>+'Rec. Diciembre'!$K$69-'Rec. Diciembre'!$K$70*2</f>
        <v>0.63266955679533021</v>
      </c>
      <c r="AA22" s="74">
        <v>5.0599999999999996</v>
      </c>
      <c r="AB22" s="74">
        <f>+'Rec. Diciembre'!$L$69</f>
        <v>5.9641788063173875</v>
      </c>
      <c r="AC22" s="74">
        <f>+'Rec. Diciembre'!$L$69+'Rec. Diciembre'!$L$70</f>
        <v>8.2598019431726097</v>
      </c>
      <c r="AD22" s="74">
        <f>+'Rec. Diciembre'!$L$69-'Rec. Diciembre'!$L$70</f>
        <v>3.6685556694621648</v>
      </c>
      <c r="AE22" s="74">
        <f>+'Rec. Diciembre'!$L$69+'Rec. Diciembre'!$L$70*2</f>
        <v>10.555425080027833</v>
      </c>
      <c r="AF22" s="74">
        <f>+'Rec. Diciembre'!$L$69-'Rec. Diciembre'!$L$70*2</f>
        <v>1.3729325326069421</v>
      </c>
      <c r="AG22" s="74">
        <v>5.13</v>
      </c>
      <c r="AH22" s="74">
        <f>+'Rec. Diciembre'!$N$69</f>
        <v>69.739981780539281</v>
      </c>
      <c r="AI22" s="74">
        <f>+'Rec. Diciembre'!$N$69+'Rec. Diciembre'!$N$70</f>
        <v>92.90898236215088</v>
      </c>
      <c r="AJ22" s="74">
        <f>+'Rec. Diciembre'!$N$69-'Rec. Diciembre'!$N$70</f>
        <v>46.570981198927683</v>
      </c>
      <c r="AK22" s="74">
        <f>+'Rec. Diciembre'!$N$69+'Rec. Diciembre'!$N$70*2</f>
        <v>116.07798294376248</v>
      </c>
      <c r="AL22" s="74">
        <f>+'Rec. Diciembre'!$N$69-'Rec. Diciembre'!$N$70*2</f>
        <v>23.401980617316084</v>
      </c>
      <c r="AM22" s="74">
        <v>74.77</v>
      </c>
      <c r="AN22" s="74">
        <f>+'Rec. Diciembre'!$O$69</f>
        <v>4.2643245718988352</v>
      </c>
      <c r="AO22" s="74">
        <f>+'Rec. Diciembre'!$O$69+'Rec. Diciembre'!$O$70</f>
        <v>6.7775628085788391</v>
      </c>
      <c r="AP22" s="74">
        <f>+'Rec. Diciembre'!$O$69-'Rec. Diciembre'!$O$70</f>
        <v>1.7510863352188317</v>
      </c>
      <c r="AQ22" s="74">
        <f>+'Rec. Diciembre'!$O$69+'Rec. Diciembre'!$O$70*2</f>
        <v>9.2908010452588421</v>
      </c>
      <c r="AR22" s="74">
        <f>+'Rec. Diciembre'!$O$69-'Rec. Diciembre'!$O$70*2</f>
        <v>-0.76215190146117173</v>
      </c>
      <c r="AS22" s="74"/>
      <c r="AT22" s="74">
        <f>+'Rec. Diciembre'!$P$69</f>
        <v>3.3623122606354814</v>
      </c>
      <c r="AU22" s="74">
        <f>+'Rec. Diciembre'!$P$69+'Rec. Diciembre'!$P$70</f>
        <v>4.8513495729593679</v>
      </c>
      <c r="AV22" s="74">
        <f>+'Rec. Diciembre'!$P$69-'Rec. Diciembre'!$P$70</f>
        <v>1.8732749483115947</v>
      </c>
      <c r="AW22" s="74">
        <f>+'Rec. Diciembre'!$P$69+'Rec. Diciembre'!$P$70*2</f>
        <v>6.3403868852832552</v>
      </c>
      <c r="AX22" s="74">
        <f>+'Rec. Diciembre'!$P$69-'Rec. Diciembre'!$P$70*2</f>
        <v>0.38423763598770799</v>
      </c>
      <c r="AY22" s="74"/>
      <c r="AZ22" s="74">
        <f>+'Rec. Diciembre'!$S$69</f>
        <v>10.882442015100928</v>
      </c>
      <c r="BA22" s="74">
        <f>+'Rec. Diciembre'!$S$69+'Rec. Diciembre'!$S$70</f>
        <v>18.764704720040914</v>
      </c>
      <c r="BB22" s="74">
        <f>+'Rec. Diciembre'!$S$69-'Rec. Diciembre'!$S$70</f>
        <v>3.0001793101609415</v>
      </c>
      <c r="BC22" s="74">
        <f>+'Rec. Diciembre'!$S$69+'Rec. Diciembre'!$S$70*2</f>
        <v>26.6469674249809</v>
      </c>
      <c r="BD22" s="74">
        <f>+'Rec. Diciembre'!$S$69-'Rec. Diciembre'!$S$70*2</f>
        <v>-4.8820833947790447</v>
      </c>
      <c r="BE22" s="74"/>
      <c r="BF22" s="115">
        <f>+ESTADISTICA!$AO$771</f>
        <v>23.78259649122807</v>
      </c>
      <c r="BG22" s="115">
        <f>+ESTADISTICA!$AO$771+ESTADISTICA!$AO$772</f>
        <v>30.897279379602665</v>
      </c>
      <c r="BH22" s="115">
        <f>+ESTADISTICA!$AO$771-ESTADISTICA!$AO$772</f>
        <v>16.667913602853474</v>
      </c>
      <c r="BI22" s="115">
        <f>+ESTADISTICA!$AO$771+ESTADISTICA!$AO$772*2</f>
        <v>38.01196226797726</v>
      </c>
      <c r="BJ22" s="115">
        <f>+ESTADISTICA!$AO$771-ESTADISTICA!$AO$772*2</f>
        <v>9.5532307144788788</v>
      </c>
      <c r="BK22" s="115"/>
      <c r="BL22" s="115">
        <f>+ESTADISTICA!$AP$771</f>
        <v>9632.5831578947345</v>
      </c>
      <c r="BM22" s="115">
        <f>+ESTADISTICA!$AP$771+ESTADISTICA!$AP$772</f>
        <v>11691.79056018239</v>
      </c>
      <c r="BN22" s="115">
        <f>+ESTADISTICA!$AP$771-ESTADISTICA!$AP$772</f>
        <v>7573.3757556070796</v>
      </c>
      <c r="BO22" s="115">
        <f>+ESTADISTICA!$AP$771+ESTADISTICA!$AP$772*2</f>
        <v>13750.997962470043</v>
      </c>
      <c r="BP22" s="115">
        <f>+ESTADISTICA!$AP$771-ESTADISTICA!$AP$772*2</f>
        <v>5514.1683533194255</v>
      </c>
      <c r="BQ22" s="115"/>
      <c r="BR22" s="114">
        <f>+ESTADISTICA!$AQ$771</f>
        <v>39.818771929824571</v>
      </c>
      <c r="BS22" s="114">
        <f>+ESTADISTICA!$AQ$771+ESTADISTICA!$AQ$772</f>
        <v>48.631387090201841</v>
      </c>
      <c r="BT22" s="114">
        <f>+ESTADISTICA!$AQ$771-ESTADISTICA!$AQ$772</f>
        <v>31.006156769447301</v>
      </c>
      <c r="BU22" s="114">
        <f>+ESTADISTICA!$AQ$771+ESTADISTICA!$AQ$772*2</f>
        <v>57.444002250579103</v>
      </c>
      <c r="BV22" s="114">
        <f>+ESTADISTICA!$AQ$771-ESTADISTICA!$AQ$772*2</f>
        <v>22.193541609070035</v>
      </c>
      <c r="BW22" s="114"/>
      <c r="BX22" s="74">
        <f>+ESTADISTICA!$AR$771</f>
        <v>10.63842105263158</v>
      </c>
      <c r="BY22" s="74">
        <f>+ESTADISTICA!$AR$771+ESTADISTICA!$AR$772</f>
        <v>14.039956309726993</v>
      </c>
      <c r="BZ22" s="74">
        <f>+ESTADISTICA!$AR$771-ESTADISTICA!$AR$772</f>
        <v>7.2368857955361676</v>
      </c>
      <c r="CA22" s="74">
        <f>+ESTADISTICA!$AR$771+ESTADISTICA!$AR$772*2</f>
        <v>17.441491566822407</v>
      </c>
      <c r="CB22" s="74">
        <f>+ESTADISTICA!$AR$771-ESTADISTICA!$AR$772*2</f>
        <v>3.8353505384407551</v>
      </c>
      <c r="CC22" s="74"/>
      <c r="CD22" s="74">
        <f>+ESTADISTICA!$BL$771</f>
        <v>1.3761929824561403</v>
      </c>
      <c r="CE22" s="74">
        <f>+ESTADISTICA!$BL$771+ESTADISTICA!$BL$772</f>
        <v>1.9599445330382501</v>
      </c>
      <c r="CF22" s="74">
        <f>+ESTADISTICA!$BL$771-ESTADISTICA!$BL$772</f>
        <v>0.79244143187403038</v>
      </c>
      <c r="CG22" s="74">
        <f>+ESTADISTICA!$BL$771+ESTADISTICA!$BL$772*2</f>
        <v>2.5436960836203601</v>
      </c>
      <c r="CH22" s="74">
        <f>+ESTADISTICA!$BL$771-ESTADISTICA!$BL$772*2</f>
        <v>0.20868988129192045</v>
      </c>
      <c r="CI22" s="74"/>
      <c r="CJ22" s="74">
        <f>+ESTADISTICA!$BM$771</f>
        <v>776.40175438596486</v>
      </c>
      <c r="CK22" s="74">
        <f>+ESTADISTICA!$BM$771+ESTADISTICA!$BM$772</f>
        <v>1085.0072702386867</v>
      </c>
      <c r="CL22" s="74">
        <f>+ESTADISTICA!$BM$771-ESTADISTICA!$BM$772</f>
        <v>467.79623853324307</v>
      </c>
      <c r="CM22" s="74">
        <f>+ESTADISTICA!$BM$771+ESTADISTICA!$BM$772*2</f>
        <v>1393.6127860914085</v>
      </c>
      <c r="CN22" s="74">
        <f>+ESTADISTICA!$BM$771-ESTADISTICA!$BM$772*2</f>
        <v>159.19072268052128</v>
      </c>
      <c r="CO22" s="74"/>
      <c r="CP22" s="114">
        <f>+ESTADISTICA!$BO$771</f>
        <v>50.673157894736832</v>
      </c>
      <c r="CQ22" s="114">
        <f>+ESTADISTICA!$BO$771+ESTADISTICA!$BO$772</f>
        <v>57.927057377550724</v>
      </c>
      <c r="CR22" s="114">
        <f>+ESTADISTICA!$BO$771-ESTADISTICA!$BO$772</f>
        <v>43.419258411922939</v>
      </c>
      <c r="CS22" s="114">
        <f>+ESTADISTICA!$BO$771+ESTADISTICA!$BO$772*2</f>
        <v>65.180956860364617</v>
      </c>
      <c r="CT22" s="114">
        <f>+ESTADISTICA!$BO$771-ESTADISTICA!$BO$772*2</f>
        <v>36.16535892910904</v>
      </c>
      <c r="CU22" s="72"/>
      <c r="CV22" s="115">
        <f>+ESTADISTICA!$CJ$771</f>
        <v>2.5155892857142859</v>
      </c>
      <c r="CW22" s="115">
        <f>+ESTADISTICA!$CJ$771+ESTADISTICA!$CJ$772</f>
        <v>3.8390560937163278</v>
      </c>
      <c r="CX22" s="115">
        <f>+ESTADISTICA!$CJ$771-ESTADISTICA!$CJ$772</f>
        <v>1.1921224777122439</v>
      </c>
      <c r="CY22" s="115">
        <f>+ESTADISTICA!$CJ$771+ESTADISTICA!$CJ$772*2</f>
        <v>5.1625229017183702</v>
      </c>
      <c r="CZ22" s="115">
        <f>+ESTADISTICA!$CJ$771-ESTADISTICA!$CJ$772*2</f>
        <v>-0.13134433028979808</v>
      </c>
      <c r="DA22" s="105"/>
      <c r="DB22" s="115">
        <f>+ESTADISTICA!$CK$771</f>
        <v>749.21446428571403</v>
      </c>
      <c r="DC22" s="115">
        <f>+ESTADISTICA!$CK$771+ESTADISTICA!$CK$772</f>
        <v>1260.1168024213255</v>
      </c>
      <c r="DD22" s="115">
        <f>+ESTADISTICA!$CK$771-ESTADISTICA!$CK$772</f>
        <v>238.31212615010253</v>
      </c>
      <c r="DE22" s="115">
        <f>+ESTADISTICA!$CK$771+ESTADISTICA!$CK$772*2</f>
        <v>1771.0191405569371</v>
      </c>
      <c r="DF22" s="115">
        <f>+ESTADISTICA!$CK$771-ESTADISTICA!$CK$772*2</f>
        <v>-272.59021198550897</v>
      </c>
      <c r="DG22" s="105"/>
      <c r="DH22" s="115">
        <f>+ESTADISTICA!$CN$771</f>
        <v>32.926125000000006</v>
      </c>
      <c r="DI22" s="115">
        <f>+ESTADISTICA!$CN$771+ESTADISTICA!$CN$772</f>
        <v>41.510772175600486</v>
      </c>
      <c r="DJ22" s="115">
        <f>+ESTADISTICA!$CN$771-ESTADISTICA!$CN$772</f>
        <v>24.341477824399526</v>
      </c>
      <c r="DK22" s="115">
        <f>+ESTADISTICA!$CN$771+ESTADISTICA!$CN$772*2</f>
        <v>50.09541935120096</v>
      </c>
      <c r="DL22" s="115">
        <f>+ESTADISTICA!$CN$771-ESTADISTICA!$CN$772*2</f>
        <v>15.756830648799049</v>
      </c>
      <c r="DM22" s="105"/>
    </row>
    <row r="23" spans="3:117" x14ac:dyDescent="0.25">
      <c r="C23" s="70">
        <v>684</v>
      </c>
      <c r="D23" s="114">
        <f>+'Rec. Diciembre'!$G$69</f>
        <v>59.718397140410723</v>
      </c>
      <c r="E23" s="114">
        <f>+'Rec. Diciembre'!$G$69+'Rec. Diciembre'!$G$70</f>
        <v>79.56947997745614</v>
      </c>
      <c r="F23" s="114">
        <f>+'Rec. Diciembre'!$G$69-'Rec. Diciembre'!$G$70</f>
        <v>39.867314303365305</v>
      </c>
      <c r="G23" s="114">
        <f>+'Rec. Diciembre'!$G$69+'Rec. Diciembre'!$G$70*2</f>
        <v>99.420562814501551</v>
      </c>
      <c r="H23" s="114">
        <f>+'Rec. Diciembre'!$G$69-'Rec. Diciembre'!$G$70*2</f>
        <v>20.016231466319894</v>
      </c>
      <c r="I23" s="114">
        <v>65.63</v>
      </c>
      <c r="J23" s="114">
        <f>+'Rec. Diciembre'!$H$69</f>
        <v>73.942210917869019</v>
      </c>
      <c r="K23" s="114">
        <f>+'Rec. Diciembre'!$H$69+'Rec. Diciembre'!$H$70</f>
        <v>98.409794611773862</v>
      </c>
      <c r="L23" s="114">
        <f>+'Rec. Diciembre'!$H$69-'Rec. Diciembre'!$H$70</f>
        <v>49.474627223964177</v>
      </c>
      <c r="M23" s="114">
        <f>+'Rec. Diciembre'!$H$69+'Rec. Diciembre'!$H$70*2</f>
        <v>122.87737830567869</v>
      </c>
      <c r="N23" s="114">
        <f>+'Rec. Diciembre'!$H$69-'Rec. Diciembre'!$H$70*2</f>
        <v>25.007043530059342</v>
      </c>
      <c r="O23" s="114">
        <v>82.78</v>
      </c>
      <c r="P23" s="114">
        <f>+'Rec. Diciembre'!$I$69</f>
        <v>79.922204634160337</v>
      </c>
      <c r="Q23" s="114">
        <f>+'Rec. Diciembre'!$I$69+'Rec. Diciembre'!$I$70</f>
        <v>106.3185991193848</v>
      </c>
      <c r="R23" s="114">
        <f>+'Rec. Diciembre'!$I$69-'Rec. Diciembre'!$I$70</f>
        <v>53.525810148935875</v>
      </c>
      <c r="S23" s="114">
        <f>+'Rec. Diciembre'!$I$69+'Rec. Diciembre'!$I$70*2</f>
        <v>132.71499360460928</v>
      </c>
      <c r="T23" s="114">
        <f>+'Rec. Diciembre'!$I$69-'Rec. Diciembre'!$I$70*2</f>
        <v>27.129415663711406</v>
      </c>
      <c r="U23" s="114">
        <v>87.75</v>
      </c>
      <c r="V23" s="74">
        <f>+'Rec. Diciembre'!$K$69</f>
        <v>4.2377690526466996</v>
      </c>
      <c r="W23" s="74">
        <f>+'Rec. Diciembre'!$K$69+'Rec. Diciembre'!$K$70</f>
        <v>6.0403188005723845</v>
      </c>
      <c r="X23" s="74">
        <f>+'Rec. Diciembre'!$K$69-'Rec. Diciembre'!$K$70</f>
        <v>2.4352193047210147</v>
      </c>
      <c r="Y23" s="74">
        <f>+'Rec. Diciembre'!$K$69+'Rec. Diciembre'!$K$70*2</f>
        <v>7.8428685484980694</v>
      </c>
      <c r="Z23" s="74">
        <f>+'Rec. Diciembre'!$K$69-'Rec. Diciembre'!$K$70*2</f>
        <v>0.63266955679533021</v>
      </c>
      <c r="AA23" s="74">
        <v>5.0599999999999996</v>
      </c>
      <c r="AB23" s="74">
        <f>+'Rec. Diciembre'!$L$69</f>
        <v>5.9641788063173875</v>
      </c>
      <c r="AC23" s="74">
        <f>+'Rec. Diciembre'!$L$69+'Rec. Diciembre'!$L$70</f>
        <v>8.2598019431726097</v>
      </c>
      <c r="AD23" s="74">
        <f>+'Rec. Diciembre'!$L$69-'Rec. Diciembre'!$L$70</f>
        <v>3.6685556694621648</v>
      </c>
      <c r="AE23" s="74">
        <f>+'Rec. Diciembre'!$L$69+'Rec. Diciembre'!$L$70*2</f>
        <v>10.555425080027833</v>
      </c>
      <c r="AF23" s="74">
        <f>+'Rec. Diciembre'!$L$69-'Rec. Diciembre'!$L$70*2</f>
        <v>1.3729325326069421</v>
      </c>
      <c r="AG23" s="74">
        <v>5.13</v>
      </c>
      <c r="AH23" s="74">
        <f>+'Rec. Diciembre'!$N$69</f>
        <v>69.739981780539281</v>
      </c>
      <c r="AI23" s="74">
        <f>+'Rec. Diciembre'!$N$69+'Rec. Diciembre'!$N$70</f>
        <v>92.90898236215088</v>
      </c>
      <c r="AJ23" s="74">
        <f>+'Rec. Diciembre'!$N$69-'Rec. Diciembre'!$N$70</f>
        <v>46.570981198927683</v>
      </c>
      <c r="AK23" s="74">
        <f>+'Rec. Diciembre'!$N$69+'Rec. Diciembre'!$N$70*2</f>
        <v>116.07798294376248</v>
      </c>
      <c r="AL23" s="74">
        <f>+'Rec. Diciembre'!$N$69-'Rec. Diciembre'!$N$70*2</f>
        <v>23.401980617316084</v>
      </c>
      <c r="AM23" s="74">
        <v>74.77</v>
      </c>
      <c r="AN23" s="74">
        <f>+'Rec. Diciembre'!$O$69</f>
        <v>4.2643245718988352</v>
      </c>
      <c r="AO23" s="74">
        <f>+'Rec. Diciembre'!$O$69+'Rec. Diciembre'!$O$70</f>
        <v>6.7775628085788391</v>
      </c>
      <c r="AP23" s="74">
        <f>+'Rec. Diciembre'!$O$69-'Rec. Diciembre'!$O$70</f>
        <v>1.7510863352188317</v>
      </c>
      <c r="AQ23" s="74">
        <f>+'Rec. Diciembre'!$O$69+'Rec. Diciembre'!$O$70*2</f>
        <v>9.2908010452588421</v>
      </c>
      <c r="AR23" s="74">
        <f>+'Rec. Diciembre'!$O$69-'Rec. Diciembre'!$O$70*2</f>
        <v>-0.76215190146117173</v>
      </c>
      <c r="AS23" s="74"/>
      <c r="AT23" s="74">
        <f>+'Rec. Diciembre'!$P$69</f>
        <v>3.3623122606354814</v>
      </c>
      <c r="AU23" s="74">
        <f>+'Rec. Diciembre'!$P$69+'Rec. Diciembre'!$P$70</f>
        <v>4.8513495729593679</v>
      </c>
      <c r="AV23" s="74">
        <f>+'Rec. Diciembre'!$P$69-'Rec. Diciembre'!$P$70</f>
        <v>1.8732749483115947</v>
      </c>
      <c r="AW23" s="74">
        <f>+'Rec. Diciembre'!$P$69+'Rec. Diciembre'!$P$70*2</f>
        <v>6.3403868852832552</v>
      </c>
      <c r="AX23" s="74">
        <f>+'Rec. Diciembre'!$P$69-'Rec. Diciembre'!$P$70*2</f>
        <v>0.38423763598770799</v>
      </c>
      <c r="AY23" s="74"/>
      <c r="AZ23" s="74">
        <f>+'Rec. Diciembre'!$S$69</f>
        <v>10.882442015100928</v>
      </c>
      <c r="BA23" s="74">
        <f>+'Rec. Diciembre'!$S$69+'Rec. Diciembre'!$S$70</f>
        <v>18.764704720040914</v>
      </c>
      <c r="BB23" s="74">
        <f>+'Rec. Diciembre'!$S$69-'Rec. Diciembre'!$S$70</f>
        <v>3.0001793101609415</v>
      </c>
      <c r="BC23" s="74">
        <f>+'Rec. Diciembre'!$S$69+'Rec. Diciembre'!$S$70*2</f>
        <v>26.6469674249809</v>
      </c>
      <c r="BD23" s="74">
        <f>+'Rec. Diciembre'!$S$69-'Rec. Diciembre'!$S$70*2</f>
        <v>-4.8820833947790447</v>
      </c>
      <c r="BE23" s="74"/>
      <c r="BF23" s="115">
        <f>+ESTADISTICA!$AO$771</f>
        <v>23.78259649122807</v>
      </c>
      <c r="BG23" s="115">
        <f>+ESTADISTICA!$AO$771+ESTADISTICA!$AO$772</f>
        <v>30.897279379602665</v>
      </c>
      <c r="BH23" s="115">
        <f>+ESTADISTICA!$AO$771-ESTADISTICA!$AO$772</f>
        <v>16.667913602853474</v>
      </c>
      <c r="BI23" s="115">
        <f>+ESTADISTICA!$AO$771+ESTADISTICA!$AO$772*2</f>
        <v>38.01196226797726</v>
      </c>
      <c r="BJ23" s="115">
        <f>+ESTADISTICA!$AO$771-ESTADISTICA!$AO$772*2</f>
        <v>9.5532307144788788</v>
      </c>
      <c r="BK23" s="115"/>
      <c r="BL23" s="115">
        <f>+ESTADISTICA!$AP$771</f>
        <v>9632.5831578947345</v>
      </c>
      <c r="BM23" s="115">
        <f>+ESTADISTICA!$AP$771+ESTADISTICA!$AP$772</f>
        <v>11691.79056018239</v>
      </c>
      <c r="BN23" s="115">
        <f>+ESTADISTICA!$AP$771-ESTADISTICA!$AP$772</f>
        <v>7573.3757556070796</v>
      </c>
      <c r="BO23" s="115">
        <f>+ESTADISTICA!$AP$771+ESTADISTICA!$AP$772*2</f>
        <v>13750.997962470043</v>
      </c>
      <c r="BP23" s="115">
        <f>+ESTADISTICA!$AP$771-ESTADISTICA!$AP$772*2</f>
        <v>5514.1683533194255</v>
      </c>
      <c r="BQ23" s="115"/>
      <c r="BR23" s="114">
        <f>+ESTADISTICA!$AQ$771</f>
        <v>39.818771929824571</v>
      </c>
      <c r="BS23" s="114">
        <f>+ESTADISTICA!$AQ$771+ESTADISTICA!$AQ$772</f>
        <v>48.631387090201841</v>
      </c>
      <c r="BT23" s="114">
        <f>+ESTADISTICA!$AQ$771-ESTADISTICA!$AQ$772</f>
        <v>31.006156769447301</v>
      </c>
      <c r="BU23" s="114">
        <f>+ESTADISTICA!$AQ$771+ESTADISTICA!$AQ$772*2</f>
        <v>57.444002250579103</v>
      </c>
      <c r="BV23" s="114">
        <f>+ESTADISTICA!$AQ$771-ESTADISTICA!$AQ$772*2</f>
        <v>22.193541609070035</v>
      </c>
      <c r="BW23" s="114"/>
      <c r="BX23" s="74">
        <f>+ESTADISTICA!$AR$771</f>
        <v>10.63842105263158</v>
      </c>
      <c r="BY23" s="74">
        <f>+ESTADISTICA!$AR$771+ESTADISTICA!$AR$772</f>
        <v>14.039956309726993</v>
      </c>
      <c r="BZ23" s="74">
        <f>+ESTADISTICA!$AR$771-ESTADISTICA!$AR$772</f>
        <v>7.2368857955361676</v>
      </c>
      <c r="CA23" s="74">
        <f>+ESTADISTICA!$AR$771+ESTADISTICA!$AR$772*2</f>
        <v>17.441491566822407</v>
      </c>
      <c r="CB23" s="74">
        <f>+ESTADISTICA!$AR$771-ESTADISTICA!$AR$772*2</f>
        <v>3.8353505384407551</v>
      </c>
      <c r="CC23" s="74"/>
      <c r="CD23" s="74">
        <f>+ESTADISTICA!$BL$771</f>
        <v>1.3761929824561403</v>
      </c>
      <c r="CE23" s="74">
        <f>+ESTADISTICA!$BL$771+ESTADISTICA!$BL$772</f>
        <v>1.9599445330382501</v>
      </c>
      <c r="CF23" s="74">
        <f>+ESTADISTICA!$BL$771-ESTADISTICA!$BL$772</f>
        <v>0.79244143187403038</v>
      </c>
      <c r="CG23" s="74">
        <f>+ESTADISTICA!$BL$771+ESTADISTICA!$BL$772*2</f>
        <v>2.5436960836203601</v>
      </c>
      <c r="CH23" s="74">
        <f>+ESTADISTICA!$BL$771-ESTADISTICA!$BL$772*2</f>
        <v>0.20868988129192045</v>
      </c>
      <c r="CI23" s="74"/>
      <c r="CJ23" s="74">
        <f>+ESTADISTICA!$BM$771</f>
        <v>776.40175438596486</v>
      </c>
      <c r="CK23" s="74">
        <f>+ESTADISTICA!$BM$771+ESTADISTICA!$BM$772</f>
        <v>1085.0072702386867</v>
      </c>
      <c r="CL23" s="74">
        <f>+ESTADISTICA!$BM$771-ESTADISTICA!$BM$772</f>
        <v>467.79623853324307</v>
      </c>
      <c r="CM23" s="74">
        <f>+ESTADISTICA!$BM$771+ESTADISTICA!$BM$772*2</f>
        <v>1393.6127860914085</v>
      </c>
      <c r="CN23" s="74">
        <f>+ESTADISTICA!$BM$771-ESTADISTICA!$BM$772*2</f>
        <v>159.19072268052128</v>
      </c>
      <c r="CO23" s="74"/>
      <c r="CP23" s="114">
        <f>+ESTADISTICA!$BO$771</f>
        <v>50.673157894736832</v>
      </c>
      <c r="CQ23" s="114">
        <f>+ESTADISTICA!$BO$771+ESTADISTICA!$BO$772</f>
        <v>57.927057377550724</v>
      </c>
      <c r="CR23" s="114">
        <f>+ESTADISTICA!$BO$771-ESTADISTICA!$BO$772</f>
        <v>43.419258411922939</v>
      </c>
      <c r="CS23" s="114">
        <f>+ESTADISTICA!$BO$771+ESTADISTICA!$BO$772*2</f>
        <v>65.180956860364617</v>
      </c>
      <c r="CT23" s="114">
        <f>+ESTADISTICA!$BO$771-ESTADISTICA!$BO$772*2</f>
        <v>36.16535892910904</v>
      </c>
      <c r="CU23" s="72"/>
      <c r="CV23" s="115">
        <f>+ESTADISTICA!$CJ$771</f>
        <v>2.5155892857142859</v>
      </c>
      <c r="CW23" s="115">
        <f>+ESTADISTICA!$CJ$771+ESTADISTICA!$CJ$772</f>
        <v>3.8390560937163278</v>
      </c>
      <c r="CX23" s="115">
        <f>+ESTADISTICA!$CJ$771-ESTADISTICA!$CJ$772</f>
        <v>1.1921224777122439</v>
      </c>
      <c r="CY23" s="115">
        <f>+ESTADISTICA!$CJ$771+ESTADISTICA!$CJ$772*2</f>
        <v>5.1625229017183702</v>
      </c>
      <c r="CZ23" s="115">
        <f>+ESTADISTICA!$CJ$771-ESTADISTICA!$CJ$772*2</f>
        <v>-0.13134433028979808</v>
      </c>
      <c r="DA23" s="105"/>
      <c r="DB23" s="115">
        <f>+ESTADISTICA!$CK$771</f>
        <v>749.21446428571403</v>
      </c>
      <c r="DC23" s="115">
        <f>+ESTADISTICA!$CK$771+ESTADISTICA!$CK$772</f>
        <v>1260.1168024213255</v>
      </c>
      <c r="DD23" s="115">
        <f>+ESTADISTICA!$CK$771-ESTADISTICA!$CK$772</f>
        <v>238.31212615010253</v>
      </c>
      <c r="DE23" s="115">
        <f>+ESTADISTICA!$CK$771+ESTADISTICA!$CK$772*2</f>
        <v>1771.0191405569371</v>
      </c>
      <c r="DF23" s="115">
        <f>+ESTADISTICA!$CK$771-ESTADISTICA!$CK$772*2</f>
        <v>-272.59021198550897</v>
      </c>
      <c r="DG23" s="105"/>
      <c r="DH23" s="115">
        <f>+ESTADISTICA!$CN$771</f>
        <v>32.926125000000006</v>
      </c>
      <c r="DI23" s="115">
        <f>+ESTADISTICA!$CN$771+ESTADISTICA!$CN$772</f>
        <v>41.510772175600486</v>
      </c>
      <c r="DJ23" s="115">
        <f>+ESTADISTICA!$CN$771-ESTADISTICA!$CN$772</f>
        <v>24.341477824399526</v>
      </c>
      <c r="DK23" s="115">
        <f>+ESTADISTICA!$CN$771+ESTADISTICA!$CN$772*2</f>
        <v>50.09541935120096</v>
      </c>
      <c r="DL23" s="115">
        <f>+ESTADISTICA!$CN$771-ESTADISTICA!$CN$772*2</f>
        <v>15.756830648799049</v>
      </c>
      <c r="DM23" s="105"/>
    </row>
    <row r="24" spans="3:117" x14ac:dyDescent="0.25">
      <c r="C24" s="70">
        <v>685</v>
      </c>
      <c r="D24" s="114">
        <f>+'Rec. Diciembre'!$G$69</f>
        <v>59.718397140410723</v>
      </c>
      <c r="E24" s="114">
        <f>+'Rec. Diciembre'!$G$69+'Rec. Diciembre'!$G$70</f>
        <v>79.56947997745614</v>
      </c>
      <c r="F24" s="114">
        <f>+'Rec. Diciembre'!$G$69-'Rec. Diciembre'!$G$70</f>
        <v>39.867314303365305</v>
      </c>
      <c r="G24" s="114">
        <f>+'Rec. Diciembre'!$G$69+'Rec. Diciembre'!$G$70*2</f>
        <v>99.420562814501551</v>
      </c>
      <c r="H24" s="114">
        <f>+'Rec. Diciembre'!$G$69-'Rec. Diciembre'!$G$70*2</f>
        <v>20.016231466319894</v>
      </c>
      <c r="I24" s="114">
        <v>65.63</v>
      </c>
      <c r="J24" s="114">
        <f>+'Rec. Diciembre'!$H$69</f>
        <v>73.942210917869019</v>
      </c>
      <c r="K24" s="114">
        <f>+'Rec. Diciembre'!$H$69+'Rec. Diciembre'!$H$70</f>
        <v>98.409794611773862</v>
      </c>
      <c r="L24" s="114">
        <f>+'Rec. Diciembre'!$H$69-'Rec. Diciembre'!$H$70</f>
        <v>49.474627223964177</v>
      </c>
      <c r="M24" s="114">
        <f>+'Rec. Diciembre'!$H$69+'Rec. Diciembre'!$H$70*2</f>
        <v>122.87737830567869</v>
      </c>
      <c r="N24" s="114">
        <f>+'Rec. Diciembre'!$H$69-'Rec. Diciembre'!$H$70*2</f>
        <v>25.007043530059342</v>
      </c>
      <c r="O24" s="114">
        <v>82.78</v>
      </c>
      <c r="P24" s="114">
        <f>+'Rec. Diciembre'!$I$69</f>
        <v>79.922204634160337</v>
      </c>
      <c r="Q24" s="114">
        <f>+'Rec. Diciembre'!$I$69+'Rec. Diciembre'!$I$70</f>
        <v>106.3185991193848</v>
      </c>
      <c r="R24" s="114">
        <f>+'Rec. Diciembre'!$I$69-'Rec. Diciembre'!$I$70</f>
        <v>53.525810148935875</v>
      </c>
      <c r="S24" s="114">
        <f>+'Rec. Diciembre'!$I$69+'Rec. Diciembre'!$I$70*2</f>
        <v>132.71499360460928</v>
      </c>
      <c r="T24" s="114">
        <f>+'Rec. Diciembre'!$I$69-'Rec. Diciembre'!$I$70*2</f>
        <v>27.129415663711406</v>
      </c>
      <c r="U24" s="114">
        <v>87.75</v>
      </c>
      <c r="V24" s="74">
        <f>+'Rec. Diciembre'!$K$69</f>
        <v>4.2377690526466996</v>
      </c>
      <c r="W24" s="74">
        <f>+'Rec. Diciembre'!$K$69+'Rec. Diciembre'!$K$70</f>
        <v>6.0403188005723845</v>
      </c>
      <c r="X24" s="74">
        <f>+'Rec. Diciembre'!$K$69-'Rec. Diciembre'!$K$70</f>
        <v>2.4352193047210147</v>
      </c>
      <c r="Y24" s="74">
        <f>+'Rec. Diciembre'!$K$69+'Rec. Diciembre'!$K$70*2</f>
        <v>7.8428685484980694</v>
      </c>
      <c r="Z24" s="74">
        <f>+'Rec. Diciembre'!$K$69-'Rec. Diciembre'!$K$70*2</f>
        <v>0.63266955679533021</v>
      </c>
      <c r="AA24" s="74">
        <v>5.0599999999999996</v>
      </c>
      <c r="AB24" s="74">
        <f>+'Rec. Diciembre'!$L$69</f>
        <v>5.9641788063173875</v>
      </c>
      <c r="AC24" s="74">
        <f>+'Rec. Diciembre'!$L$69+'Rec. Diciembre'!$L$70</f>
        <v>8.2598019431726097</v>
      </c>
      <c r="AD24" s="74">
        <f>+'Rec. Diciembre'!$L$69-'Rec. Diciembre'!$L$70</f>
        <v>3.6685556694621648</v>
      </c>
      <c r="AE24" s="74">
        <f>+'Rec. Diciembre'!$L$69+'Rec. Diciembre'!$L$70*2</f>
        <v>10.555425080027833</v>
      </c>
      <c r="AF24" s="74">
        <f>+'Rec. Diciembre'!$L$69-'Rec. Diciembre'!$L$70*2</f>
        <v>1.3729325326069421</v>
      </c>
      <c r="AG24" s="74">
        <v>5.13</v>
      </c>
      <c r="AH24" s="74">
        <f>+'Rec. Diciembre'!$N$69</f>
        <v>69.739981780539281</v>
      </c>
      <c r="AI24" s="74">
        <f>+'Rec. Diciembre'!$N$69+'Rec. Diciembre'!$N$70</f>
        <v>92.90898236215088</v>
      </c>
      <c r="AJ24" s="74">
        <f>+'Rec. Diciembre'!$N$69-'Rec. Diciembre'!$N$70</f>
        <v>46.570981198927683</v>
      </c>
      <c r="AK24" s="74">
        <f>+'Rec. Diciembre'!$N$69+'Rec. Diciembre'!$N$70*2</f>
        <v>116.07798294376248</v>
      </c>
      <c r="AL24" s="74">
        <f>+'Rec. Diciembre'!$N$69-'Rec. Diciembre'!$N$70*2</f>
        <v>23.401980617316084</v>
      </c>
      <c r="AM24" s="74">
        <v>74.77</v>
      </c>
      <c r="AN24" s="74">
        <f>+'Rec. Diciembre'!$O$69</f>
        <v>4.2643245718988352</v>
      </c>
      <c r="AO24" s="74">
        <f>+'Rec. Diciembre'!$O$69+'Rec. Diciembre'!$O$70</f>
        <v>6.7775628085788391</v>
      </c>
      <c r="AP24" s="74">
        <f>+'Rec. Diciembre'!$O$69-'Rec. Diciembre'!$O$70</f>
        <v>1.7510863352188317</v>
      </c>
      <c r="AQ24" s="74">
        <f>+'Rec. Diciembre'!$O$69+'Rec. Diciembre'!$O$70*2</f>
        <v>9.2908010452588421</v>
      </c>
      <c r="AR24" s="74">
        <f>+'Rec. Diciembre'!$O$69-'Rec. Diciembre'!$O$70*2</f>
        <v>-0.76215190146117173</v>
      </c>
      <c r="AS24" s="74"/>
      <c r="AT24" s="74">
        <f>+'Rec. Diciembre'!$P$69</f>
        <v>3.3623122606354814</v>
      </c>
      <c r="AU24" s="74">
        <f>+'Rec. Diciembre'!$P$69+'Rec. Diciembre'!$P$70</f>
        <v>4.8513495729593679</v>
      </c>
      <c r="AV24" s="74">
        <f>+'Rec. Diciembre'!$P$69-'Rec. Diciembre'!$P$70</f>
        <v>1.8732749483115947</v>
      </c>
      <c r="AW24" s="74">
        <f>+'Rec. Diciembre'!$P$69+'Rec. Diciembre'!$P$70*2</f>
        <v>6.3403868852832552</v>
      </c>
      <c r="AX24" s="74">
        <f>+'Rec. Diciembre'!$P$69-'Rec. Diciembre'!$P$70*2</f>
        <v>0.38423763598770799</v>
      </c>
      <c r="AY24" s="74"/>
      <c r="AZ24" s="74">
        <f>+'Rec. Diciembre'!$S$69</f>
        <v>10.882442015100928</v>
      </c>
      <c r="BA24" s="74">
        <f>+'Rec. Diciembre'!$S$69+'Rec. Diciembre'!$S$70</f>
        <v>18.764704720040914</v>
      </c>
      <c r="BB24" s="74">
        <f>+'Rec. Diciembre'!$S$69-'Rec. Diciembre'!$S$70</f>
        <v>3.0001793101609415</v>
      </c>
      <c r="BC24" s="74">
        <f>+'Rec. Diciembre'!$S$69+'Rec. Diciembre'!$S$70*2</f>
        <v>26.6469674249809</v>
      </c>
      <c r="BD24" s="74">
        <f>+'Rec. Diciembre'!$S$69-'Rec. Diciembre'!$S$70*2</f>
        <v>-4.8820833947790447</v>
      </c>
      <c r="BE24" s="74"/>
      <c r="BF24" s="115">
        <f>+ESTADISTICA!$AO$771</f>
        <v>23.78259649122807</v>
      </c>
      <c r="BG24" s="115">
        <f>+ESTADISTICA!$AO$771+ESTADISTICA!$AO$772</f>
        <v>30.897279379602665</v>
      </c>
      <c r="BH24" s="115">
        <f>+ESTADISTICA!$AO$771-ESTADISTICA!$AO$772</f>
        <v>16.667913602853474</v>
      </c>
      <c r="BI24" s="115">
        <f>+ESTADISTICA!$AO$771+ESTADISTICA!$AO$772*2</f>
        <v>38.01196226797726</v>
      </c>
      <c r="BJ24" s="115">
        <f>+ESTADISTICA!$AO$771-ESTADISTICA!$AO$772*2</f>
        <v>9.5532307144788788</v>
      </c>
      <c r="BK24" s="115"/>
      <c r="BL24" s="115">
        <f>+ESTADISTICA!$AP$771</f>
        <v>9632.5831578947345</v>
      </c>
      <c r="BM24" s="115">
        <f>+ESTADISTICA!$AP$771+ESTADISTICA!$AP$772</f>
        <v>11691.79056018239</v>
      </c>
      <c r="BN24" s="115">
        <f>+ESTADISTICA!$AP$771-ESTADISTICA!$AP$772</f>
        <v>7573.3757556070796</v>
      </c>
      <c r="BO24" s="115">
        <f>+ESTADISTICA!$AP$771+ESTADISTICA!$AP$772*2</f>
        <v>13750.997962470043</v>
      </c>
      <c r="BP24" s="115">
        <f>+ESTADISTICA!$AP$771-ESTADISTICA!$AP$772*2</f>
        <v>5514.1683533194255</v>
      </c>
      <c r="BQ24" s="115"/>
      <c r="BR24" s="114">
        <f>+ESTADISTICA!$AQ$771</f>
        <v>39.818771929824571</v>
      </c>
      <c r="BS24" s="114">
        <f>+ESTADISTICA!$AQ$771+ESTADISTICA!$AQ$772</f>
        <v>48.631387090201841</v>
      </c>
      <c r="BT24" s="114">
        <f>+ESTADISTICA!$AQ$771-ESTADISTICA!$AQ$772</f>
        <v>31.006156769447301</v>
      </c>
      <c r="BU24" s="114">
        <f>+ESTADISTICA!$AQ$771+ESTADISTICA!$AQ$772*2</f>
        <v>57.444002250579103</v>
      </c>
      <c r="BV24" s="114">
        <f>+ESTADISTICA!$AQ$771-ESTADISTICA!$AQ$772*2</f>
        <v>22.193541609070035</v>
      </c>
      <c r="BW24" s="114"/>
      <c r="BX24" s="74">
        <f>+ESTADISTICA!$AR$771</f>
        <v>10.63842105263158</v>
      </c>
      <c r="BY24" s="74">
        <f>+ESTADISTICA!$AR$771+ESTADISTICA!$AR$772</f>
        <v>14.039956309726993</v>
      </c>
      <c r="BZ24" s="74">
        <f>+ESTADISTICA!$AR$771-ESTADISTICA!$AR$772</f>
        <v>7.2368857955361676</v>
      </c>
      <c r="CA24" s="74">
        <f>+ESTADISTICA!$AR$771+ESTADISTICA!$AR$772*2</f>
        <v>17.441491566822407</v>
      </c>
      <c r="CB24" s="74">
        <f>+ESTADISTICA!$AR$771-ESTADISTICA!$AR$772*2</f>
        <v>3.8353505384407551</v>
      </c>
      <c r="CC24" s="74"/>
      <c r="CD24" s="74">
        <f>+ESTADISTICA!$BL$771</f>
        <v>1.3761929824561403</v>
      </c>
      <c r="CE24" s="74">
        <f>+ESTADISTICA!$BL$771+ESTADISTICA!$BL$772</f>
        <v>1.9599445330382501</v>
      </c>
      <c r="CF24" s="74">
        <f>+ESTADISTICA!$BL$771-ESTADISTICA!$BL$772</f>
        <v>0.79244143187403038</v>
      </c>
      <c r="CG24" s="74">
        <f>+ESTADISTICA!$BL$771+ESTADISTICA!$BL$772*2</f>
        <v>2.5436960836203601</v>
      </c>
      <c r="CH24" s="74">
        <f>+ESTADISTICA!$BL$771-ESTADISTICA!$BL$772*2</f>
        <v>0.20868988129192045</v>
      </c>
      <c r="CI24" s="74"/>
      <c r="CJ24" s="74">
        <f>+ESTADISTICA!$BM$771</f>
        <v>776.40175438596486</v>
      </c>
      <c r="CK24" s="74">
        <f>+ESTADISTICA!$BM$771+ESTADISTICA!$BM$772</f>
        <v>1085.0072702386867</v>
      </c>
      <c r="CL24" s="74">
        <f>+ESTADISTICA!$BM$771-ESTADISTICA!$BM$772</f>
        <v>467.79623853324307</v>
      </c>
      <c r="CM24" s="74">
        <f>+ESTADISTICA!$BM$771+ESTADISTICA!$BM$772*2</f>
        <v>1393.6127860914085</v>
      </c>
      <c r="CN24" s="74">
        <f>+ESTADISTICA!$BM$771-ESTADISTICA!$BM$772*2</f>
        <v>159.19072268052128</v>
      </c>
      <c r="CO24" s="74"/>
      <c r="CP24" s="114">
        <f>+ESTADISTICA!$BO$771</f>
        <v>50.673157894736832</v>
      </c>
      <c r="CQ24" s="114">
        <f>+ESTADISTICA!$BO$771+ESTADISTICA!$BO$772</f>
        <v>57.927057377550724</v>
      </c>
      <c r="CR24" s="114">
        <f>+ESTADISTICA!$BO$771-ESTADISTICA!$BO$772</f>
        <v>43.419258411922939</v>
      </c>
      <c r="CS24" s="114">
        <f>+ESTADISTICA!$BO$771+ESTADISTICA!$BO$772*2</f>
        <v>65.180956860364617</v>
      </c>
      <c r="CT24" s="114">
        <f>+ESTADISTICA!$BO$771-ESTADISTICA!$BO$772*2</f>
        <v>36.16535892910904</v>
      </c>
      <c r="CU24" s="72"/>
      <c r="CV24" s="115">
        <f>+ESTADISTICA!$CJ$771</f>
        <v>2.5155892857142859</v>
      </c>
      <c r="CW24" s="115">
        <f>+ESTADISTICA!$CJ$771+ESTADISTICA!$CJ$772</f>
        <v>3.8390560937163278</v>
      </c>
      <c r="CX24" s="115">
        <f>+ESTADISTICA!$CJ$771-ESTADISTICA!$CJ$772</f>
        <v>1.1921224777122439</v>
      </c>
      <c r="CY24" s="115">
        <f>+ESTADISTICA!$CJ$771+ESTADISTICA!$CJ$772*2</f>
        <v>5.1625229017183702</v>
      </c>
      <c r="CZ24" s="115">
        <f>+ESTADISTICA!$CJ$771-ESTADISTICA!$CJ$772*2</f>
        <v>-0.13134433028979808</v>
      </c>
      <c r="DA24" s="105"/>
      <c r="DB24" s="115">
        <f>+ESTADISTICA!$CK$771</f>
        <v>749.21446428571403</v>
      </c>
      <c r="DC24" s="115">
        <f>+ESTADISTICA!$CK$771+ESTADISTICA!$CK$772</f>
        <v>1260.1168024213255</v>
      </c>
      <c r="DD24" s="115">
        <f>+ESTADISTICA!$CK$771-ESTADISTICA!$CK$772</f>
        <v>238.31212615010253</v>
      </c>
      <c r="DE24" s="115">
        <f>+ESTADISTICA!$CK$771+ESTADISTICA!$CK$772*2</f>
        <v>1771.0191405569371</v>
      </c>
      <c r="DF24" s="115">
        <f>+ESTADISTICA!$CK$771-ESTADISTICA!$CK$772*2</f>
        <v>-272.59021198550897</v>
      </c>
      <c r="DG24" s="105"/>
      <c r="DH24" s="115">
        <f>+ESTADISTICA!$CN$771</f>
        <v>32.926125000000006</v>
      </c>
      <c r="DI24" s="115">
        <f>+ESTADISTICA!$CN$771+ESTADISTICA!$CN$772</f>
        <v>41.510772175600486</v>
      </c>
      <c r="DJ24" s="115">
        <f>+ESTADISTICA!$CN$771-ESTADISTICA!$CN$772</f>
        <v>24.341477824399526</v>
      </c>
      <c r="DK24" s="115">
        <f>+ESTADISTICA!$CN$771+ESTADISTICA!$CN$772*2</f>
        <v>50.09541935120096</v>
      </c>
      <c r="DL24" s="115">
        <f>+ESTADISTICA!$CN$771-ESTADISTICA!$CN$772*2</f>
        <v>15.756830648799049</v>
      </c>
      <c r="DM24" s="105"/>
    </row>
    <row r="25" spans="3:117" x14ac:dyDescent="0.25">
      <c r="C25" s="70">
        <v>686</v>
      </c>
      <c r="D25" s="114">
        <f>+'Rec. Diciembre'!$G$69</f>
        <v>59.718397140410723</v>
      </c>
      <c r="E25" s="114">
        <f>+'Rec. Diciembre'!$G$69+'Rec. Diciembre'!$G$70</f>
        <v>79.56947997745614</v>
      </c>
      <c r="F25" s="114">
        <f>+'Rec. Diciembre'!$G$69-'Rec. Diciembre'!$G$70</f>
        <v>39.867314303365305</v>
      </c>
      <c r="G25" s="114">
        <f>+'Rec. Diciembre'!$G$69+'Rec. Diciembre'!$G$70*2</f>
        <v>99.420562814501551</v>
      </c>
      <c r="H25" s="114">
        <f>+'Rec. Diciembre'!$G$69-'Rec. Diciembre'!$G$70*2</f>
        <v>20.016231466319894</v>
      </c>
      <c r="I25" s="114">
        <v>65.63</v>
      </c>
      <c r="J25" s="114">
        <f>+'Rec. Diciembre'!$H$69</f>
        <v>73.942210917869019</v>
      </c>
      <c r="K25" s="114">
        <f>+'Rec. Diciembre'!$H$69+'Rec. Diciembre'!$H$70</f>
        <v>98.409794611773862</v>
      </c>
      <c r="L25" s="114">
        <f>+'Rec. Diciembre'!$H$69-'Rec. Diciembre'!$H$70</f>
        <v>49.474627223964177</v>
      </c>
      <c r="M25" s="114">
        <f>+'Rec. Diciembre'!$H$69+'Rec. Diciembre'!$H$70*2</f>
        <v>122.87737830567869</v>
      </c>
      <c r="N25" s="114">
        <f>+'Rec. Diciembre'!$H$69-'Rec. Diciembre'!$H$70*2</f>
        <v>25.007043530059342</v>
      </c>
      <c r="O25" s="114">
        <v>82.78</v>
      </c>
      <c r="P25" s="114">
        <f>+'Rec. Diciembre'!$I$69</f>
        <v>79.922204634160337</v>
      </c>
      <c r="Q25" s="114">
        <f>+'Rec. Diciembre'!$I$69+'Rec. Diciembre'!$I$70</f>
        <v>106.3185991193848</v>
      </c>
      <c r="R25" s="114">
        <f>+'Rec. Diciembre'!$I$69-'Rec. Diciembre'!$I$70</f>
        <v>53.525810148935875</v>
      </c>
      <c r="S25" s="114">
        <f>+'Rec. Diciembre'!$I$69+'Rec. Diciembre'!$I$70*2</f>
        <v>132.71499360460928</v>
      </c>
      <c r="T25" s="114">
        <f>+'Rec. Diciembre'!$I$69-'Rec. Diciembre'!$I$70*2</f>
        <v>27.129415663711406</v>
      </c>
      <c r="U25" s="114">
        <v>87.75</v>
      </c>
      <c r="V25" s="74">
        <f>+'Rec. Diciembre'!$K$69</f>
        <v>4.2377690526466996</v>
      </c>
      <c r="W25" s="74">
        <f>+'Rec. Diciembre'!$K$69+'Rec. Diciembre'!$K$70</f>
        <v>6.0403188005723845</v>
      </c>
      <c r="X25" s="74">
        <f>+'Rec. Diciembre'!$K$69-'Rec. Diciembre'!$K$70</f>
        <v>2.4352193047210147</v>
      </c>
      <c r="Y25" s="74">
        <f>+'Rec. Diciembre'!$K$69+'Rec. Diciembre'!$K$70*2</f>
        <v>7.8428685484980694</v>
      </c>
      <c r="Z25" s="74">
        <f>+'Rec. Diciembre'!$K$69-'Rec. Diciembre'!$K$70*2</f>
        <v>0.63266955679533021</v>
      </c>
      <c r="AA25" s="74">
        <v>5.0599999999999996</v>
      </c>
      <c r="AB25" s="74">
        <f>+'Rec. Diciembre'!$L$69</f>
        <v>5.9641788063173875</v>
      </c>
      <c r="AC25" s="74">
        <f>+'Rec. Diciembre'!$L$69+'Rec. Diciembre'!$L$70</f>
        <v>8.2598019431726097</v>
      </c>
      <c r="AD25" s="74">
        <f>+'Rec. Diciembre'!$L$69-'Rec. Diciembre'!$L$70</f>
        <v>3.6685556694621648</v>
      </c>
      <c r="AE25" s="74">
        <f>+'Rec. Diciembre'!$L$69+'Rec. Diciembre'!$L$70*2</f>
        <v>10.555425080027833</v>
      </c>
      <c r="AF25" s="74">
        <f>+'Rec. Diciembre'!$L$69-'Rec. Diciembre'!$L$70*2</f>
        <v>1.3729325326069421</v>
      </c>
      <c r="AG25" s="74">
        <v>5.13</v>
      </c>
      <c r="AH25" s="74">
        <f>+'Rec. Diciembre'!$N$69</f>
        <v>69.739981780539281</v>
      </c>
      <c r="AI25" s="74">
        <f>+'Rec. Diciembre'!$N$69+'Rec. Diciembre'!$N$70</f>
        <v>92.90898236215088</v>
      </c>
      <c r="AJ25" s="74">
        <f>+'Rec. Diciembre'!$N$69-'Rec. Diciembre'!$N$70</f>
        <v>46.570981198927683</v>
      </c>
      <c r="AK25" s="74">
        <f>+'Rec. Diciembre'!$N$69+'Rec. Diciembre'!$N$70*2</f>
        <v>116.07798294376248</v>
      </c>
      <c r="AL25" s="74">
        <f>+'Rec. Diciembre'!$N$69-'Rec. Diciembre'!$N$70*2</f>
        <v>23.401980617316084</v>
      </c>
      <c r="AM25" s="74">
        <v>74.77</v>
      </c>
      <c r="AN25" s="74">
        <f>+'Rec. Diciembre'!$O$69</f>
        <v>4.2643245718988352</v>
      </c>
      <c r="AO25" s="74">
        <f>+'Rec. Diciembre'!$O$69+'Rec. Diciembre'!$O$70</f>
        <v>6.7775628085788391</v>
      </c>
      <c r="AP25" s="74">
        <f>+'Rec. Diciembre'!$O$69-'Rec. Diciembre'!$O$70</f>
        <v>1.7510863352188317</v>
      </c>
      <c r="AQ25" s="74">
        <f>+'Rec. Diciembre'!$O$69+'Rec. Diciembre'!$O$70*2</f>
        <v>9.2908010452588421</v>
      </c>
      <c r="AR25" s="74">
        <f>+'Rec. Diciembre'!$O$69-'Rec. Diciembre'!$O$70*2</f>
        <v>-0.76215190146117173</v>
      </c>
      <c r="AS25" s="74"/>
      <c r="AT25" s="74">
        <f>+'Rec. Diciembre'!$P$69</f>
        <v>3.3623122606354814</v>
      </c>
      <c r="AU25" s="74">
        <f>+'Rec. Diciembre'!$P$69+'Rec. Diciembre'!$P$70</f>
        <v>4.8513495729593679</v>
      </c>
      <c r="AV25" s="74">
        <f>+'Rec. Diciembre'!$P$69-'Rec. Diciembre'!$P$70</f>
        <v>1.8732749483115947</v>
      </c>
      <c r="AW25" s="74">
        <f>+'Rec. Diciembre'!$P$69+'Rec. Diciembre'!$P$70*2</f>
        <v>6.3403868852832552</v>
      </c>
      <c r="AX25" s="74">
        <f>+'Rec. Diciembre'!$P$69-'Rec. Diciembre'!$P$70*2</f>
        <v>0.38423763598770799</v>
      </c>
      <c r="AY25" s="74"/>
      <c r="AZ25" s="74">
        <f>+'Rec. Diciembre'!$S$69</f>
        <v>10.882442015100928</v>
      </c>
      <c r="BA25" s="74">
        <f>+'Rec. Diciembre'!$S$69+'Rec. Diciembre'!$S$70</f>
        <v>18.764704720040914</v>
      </c>
      <c r="BB25" s="74">
        <f>+'Rec. Diciembre'!$S$69-'Rec. Diciembre'!$S$70</f>
        <v>3.0001793101609415</v>
      </c>
      <c r="BC25" s="74">
        <f>+'Rec. Diciembre'!$S$69+'Rec. Diciembre'!$S$70*2</f>
        <v>26.6469674249809</v>
      </c>
      <c r="BD25" s="74">
        <f>+'Rec. Diciembre'!$S$69-'Rec. Diciembre'!$S$70*2</f>
        <v>-4.8820833947790447</v>
      </c>
      <c r="BE25" s="74"/>
      <c r="BF25" s="115">
        <f>+ESTADISTICA!$AO$771</f>
        <v>23.78259649122807</v>
      </c>
      <c r="BG25" s="115">
        <f>+ESTADISTICA!$AO$771+ESTADISTICA!$AO$772</f>
        <v>30.897279379602665</v>
      </c>
      <c r="BH25" s="115">
        <f>+ESTADISTICA!$AO$771-ESTADISTICA!$AO$772</f>
        <v>16.667913602853474</v>
      </c>
      <c r="BI25" s="115">
        <f>+ESTADISTICA!$AO$771+ESTADISTICA!$AO$772*2</f>
        <v>38.01196226797726</v>
      </c>
      <c r="BJ25" s="115">
        <f>+ESTADISTICA!$AO$771-ESTADISTICA!$AO$772*2</f>
        <v>9.5532307144788788</v>
      </c>
      <c r="BK25" s="115"/>
      <c r="BL25" s="115">
        <f>+ESTADISTICA!$AP$771</f>
        <v>9632.5831578947345</v>
      </c>
      <c r="BM25" s="115">
        <f>+ESTADISTICA!$AP$771+ESTADISTICA!$AP$772</f>
        <v>11691.79056018239</v>
      </c>
      <c r="BN25" s="115">
        <f>+ESTADISTICA!$AP$771-ESTADISTICA!$AP$772</f>
        <v>7573.3757556070796</v>
      </c>
      <c r="BO25" s="115">
        <f>+ESTADISTICA!$AP$771+ESTADISTICA!$AP$772*2</f>
        <v>13750.997962470043</v>
      </c>
      <c r="BP25" s="115">
        <f>+ESTADISTICA!$AP$771-ESTADISTICA!$AP$772*2</f>
        <v>5514.1683533194255</v>
      </c>
      <c r="BQ25" s="115"/>
      <c r="BR25" s="114">
        <f>+ESTADISTICA!$AQ$771</f>
        <v>39.818771929824571</v>
      </c>
      <c r="BS25" s="114">
        <f>+ESTADISTICA!$AQ$771+ESTADISTICA!$AQ$772</f>
        <v>48.631387090201841</v>
      </c>
      <c r="BT25" s="114">
        <f>+ESTADISTICA!$AQ$771-ESTADISTICA!$AQ$772</f>
        <v>31.006156769447301</v>
      </c>
      <c r="BU25" s="114">
        <f>+ESTADISTICA!$AQ$771+ESTADISTICA!$AQ$772*2</f>
        <v>57.444002250579103</v>
      </c>
      <c r="BV25" s="114">
        <f>+ESTADISTICA!$AQ$771-ESTADISTICA!$AQ$772*2</f>
        <v>22.193541609070035</v>
      </c>
      <c r="BW25" s="114"/>
      <c r="BX25" s="74">
        <f>+ESTADISTICA!$AR$771</f>
        <v>10.63842105263158</v>
      </c>
      <c r="BY25" s="74">
        <f>+ESTADISTICA!$AR$771+ESTADISTICA!$AR$772</f>
        <v>14.039956309726993</v>
      </c>
      <c r="BZ25" s="74">
        <f>+ESTADISTICA!$AR$771-ESTADISTICA!$AR$772</f>
        <v>7.2368857955361676</v>
      </c>
      <c r="CA25" s="74">
        <f>+ESTADISTICA!$AR$771+ESTADISTICA!$AR$772*2</f>
        <v>17.441491566822407</v>
      </c>
      <c r="CB25" s="74">
        <f>+ESTADISTICA!$AR$771-ESTADISTICA!$AR$772*2</f>
        <v>3.8353505384407551</v>
      </c>
      <c r="CC25" s="74"/>
      <c r="CD25" s="74">
        <f>+ESTADISTICA!$BL$771</f>
        <v>1.3761929824561403</v>
      </c>
      <c r="CE25" s="74">
        <f>+ESTADISTICA!$BL$771+ESTADISTICA!$BL$772</f>
        <v>1.9599445330382501</v>
      </c>
      <c r="CF25" s="74">
        <f>+ESTADISTICA!$BL$771-ESTADISTICA!$BL$772</f>
        <v>0.79244143187403038</v>
      </c>
      <c r="CG25" s="74">
        <f>+ESTADISTICA!$BL$771+ESTADISTICA!$BL$772*2</f>
        <v>2.5436960836203601</v>
      </c>
      <c r="CH25" s="74">
        <f>+ESTADISTICA!$BL$771-ESTADISTICA!$BL$772*2</f>
        <v>0.20868988129192045</v>
      </c>
      <c r="CI25" s="74"/>
      <c r="CJ25" s="74">
        <f>+ESTADISTICA!$BM$771</f>
        <v>776.40175438596486</v>
      </c>
      <c r="CK25" s="74">
        <f>+ESTADISTICA!$BM$771+ESTADISTICA!$BM$772</f>
        <v>1085.0072702386867</v>
      </c>
      <c r="CL25" s="74">
        <f>+ESTADISTICA!$BM$771-ESTADISTICA!$BM$772</f>
        <v>467.79623853324307</v>
      </c>
      <c r="CM25" s="74">
        <f>+ESTADISTICA!$BM$771+ESTADISTICA!$BM$772*2</f>
        <v>1393.6127860914085</v>
      </c>
      <c r="CN25" s="74">
        <f>+ESTADISTICA!$BM$771-ESTADISTICA!$BM$772*2</f>
        <v>159.19072268052128</v>
      </c>
      <c r="CO25" s="74"/>
      <c r="CP25" s="114">
        <f>+ESTADISTICA!$BO$771</f>
        <v>50.673157894736832</v>
      </c>
      <c r="CQ25" s="114">
        <f>+ESTADISTICA!$BO$771+ESTADISTICA!$BO$772</f>
        <v>57.927057377550724</v>
      </c>
      <c r="CR25" s="114">
        <f>+ESTADISTICA!$BO$771-ESTADISTICA!$BO$772</f>
        <v>43.419258411922939</v>
      </c>
      <c r="CS25" s="114">
        <f>+ESTADISTICA!$BO$771+ESTADISTICA!$BO$772*2</f>
        <v>65.180956860364617</v>
      </c>
      <c r="CT25" s="114">
        <f>+ESTADISTICA!$BO$771-ESTADISTICA!$BO$772*2</f>
        <v>36.16535892910904</v>
      </c>
      <c r="CU25" s="72"/>
      <c r="CV25" s="115">
        <f>+ESTADISTICA!$CJ$771</f>
        <v>2.5155892857142859</v>
      </c>
      <c r="CW25" s="115">
        <f>+ESTADISTICA!$CJ$771+ESTADISTICA!$CJ$772</f>
        <v>3.8390560937163278</v>
      </c>
      <c r="CX25" s="115">
        <f>+ESTADISTICA!$CJ$771-ESTADISTICA!$CJ$772</f>
        <v>1.1921224777122439</v>
      </c>
      <c r="CY25" s="115">
        <f>+ESTADISTICA!$CJ$771+ESTADISTICA!$CJ$772*2</f>
        <v>5.1625229017183702</v>
      </c>
      <c r="CZ25" s="115">
        <f>+ESTADISTICA!$CJ$771-ESTADISTICA!$CJ$772*2</f>
        <v>-0.13134433028979808</v>
      </c>
      <c r="DA25" s="105"/>
      <c r="DB25" s="115">
        <f>+ESTADISTICA!$CK$771</f>
        <v>749.21446428571403</v>
      </c>
      <c r="DC25" s="115">
        <f>+ESTADISTICA!$CK$771+ESTADISTICA!$CK$772</f>
        <v>1260.1168024213255</v>
      </c>
      <c r="DD25" s="115">
        <f>+ESTADISTICA!$CK$771-ESTADISTICA!$CK$772</f>
        <v>238.31212615010253</v>
      </c>
      <c r="DE25" s="115">
        <f>+ESTADISTICA!$CK$771+ESTADISTICA!$CK$772*2</f>
        <v>1771.0191405569371</v>
      </c>
      <c r="DF25" s="115">
        <f>+ESTADISTICA!$CK$771-ESTADISTICA!$CK$772*2</f>
        <v>-272.59021198550897</v>
      </c>
      <c r="DG25" s="105"/>
      <c r="DH25" s="115">
        <f>+ESTADISTICA!$CN$771</f>
        <v>32.926125000000006</v>
      </c>
      <c r="DI25" s="115">
        <f>+ESTADISTICA!$CN$771+ESTADISTICA!$CN$772</f>
        <v>41.510772175600486</v>
      </c>
      <c r="DJ25" s="115">
        <f>+ESTADISTICA!$CN$771-ESTADISTICA!$CN$772</f>
        <v>24.341477824399526</v>
      </c>
      <c r="DK25" s="115">
        <f>+ESTADISTICA!$CN$771+ESTADISTICA!$CN$772*2</f>
        <v>50.09541935120096</v>
      </c>
      <c r="DL25" s="115">
        <f>+ESTADISTICA!$CN$771-ESTADISTICA!$CN$772*2</f>
        <v>15.756830648799049</v>
      </c>
      <c r="DM25" s="105"/>
    </row>
    <row r="26" spans="3:117" x14ac:dyDescent="0.25">
      <c r="C26" s="70">
        <v>687</v>
      </c>
      <c r="D26" s="114">
        <f>+'Rec. Diciembre'!$G$69</f>
        <v>59.718397140410723</v>
      </c>
      <c r="E26" s="114">
        <f>+'Rec. Diciembre'!$G$69+'Rec. Diciembre'!$G$70</f>
        <v>79.56947997745614</v>
      </c>
      <c r="F26" s="114">
        <f>+'Rec. Diciembre'!$G$69-'Rec. Diciembre'!$G$70</f>
        <v>39.867314303365305</v>
      </c>
      <c r="G26" s="114">
        <f>+'Rec. Diciembre'!$G$69+'Rec. Diciembre'!$G$70*2</f>
        <v>99.420562814501551</v>
      </c>
      <c r="H26" s="114">
        <f>+'Rec. Diciembre'!$G$69-'Rec. Diciembre'!$G$70*2</f>
        <v>20.016231466319894</v>
      </c>
      <c r="I26" s="114">
        <v>65.63</v>
      </c>
      <c r="J26" s="114">
        <f>+'Rec. Diciembre'!$H$69</f>
        <v>73.942210917869019</v>
      </c>
      <c r="K26" s="114">
        <f>+'Rec. Diciembre'!$H$69+'Rec. Diciembre'!$H$70</f>
        <v>98.409794611773862</v>
      </c>
      <c r="L26" s="114">
        <f>+'Rec. Diciembre'!$H$69-'Rec. Diciembre'!$H$70</f>
        <v>49.474627223964177</v>
      </c>
      <c r="M26" s="114">
        <f>+'Rec. Diciembre'!$H$69+'Rec. Diciembre'!$H$70*2</f>
        <v>122.87737830567869</v>
      </c>
      <c r="N26" s="114">
        <f>+'Rec. Diciembre'!$H$69-'Rec. Diciembre'!$H$70*2</f>
        <v>25.007043530059342</v>
      </c>
      <c r="O26" s="114">
        <v>82.78</v>
      </c>
      <c r="P26" s="114">
        <f>+'Rec. Diciembre'!$I$69</f>
        <v>79.922204634160337</v>
      </c>
      <c r="Q26" s="114">
        <f>+'Rec. Diciembre'!$I$69+'Rec. Diciembre'!$I$70</f>
        <v>106.3185991193848</v>
      </c>
      <c r="R26" s="114">
        <f>+'Rec. Diciembre'!$I$69-'Rec. Diciembre'!$I$70</f>
        <v>53.525810148935875</v>
      </c>
      <c r="S26" s="114">
        <f>+'Rec. Diciembre'!$I$69+'Rec. Diciembre'!$I$70*2</f>
        <v>132.71499360460928</v>
      </c>
      <c r="T26" s="114">
        <f>+'Rec. Diciembre'!$I$69-'Rec. Diciembre'!$I$70*2</f>
        <v>27.129415663711406</v>
      </c>
      <c r="U26" s="114">
        <v>87.75</v>
      </c>
      <c r="V26" s="74">
        <f>+'Rec. Diciembre'!$K$69</f>
        <v>4.2377690526466996</v>
      </c>
      <c r="W26" s="74">
        <f>+'Rec. Diciembre'!$K$69+'Rec. Diciembre'!$K$70</f>
        <v>6.0403188005723845</v>
      </c>
      <c r="X26" s="74">
        <f>+'Rec. Diciembre'!$K$69-'Rec. Diciembre'!$K$70</f>
        <v>2.4352193047210147</v>
      </c>
      <c r="Y26" s="74">
        <f>+'Rec. Diciembre'!$K$69+'Rec. Diciembre'!$K$70*2</f>
        <v>7.8428685484980694</v>
      </c>
      <c r="Z26" s="74">
        <f>+'Rec. Diciembre'!$K$69-'Rec. Diciembre'!$K$70*2</f>
        <v>0.63266955679533021</v>
      </c>
      <c r="AA26" s="74">
        <v>5.0599999999999996</v>
      </c>
      <c r="AB26" s="74">
        <f>+'Rec. Diciembre'!$L$69</f>
        <v>5.9641788063173875</v>
      </c>
      <c r="AC26" s="74">
        <f>+'Rec. Diciembre'!$L$69+'Rec. Diciembre'!$L$70</f>
        <v>8.2598019431726097</v>
      </c>
      <c r="AD26" s="74">
        <f>+'Rec. Diciembre'!$L$69-'Rec. Diciembre'!$L$70</f>
        <v>3.6685556694621648</v>
      </c>
      <c r="AE26" s="74">
        <f>+'Rec. Diciembre'!$L$69+'Rec. Diciembre'!$L$70*2</f>
        <v>10.555425080027833</v>
      </c>
      <c r="AF26" s="74">
        <f>+'Rec. Diciembre'!$L$69-'Rec. Diciembre'!$L$70*2</f>
        <v>1.3729325326069421</v>
      </c>
      <c r="AG26" s="74">
        <v>5.13</v>
      </c>
      <c r="AH26" s="74">
        <f>+'Rec. Diciembre'!$N$69</f>
        <v>69.739981780539281</v>
      </c>
      <c r="AI26" s="74">
        <f>+'Rec. Diciembre'!$N$69+'Rec. Diciembre'!$N$70</f>
        <v>92.90898236215088</v>
      </c>
      <c r="AJ26" s="74">
        <f>+'Rec. Diciembre'!$N$69-'Rec. Diciembre'!$N$70</f>
        <v>46.570981198927683</v>
      </c>
      <c r="AK26" s="74">
        <f>+'Rec. Diciembre'!$N$69+'Rec. Diciembre'!$N$70*2</f>
        <v>116.07798294376248</v>
      </c>
      <c r="AL26" s="74">
        <f>+'Rec. Diciembre'!$N$69-'Rec. Diciembre'!$N$70*2</f>
        <v>23.401980617316084</v>
      </c>
      <c r="AM26" s="74">
        <v>74.77</v>
      </c>
      <c r="AN26" s="74">
        <f>+'Rec. Diciembre'!$O$69</f>
        <v>4.2643245718988352</v>
      </c>
      <c r="AO26" s="74">
        <f>+'Rec. Diciembre'!$O$69+'Rec. Diciembre'!$O$70</f>
        <v>6.7775628085788391</v>
      </c>
      <c r="AP26" s="74">
        <f>+'Rec. Diciembre'!$O$69-'Rec. Diciembre'!$O$70</f>
        <v>1.7510863352188317</v>
      </c>
      <c r="AQ26" s="74">
        <f>+'Rec. Diciembre'!$O$69+'Rec. Diciembre'!$O$70*2</f>
        <v>9.2908010452588421</v>
      </c>
      <c r="AR26" s="74">
        <f>+'Rec. Diciembre'!$O$69-'Rec. Diciembre'!$O$70*2</f>
        <v>-0.76215190146117173</v>
      </c>
      <c r="AS26" s="74"/>
      <c r="AT26" s="74">
        <f>+'Rec. Diciembre'!$P$69</f>
        <v>3.3623122606354814</v>
      </c>
      <c r="AU26" s="74">
        <f>+'Rec. Diciembre'!$P$69+'Rec. Diciembre'!$P$70</f>
        <v>4.8513495729593679</v>
      </c>
      <c r="AV26" s="74">
        <f>+'Rec. Diciembre'!$P$69-'Rec. Diciembre'!$P$70</f>
        <v>1.8732749483115947</v>
      </c>
      <c r="AW26" s="74">
        <f>+'Rec. Diciembre'!$P$69+'Rec. Diciembre'!$P$70*2</f>
        <v>6.3403868852832552</v>
      </c>
      <c r="AX26" s="74">
        <f>+'Rec. Diciembre'!$P$69-'Rec. Diciembre'!$P$70*2</f>
        <v>0.38423763598770799</v>
      </c>
      <c r="AY26" s="74"/>
      <c r="AZ26" s="74">
        <f>+'Rec. Diciembre'!$S$69</f>
        <v>10.882442015100928</v>
      </c>
      <c r="BA26" s="74">
        <f>+'Rec. Diciembre'!$S$69+'Rec. Diciembre'!$S$70</f>
        <v>18.764704720040914</v>
      </c>
      <c r="BB26" s="74">
        <f>+'Rec. Diciembre'!$S$69-'Rec. Diciembre'!$S$70</f>
        <v>3.0001793101609415</v>
      </c>
      <c r="BC26" s="74">
        <f>+'Rec. Diciembre'!$S$69+'Rec. Diciembre'!$S$70*2</f>
        <v>26.6469674249809</v>
      </c>
      <c r="BD26" s="74">
        <f>+'Rec. Diciembre'!$S$69-'Rec. Diciembre'!$S$70*2</f>
        <v>-4.8820833947790447</v>
      </c>
      <c r="BE26" s="74"/>
      <c r="BF26" s="115">
        <f>+ESTADISTICA!$AO$771</f>
        <v>23.78259649122807</v>
      </c>
      <c r="BG26" s="115">
        <f>+ESTADISTICA!$AO$771+ESTADISTICA!$AO$772</f>
        <v>30.897279379602665</v>
      </c>
      <c r="BH26" s="115">
        <f>+ESTADISTICA!$AO$771-ESTADISTICA!$AO$772</f>
        <v>16.667913602853474</v>
      </c>
      <c r="BI26" s="115">
        <f>+ESTADISTICA!$AO$771+ESTADISTICA!$AO$772*2</f>
        <v>38.01196226797726</v>
      </c>
      <c r="BJ26" s="115">
        <f>+ESTADISTICA!$AO$771-ESTADISTICA!$AO$772*2</f>
        <v>9.5532307144788788</v>
      </c>
      <c r="BK26" s="115"/>
      <c r="BL26" s="115">
        <f>+ESTADISTICA!$AP$771</f>
        <v>9632.5831578947345</v>
      </c>
      <c r="BM26" s="115">
        <f>+ESTADISTICA!$AP$771+ESTADISTICA!$AP$772</f>
        <v>11691.79056018239</v>
      </c>
      <c r="BN26" s="115">
        <f>+ESTADISTICA!$AP$771-ESTADISTICA!$AP$772</f>
        <v>7573.3757556070796</v>
      </c>
      <c r="BO26" s="115">
        <f>+ESTADISTICA!$AP$771+ESTADISTICA!$AP$772*2</f>
        <v>13750.997962470043</v>
      </c>
      <c r="BP26" s="115">
        <f>+ESTADISTICA!$AP$771-ESTADISTICA!$AP$772*2</f>
        <v>5514.1683533194255</v>
      </c>
      <c r="BQ26" s="115"/>
      <c r="BR26" s="114">
        <f>+ESTADISTICA!$AQ$771</f>
        <v>39.818771929824571</v>
      </c>
      <c r="BS26" s="114">
        <f>+ESTADISTICA!$AQ$771+ESTADISTICA!$AQ$772</f>
        <v>48.631387090201841</v>
      </c>
      <c r="BT26" s="114">
        <f>+ESTADISTICA!$AQ$771-ESTADISTICA!$AQ$772</f>
        <v>31.006156769447301</v>
      </c>
      <c r="BU26" s="114">
        <f>+ESTADISTICA!$AQ$771+ESTADISTICA!$AQ$772*2</f>
        <v>57.444002250579103</v>
      </c>
      <c r="BV26" s="114">
        <f>+ESTADISTICA!$AQ$771-ESTADISTICA!$AQ$772*2</f>
        <v>22.193541609070035</v>
      </c>
      <c r="BW26" s="114"/>
      <c r="BX26" s="74">
        <f>+ESTADISTICA!$AR$771</f>
        <v>10.63842105263158</v>
      </c>
      <c r="BY26" s="74">
        <f>+ESTADISTICA!$AR$771+ESTADISTICA!$AR$772</f>
        <v>14.039956309726993</v>
      </c>
      <c r="BZ26" s="74">
        <f>+ESTADISTICA!$AR$771-ESTADISTICA!$AR$772</f>
        <v>7.2368857955361676</v>
      </c>
      <c r="CA26" s="74">
        <f>+ESTADISTICA!$AR$771+ESTADISTICA!$AR$772*2</f>
        <v>17.441491566822407</v>
      </c>
      <c r="CB26" s="74">
        <f>+ESTADISTICA!$AR$771-ESTADISTICA!$AR$772*2</f>
        <v>3.8353505384407551</v>
      </c>
      <c r="CC26" s="74"/>
      <c r="CD26" s="74">
        <f>+ESTADISTICA!$BL$771</f>
        <v>1.3761929824561403</v>
      </c>
      <c r="CE26" s="74">
        <f>+ESTADISTICA!$BL$771+ESTADISTICA!$BL$772</f>
        <v>1.9599445330382501</v>
      </c>
      <c r="CF26" s="74">
        <f>+ESTADISTICA!$BL$771-ESTADISTICA!$BL$772</f>
        <v>0.79244143187403038</v>
      </c>
      <c r="CG26" s="74">
        <f>+ESTADISTICA!$BL$771+ESTADISTICA!$BL$772*2</f>
        <v>2.5436960836203601</v>
      </c>
      <c r="CH26" s="74">
        <f>+ESTADISTICA!$BL$771-ESTADISTICA!$BL$772*2</f>
        <v>0.20868988129192045</v>
      </c>
      <c r="CI26" s="74"/>
      <c r="CJ26" s="74">
        <f>+ESTADISTICA!$BM$771</f>
        <v>776.40175438596486</v>
      </c>
      <c r="CK26" s="74">
        <f>+ESTADISTICA!$BM$771+ESTADISTICA!$BM$772</f>
        <v>1085.0072702386867</v>
      </c>
      <c r="CL26" s="74">
        <f>+ESTADISTICA!$BM$771-ESTADISTICA!$BM$772</f>
        <v>467.79623853324307</v>
      </c>
      <c r="CM26" s="74">
        <f>+ESTADISTICA!$BM$771+ESTADISTICA!$BM$772*2</f>
        <v>1393.6127860914085</v>
      </c>
      <c r="CN26" s="74">
        <f>+ESTADISTICA!$BM$771-ESTADISTICA!$BM$772*2</f>
        <v>159.19072268052128</v>
      </c>
      <c r="CO26" s="74"/>
      <c r="CP26" s="114">
        <f>+ESTADISTICA!$BO$771</f>
        <v>50.673157894736832</v>
      </c>
      <c r="CQ26" s="114">
        <f>+ESTADISTICA!$BO$771+ESTADISTICA!$BO$772</f>
        <v>57.927057377550724</v>
      </c>
      <c r="CR26" s="114">
        <f>+ESTADISTICA!$BO$771-ESTADISTICA!$BO$772</f>
        <v>43.419258411922939</v>
      </c>
      <c r="CS26" s="114">
        <f>+ESTADISTICA!$BO$771+ESTADISTICA!$BO$772*2</f>
        <v>65.180956860364617</v>
      </c>
      <c r="CT26" s="114">
        <f>+ESTADISTICA!$BO$771-ESTADISTICA!$BO$772*2</f>
        <v>36.16535892910904</v>
      </c>
      <c r="CU26" s="72"/>
      <c r="CV26" s="115">
        <f>+ESTADISTICA!$CJ$771</f>
        <v>2.5155892857142859</v>
      </c>
      <c r="CW26" s="115">
        <f>+ESTADISTICA!$CJ$771+ESTADISTICA!$CJ$772</f>
        <v>3.8390560937163278</v>
      </c>
      <c r="CX26" s="115">
        <f>+ESTADISTICA!$CJ$771-ESTADISTICA!$CJ$772</f>
        <v>1.1921224777122439</v>
      </c>
      <c r="CY26" s="115">
        <f>+ESTADISTICA!$CJ$771+ESTADISTICA!$CJ$772*2</f>
        <v>5.1625229017183702</v>
      </c>
      <c r="CZ26" s="115">
        <f>+ESTADISTICA!$CJ$771-ESTADISTICA!$CJ$772*2</f>
        <v>-0.13134433028979808</v>
      </c>
      <c r="DA26" s="105"/>
      <c r="DB26" s="115">
        <f>+ESTADISTICA!$CK$771</f>
        <v>749.21446428571403</v>
      </c>
      <c r="DC26" s="115">
        <f>+ESTADISTICA!$CK$771+ESTADISTICA!$CK$772</f>
        <v>1260.1168024213255</v>
      </c>
      <c r="DD26" s="115">
        <f>+ESTADISTICA!$CK$771-ESTADISTICA!$CK$772</f>
        <v>238.31212615010253</v>
      </c>
      <c r="DE26" s="115">
        <f>+ESTADISTICA!$CK$771+ESTADISTICA!$CK$772*2</f>
        <v>1771.0191405569371</v>
      </c>
      <c r="DF26" s="115">
        <f>+ESTADISTICA!$CK$771-ESTADISTICA!$CK$772*2</f>
        <v>-272.59021198550897</v>
      </c>
      <c r="DG26" s="105"/>
      <c r="DH26" s="115">
        <f>+ESTADISTICA!$CN$771</f>
        <v>32.926125000000006</v>
      </c>
      <c r="DI26" s="115">
        <f>+ESTADISTICA!$CN$771+ESTADISTICA!$CN$772</f>
        <v>41.510772175600486</v>
      </c>
      <c r="DJ26" s="115">
        <f>+ESTADISTICA!$CN$771-ESTADISTICA!$CN$772</f>
        <v>24.341477824399526</v>
      </c>
      <c r="DK26" s="115">
        <f>+ESTADISTICA!$CN$771+ESTADISTICA!$CN$772*2</f>
        <v>50.09541935120096</v>
      </c>
      <c r="DL26" s="115">
        <f>+ESTADISTICA!$CN$771-ESTADISTICA!$CN$772*2</f>
        <v>15.756830648799049</v>
      </c>
      <c r="DM26" s="105"/>
    </row>
    <row r="27" spans="3:117" x14ac:dyDescent="0.25">
      <c r="C27" s="70">
        <v>688</v>
      </c>
      <c r="D27" s="114">
        <f>+'Rec. Diciembre'!$G$69</f>
        <v>59.718397140410723</v>
      </c>
      <c r="E27" s="114">
        <f>+'Rec. Diciembre'!$G$69+'Rec. Diciembre'!$G$70</f>
        <v>79.56947997745614</v>
      </c>
      <c r="F27" s="114">
        <f>+'Rec. Diciembre'!$G$69-'Rec. Diciembre'!$G$70</f>
        <v>39.867314303365305</v>
      </c>
      <c r="G27" s="114">
        <f>+'Rec. Diciembre'!$G$69+'Rec. Diciembre'!$G$70*2</f>
        <v>99.420562814501551</v>
      </c>
      <c r="H27" s="114">
        <f>+'Rec. Diciembre'!$G$69-'Rec. Diciembre'!$G$70*2</f>
        <v>20.016231466319894</v>
      </c>
      <c r="I27" s="114">
        <v>65.63</v>
      </c>
      <c r="J27" s="114">
        <f>+'Rec. Diciembre'!$H$69</f>
        <v>73.942210917869019</v>
      </c>
      <c r="K27" s="114">
        <f>+'Rec. Diciembre'!$H$69+'Rec. Diciembre'!$H$70</f>
        <v>98.409794611773862</v>
      </c>
      <c r="L27" s="114">
        <f>+'Rec. Diciembre'!$H$69-'Rec. Diciembre'!$H$70</f>
        <v>49.474627223964177</v>
      </c>
      <c r="M27" s="114">
        <f>+'Rec. Diciembre'!$H$69+'Rec. Diciembre'!$H$70*2</f>
        <v>122.87737830567869</v>
      </c>
      <c r="N27" s="114">
        <f>+'Rec. Diciembre'!$H$69-'Rec. Diciembre'!$H$70*2</f>
        <v>25.007043530059342</v>
      </c>
      <c r="O27" s="114">
        <v>82.78</v>
      </c>
      <c r="P27" s="114">
        <f>+'Rec. Diciembre'!$I$69</f>
        <v>79.922204634160337</v>
      </c>
      <c r="Q27" s="114">
        <f>+'Rec. Diciembre'!$I$69+'Rec. Diciembre'!$I$70</f>
        <v>106.3185991193848</v>
      </c>
      <c r="R27" s="114">
        <f>+'Rec. Diciembre'!$I$69-'Rec. Diciembre'!$I$70</f>
        <v>53.525810148935875</v>
      </c>
      <c r="S27" s="114">
        <f>+'Rec. Diciembre'!$I$69+'Rec. Diciembre'!$I$70*2</f>
        <v>132.71499360460928</v>
      </c>
      <c r="T27" s="114">
        <f>+'Rec. Diciembre'!$I$69-'Rec. Diciembre'!$I$70*2</f>
        <v>27.129415663711406</v>
      </c>
      <c r="U27" s="114">
        <v>87.75</v>
      </c>
      <c r="V27" s="74">
        <f>+'Rec. Diciembre'!$K$69</f>
        <v>4.2377690526466996</v>
      </c>
      <c r="W27" s="74">
        <f>+'Rec. Diciembre'!$K$69+'Rec. Diciembre'!$K$70</f>
        <v>6.0403188005723845</v>
      </c>
      <c r="X27" s="74">
        <f>+'Rec. Diciembre'!$K$69-'Rec. Diciembre'!$K$70</f>
        <v>2.4352193047210147</v>
      </c>
      <c r="Y27" s="74">
        <f>+'Rec. Diciembre'!$K$69+'Rec. Diciembre'!$K$70*2</f>
        <v>7.8428685484980694</v>
      </c>
      <c r="Z27" s="74">
        <f>+'Rec. Diciembre'!$K$69-'Rec. Diciembre'!$K$70*2</f>
        <v>0.63266955679533021</v>
      </c>
      <c r="AA27" s="74">
        <v>5.0599999999999996</v>
      </c>
      <c r="AB27" s="74">
        <f>+'Rec. Diciembre'!$L$69</f>
        <v>5.9641788063173875</v>
      </c>
      <c r="AC27" s="74">
        <f>+'Rec. Diciembre'!$L$69+'Rec. Diciembre'!$L$70</f>
        <v>8.2598019431726097</v>
      </c>
      <c r="AD27" s="74">
        <f>+'Rec. Diciembre'!$L$69-'Rec. Diciembre'!$L$70</f>
        <v>3.6685556694621648</v>
      </c>
      <c r="AE27" s="74">
        <f>+'Rec. Diciembre'!$L$69+'Rec. Diciembre'!$L$70*2</f>
        <v>10.555425080027833</v>
      </c>
      <c r="AF27" s="74">
        <f>+'Rec. Diciembre'!$L$69-'Rec. Diciembre'!$L$70*2</f>
        <v>1.3729325326069421</v>
      </c>
      <c r="AG27" s="74">
        <v>5.13</v>
      </c>
      <c r="AH27" s="74">
        <f>+'Rec. Diciembre'!$N$69</f>
        <v>69.739981780539281</v>
      </c>
      <c r="AI27" s="74">
        <f>+'Rec. Diciembre'!$N$69+'Rec. Diciembre'!$N$70</f>
        <v>92.90898236215088</v>
      </c>
      <c r="AJ27" s="74">
        <f>+'Rec. Diciembre'!$N$69-'Rec. Diciembre'!$N$70</f>
        <v>46.570981198927683</v>
      </c>
      <c r="AK27" s="74">
        <f>+'Rec. Diciembre'!$N$69+'Rec. Diciembre'!$N$70*2</f>
        <v>116.07798294376248</v>
      </c>
      <c r="AL27" s="74">
        <f>+'Rec. Diciembre'!$N$69-'Rec. Diciembre'!$N$70*2</f>
        <v>23.401980617316084</v>
      </c>
      <c r="AM27" s="74">
        <v>74.77</v>
      </c>
      <c r="AN27" s="74">
        <f>+'Rec. Diciembre'!$O$69</f>
        <v>4.2643245718988352</v>
      </c>
      <c r="AO27" s="74">
        <f>+'Rec. Diciembre'!$O$69+'Rec. Diciembre'!$O$70</f>
        <v>6.7775628085788391</v>
      </c>
      <c r="AP27" s="74">
        <f>+'Rec. Diciembre'!$O$69-'Rec. Diciembre'!$O$70</f>
        <v>1.7510863352188317</v>
      </c>
      <c r="AQ27" s="74">
        <f>+'Rec. Diciembre'!$O$69+'Rec. Diciembre'!$O$70*2</f>
        <v>9.2908010452588421</v>
      </c>
      <c r="AR27" s="74">
        <f>+'Rec. Diciembre'!$O$69-'Rec. Diciembre'!$O$70*2</f>
        <v>-0.76215190146117173</v>
      </c>
      <c r="AS27" s="74"/>
      <c r="AT27" s="74">
        <f>+'Rec. Diciembre'!$P$69</f>
        <v>3.3623122606354814</v>
      </c>
      <c r="AU27" s="74">
        <f>+'Rec. Diciembre'!$P$69+'Rec. Diciembre'!$P$70</f>
        <v>4.8513495729593679</v>
      </c>
      <c r="AV27" s="74">
        <f>+'Rec. Diciembre'!$P$69-'Rec. Diciembre'!$P$70</f>
        <v>1.8732749483115947</v>
      </c>
      <c r="AW27" s="74">
        <f>+'Rec. Diciembre'!$P$69+'Rec. Diciembre'!$P$70*2</f>
        <v>6.3403868852832552</v>
      </c>
      <c r="AX27" s="74">
        <f>+'Rec. Diciembre'!$P$69-'Rec. Diciembre'!$P$70*2</f>
        <v>0.38423763598770799</v>
      </c>
      <c r="AY27" s="74"/>
      <c r="AZ27" s="74">
        <f>+'Rec. Diciembre'!$S$69</f>
        <v>10.882442015100928</v>
      </c>
      <c r="BA27" s="74">
        <f>+'Rec. Diciembre'!$S$69+'Rec. Diciembre'!$S$70</f>
        <v>18.764704720040914</v>
      </c>
      <c r="BB27" s="74">
        <f>+'Rec. Diciembre'!$S$69-'Rec. Diciembre'!$S$70</f>
        <v>3.0001793101609415</v>
      </c>
      <c r="BC27" s="74">
        <f>+'Rec. Diciembre'!$S$69+'Rec. Diciembre'!$S$70*2</f>
        <v>26.6469674249809</v>
      </c>
      <c r="BD27" s="74">
        <f>+'Rec. Diciembre'!$S$69-'Rec. Diciembre'!$S$70*2</f>
        <v>-4.8820833947790447</v>
      </c>
      <c r="BE27" s="74"/>
      <c r="BF27" s="115">
        <f>+ESTADISTICA!$AO$771</f>
        <v>23.78259649122807</v>
      </c>
      <c r="BG27" s="115">
        <f>+ESTADISTICA!$AO$771+ESTADISTICA!$AO$772</f>
        <v>30.897279379602665</v>
      </c>
      <c r="BH27" s="115">
        <f>+ESTADISTICA!$AO$771-ESTADISTICA!$AO$772</f>
        <v>16.667913602853474</v>
      </c>
      <c r="BI27" s="115">
        <f>+ESTADISTICA!$AO$771+ESTADISTICA!$AO$772*2</f>
        <v>38.01196226797726</v>
      </c>
      <c r="BJ27" s="115">
        <f>+ESTADISTICA!$AO$771-ESTADISTICA!$AO$772*2</f>
        <v>9.5532307144788788</v>
      </c>
      <c r="BK27" s="115"/>
      <c r="BL27" s="115">
        <f>+ESTADISTICA!$AP$771</f>
        <v>9632.5831578947345</v>
      </c>
      <c r="BM27" s="115">
        <f>+ESTADISTICA!$AP$771+ESTADISTICA!$AP$772</f>
        <v>11691.79056018239</v>
      </c>
      <c r="BN27" s="115">
        <f>+ESTADISTICA!$AP$771-ESTADISTICA!$AP$772</f>
        <v>7573.3757556070796</v>
      </c>
      <c r="BO27" s="115">
        <f>+ESTADISTICA!$AP$771+ESTADISTICA!$AP$772*2</f>
        <v>13750.997962470043</v>
      </c>
      <c r="BP27" s="115">
        <f>+ESTADISTICA!$AP$771-ESTADISTICA!$AP$772*2</f>
        <v>5514.1683533194255</v>
      </c>
      <c r="BQ27" s="115"/>
      <c r="BR27" s="114">
        <f>+ESTADISTICA!$AQ$771</f>
        <v>39.818771929824571</v>
      </c>
      <c r="BS27" s="114">
        <f>+ESTADISTICA!$AQ$771+ESTADISTICA!$AQ$772</f>
        <v>48.631387090201841</v>
      </c>
      <c r="BT27" s="114">
        <f>+ESTADISTICA!$AQ$771-ESTADISTICA!$AQ$772</f>
        <v>31.006156769447301</v>
      </c>
      <c r="BU27" s="114">
        <f>+ESTADISTICA!$AQ$771+ESTADISTICA!$AQ$772*2</f>
        <v>57.444002250579103</v>
      </c>
      <c r="BV27" s="114">
        <f>+ESTADISTICA!$AQ$771-ESTADISTICA!$AQ$772*2</f>
        <v>22.193541609070035</v>
      </c>
      <c r="BW27" s="114"/>
      <c r="BX27" s="74">
        <f>+ESTADISTICA!$AR$771</f>
        <v>10.63842105263158</v>
      </c>
      <c r="BY27" s="74">
        <f>+ESTADISTICA!$AR$771+ESTADISTICA!$AR$772</f>
        <v>14.039956309726993</v>
      </c>
      <c r="BZ27" s="74">
        <f>+ESTADISTICA!$AR$771-ESTADISTICA!$AR$772</f>
        <v>7.2368857955361676</v>
      </c>
      <c r="CA27" s="74">
        <f>+ESTADISTICA!$AR$771+ESTADISTICA!$AR$772*2</f>
        <v>17.441491566822407</v>
      </c>
      <c r="CB27" s="74">
        <f>+ESTADISTICA!$AR$771-ESTADISTICA!$AR$772*2</f>
        <v>3.8353505384407551</v>
      </c>
      <c r="CC27" s="74"/>
      <c r="CD27" s="74">
        <f>+ESTADISTICA!$BL$771</f>
        <v>1.3761929824561403</v>
      </c>
      <c r="CE27" s="74">
        <f>+ESTADISTICA!$BL$771+ESTADISTICA!$BL$772</f>
        <v>1.9599445330382501</v>
      </c>
      <c r="CF27" s="74">
        <f>+ESTADISTICA!$BL$771-ESTADISTICA!$BL$772</f>
        <v>0.79244143187403038</v>
      </c>
      <c r="CG27" s="74">
        <f>+ESTADISTICA!$BL$771+ESTADISTICA!$BL$772*2</f>
        <v>2.5436960836203601</v>
      </c>
      <c r="CH27" s="74">
        <f>+ESTADISTICA!$BL$771-ESTADISTICA!$BL$772*2</f>
        <v>0.20868988129192045</v>
      </c>
      <c r="CI27" s="74"/>
      <c r="CJ27" s="74">
        <f>+ESTADISTICA!$BM$771</f>
        <v>776.40175438596486</v>
      </c>
      <c r="CK27" s="74">
        <f>+ESTADISTICA!$BM$771+ESTADISTICA!$BM$772</f>
        <v>1085.0072702386867</v>
      </c>
      <c r="CL27" s="74">
        <f>+ESTADISTICA!$BM$771-ESTADISTICA!$BM$772</f>
        <v>467.79623853324307</v>
      </c>
      <c r="CM27" s="74">
        <f>+ESTADISTICA!$BM$771+ESTADISTICA!$BM$772*2</f>
        <v>1393.6127860914085</v>
      </c>
      <c r="CN27" s="74">
        <f>+ESTADISTICA!$BM$771-ESTADISTICA!$BM$772*2</f>
        <v>159.19072268052128</v>
      </c>
      <c r="CO27" s="74"/>
      <c r="CP27" s="114">
        <f>+ESTADISTICA!$BO$771</f>
        <v>50.673157894736832</v>
      </c>
      <c r="CQ27" s="114">
        <f>+ESTADISTICA!$BO$771+ESTADISTICA!$BO$772</f>
        <v>57.927057377550724</v>
      </c>
      <c r="CR27" s="114">
        <f>+ESTADISTICA!$BO$771-ESTADISTICA!$BO$772</f>
        <v>43.419258411922939</v>
      </c>
      <c r="CS27" s="114">
        <f>+ESTADISTICA!$BO$771+ESTADISTICA!$BO$772*2</f>
        <v>65.180956860364617</v>
      </c>
      <c r="CT27" s="114">
        <f>+ESTADISTICA!$BO$771-ESTADISTICA!$BO$772*2</f>
        <v>36.16535892910904</v>
      </c>
      <c r="CU27" s="72"/>
      <c r="CV27" s="115">
        <f>+ESTADISTICA!$CJ$771</f>
        <v>2.5155892857142859</v>
      </c>
      <c r="CW27" s="115">
        <f>+ESTADISTICA!$CJ$771+ESTADISTICA!$CJ$772</f>
        <v>3.8390560937163278</v>
      </c>
      <c r="CX27" s="115">
        <f>+ESTADISTICA!$CJ$771-ESTADISTICA!$CJ$772</f>
        <v>1.1921224777122439</v>
      </c>
      <c r="CY27" s="115">
        <f>+ESTADISTICA!$CJ$771+ESTADISTICA!$CJ$772*2</f>
        <v>5.1625229017183702</v>
      </c>
      <c r="CZ27" s="115">
        <f>+ESTADISTICA!$CJ$771-ESTADISTICA!$CJ$772*2</f>
        <v>-0.13134433028979808</v>
      </c>
      <c r="DA27" s="105"/>
      <c r="DB27" s="115">
        <f>+ESTADISTICA!$CK$771</f>
        <v>749.21446428571403</v>
      </c>
      <c r="DC27" s="115">
        <f>+ESTADISTICA!$CK$771+ESTADISTICA!$CK$772</f>
        <v>1260.1168024213255</v>
      </c>
      <c r="DD27" s="115">
        <f>+ESTADISTICA!$CK$771-ESTADISTICA!$CK$772</f>
        <v>238.31212615010253</v>
      </c>
      <c r="DE27" s="115">
        <f>+ESTADISTICA!$CK$771+ESTADISTICA!$CK$772*2</f>
        <v>1771.0191405569371</v>
      </c>
      <c r="DF27" s="115">
        <f>+ESTADISTICA!$CK$771-ESTADISTICA!$CK$772*2</f>
        <v>-272.59021198550897</v>
      </c>
      <c r="DG27" s="105"/>
      <c r="DH27" s="115">
        <f>+ESTADISTICA!$CN$771</f>
        <v>32.926125000000006</v>
      </c>
      <c r="DI27" s="115">
        <f>+ESTADISTICA!$CN$771+ESTADISTICA!$CN$772</f>
        <v>41.510772175600486</v>
      </c>
      <c r="DJ27" s="115">
        <f>+ESTADISTICA!$CN$771-ESTADISTICA!$CN$772</f>
        <v>24.341477824399526</v>
      </c>
      <c r="DK27" s="115">
        <f>+ESTADISTICA!$CN$771+ESTADISTICA!$CN$772*2</f>
        <v>50.09541935120096</v>
      </c>
      <c r="DL27" s="115">
        <f>+ESTADISTICA!$CN$771-ESTADISTICA!$CN$772*2</f>
        <v>15.756830648799049</v>
      </c>
      <c r="DM27" s="105"/>
    </row>
    <row r="28" spans="3:117" x14ac:dyDescent="0.25">
      <c r="C28" s="70">
        <v>689</v>
      </c>
      <c r="D28" s="114">
        <f>+'Rec. Diciembre'!$G$69</f>
        <v>59.718397140410723</v>
      </c>
      <c r="E28" s="114">
        <f>+'Rec. Diciembre'!$G$69+'Rec. Diciembre'!$G$70</f>
        <v>79.56947997745614</v>
      </c>
      <c r="F28" s="114">
        <f>+'Rec. Diciembre'!$G$69-'Rec. Diciembre'!$G$70</f>
        <v>39.867314303365305</v>
      </c>
      <c r="G28" s="114">
        <f>+'Rec. Diciembre'!$G$69+'Rec. Diciembre'!$G$70*2</f>
        <v>99.420562814501551</v>
      </c>
      <c r="H28" s="114">
        <f>+'Rec. Diciembre'!$G$69-'Rec. Diciembre'!$G$70*2</f>
        <v>20.016231466319894</v>
      </c>
      <c r="I28" s="114">
        <v>65.63</v>
      </c>
      <c r="J28" s="114">
        <f>+'Rec. Diciembre'!$H$69</f>
        <v>73.942210917869019</v>
      </c>
      <c r="K28" s="114">
        <f>+'Rec. Diciembre'!$H$69+'Rec. Diciembre'!$H$70</f>
        <v>98.409794611773862</v>
      </c>
      <c r="L28" s="114">
        <f>+'Rec. Diciembre'!$H$69-'Rec. Diciembre'!$H$70</f>
        <v>49.474627223964177</v>
      </c>
      <c r="M28" s="114">
        <f>+'Rec. Diciembre'!$H$69+'Rec. Diciembre'!$H$70*2</f>
        <v>122.87737830567869</v>
      </c>
      <c r="N28" s="114">
        <f>+'Rec. Diciembre'!$H$69-'Rec. Diciembre'!$H$70*2</f>
        <v>25.007043530059342</v>
      </c>
      <c r="O28" s="114">
        <v>82.78</v>
      </c>
      <c r="P28" s="114">
        <f>+'Rec. Diciembre'!$I$69</f>
        <v>79.922204634160337</v>
      </c>
      <c r="Q28" s="114">
        <f>+'Rec. Diciembre'!$I$69+'Rec. Diciembre'!$I$70</f>
        <v>106.3185991193848</v>
      </c>
      <c r="R28" s="114">
        <f>+'Rec. Diciembre'!$I$69-'Rec. Diciembre'!$I$70</f>
        <v>53.525810148935875</v>
      </c>
      <c r="S28" s="114">
        <f>+'Rec. Diciembre'!$I$69+'Rec. Diciembre'!$I$70*2</f>
        <v>132.71499360460928</v>
      </c>
      <c r="T28" s="114">
        <f>+'Rec. Diciembre'!$I$69-'Rec. Diciembre'!$I$70*2</f>
        <v>27.129415663711406</v>
      </c>
      <c r="U28" s="114">
        <v>87.75</v>
      </c>
      <c r="V28" s="74">
        <f>+'Rec. Diciembre'!$K$69</f>
        <v>4.2377690526466996</v>
      </c>
      <c r="W28" s="74">
        <f>+'Rec. Diciembre'!$K$69+'Rec. Diciembre'!$K$70</f>
        <v>6.0403188005723845</v>
      </c>
      <c r="X28" s="74">
        <f>+'Rec. Diciembre'!$K$69-'Rec. Diciembre'!$K$70</f>
        <v>2.4352193047210147</v>
      </c>
      <c r="Y28" s="74">
        <f>+'Rec. Diciembre'!$K$69+'Rec. Diciembre'!$K$70*2</f>
        <v>7.8428685484980694</v>
      </c>
      <c r="Z28" s="74">
        <f>+'Rec. Diciembre'!$K$69-'Rec. Diciembre'!$K$70*2</f>
        <v>0.63266955679533021</v>
      </c>
      <c r="AA28" s="74">
        <v>5.0599999999999996</v>
      </c>
      <c r="AB28" s="74">
        <f>+'Rec. Diciembre'!$L$69</f>
        <v>5.9641788063173875</v>
      </c>
      <c r="AC28" s="74">
        <f>+'Rec. Diciembre'!$L$69+'Rec. Diciembre'!$L$70</f>
        <v>8.2598019431726097</v>
      </c>
      <c r="AD28" s="74">
        <f>+'Rec. Diciembre'!$L$69-'Rec. Diciembre'!$L$70</f>
        <v>3.6685556694621648</v>
      </c>
      <c r="AE28" s="74">
        <f>+'Rec. Diciembre'!$L$69+'Rec. Diciembre'!$L$70*2</f>
        <v>10.555425080027833</v>
      </c>
      <c r="AF28" s="74">
        <f>+'Rec. Diciembre'!$L$69-'Rec. Diciembre'!$L$70*2</f>
        <v>1.3729325326069421</v>
      </c>
      <c r="AG28" s="74">
        <v>5.13</v>
      </c>
      <c r="AH28" s="74">
        <f>+'Rec. Diciembre'!$N$69</f>
        <v>69.739981780539281</v>
      </c>
      <c r="AI28" s="74">
        <f>+'Rec. Diciembre'!$N$69+'Rec. Diciembre'!$N$70</f>
        <v>92.90898236215088</v>
      </c>
      <c r="AJ28" s="74">
        <f>+'Rec. Diciembre'!$N$69-'Rec. Diciembre'!$N$70</f>
        <v>46.570981198927683</v>
      </c>
      <c r="AK28" s="74">
        <f>+'Rec. Diciembre'!$N$69+'Rec. Diciembre'!$N$70*2</f>
        <v>116.07798294376248</v>
      </c>
      <c r="AL28" s="74">
        <f>+'Rec. Diciembre'!$N$69-'Rec. Diciembre'!$N$70*2</f>
        <v>23.401980617316084</v>
      </c>
      <c r="AM28" s="74">
        <v>74.77</v>
      </c>
      <c r="AN28" s="74">
        <f>+'Rec. Diciembre'!$O$69</f>
        <v>4.2643245718988352</v>
      </c>
      <c r="AO28" s="74">
        <f>+'Rec. Diciembre'!$O$69+'Rec. Diciembre'!$O$70</f>
        <v>6.7775628085788391</v>
      </c>
      <c r="AP28" s="74">
        <f>+'Rec. Diciembre'!$O$69-'Rec. Diciembre'!$O$70</f>
        <v>1.7510863352188317</v>
      </c>
      <c r="AQ28" s="74">
        <f>+'Rec. Diciembre'!$O$69+'Rec. Diciembre'!$O$70*2</f>
        <v>9.2908010452588421</v>
      </c>
      <c r="AR28" s="74">
        <f>+'Rec. Diciembre'!$O$69-'Rec. Diciembre'!$O$70*2</f>
        <v>-0.76215190146117173</v>
      </c>
      <c r="AS28" s="74"/>
      <c r="AT28" s="74">
        <f>+'Rec. Diciembre'!$P$69</f>
        <v>3.3623122606354814</v>
      </c>
      <c r="AU28" s="74">
        <f>+'Rec. Diciembre'!$P$69+'Rec. Diciembre'!$P$70</f>
        <v>4.8513495729593679</v>
      </c>
      <c r="AV28" s="74">
        <f>+'Rec. Diciembre'!$P$69-'Rec. Diciembre'!$P$70</f>
        <v>1.8732749483115947</v>
      </c>
      <c r="AW28" s="74">
        <f>+'Rec. Diciembre'!$P$69+'Rec. Diciembre'!$P$70*2</f>
        <v>6.3403868852832552</v>
      </c>
      <c r="AX28" s="74">
        <f>+'Rec. Diciembre'!$P$69-'Rec. Diciembre'!$P$70*2</f>
        <v>0.38423763598770799</v>
      </c>
      <c r="AY28" s="74"/>
      <c r="AZ28" s="74">
        <f>+'Rec. Diciembre'!$S$69</f>
        <v>10.882442015100928</v>
      </c>
      <c r="BA28" s="74">
        <f>+'Rec. Diciembre'!$S$69+'Rec. Diciembre'!$S$70</f>
        <v>18.764704720040914</v>
      </c>
      <c r="BB28" s="74">
        <f>+'Rec. Diciembre'!$S$69-'Rec. Diciembre'!$S$70</f>
        <v>3.0001793101609415</v>
      </c>
      <c r="BC28" s="74">
        <f>+'Rec. Diciembre'!$S$69+'Rec. Diciembre'!$S$70*2</f>
        <v>26.6469674249809</v>
      </c>
      <c r="BD28" s="74">
        <f>+'Rec. Diciembre'!$S$69-'Rec. Diciembre'!$S$70*2</f>
        <v>-4.8820833947790447</v>
      </c>
      <c r="BE28" s="74"/>
      <c r="BF28" s="115">
        <f>+ESTADISTICA!$AO$771</f>
        <v>23.78259649122807</v>
      </c>
      <c r="BG28" s="115">
        <f>+ESTADISTICA!$AO$771+ESTADISTICA!$AO$772</f>
        <v>30.897279379602665</v>
      </c>
      <c r="BH28" s="115">
        <f>+ESTADISTICA!$AO$771-ESTADISTICA!$AO$772</f>
        <v>16.667913602853474</v>
      </c>
      <c r="BI28" s="115">
        <f>+ESTADISTICA!$AO$771+ESTADISTICA!$AO$772*2</f>
        <v>38.01196226797726</v>
      </c>
      <c r="BJ28" s="115">
        <f>+ESTADISTICA!$AO$771-ESTADISTICA!$AO$772*2</f>
        <v>9.5532307144788788</v>
      </c>
      <c r="BK28" s="115"/>
      <c r="BL28" s="115">
        <f>+ESTADISTICA!$AP$771</f>
        <v>9632.5831578947345</v>
      </c>
      <c r="BM28" s="115">
        <f>+ESTADISTICA!$AP$771+ESTADISTICA!$AP$772</f>
        <v>11691.79056018239</v>
      </c>
      <c r="BN28" s="115">
        <f>+ESTADISTICA!$AP$771-ESTADISTICA!$AP$772</f>
        <v>7573.3757556070796</v>
      </c>
      <c r="BO28" s="115">
        <f>+ESTADISTICA!$AP$771+ESTADISTICA!$AP$772*2</f>
        <v>13750.997962470043</v>
      </c>
      <c r="BP28" s="115">
        <f>+ESTADISTICA!$AP$771-ESTADISTICA!$AP$772*2</f>
        <v>5514.1683533194255</v>
      </c>
      <c r="BQ28" s="115"/>
      <c r="BR28" s="114">
        <f>+ESTADISTICA!$AQ$771</f>
        <v>39.818771929824571</v>
      </c>
      <c r="BS28" s="114">
        <f>+ESTADISTICA!$AQ$771+ESTADISTICA!$AQ$772</f>
        <v>48.631387090201841</v>
      </c>
      <c r="BT28" s="114">
        <f>+ESTADISTICA!$AQ$771-ESTADISTICA!$AQ$772</f>
        <v>31.006156769447301</v>
      </c>
      <c r="BU28" s="114">
        <f>+ESTADISTICA!$AQ$771+ESTADISTICA!$AQ$772*2</f>
        <v>57.444002250579103</v>
      </c>
      <c r="BV28" s="114">
        <f>+ESTADISTICA!$AQ$771-ESTADISTICA!$AQ$772*2</f>
        <v>22.193541609070035</v>
      </c>
      <c r="BW28" s="114"/>
      <c r="BX28" s="74">
        <f>+ESTADISTICA!$AR$771</f>
        <v>10.63842105263158</v>
      </c>
      <c r="BY28" s="74">
        <f>+ESTADISTICA!$AR$771+ESTADISTICA!$AR$772</f>
        <v>14.039956309726993</v>
      </c>
      <c r="BZ28" s="74">
        <f>+ESTADISTICA!$AR$771-ESTADISTICA!$AR$772</f>
        <v>7.2368857955361676</v>
      </c>
      <c r="CA28" s="74">
        <f>+ESTADISTICA!$AR$771+ESTADISTICA!$AR$772*2</f>
        <v>17.441491566822407</v>
      </c>
      <c r="CB28" s="74">
        <f>+ESTADISTICA!$AR$771-ESTADISTICA!$AR$772*2</f>
        <v>3.8353505384407551</v>
      </c>
      <c r="CC28" s="74"/>
      <c r="CD28" s="74">
        <f>+ESTADISTICA!$BL$771</f>
        <v>1.3761929824561403</v>
      </c>
      <c r="CE28" s="74">
        <f>+ESTADISTICA!$BL$771+ESTADISTICA!$BL$772</f>
        <v>1.9599445330382501</v>
      </c>
      <c r="CF28" s="74">
        <f>+ESTADISTICA!$BL$771-ESTADISTICA!$BL$772</f>
        <v>0.79244143187403038</v>
      </c>
      <c r="CG28" s="74">
        <f>+ESTADISTICA!$BL$771+ESTADISTICA!$BL$772*2</f>
        <v>2.5436960836203601</v>
      </c>
      <c r="CH28" s="74">
        <f>+ESTADISTICA!$BL$771-ESTADISTICA!$BL$772*2</f>
        <v>0.20868988129192045</v>
      </c>
      <c r="CI28" s="74"/>
      <c r="CJ28" s="74">
        <f>+ESTADISTICA!$BM$771</f>
        <v>776.40175438596486</v>
      </c>
      <c r="CK28" s="74">
        <f>+ESTADISTICA!$BM$771+ESTADISTICA!$BM$772</f>
        <v>1085.0072702386867</v>
      </c>
      <c r="CL28" s="74">
        <f>+ESTADISTICA!$BM$771-ESTADISTICA!$BM$772</f>
        <v>467.79623853324307</v>
      </c>
      <c r="CM28" s="74">
        <f>+ESTADISTICA!$BM$771+ESTADISTICA!$BM$772*2</f>
        <v>1393.6127860914085</v>
      </c>
      <c r="CN28" s="74">
        <f>+ESTADISTICA!$BM$771-ESTADISTICA!$BM$772*2</f>
        <v>159.19072268052128</v>
      </c>
      <c r="CO28" s="74"/>
      <c r="CP28" s="114">
        <f>+ESTADISTICA!$BO$771</f>
        <v>50.673157894736832</v>
      </c>
      <c r="CQ28" s="114">
        <f>+ESTADISTICA!$BO$771+ESTADISTICA!$BO$772</f>
        <v>57.927057377550724</v>
      </c>
      <c r="CR28" s="114">
        <f>+ESTADISTICA!$BO$771-ESTADISTICA!$BO$772</f>
        <v>43.419258411922939</v>
      </c>
      <c r="CS28" s="114">
        <f>+ESTADISTICA!$BO$771+ESTADISTICA!$BO$772*2</f>
        <v>65.180956860364617</v>
      </c>
      <c r="CT28" s="114">
        <f>+ESTADISTICA!$BO$771-ESTADISTICA!$BO$772*2</f>
        <v>36.16535892910904</v>
      </c>
      <c r="CU28" s="72"/>
      <c r="CV28" s="115">
        <f>+ESTADISTICA!$CJ$771</f>
        <v>2.5155892857142859</v>
      </c>
      <c r="CW28" s="115">
        <f>+ESTADISTICA!$CJ$771+ESTADISTICA!$CJ$772</f>
        <v>3.8390560937163278</v>
      </c>
      <c r="CX28" s="115">
        <f>+ESTADISTICA!$CJ$771-ESTADISTICA!$CJ$772</f>
        <v>1.1921224777122439</v>
      </c>
      <c r="CY28" s="115">
        <f>+ESTADISTICA!$CJ$771+ESTADISTICA!$CJ$772*2</f>
        <v>5.1625229017183702</v>
      </c>
      <c r="CZ28" s="115">
        <f>+ESTADISTICA!$CJ$771-ESTADISTICA!$CJ$772*2</f>
        <v>-0.13134433028979808</v>
      </c>
      <c r="DA28" s="105"/>
      <c r="DB28" s="115">
        <f>+ESTADISTICA!$CK$771</f>
        <v>749.21446428571403</v>
      </c>
      <c r="DC28" s="115">
        <f>+ESTADISTICA!$CK$771+ESTADISTICA!$CK$772</f>
        <v>1260.1168024213255</v>
      </c>
      <c r="DD28" s="115">
        <f>+ESTADISTICA!$CK$771-ESTADISTICA!$CK$772</f>
        <v>238.31212615010253</v>
      </c>
      <c r="DE28" s="115">
        <f>+ESTADISTICA!$CK$771+ESTADISTICA!$CK$772*2</f>
        <v>1771.0191405569371</v>
      </c>
      <c r="DF28" s="115">
        <f>+ESTADISTICA!$CK$771-ESTADISTICA!$CK$772*2</f>
        <v>-272.59021198550897</v>
      </c>
      <c r="DG28" s="105"/>
      <c r="DH28" s="115">
        <f>+ESTADISTICA!$CN$771</f>
        <v>32.926125000000006</v>
      </c>
      <c r="DI28" s="115">
        <f>+ESTADISTICA!$CN$771+ESTADISTICA!$CN$772</f>
        <v>41.510772175600486</v>
      </c>
      <c r="DJ28" s="115">
        <f>+ESTADISTICA!$CN$771-ESTADISTICA!$CN$772</f>
        <v>24.341477824399526</v>
      </c>
      <c r="DK28" s="115">
        <f>+ESTADISTICA!$CN$771+ESTADISTICA!$CN$772*2</f>
        <v>50.09541935120096</v>
      </c>
      <c r="DL28" s="115">
        <f>+ESTADISTICA!$CN$771-ESTADISTICA!$CN$772*2</f>
        <v>15.756830648799049</v>
      </c>
      <c r="DM28" s="105"/>
    </row>
    <row r="29" spans="3:117" x14ac:dyDescent="0.25">
      <c r="C29" s="70">
        <v>690</v>
      </c>
      <c r="D29" s="114">
        <f>+'Rec. Diciembre'!$G$69</f>
        <v>59.718397140410723</v>
      </c>
      <c r="E29" s="114">
        <f>+'Rec. Diciembre'!$G$69+'Rec. Diciembre'!$G$70</f>
        <v>79.56947997745614</v>
      </c>
      <c r="F29" s="114">
        <f>+'Rec. Diciembre'!$G$69-'Rec. Diciembre'!$G$70</f>
        <v>39.867314303365305</v>
      </c>
      <c r="G29" s="114">
        <f>+'Rec. Diciembre'!$G$69+'Rec. Diciembre'!$G$70*2</f>
        <v>99.420562814501551</v>
      </c>
      <c r="H29" s="114">
        <f>+'Rec. Diciembre'!$G$69-'Rec. Diciembre'!$G$70*2</f>
        <v>20.016231466319894</v>
      </c>
      <c r="I29" s="114">
        <v>65.63</v>
      </c>
      <c r="J29" s="114">
        <f>+'Rec. Diciembre'!$H$69</f>
        <v>73.942210917869019</v>
      </c>
      <c r="K29" s="114">
        <f>+'Rec. Diciembre'!$H$69+'Rec. Diciembre'!$H$70</f>
        <v>98.409794611773862</v>
      </c>
      <c r="L29" s="114">
        <f>+'Rec. Diciembre'!$H$69-'Rec. Diciembre'!$H$70</f>
        <v>49.474627223964177</v>
      </c>
      <c r="M29" s="114">
        <f>+'Rec. Diciembre'!$H$69+'Rec. Diciembre'!$H$70*2</f>
        <v>122.87737830567869</v>
      </c>
      <c r="N29" s="114">
        <f>+'Rec. Diciembre'!$H$69-'Rec. Diciembre'!$H$70*2</f>
        <v>25.007043530059342</v>
      </c>
      <c r="O29" s="114">
        <v>82.78</v>
      </c>
      <c r="P29" s="114">
        <f>+'Rec. Diciembre'!$I$69</f>
        <v>79.922204634160337</v>
      </c>
      <c r="Q29" s="114">
        <f>+'Rec. Diciembre'!$I$69+'Rec. Diciembre'!$I$70</f>
        <v>106.3185991193848</v>
      </c>
      <c r="R29" s="114">
        <f>+'Rec. Diciembre'!$I$69-'Rec. Diciembre'!$I$70</f>
        <v>53.525810148935875</v>
      </c>
      <c r="S29" s="114">
        <f>+'Rec. Diciembre'!$I$69+'Rec. Diciembre'!$I$70*2</f>
        <v>132.71499360460928</v>
      </c>
      <c r="T29" s="114">
        <f>+'Rec. Diciembre'!$I$69-'Rec. Diciembre'!$I$70*2</f>
        <v>27.129415663711406</v>
      </c>
      <c r="U29" s="114">
        <v>87.75</v>
      </c>
      <c r="V29" s="74">
        <f>+'Rec. Diciembre'!$K$69</f>
        <v>4.2377690526466996</v>
      </c>
      <c r="W29" s="74">
        <f>+'Rec. Diciembre'!$K$69+'Rec. Diciembre'!$K$70</f>
        <v>6.0403188005723845</v>
      </c>
      <c r="X29" s="74">
        <f>+'Rec. Diciembre'!$K$69-'Rec. Diciembre'!$K$70</f>
        <v>2.4352193047210147</v>
      </c>
      <c r="Y29" s="74">
        <f>+'Rec. Diciembre'!$K$69+'Rec. Diciembre'!$K$70*2</f>
        <v>7.8428685484980694</v>
      </c>
      <c r="Z29" s="74">
        <f>+'Rec. Diciembre'!$K$69-'Rec. Diciembre'!$K$70*2</f>
        <v>0.63266955679533021</v>
      </c>
      <c r="AA29" s="74">
        <v>5.0599999999999996</v>
      </c>
      <c r="AB29" s="74">
        <f>+'Rec. Diciembre'!$L$69</f>
        <v>5.9641788063173875</v>
      </c>
      <c r="AC29" s="74">
        <f>+'Rec. Diciembre'!$L$69+'Rec. Diciembre'!$L$70</f>
        <v>8.2598019431726097</v>
      </c>
      <c r="AD29" s="74">
        <f>+'Rec. Diciembre'!$L$69-'Rec. Diciembre'!$L$70</f>
        <v>3.6685556694621648</v>
      </c>
      <c r="AE29" s="74">
        <f>+'Rec. Diciembre'!$L$69+'Rec. Diciembre'!$L$70*2</f>
        <v>10.555425080027833</v>
      </c>
      <c r="AF29" s="74">
        <f>+'Rec. Diciembre'!$L$69-'Rec. Diciembre'!$L$70*2</f>
        <v>1.3729325326069421</v>
      </c>
      <c r="AG29" s="74">
        <v>5.13</v>
      </c>
      <c r="AH29" s="74">
        <f>+'Rec. Diciembre'!$N$69</f>
        <v>69.739981780539281</v>
      </c>
      <c r="AI29" s="74">
        <f>+'Rec. Diciembre'!$N$69+'Rec. Diciembre'!$N$70</f>
        <v>92.90898236215088</v>
      </c>
      <c r="AJ29" s="74">
        <f>+'Rec. Diciembre'!$N$69-'Rec. Diciembre'!$N$70</f>
        <v>46.570981198927683</v>
      </c>
      <c r="AK29" s="74">
        <f>+'Rec. Diciembre'!$N$69+'Rec. Diciembre'!$N$70*2</f>
        <v>116.07798294376248</v>
      </c>
      <c r="AL29" s="74">
        <f>+'Rec. Diciembre'!$N$69-'Rec. Diciembre'!$N$70*2</f>
        <v>23.401980617316084</v>
      </c>
      <c r="AM29" s="74">
        <v>74.77</v>
      </c>
      <c r="AN29" s="74">
        <f>+'Rec. Diciembre'!$O$69</f>
        <v>4.2643245718988352</v>
      </c>
      <c r="AO29" s="74">
        <f>+'Rec. Diciembre'!$O$69+'Rec. Diciembre'!$O$70</f>
        <v>6.7775628085788391</v>
      </c>
      <c r="AP29" s="74">
        <f>+'Rec. Diciembre'!$O$69-'Rec. Diciembre'!$O$70</f>
        <v>1.7510863352188317</v>
      </c>
      <c r="AQ29" s="74">
        <f>+'Rec. Diciembre'!$O$69+'Rec. Diciembre'!$O$70*2</f>
        <v>9.2908010452588421</v>
      </c>
      <c r="AR29" s="74">
        <f>+'Rec. Diciembre'!$O$69-'Rec. Diciembre'!$O$70*2</f>
        <v>-0.76215190146117173</v>
      </c>
      <c r="AS29" s="74"/>
      <c r="AT29" s="74">
        <f>+'Rec. Diciembre'!$P$69</f>
        <v>3.3623122606354814</v>
      </c>
      <c r="AU29" s="74">
        <f>+'Rec. Diciembre'!$P$69+'Rec. Diciembre'!$P$70</f>
        <v>4.8513495729593679</v>
      </c>
      <c r="AV29" s="74">
        <f>+'Rec. Diciembre'!$P$69-'Rec. Diciembre'!$P$70</f>
        <v>1.8732749483115947</v>
      </c>
      <c r="AW29" s="74">
        <f>+'Rec. Diciembre'!$P$69+'Rec. Diciembre'!$P$70*2</f>
        <v>6.3403868852832552</v>
      </c>
      <c r="AX29" s="74">
        <f>+'Rec. Diciembre'!$P$69-'Rec. Diciembre'!$P$70*2</f>
        <v>0.38423763598770799</v>
      </c>
      <c r="AY29" s="74"/>
      <c r="AZ29" s="74">
        <f>+'Rec. Diciembre'!$S$69</f>
        <v>10.882442015100928</v>
      </c>
      <c r="BA29" s="74">
        <f>+'Rec. Diciembre'!$S$69+'Rec. Diciembre'!$S$70</f>
        <v>18.764704720040914</v>
      </c>
      <c r="BB29" s="74">
        <f>+'Rec. Diciembre'!$S$69-'Rec. Diciembre'!$S$70</f>
        <v>3.0001793101609415</v>
      </c>
      <c r="BC29" s="74">
        <f>+'Rec. Diciembre'!$S$69+'Rec. Diciembre'!$S$70*2</f>
        <v>26.6469674249809</v>
      </c>
      <c r="BD29" s="74">
        <f>+'Rec. Diciembre'!$S$69-'Rec. Diciembre'!$S$70*2</f>
        <v>-4.8820833947790447</v>
      </c>
      <c r="BE29" s="74"/>
      <c r="BF29" s="115">
        <f>+ESTADISTICA!$AO$771</f>
        <v>23.78259649122807</v>
      </c>
      <c r="BG29" s="115">
        <f>+ESTADISTICA!$AO$771+ESTADISTICA!$AO$772</f>
        <v>30.897279379602665</v>
      </c>
      <c r="BH29" s="115">
        <f>+ESTADISTICA!$AO$771-ESTADISTICA!$AO$772</f>
        <v>16.667913602853474</v>
      </c>
      <c r="BI29" s="115">
        <f>+ESTADISTICA!$AO$771+ESTADISTICA!$AO$772*2</f>
        <v>38.01196226797726</v>
      </c>
      <c r="BJ29" s="115">
        <f>+ESTADISTICA!$AO$771-ESTADISTICA!$AO$772*2</f>
        <v>9.5532307144788788</v>
      </c>
      <c r="BK29" s="115"/>
      <c r="BL29" s="115">
        <f>+ESTADISTICA!$AP$771</f>
        <v>9632.5831578947345</v>
      </c>
      <c r="BM29" s="115">
        <f>+ESTADISTICA!$AP$771+ESTADISTICA!$AP$772</f>
        <v>11691.79056018239</v>
      </c>
      <c r="BN29" s="115">
        <f>+ESTADISTICA!$AP$771-ESTADISTICA!$AP$772</f>
        <v>7573.3757556070796</v>
      </c>
      <c r="BO29" s="115">
        <f>+ESTADISTICA!$AP$771+ESTADISTICA!$AP$772*2</f>
        <v>13750.997962470043</v>
      </c>
      <c r="BP29" s="115">
        <f>+ESTADISTICA!$AP$771-ESTADISTICA!$AP$772*2</f>
        <v>5514.1683533194255</v>
      </c>
      <c r="BQ29" s="115"/>
      <c r="BR29" s="114">
        <f>+ESTADISTICA!$AQ$771</f>
        <v>39.818771929824571</v>
      </c>
      <c r="BS29" s="114">
        <f>+ESTADISTICA!$AQ$771+ESTADISTICA!$AQ$772</f>
        <v>48.631387090201841</v>
      </c>
      <c r="BT29" s="114">
        <f>+ESTADISTICA!$AQ$771-ESTADISTICA!$AQ$772</f>
        <v>31.006156769447301</v>
      </c>
      <c r="BU29" s="114">
        <f>+ESTADISTICA!$AQ$771+ESTADISTICA!$AQ$772*2</f>
        <v>57.444002250579103</v>
      </c>
      <c r="BV29" s="114">
        <f>+ESTADISTICA!$AQ$771-ESTADISTICA!$AQ$772*2</f>
        <v>22.193541609070035</v>
      </c>
      <c r="BW29" s="114"/>
      <c r="BX29" s="74">
        <f>+ESTADISTICA!$AR$771</f>
        <v>10.63842105263158</v>
      </c>
      <c r="BY29" s="74">
        <f>+ESTADISTICA!$AR$771+ESTADISTICA!$AR$772</f>
        <v>14.039956309726993</v>
      </c>
      <c r="BZ29" s="74">
        <f>+ESTADISTICA!$AR$771-ESTADISTICA!$AR$772</f>
        <v>7.2368857955361676</v>
      </c>
      <c r="CA29" s="74">
        <f>+ESTADISTICA!$AR$771+ESTADISTICA!$AR$772*2</f>
        <v>17.441491566822407</v>
      </c>
      <c r="CB29" s="74">
        <f>+ESTADISTICA!$AR$771-ESTADISTICA!$AR$772*2</f>
        <v>3.8353505384407551</v>
      </c>
      <c r="CC29" s="74"/>
      <c r="CD29" s="74">
        <f>+ESTADISTICA!$BL$771</f>
        <v>1.3761929824561403</v>
      </c>
      <c r="CE29" s="74">
        <f>+ESTADISTICA!$BL$771+ESTADISTICA!$BL$772</f>
        <v>1.9599445330382501</v>
      </c>
      <c r="CF29" s="74">
        <f>+ESTADISTICA!$BL$771-ESTADISTICA!$BL$772</f>
        <v>0.79244143187403038</v>
      </c>
      <c r="CG29" s="74">
        <f>+ESTADISTICA!$BL$771+ESTADISTICA!$BL$772*2</f>
        <v>2.5436960836203601</v>
      </c>
      <c r="CH29" s="74">
        <f>+ESTADISTICA!$BL$771-ESTADISTICA!$BL$772*2</f>
        <v>0.20868988129192045</v>
      </c>
      <c r="CI29" s="74"/>
      <c r="CJ29" s="74">
        <f>+ESTADISTICA!$BM$771</f>
        <v>776.40175438596486</v>
      </c>
      <c r="CK29" s="74">
        <f>+ESTADISTICA!$BM$771+ESTADISTICA!$BM$772</f>
        <v>1085.0072702386867</v>
      </c>
      <c r="CL29" s="74">
        <f>+ESTADISTICA!$BM$771-ESTADISTICA!$BM$772</f>
        <v>467.79623853324307</v>
      </c>
      <c r="CM29" s="74">
        <f>+ESTADISTICA!$BM$771+ESTADISTICA!$BM$772*2</f>
        <v>1393.6127860914085</v>
      </c>
      <c r="CN29" s="74">
        <f>+ESTADISTICA!$BM$771-ESTADISTICA!$BM$772*2</f>
        <v>159.19072268052128</v>
      </c>
      <c r="CO29" s="74"/>
      <c r="CP29" s="114">
        <f>+ESTADISTICA!$BO$771</f>
        <v>50.673157894736832</v>
      </c>
      <c r="CQ29" s="114">
        <f>+ESTADISTICA!$BO$771+ESTADISTICA!$BO$772</f>
        <v>57.927057377550724</v>
      </c>
      <c r="CR29" s="114">
        <f>+ESTADISTICA!$BO$771-ESTADISTICA!$BO$772</f>
        <v>43.419258411922939</v>
      </c>
      <c r="CS29" s="114">
        <f>+ESTADISTICA!$BO$771+ESTADISTICA!$BO$772*2</f>
        <v>65.180956860364617</v>
      </c>
      <c r="CT29" s="114">
        <f>+ESTADISTICA!$BO$771-ESTADISTICA!$BO$772*2</f>
        <v>36.16535892910904</v>
      </c>
      <c r="CU29" s="72"/>
      <c r="CV29" s="115">
        <f>+ESTADISTICA!$CJ$771</f>
        <v>2.5155892857142859</v>
      </c>
      <c r="CW29" s="115">
        <f>+ESTADISTICA!$CJ$771+ESTADISTICA!$CJ$772</f>
        <v>3.8390560937163278</v>
      </c>
      <c r="CX29" s="115">
        <f>+ESTADISTICA!$CJ$771-ESTADISTICA!$CJ$772</f>
        <v>1.1921224777122439</v>
      </c>
      <c r="CY29" s="115">
        <f>+ESTADISTICA!$CJ$771+ESTADISTICA!$CJ$772*2</f>
        <v>5.1625229017183702</v>
      </c>
      <c r="CZ29" s="115">
        <f>+ESTADISTICA!$CJ$771-ESTADISTICA!$CJ$772*2</f>
        <v>-0.13134433028979808</v>
      </c>
      <c r="DA29" s="105"/>
      <c r="DB29" s="115">
        <f>+ESTADISTICA!$CK$771</f>
        <v>749.21446428571403</v>
      </c>
      <c r="DC29" s="115">
        <f>+ESTADISTICA!$CK$771+ESTADISTICA!$CK$772</f>
        <v>1260.1168024213255</v>
      </c>
      <c r="DD29" s="115">
        <f>+ESTADISTICA!$CK$771-ESTADISTICA!$CK$772</f>
        <v>238.31212615010253</v>
      </c>
      <c r="DE29" s="115">
        <f>+ESTADISTICA!$CK$771+ESTADISTICA!$CK$772*2</f>
        <v>1771.0191405569371</v>
      </c>
      <c r="DF29" s="115">
        <f>+ESTADISTICA!$CK$771-ESTADISTICA!$CK$772*2</f>
        <v>-272.59021198550897</v>
      </c>
      <c r="DG29" s="105"/>
      <c r="DH29" s="115">
        <f>+ESTADISTICA!$CN$771</f>
        <v>32.926125000000006</v>
      </c>
      <c r="DI29" s="115">
        <f>+ESTADISTICA!$CN$771+ESTADISTICA!$CN$772</f>
        <v>41.510772175600486</v>
      </c>
      <c r="DJ29" s="115">
        <f>+ESTADISTICA!$CN$771-ESTADISTICA!$CN$772</f>
        <v>24.341477824399526</v>
      </c>
      <c r="DK29" s="115">
        <f>+ESTADISTICA!$CN$771+ESTADISTICA!$CN$772*2</f>
        <v>50.09541935120096</v>
      </c>
      <c r="DL29" s="115">
        <f>+ESTADISTICA!$CN$771-ESTADISTICA!$CN$772*2</f>
        <v>15.756830648799049</v>
      </c>
      <c r="DM29" s="105"/>
    </row>
    <row r="30" spans="3:117" x14ac:dyDescent="0.25">
      <c r="C30" s="70">
        <v>691</v>
      </c>
      <c r="D30" s="114">
        <f>+'Rec. Diciembre'!$G$69</f>
        <v>59.718397140410723</v>
      </c>
      <c r="E30" s="114">
        <f>+'Rec. Diciembre'!$G$69+'Rec. Diciembre'!$G$70</f>
        <v>79.56947997745614</v>
      </c>
      <c r="F30" s="114">
        <f>+'Rec. Diciembre'!$G$69-'Rec. Diciembre'!$G$70</f>
        <v>39.867314303365305</v>
      </c>
      <c r="G30" s="114">
        <f>+'Rec. Diciembre'!$G$69+'Rec. Diciembre'!$G$70*2</f>
        <v>99.420562814501551</v>
      </c>
      <c r="H30" s="114">
        <f>+'Rec. Diciembre'!$G$69-'Rec. Diciembre'!$G$70*2</f>
        <v>20.016231466319894</v>
      </c>
      <c r="I30" s="114">
        <v>65.63</v>
      </c>
      <c r="J30" s="114">
        <f>+'Rec. Diciembre'!$H$69</f>
        <v>73.942210917869019</v>
      </c>
      <c r="K30" s="114">
        <f>+'Rec. Diciembre'!$H$69+'Rec. Diciembre'!$H$70</f>
        <v>98.409794611773862</v>
      </c>
      <c r="L30" s="114">
        <f>+'Rec. Diciembre'!$H$69-'Rec. Diciembre'!$H$70</f>
        <v>49.474627223964177</v>
      </c>
      <c r="M30" s="114">
        <f>+'Rec. Diciembre'!$H$69+'Rec. Diciembre'!$H$70*2</f>
        <v>122.87737830567869</v>
      </c>
      <c r="N30" s="114">
        <f>+'Rec. Diciembre'!$H$69-'Rec. Diciembre'!$H$70*2</f>
        <v>25.007043530059342</v>
      </c>
      <c r="O30" s="114">
        <v>82.78</v>
      </c>
      <c r="P30" s="114">
        <f>+'Rec. Diciembre'!$I$69</f>
        <v>79.922204634160337</v>
      </c>
      <c r="Q30" s="114">
        <f>+'Rec. Diciembre'!$I$69+'Rec. Diciembre'!$I$70</f>
        <v>106.3185991193848</v>
      </c>
      <c r="R30" s="114">
        <f>+'Rec. Diciembre'!$I$69-'Rec. Diciembre'!$I$70</f>
        <v>53.525810148935875</v>
      </c>
      <c r="S30" s="114">
        <f>+'Rec. Diciembre'!$I$69+'Rec. Diciembre'!$I$70*2</f>
        <v>132.71499360460928</v>
      </c>
      <c r="T30" s="114">
        <f>+'Rec. Diciembre'!$I$69-'Rec. Diciembre'!$I$70*2</f>
        <v>27.129415663711406</v>
      </c>
      <c r="U30" s="114">
        <v>87.75</v>
      </c>
      <c r="V30" s="74">
        <f>+'Rec. Diciembre'!$K$69</f>
        <v>4.2377690526466996</v>
      </c>
      <c r="W30" s="74">
        <f>+'Rec. Diciembre'!$K$69+'Rec. Diciembre'!$K$70</f>
        <v>6.0403188005723845</v>
      </c>
      <c r="X30" s="74">
        <f>+'Rec. Diciembre'!$K$69-'Rec. Diciembre'!$K$70</f>
        <v>2.4352193047210147</v>
      </c>
      <c r="Y30" s="74">
        <f>+'Rec. Diciembre'!$K$69+'Rec. Diciembre'!$K$70*2</f>
        <v>7.8428685484980694</v>
      </c>
      <c r="Z30" s="74">
        <f>+'Rec. Diciembre'!$K$69-'Rec. Diciembre'!$K$70*2</f>
        <v>0.63266955679533021</v>
      </c>
      <c r="AA30" s="74">
        <v>5.0599999999999996</v>
      </c>
      <c r="AB30" s="74">
        <f>+'Rec. Diciembre'!$L$69</f>
        <v>5.9641788063173875</v>
      </c>
      <c r="AC30" s="74">
        <f>+'Rec. Diciembre'!$L$69+'Rec. Diciembre'!$L$70</f>
        <v>8.2598019431726097</v>
      </c>
      <c r="AD30" s="74">
        <f>+'Rec. Diciembre'!$L$69-'Rec. Diciembre'!$L$70</f>
        <v>3.6685556694621648</v>
      </c>
      <c r="AE30" s="74">
        <f>+'Rec. Diciembre'!$L$69+'Rec. Diciembre'!$L$70*2</f>
        <v>10.555425080027833</v>
      </c>
      <c r="AF30" s="74">
        <f>+'Rec. Diciembre'!$L$69-'Rec. Diciembre'!$L$70*2</f>
        <v>1.3729325326069421</v>
      </c>
      <c r="AG30" s="74">
        <v>5.13</v>
      </c>
      <c r="AH30" s="74">
        <f>+'Rec. Diciembre'!$N$69</f>
        <v>69.739981780539281</v>
      </c>
      <c r="AI30" s="74">
        <f>+'Rec. Diciembre'!$N$69+'Rec. Diciembre'!$N$70</f>
        <v>92.90898236215088</v>
      </c>
      <c r="AJ30" s="74">
        <f>+'Rec. Diciembre'!$N$69-'Rec. Diciembre'!$N$70</f>
        <v>46.570981198927683</v>
      </c>
      <c r="AK30" s="74">
        <f>+'Rec. Diciembre'!$N$69+'Rec. Diciembre'!$N$70*2</f>
        <v>116.07798294376248</v>
      </c>
      <c r="AL30" s="74">
        <f>+'Rec. Diciembre'!$N$69-'Rec. Diciembre'!$N$70*2</f>
        <v>23.401980617316084</v>
      </c>
      <c r="AM30" s="74">
        <v>74.77</v>
      </c>
      <c r="AN30" s="74">
        <f>+'Rec. Diciembre'!$O$69</f>
        <v>4.2643245718988352</v>
      </c>
      <c r="AO30" s="74">
        <f>+'Rec. Diciembre'!$O$69+'Rec. Diciembre'!$O$70</f>
        <v>6.7775628085788391</v>
      </c>
      <c r="AP30" s="74">
        <f>+'Rec. Diciembre'!$O$69-'Rec. Diciembre'!$O$70</f>
        <v>1.7510863352188317</v>
      </c>
      <c r="AQ30" s="74">
        <f>+'Rec. Diciembre'!$O$69+'Rec. Diciembre'!$O$70*2</f>
        <v>9.2908010452588421</v>
      </c>
      <c r="AR30" s="74">
        <f>+'Rec. Diciembre'!$O$69-'Rec. Diciembre'!$O$70*2</f>
        <v>-0.76215190146117173</v>
      </c>
      <c r="AS30" s="74"/>
      <c r="AT30" s="74">
        <f>+'Rec. Diciembre'!$P$69</f>
        <v>3.3623122606354814</v>
      </c>
      <c r="AU30" s="74">
        <f>+'Rec. Diciembre'!$P$69+'Rec. Diciembre'!$P$70</f>
        <v>4.8513495729593679</v>
      </c>
      <c r="AV30" s="74">
        <f>+'Rec. Diciembre'!$P$69-'Rec. Diciembre'!$P$70</f>
        <v>1.8732749483115947</v>
      </c>
      <c r="AW30" s="74">
        <f>+'Rec. Diciembre'!$P$69+'Rec. Diciembre'!$P$70*2</f>
        <v>6.3403868852832552</v>
      </c>
      <c r="AX30" s="74">
        <f>+'Rec. Diciembre'!$P$69-'Rec. Diciembre'!$P$70*2</f>
        <v>0.38423763598770799</v>
      </c>
      <c r="AY30" s="74"/>
      <c r="AZ30" s="74">
        <f>+'Rec. Diciembre'!$S$69</f>
        <v>10.882442015100928</v>
      </c>
      <c r="BA30" s="74">
        <f>+'Rec. Diciembre'!$S$69+'Rec. Diciembre'!$S$70</f>
        <v>18.764704720040914</v>
      </c>
      <c r="BB30" s="74">
        <f>+'Rec. Diciembre'!$S$69-'Rec. Diciembre'!$S$70</f>
        <v>3.0001793101609415</v>
      </c>
      <c r="BC30" s="74">
        <f>+'Rec. Diciembre'!$S$69+'Rec. Diciembre'!$S$70*2</f>
        <v>26.6469674249809</v>
      </c>
      <c r="BD30" s="74">
        <f>+'Rec. Diciembre'!$S$69-'Rec. Diciembre'!$S$70*2</f>
        <v>-4.8820833947790447</v>
      </c>
      <c r="BE30" s="74"/>
      <c r="BF30" s="115">
        <f>+ESTADISTICA!$AO$771</f>
        <v>23.78259649122807</v>
      </c>
      <c r="BG30" s="115">
        <f>+ESTADISTICA!$AO$771+ESTADISTICA!$AO$772</f>
        <v>30.897279379602665</v>
      </c>
      <c r="BH30" s="115">
        <f>+ESTADISTICA!$AO$771-ESTADISTICA!$AO$772</f>
        <v>16.667913602853474</v>
      </c>
      <c r="BI30" s="115">
        <f>+ESTADISTICA!$AO$771+ESTADISTICA!$AO$772*2</f>
        <v>38.01196226797726</v>
      </c>
      <c r="BJ30" s="115">
        <f>+ESTADISTICA!$AO$771-ESTADISTICA!$AO$772*2</f>
        <v>9.5532307144788788</v>
      </c>
      <c r="BK30" s="115"/>
      <c r="BL30" s="115">
        <f>+ESTADISTICA!$AP$771</f>
        <v>9632.5831578947345</v>
      </c>
      <c r="BM30" s="115">
        <f>+ESTADISTICA!$AP$771+ESTADISTICA!$AP$772</f>
        <v>11691.79056018239</v>
      </c>
      <c r="BN30" s="115">
        <f>+ESTADISTICA!$AP$771-ESTADISTICA!$AP$772</f>
        <v>7573.3757556070796</v>
      </c>
      <c r="BO30" s="115">
        <f>+ESTADISTICA!$AP$771+ESTADISTICA!$AP$772*2</f>
        <v>13750.997962470043</v>
      </c>
      <c r="BP30" s="115">
        <f>+ESTADISTICA!$AP$771-ESTADISTICA!$AP$772*2</f>
        <v>5514.1683533194255</v>
      </c>
      <c r="BQ30" s="115"/>
      <c r="BR30" s="114">
        <f>+ESTADISTICA!$AQ$771</f>
        <v>39.818771929824571</v>
      </c>
      <c r="BS30" s="114">
        <f>+ESTADISTICA!$AQ$771+ESTADISTICA!$AQ$772</f>
        <v>48.631387090201841</v>
      </c>
      <c r="BT30" s="114">
        <f>+ESTADISTICA!$AQ$771-ESTADISTICA!$AQ$772</f>
        <v>31.006156769447301</v>
      </c>
      <c r="BU30" s="114">
        <f>+ESTADISTICA!$AQ$771+ESTADISTICA!$AQ$772*2</f>
        <v>57.444002250579103</v>
      </c>
      <c r="BV30" s="114">
        <f>+ESTADISTICA!$AQ$771-ESTADISTICA!$AQ$772*2</f>
        <v>22.193541609070035</v>
      </c>
      <c r="BW30" s="114"/>
      <c r="BX30" s="74">
        <f>+ESTADISTICA!$AR$771</f>
        <v>10.63842105263158</v>
      </c>
      <c r="BY30" s="74">
        <f>+ESTADISTICA!$AR$771+ESTADISTICA!$AR$772</f>
        <v>14.039956309726993</v>
      </c>
      <c r="BZ30" s="74">
        <f>+ESTADISTICA!$AR$771-ESTADISTICA!$AR$772</f>
        <v>7.2368857955361676</v>
      </c>
      <c r="CA30" s="74">
        <f>+ESTADISTICA!$AR$771+ESTADISTICA!$AR$772*2</f>
        <v>17.441491566822407</v>
      </c>
      <c r="CB30" s="74">
        <f>+ESTADISTICA!$AR$771-ESTADISTICA!$AR$772*2</f>
        <v>3.8353505384407551</v>
      </c>
      <c r="CC30" s="74"/>
      <c r="CD30" s="74">
        <f>+ESTADISTICA!$BL$771</f>
        <v>1.3761929824561403</v>
      </c>
      <c r="CE30" s="74">
        <f>+ESTADISTICA!$BL$771+ESTADISTICA!$BL$772</f>
        <v>1.9599445330382501</v>
      </c>
      <c r="CF30" s="74">
        <f>+ESTADISTICA!$BL$771-ESTADISTICA!$BL$772</f>
        <v>0.79244143187403038</v>
      </c>
      <c r="CG30" s="74">
        <f>+ESTADISTICA!$BL$771+ESTADISTICA!$BL$772*2</f>
        <v>2.5436960836203601</v>
      </c>
      <c r="CH30" s="74">
        <f>+ESTADISTICA!$BL$771-ESTADISTICA!$BL$772*2</f>
        <v>0.20868988129192045</v>
      </c>
      <c r="CI30" s="74"/>
      <c r="CJ30" s="74">
        <f>+ESTADISTICA!$BM$771</f>
        <v>776.40175438596486</v>
      </c>
      <c r="CK30" s="74">
        <f>+ESTADISTICA!$BM$771+ESTADISTICA!$BM$772</f>
        <v>1085.0072702386867</v>
      </c>
      <c r="CL30" s="74">
        <f>+ESTADISTICA!$BM$771-ESTADISTICA!$BM$772</f>
        <v>467.79623853324307</v>
      </c>
      <c r="CM30" s="74">
        <f>+ESTADISTICA!$BM$771+ESTADISTICA!$BM$772*2</f>
        <v>1393.6127860914085</v>
      </c>
      <c r="CN30" s="74">
        <f>+ESTADISTICA!$BM$771-ESTADISTICA!$BM$772*2</f>
        <v>159.19072268052128</v>
      </c>
      <c r="CO30" s="74"/>
      <c r="CP30" s="114">
        <f>+ESTADISTICA!$BO$771</f>
        <v>50.673157894736832</v>
      </c>
      <c r="CQ30" s="114">
        <f>+ESTADISTICA!$BO$771+ESTADISTICA!$BO$772</f>
        <v>57.927057377550724</v>
      </c>
      <c r="CR30" s="114">
        <f>+ESTADISTICA!$BO$771-ESTADISTICA!$BO$772</f>
        <v>43.419258411922939</v>
      </c>
      <c r="CS30" s="114">
        <f>+ESTADISTICA!$BO$771+ESTADISTICA!$BO$772*2</f>
        <v>65.180956860364617</v>
      </c>
      <c r="CT30" s="114">
        <f>+ESTADISTICA!$BO$771-ESTADISTICA!$BO$772*2</f>
        <v>36.16535892910904</v>
      </c>
      <c r="CU30" s="72"/>
      <c r="CV30" s="115">
        <f>+ESTADISTICA!$CJ$771</f>
        <v>2.5155892857142859</v>
      </c>
      <c r="CW30" s="115">
        <f>+ESTADISTICA!$CJ$771+ESTADISTICA!$CJ$772</f>
        <v>3.8390560937163278</v>
      </c>
      <c r="CX30" s="115">
        <f>+ESTADISTICA!$CJ$771-ESTADISTICA!$CJ$772</f>
        <v>1.1921224777122439</v>
      </c>
      <c r="CY30" s="115">
        <f>+ESTADISTICA!$CJ$771+ESTADISTICA!$CJ$772*2</f>
        <v>5.1625229017183702</v>
      </c>
      <c r="CZ30" s="115">
        <f>+ESTADISTICA!$CJ$771-ESTADISTICA!$CJ$772*2</f>
        <v>-0.13134433028979808</v>
      </c>
      <c r="DA30" s="105"/>
      <c r="DB30" s="115">
        <f>+ESTADISTICA!$CK$771</f>
        <v>749.21446428571403</v>
      </c>
      <c r="DC30" s="115">
        <f>+ESTADISTICA!$CK$771+ESTADISTICA!$CK$772</f>
        <v>1260.1168024213255</v>
      </c>
      <c r="DD30" s="115">
        <f>+ESTADISTICA!$CK$771-ESTADISTICA!$CK$772</f>
        <v>238.31212615010253</v>
      </c>
      <c r="DE30" s="115">
        <f>+ESTADISTICA!$CK$771+ESTADISTICA!$CK$772*2</f>
        <v>1771.0191405569371</v>
      </c>
      <c r="DF30" s="115">
        <f>+ESTADISTICA!$CK$771-ESTADISTICA!$CK$772*2</f>
        <v>-272.59021198550897</v>
      </c>
      <c r="DG30" s="105"/>
      <c r="DH30" s="115">
        <f>+ESTADISTICA!$CN$771</f>
        <v>32.926125000000006</v>
      </c>
      <c r="DI30" s="115">
        <f>+ESTADISTICA!$CN$771+ESTADISTICA!$CN$772</f>
        <v>41.510772175600486</v>
      </c>
      <c r="DJ30" s="115">
        <f>+ESTADISTICA!$CN$771-ESTADISTICA!$CN$772</f>
        <v>24.341477824399526</v>
      </c>
      <c r="DK30" s="115">
        <f>+ESTADISTICA!$CN$771+ESTADISTICA!$CN$772*2</f>
        <v>50.09541935120096</v>
      </c>
      <c r="DL30" s="115">
        <f>+ESTADISTICA!$CN$771-ESTADISTICA!$CN$772*2</f>
        <v>15.756830648799049</v>
      </c>
      <c r="DM30" s="105"/>
    </row>
    <row r="31" spans="3:117" x14ac:dyDescent="0.25">
      <c r="C31" s="70">
        <v>692</v>
      </c>
      <c r="D31" s="114">
        <f>+'Rec. Diciembre'!$G$69</f>
        <v>59.718397140410723</v>
      </c>
      <c r="E31" s="114">
        <f>+'Rec. Diciembre'!$G$69+'Rec. Diciembre'!$G$70</f>
        <v>79.56947997745614</v>
      </c>
      <c r="F31" s="114">
        <f>+'Rec. Diciembre'!$G$69-'Rec. Diciembre'!$G$70</f>
        <v>39.867314303365305</v>
      </c>
      <c r="G31" s="114">
        <f>+'Rec. Diciembre'!$G$69+'Rec. Diciembre'!$G$70*2</f>
        <v>99.420562814501551</v>
      </c>
      <c r="H31" s="114">
        <f>+'Rec. Diciembre'!$G$69-'Rec. Diciembre'!$G$70*2</f>
        <v>20.016231466319894</v>
      </c>
      <c r="I31" s="114">
        <v>65.63</v>
      </c>
      <c r="J31" s="114">
        <f>+'Rec. Diciembre'!$H$69</f>
        <v>73.942210917869019</v>
      </c>
      <c r="K31" s="114">
        <f>+'Rec. Diciembre'!$H$69+'Rec. Diciembre'!$H$70</f>
        <v>98.409794611773862</v>
      </c>
      <c r="L31" s="114">
        <f>+'Rec. Diciembre'!$H$69-'Rec. Diciembre'!$H$70</f>
        <v>49.474627223964177</v>
      </c>
      <c r="M31" s="114">
        <f>+'Rec. Diciembre'!$H$69+'Rec. Diciembre'!$H$70*2</f>
        <v>122.87737830567869</v>
      </c>
      <c r="N31" s="114">
        <f>+'Rec. Diciembre'!$H$69-'Rec. Diciembre'!$H$70*2</f>
        <v>25.007043530059342</v>
      </c>
      <c r="O31" s="114">
        <v>82.78</v>
      </c>
      <c r="P31" s="114">
        <f>+'Rec. Diciembre'!$I$69</f>
        <v>79.922204634160337</v>
      </c>
      <c r="Q31" s="114">
        <f>+'Rec. Diciembre'!$I$69+'Rec. Diciembre'!$I$70</f>
        <v>106.3185991193848</v>
      </c>
      <c r="R31" s="114">
        <f>+'Rec. Diciembre'!$I$69-'Rec. Diciembre'!$I$70</f>
        <v>53.525810148935875</v>
      </c>
      <c r="S31" s="114">
        <f>+'Rec. Diciembre'!$I$69+'Rec. Diciembre'!$I$70*2</f>
        <v>132.71499360460928</v>
      </c>
      <c r="T31" s="114">
        <f>+'Rec. Diciembre'!$I$69-'Rec. Diciembre'!$I$70*2</f>
        <v>27.129415663711406</v>
      </c>
      <c r="U31" s="114">
        <v>87.75</v>
      </c>
      <c r="V31" s="74">
        <f>+'Rec. Diciembre'!$K$69</f>
        <v>4.2377690526466996</v>
      </c>
      <c r="W31" s="74">
        <f>+'Rec. Diciembre'!$K$69+'Rec. Diciembre'!$K$70</f>
        <v>6.0403188005723845</v>
      </c>
      <c r="X31" s="74">
        <f>+'Rec. Diciembre'!$K$69-'Rec. Diciembre'!$K$70</f>
        <v>2.4352193047210147</v>
      </c>
      <c r="Y31" s="74">
        <f>+'Rec. Diciembre'!$K$69+'Rec. Diciembre'!$K$70*2</f>
        <v>7.8428685484980694</v>
      </c>
      <c r="Z31" s="74">
        <f>+'Rec. Diciembre'!$K$69-'Rec. Diciembre'!$K$70*2</f>
        <v>0.63266955679533021</v>
      </c>
      <c r="AA31" s="74">
        <v>5.0599999999999996</v>
      </c>
      <c r="AB31" s="74">
        <f>+'Rec. Diciembre'!$L$69</f>
        <v>5.9641788063173875</v>
      </c>
      <c r="AC31" s="74">
        <f>+'Rec. Diciembre'!$L$69+'Rec. Diciembre'!$L$70</f>
        <v>8.2598019431726097</v>
      </c>
      <c r="AD31" s="74">
        <f>+'Rec. Diciembre'!$L$69-'Rec. Diciembre'!$L$70</f>
        <v>3.6685556694621648</v>
      </c>
      <c r="AE31" s="74">
        <f>+'Rec. Diciembre'!$L$69+'Rec. Diciembre'!$L$70*2</f>
        <v>10.555425080027833</v>
      </c>
      <c r="AF31" s="74">
        <f>+'Rec. Diciembre'!$L$69-'Rec. Diciembre'!$L$70*2</f>
        <v>1.3729325326069421</v>
      </c>
      <c r="AG31" s="74">
        <v>5.13</v>
      </c>
      <c r="AH31" s="74">
        <f>+'Rec. Diciembre'!$N$69</f>
        <v>69.739981780539281</v>
      </c>
      <c r="AI31" s="74">
        <f>+'Rec. Diciembre'!$N$69+'Rec. Diciembre'!$N$70</f>
        <v>92.90898236215088</v>
      </c>
      <c r="AJ31" s="74">
        <f>+'Rec. Diciembre'!$N$69-'Rec. Diciembre'!$N$70</f>
        <v>46.570981198927683</v>
      </c>
      <c r="AK31" s="74">
        <f>+'Rec. Diciembre'!$N$69+'Rec. Diciembre'!$N$70*2</f>
        <v>116.07798294376248</v>
      </c>
      <c r="AL31" s="74">
        <f>+'Rec. Diciembre'!$N$69-'Rec. Diciembre'!$N$70*2</f>
        <v>23.401980617316084</v>
      </c>
      <c r="AM31" s="74">
        <v>74.77</v>
      </c>
      <c r="AN31" s="74">
        <f>+'Rec. Diciembre'!$O$69</f>
        <v>4.2643245718988352</v>
      </c>
      <c r="AO31" s="74">
        <f>+'Rec. Diciembre'!$O$69+'Rec. Diciembre'!$O$70</f>
        <v>6.7775628085788391</v>
      </c>
      <c r="AP31" s="74">
        <f>+'Rec. Diciembre'!$O$69-'Rec. Diciembre'!$O$70</f>
        <v>1.7510863352188317</v>
      </c>
      <c r="AQ31" s="74">
        <f>+'Rec. Diciembre'!$O$69+'Rec. Diciembre'!$O$70*2</f>
        <v>9.2908010452588421</v>
      </c>
      <c r="AR31" s="74">
        <f>+'Rec. Diciembre'!$O$69-'Rec. Diciembre'!$O$70*2</f>
        <v>-0.76215190146117173</v>
      </c>
      <c r="AS31" s="74"/>
      <c r="AT31" s="74">
        <f>+'Rec. Diciembre'!$P$69</f>
        <v>3.3623122606354814</v>
      </c>
      <c r="AU31" s="74">
        <f>+'Rec. Diciembre'!$P$69+'Rec. Diciembre'!$P$70</f>
        <v>4.8513495729593679</v>
      </c>
      <c r="AV31" s="74">
        <f>+'Rec. Diciembre'!$P$69-'Rec. Diciembre'!$P$70</f>
        <v>1.8732749483115947</v>
      </c>
      <c r="AW31" s="74">
        <f>+'Rec. Diciembre'!$P$69+'Rec. Diciembre'!$P$70*2</f>
        <v>6.3403868852832552</v>
      </c>
      <c r="AX31" s="74">
        <f>+'Rec. Diciembre'!$P$69-'Rec. Diciembre'!$P$70*2</f>
        <v>0.38423763598770799</v>
      </c>
      <c r="AY31" s="74"/>
      <c r="AZ31" s="74">
        <f>+'Rec. Diciembre'!$S$69</f>
        <v>10.882442015100928</v>
      </c>
      <c r="BA31" s="74">
        <f>+'Rec. Diciembre'!$S$69+'Rec. Diciembre'!$S$70</f>
        <v>18.764704720040914</v>
      </c>
      <c r="BB31" s="74">
        <f>+'Rec. Diciembre'!$S$69-'Rec. Diciembre'!$S$70</f>
        <v>3.0001793101609415</v>
      </c>
      <c r="BC31" s="74">
        <f>+'Rec. Diciembre'!$S$69+'Rec. Diciembre'!$S$70*2</f>
        <v>26.6469674249809</v>
      </c>
      <c r="BD31" s="74">
        <f>+'Rec. Diciembre'!$S$69-'Rec. Diciembre'!$S$70*2</f>
        <v>-4.8820833947790447</v>
      </c>
      <c r="BE31" s="74"/>
      <c r="BF31" s="115">
        <f>+ESTADISTICA!$AO$771</f>
        <v>23.78259649122807</v>
      </c>
      <c r="BG31" s="115">
        <f>+ESTADISTICA!$AO$771+ESTADISTICA!$AO$772</f>
        <v>30.897279379602665</v>
      </c>
      <c r="BH31" s="115">
        <f>+ESTADISTICA!$AO$771-ESTADISTICA!$AO$772</f>
        <v>16.667913602853474</v>
      </c>
      <c r="BI31" s="115">
        <f>+ESTADISTICA!$AO$771+ESTADISTICA!$AO$772*2</f>
        <v>38.01196226797726</v>
      </c>
      <c r="BJ31" s="115">
        <f>+ESTADISTICA!$AO$771-ESTADISTICA!$AO$772*2</f>
        <v>9.5532307144788788</v>
      </c>
      <c r="BK31" s="115"/>
      <c r="BL31" s="115">
        <f>+ESTADISTICA!$AP$771</f>
        <v>9632.5831578947345</v>
      </c>
      <c r="BM31" s="115">
        <f>+ESTADISTICA!$AP$771+ESTADISTICA!$AP$772</f>
        <v>11691.79056018239</v>
      </c>
      <c r="BN31" s="115">
        <f>+ESTADISTICA!$AP$771-ESTADISTICA!$AP$772</f>
        <v>7573.3757556070796</v>
      </c>
      <c r="BO31" s="115">
        <f>+ESTADISTICA!$AP$771+ESTADISTICA!$AP$772*2</f>
        <v>13750.997962470043</v>
      </c>
      <c r="BP31" s="115">
        <f>+ESTADISTICA!$AP$771-ESTADISTICA!$AP$772*2</f>
        <v>5514.1683533194255</v>
      </c>
      <c r="BQ31" s="115"/>
      <c r="BR31" s="114">
        <f>+ESTADISTICA!$AQ$771</f>
        <v>39.818771929824571</v>
      </c>
      <c r="BS31" s="114">
        <f>+ESTADISTICA!$AQ$771+ESTADISTICA!$AQ$772</f>
        <v>48.631387090201841</v>
      </c>
      <c r="BT31" s="114">
        <f>+ESTADISTICA!$AQ$771-ESTADISTICA!$AQ$772</f>
        <v>31.006156769447301</v>
      </c>
      <c r="BU31" s="114">
        <f>+ESTADISTICA!$AQ$771+ESTADISTICA!$AQ$772*2</f>
        <v>57.444002250579103</v>
      </c>
      <c r="BV31" s="114">
        <f>+ESTADISTICA!$AQ$771-ESTADISTICA!$AQ$772*2</f>
        <v>22.193541609070035</v>
      </c>
      <c r="BW31" s="114"/>
      <c r="BX31" s="74">
        <f>+ESTADISTICA!$AR$771</f>
        <v>10.63842105263158</v>
      </c>
      <c r="BY31" s="74">
        <f>+ESTADISTICA!$AR$771+ESTADISTICA!$AR$772</f>
        <v>14.039956309726993</v>
      </c>
      <c r="BZ31" s="74">
        <f>+ESTADISTICA!$AR$771-ESTADISTICA!$AR$772</f>
        <v>7.2368857955361676</v>
      </c>
      <c r="CA31" s="74">
        <f>+ESTADISTICA!$AR$771+ESTADISTICA!$AR$772*2</f>
        <v>17.441491566822407</v>
      </c>
      <c r="CB31" s="74">
        <f>+ESTADISTICA!$AR$771-ESTADISTICA!$AR$772*2</f>
        <v>3.8353505384407551</v>
      </c>
      <c r="CC31" s="74"/>
      <c r="CD31" s="74">
        <f>+ESTADISTICA!$BL$771</f>
        <v>1.3761929824561403</v>
      </c>
      <c r="CE31" s="74">
        <f>+ESTADISTICA!$BL$771+ESTADISTICA!$BL$772</f>
        <v>1.9599445330382501</v>
      </c>
      <c r="CF31" s="74">
        <f>+ESTADISTICA!$BL$771-ESTADISTICA!$BL$772</f>
        <v>0.79244143187403038</v>
      </c>
      <c r="CG31" s="74">
        <f>+ESTADISTICA!$BL$771+ESTADISTICA!$BL$772*2</f>
        <v>2.5436960836203601</v>
      </c>
      <c r="CH31" s="74">
        <f>+ESTADISTICA!$BL$771-ESTADISTICA!$BL$772*2</f>
        <v>0.20868988129192045</v>
      </c>
      <c r="CI31" s="74"/>
      <c r="CJ31" s="74">
        <f>+ESTADISTICA!$BM$771</f>
        <v>776.40175438596486</v>
      </c>
      <c r="CK31" s="74">
        <f>+ESTADISTICA!$BM$771+ESTADISTICA!$BM$772</f>
        <v>1085.0072702386867</v>
      </c>
      <c r="CL31" s="74">
        <f>+ESTADISTICA!$BM$771-ESTADISTICA!$BM$772</f>
        <v>467.79623853324307</v>
      </c>
      <c r="CM31" s="74">
        <f>+ESTADISTICA!$BM$771+ESTADISTICA!$BM$772*2</f>
        <v>1393.6127860914085</v>
      </c>
      <c r="CN31" s="74">
        <f>+ESTADISTICA!$BM$771-ESTADISTICA!$BM$772*2</f>
        <v>159.19072268052128</v>
      </c>
      <c r="CO31" s="74"/>
      <c r="CP31" s="114">
        <f>+ESTADISTICA!$BO$771</f>
        <v>50.673157894736832</v>
      </c>
      <c r="CQ31" s="114">
        <f>+ESTADISTICA!$BO$771+ESTADISTICA!$BO$772</f>
        <v>57.927057377550724</v>
      </c>
      <c r="CR31" s="114">
        <f>+ESTADISTICA!$BO$771-ESTADISTICA!$BO$772</f>
        <v>43.419258411922939</v>
      </c>
      <c r="CS31" s="114">
        <f>+ESTADISTICA!$BO$771+ESTADISTICA!$BO$772*2</f>
        <v>65.180956860364617</v>
      </c>
      <c r="CT31" s="114">
        <f>+ESTADISTICA!$BO$771-ESTADISTICA!$BO$772*2</f>
        <v>36.16535892910904</v>
      </c>
      <c r="CU31" s="72"/>
      <c r="CV31" s="115">
        <f>+ESTADISTICA!$CJ$771</f>
        <v>2.5155892857142859</v>
      </c>
      <c r="CW31" s="115">
        <f>+ESTADISTICA!$CJ$771+ESTADISTICA!$CJ$772</f>
        <v>3.8390560937163278</v>
      </c>
      <c r="CX31" s="115">
        <f>+ESTADISTICA!$CJ$771-ESTADISTICA!$CJ$772</f>
        <v>1.1921224777122439</v>
      </c>
      <c r="CY31" s="115">
        <f>+ESTADISTICA!$CJ$771+ESTADISTICA!$CJ$772*2</f>
        <v>5.1625229017183702</v>
      </c>
      <c r="CZ31" s="115">
        <f>+ESTADISTICA!$CJ$771-ESTADISTICA!$CJ$772*2</f>
        <v>-0.13134433028979808</v>
      </c>
      <c r="DA31" s="105"/>
      <c r="DB31" s="115">
        <f>+ESTADISTICA!$CK$771</f>
        <v>749.21446428571403</v>
      </c>
      <c r="DC31" s="115">
        <f>+ESTADISTICA!$CK$771+ESTADISTICA!$CK$772</f>
        <v>1260.1168024213255</v>
      </c>
      <c r="DD31" s="115">
        <f>+ESTADISTICA!$CK$771-ESTADISTICA!$CK$772</f>
        <v>238.31212615010253</v>
      </c>
      <c r="DE31" s="115">
        <f>+ESTADISTICA!$CK$771+ESTADISTICA!$CK$772*2</f>
        <v>1771.0191405569371</v>
      </c>
      <c r="DF31" s="115">
        <f>+ESTADISTICA!$CK$771-ESTADISTICA!$CK$772*2</f>
        <v>-272.59021198550897</v>
      </c>
      <c r="DG31" s="105"/>
      <c r="DH31" s="115">
        <f>+ESTADISTICA!$CN$771</f>
        <v>32.926125000000006</v>
      </c>
      <c r="DI31" s="115">
        <f>+ESTADISTICA!$CN$771+ESTADISTICA!$CN$772</f>
        <v>41.510772175600486</v>
      </c>
      <c r="DJ31" s="115">
        <f>+ESTADISTICA!$CN$771-ESTADISTICA!$CN$772</f>
        <v>24.341477824399526</v>
      </c>
      <c r="DK31" s="115">
        <f>+ESTADISTICA!$CN$771+ESTADISTICA!$CN$772*2</f>
        <v>50.09541935120096</v>
      </c>
      <c r="DL31" s="115">
        <f>+ESTADISTICA!$CN$771-ESTADISTICA!$CN$772*2</f>
        <v>15.756830648799049</v>
      </c>
      <c r="DM31" s="105"/>
    </row>
    <row r="32" spans="3:117" x14ac:dyDescent="0.25">
      <c r="C32" s="70">
        <v>693</v>
      </c>
      <c r="D32" s="114">
        <f>+'Rec. Diciembre'!$G$69</f>
        <v>59.718397140410723</v>
      </c>
      <c r="E32" s="114">
        <f>+'Rec. Diciembre'!$G$69+'Rec. Diciembre'!$G$70</f>
        <v>79.56947997745614</v>
      </c>
      <c r="F32" s="114">
        <f>+'Rec. Diciembre'!$G$69-'Rec. Diciembre'!$G$70</f>
        <v>39.867314303365305</v>
      </c>
      <c r="G32" s="114">
        <f>+'Rec. Diciembre'!$G$69+'Rec. Diciembre'!$G$70*2</f>
        <v>99.420562814501551</v>
      </c>
      <c r="H32" s="114">
        <f>+'Rec. Diciembre'!$G$69-'Rec. Diciembre'!$G$70*2</f>
        <v>20.016231466319894</v>
      </c>
      <c r="I32" s="114">
        <v>65.63</v>
      </c>
      <c r="J32" s="114">
        <f>+'Rec. Diciembre'!$H$69</f>
        <v>73.942210917869019</v>
      </c>
      <c r="K32" s="114">
        <f>+'Rec. Diciembre'!$H$69+'Rec. Diciembre'!$H$70</f>
        <v>98.409794611773862</v>
      </c>
      <c r="L32" s="114">
        <f>+'Rec. Diciembre'!$H$69-'Rec. Diciembre'!$H$70</f>
        <v>49.474627223964177</v>
      </c>
      <c r="M32" s="114">
        <f>+'Rec. Diciembre'!$H$69+'Rec. Diciembre'!$H$70*2</f>
        <v>122.87737830567869</v>
      </c>
      <c r="N32" s="114">
        <f>+'Rec. Diciembre'!$H$69-'Rec. Diciembre'!$H$70*2</f>
        <v>25.007043530059342</v>
      </c>
      <c r="O32" s="114">
        <v>82.78</v>
      </c>
      <c r="P32" s="114">
        <f>+'Rec. Diciembre'!$I$69</f>
        <v>79.922204634160337</v>
      </c>
      <c r="Q32" s="114">
        <f>+'Rec. Diciembre'!$I$69+'Rec. Diciembre'!$I$70</f>
        <v>106.3185991193848</v>
      </c>
      <c r="R32" s="114">
        <f>+'Rec. Diciembre'!$I$69-'Rec. Diciembre'!$I$70</f>
        <v>53.525810148935875</v>
      </c>
      <c r="S32" s="114">
        <f>+'Rec. Diciembre'!$I$69+'Rec. Diciembre'!$I$70*2</f>
        <v>132.71499360460928</v>
      </c>
      <c r="T32" s="114">
        <f>+'Rec. Diciembre'!$I$69-'Rec. Diciembre'!$I$70*2</f>
        <v>27.129415663711406</v>
      </c>
      <c r="U32" s="114">
        <v>87.75</v>
      </c>
      <c r="V32" s="74">
        <f>+'Rec. Diciembre'!$K$69</f>
        <v>4.2377690526466996</v>
      </c>
      <c r="W32" s="74">
        <f>+'Rec. Diciembre'!$K$69+'Rec. Diciembre'!$K$70</f>
        <v>6.0403188005723845</v>
      </c>
      <c r="X32" s="74">
        <f>+'Rec. Diciembre'!$K$69-'Rec. Diciembre'!$K$70</f>
        <v>2.4352193047210147</v>
      </c>
      <c r="Y32" s="74">
        <f>+'Rec. Diciembre'!$K$69+'Rec. Diciembre'!$K$70*2</f>
        <v>7.8428685484980694</v>
      </c>
      <c r="Z32" s="74">
        <f>+'Rec. Diciembre'!$K$69-'Rec. Diciembre'!$K$70*2</f>
        <v>0.63266955679533021</v>
      </c>
      <c r="AA32" s="74">
        <v>5.0599999999999996</v>
      </c>
      <c r="AB32" s="74">
        <f>+'Rec. Diciembre'!$L$69</f>
        <v>5.9641788063173875</v>
      </c>
      <c r="AC32" s="74">
        <f>+'Rec. Diciembre'!$L$69+'Rec. Diciembre'!$L$70</f>
        <v>8.2598019431726097</v>
      </c>
      <c r="AD32" s="74">
        <f>+'Rec. Diciembre'!$L$69-'Rec. Diciembre'!$L$70</f>
        <v>3.6685556694621648</v>
      </c>
      <c r="AE32" s="74">
        <f>+'Rec. Diciembre'!$L$69+'Rec. Diciembre'!$L$70*2</f>
        <v>10.555425080027833</v>
      </c>
      <c r="AF32" s="74">
        <f>+'Rec. Diciembre'!$L$69-'Rec. Diciembre'!$L$70*2</f>
        <v>1.3729325326069421</v>
      </c>
      <c r="AG32" s="74">
        <v>5.13</v>
      </c>
      <c r="AH32" s="74">
        <f>+'Rec. Diciembre'!$N$69</f>
        <v>69.739981780539281</v>
      </c>
      <c r="AI32" s="74">
        <f>+'Rec. Diciembre'!$N$69+'Rec. Diciembre'!$N$70</f>
        <v>92.90898236215088</v>
      </c>
      <c r="AJ32" s="74">
        <f>+'Rec. Diciembre'!$N$69-'Rec. Diciembre'!$N$70</f>
        <v>46.570981198927683</v>
      </c>
      <c r="AK32" s="74">
        <f>+'Rec. Diciembre'!$N$69+'Rec. Diciembre'!$N$70*2</f>
        <v>116.07798294376248</v>
      </c>
      <c r="AL32" s="74">
        <f>+'Rec. Diciembre'!$N$69-'Rec. Diciembre'!$N$70*2</f>
        <v>23.401980617316084</v>
      </c>
      <c r="AM32" s="74">
        <v>74.77</v>
      </c>
      <c r="AN32" s="74">
        <f>+'Rec. Diciembre'!$O$69</f>
        <v>4.2643245718988352</v>
      </c>
      <c r="AO32" s="74">
        <f>+'Rec. Diciembre'!$O$69+'Rec. Diciembre'!$O$70</f>
        <v>6.7775628085788391</v>
      </c>
      <c r="AP32" s="74">
        <f>+'Rec. Diciembre'!$O$69-'Rec. Diciembre'!$O$70</f>
        <v>1.7510863352188317</v>
      </c>
      <c r="AQ32" s="74">
        <f>+'Rec. Diciembre'!$O$69+'Rec. Diciembre'!$O$70*2</f>
        <v>9.2908010452588421</v>
      </c>
      <c r="AR32" s="74">
        <f>+'Rec. Diciembre'!$O$69-'Rec. Diciembre'!$O$70*2</f>
        <v>-0.76215190146117173</v>
      </c>
      <c r="AS32" s="74"/>
      <c r="AT32" s="74">
        <f>+'Rec. Diciembre'!$P$69</f>
        <v>3.3623122606354814</v>
      </c>
      <c r="AU32" s="74">
        <f>+'Rec. Diciembre'!$P$69+'Rec. Diciembre'!$P$70</f>
        <v>4.8513495729593679</v>
      </c>
      <c r="AV32" s="74">
        <f>+'Rec. Diciembre'!$P$69-'Rec. Diciembre'!$P$70</f>
        <v>1.8732749483115947</v>
      </c>
      <c r="AW32" s="74">
        <f>+'Rec. Diciembre'!$P$69+'Rec. Diciembre'!$P$70*2</f>
        <v>6.3403868852832552</v>
      </c>
      <c r="AX32" s="74">
        <f>+'Rec. Diciembre'!$P$69-'Rec. Diciembre'!$P$70*2</f>
        <v>0.38423763598770799</v>
      </c>
      <c r="AY32" s="74"/>
      <c r="AZ32" s="74">
        <f>+'Rec. Diciembre'!$S$69</f>
        <v>10.882442015100928</v>
      </c>
      <c r="BA32" s="74">
        <f>+'Rec. Diciembre'!$S$69+'Rec. Diciembre'!$S$70</f>
        <v>18.764704720040914</v>
      </c>
      <c r="BB32" s="74">
        <f>+'Rec. Diciembre'!$S$69-'Rec. Diciembre'!$S$70</f>
        <v>3.0001793101609415</v>
      </c>
      <c r="BC32" s="74">
        <f>+'Rec. Diciembre'!$S$69+'Rec. Diciembre'!$S$70*2</f>
        <v>26.6469674249809</v>
      </c>
      <c r="BD32" s="74">
        <f>+'Rec. Diciembre'!$S$69-'Rec. Diciembre'!$S$70*2</f>
        <v>-4.8820833947790447</v>
      </c>
      <c r="BE32" s="74"/>
      <c r="BF32" s="115">
        <f>+ESTADISTICA!$AO$771</f>
        <v>23.78259649122807</v>
      </c>
      <c r="BG32" s="115">
        <f>+ESTADISTICA!$AO$771+ESTADISTICA!$AO$772</f>
        <v>30.897279379602665</v>
      </c>
      <c r="BH32" s="115">
        <f>+ESTADISTICA!$AO$771-ESTADISTICA!$AO$772</f>
        <v>16.667913602853474</v>
      </c>
      <c r="BI32" s="115">
        <f>+ESTADISTICA!$AO$771+ESTADISTICA!$AO$772*2</f>
        <v>38.01196226797726</v>
      </c>
      <c r="BJ32" s="115">
        <f>+ESTADISTICA!$AO$771-ESTADISTICA!$AO$772*2</f>
        <v>9.5532307144788788</v>
      </c>
      <c r="BK32" s="115"/>
      <c r="BL32" s="115">
        <f>+ESTADISTICA!$AP$771</f>
        <v>9632.5831578947345</v>
      </c>
      <c r="BM32" s="115">
        <f>+ESTADISTICA!$AP$771+ESTADISTICA!$AP$772</f>
        <v>11691.79056018239</v>
      </c>
      <c r="BN32" s="115">
        <f>+ESTADISTICA!$AP$771-ESTADISTICA!$AP$772</f>
        <v>7573.3757556070796</v>
      </c>
      <c r="BO32" s="115">
        <f>+ESTADISTICA!$AP$771+ESTADISTICA!$AP$772*2</f>
        <v>13750.997962470043</v>
      </c>
      <c r="BP32" s="115">
        <f>+ESTADISTICA!$AP$771-ESTADISTICA!$AP$772*2</f>
        <v>5514.1683533194255</v>
      </c>
      <c r="BQ32" s="115"/>
      <c r="BR32" s="114">
        <f>+ESTADISTICA!$AQ$771</f>
        <v>39.818771929824571</v>
      </c>
      <c r="BS32" s="114">
        <f>+ESTADISTICA!$AQ$771+ESTADISTICA!$AQ$772</f>
        <v>48.631387090201841</v>
      </c>
      <c r="BT32" s="114">
        <f>+ESTADISTICA!$AQ$771-ESTADISTICA!$AQ$772</f>
        <v>31.006156769447301</v>
      </c>
      <c r="BU32" s="114">
        <f>+ESTADISTICA!$AQ$771+ESTADISTICA!$AQ$772*2</f>
        <v>57.444002250579103</v>
      </c>
      <c r="BV32" s="114">
        <f>+ESTADISTICA!$AQ$771-ESTADISTICA!$AQ$772*2</f>
        <v>22.193541609070035</v>
      </c>
      <c r="BW32" s="114"/>
      <c r="BX32" s="74">
        <f>+ESTADISTICA!$AR$771</f>
        <v>10.63842105263158</v>
      </c>
      <c r="BY32" s="74">
        <f>+ESTADISTICA!$AR$771+ESTADISTICA!$AR$772</f>
        <v>14.039956309726993</v>
      </c>
      <c r="BZ32" s="74">
        <f>+ESTADISTICA!$AR$771-ESTADISTICA!$AR$772</f>
        <v>7.2368857955361676</v>
      </c>
      <c r="CA32" s="74">
        <f>+ESTADISTICA!$AR$771+ESTADISTICA!$AR$772*2</f>
        <v>17.441491566822407</v>
      </c>
      <c r="CB32" s="74">
        <f>+ESTADISTICA!$AR$771-ESTADISTICA!$AR$772*2</f>
        <v>3.8353505384407551</v>
      </c>
      <c r="CC32" s="74"/>
      <c r="CD32" s="74">
        <f>+ESTADISTICA!$BL$771</f>
        <v>1.3761929824561403</v>
      </c>
      <c r="CE32" s="74">
        <f>+ESTADISTICA!$BL$771+ESTADISTICA!$BL$772</f>
        <v>1.9599445330382501</v>
      </c>
      <c r="CF32" s="74">
        <f>+ESTADISTICA!$BL$771-ESTADISTICA!$BL$772</f>
        <v>0.79244143187403038</v>
      </c>
      <c r="CG32" s="74">
        <f>+ESTADISTICA!$BL$771+ESTADISTICA!$BL$772*2</f>
        <v>2.5436960836203601</v>
      </c>
      <c r="CH32" s="74">
        <f>+ESTADISTICA!$BL$771-ESTADISTICA!$BL$772*2</f>
        <v>0.20868988129192045</v>
      </c>
      <c r="CI32" s="74"/>
      <c r="CJ32" s="74">
        <f>+ESTADISTICA!$BM$771</f>
        <v>776.40175438596486</v>
      </c>
      <c r="CK32" s="74">
        <f>+ESTADISTICA!$BM$771+ESTADISTICA!$BM$772</f>
        <v>1085.0072702386867</v>
      </c>
      <c r="CL32" s="74">
        <f>+ESTADISTICA!$BM$771-ESTADISTICA!$BM$772</f>
        <v>467.79623853324307</v>
      </c>
      <c r="CM32" s="74">
        <f>+ESTADISTICA!$BM$771+ESTADISTICA!$BM$772*2</f>
        <v>1393.6127860914085</v>
      </c>
      <c r="CN32" s="74">
        <f>+ESTADISTICA!$BM$771-ESTADISTICA!$BM$772*2</f>
        <v>159.19072268052128</v>
      </c>
      <c r="CO32" s="74"/>
      <c r="CP32" s="114">
        <f>+ESTADISTICA!$BO$771</f>
        <v>50.673157894736832</v>
      </c>
      <c r="CQ32" s="114">
        <f>+ESTADISTICA!$BO$771+ESTADISTICA!$BO$772</f>
        <v>57.927057377550724</v>
      </c>
      <c r="CR32" s="114">
        <f>+ESTADISTICA!$BO$771-ESTADISTICA!$BO$772</f>
        <v>43.419258411922939</v>
      </c>
      <c r="CS32" s="114">
        <f>+ESTADISTICA!$BO$771+ESTADISTICA!$BO$772*2</f>
        <v>65.180956860364617</v>
      </c>
      <c r="CT32" s="114">
        <f>+ESTADISTICA!$BO$771-ESTADISTICA!$BO$772*2</f>
        <v>36.16535892910904</v>
      </c>
      <c r="CU32" s="72"/>
      <c r="CV32" s="115">
        <f>+ESTADISTICA!$CJ$771</f>
        <v>2.5155892857142859</v>
      </c>
      <c r="CW32" s="115">
        <f>+ESTADISTICA!$CJ$771+ESTADISTICA!$CJ$772</f>
        <v>3.8390560937163278</v>
      </c>
      <c r="CX32" s="115">
        <f>+ESTADISTICA!$CJ$771-ESTADISTICA!$CJ$772</f>
        <v>1.1921224777122439</v>
      </c>
      <c r="CY32" s="115">
        <f>+ESTADISTICA!$CJ$771+ESTADISTICA!$CJ$772*2</f>
        <v>5.1625229017183702</v>
      </c>
      <c r="CZ32" s="115">
        <f>+ESTADISTICA!$CJ$771-ESTADISTICA!$CJ$772*2</f>
        <v>-0.13134433028979808</v>
      </c>
      <c r="DA32" s="105"/>
      <c r="DB32" s="115">
        <f>+ESTADISTICA!$CK$771</f>
        <v>749.21446428571403</v>
      </c>
      <c r="DC32" s="115">
        <f>+ESTADISTICA!$CK$771+ESTADISTICA!$CK$772</f>
        <v>1260.1168024213255</v>
      </c>
      <c r="DD32" s="115">
        <f>+ESTADISTICA!$CK$771-ESTADISTICA!$CK$772</f>
        <v>238.31212615010253</v>
      </c>
      <c r="DE32" s="115">
        <f>+ESTADISTICA!$CK$771+ESTADISTICA!$CK$772*2</f>
        <v>1771.0191405569371</v>
      </c>
      <c r="DF32" s="115">
        <f>+ESTADISTICA!$CK$771-ESTADISTICA!$CK$772*2</f>
        <v>-272.59021198550897</v>
      </c>
      <c r="DG32" s="105"/>
      <c r="DH32" s="115">
        <f>+ESTADISTICA!$CN$771</f>
        <v>32.926125000000006</v>
      </c>
      <c r="DI32" s="115">
        <f>+ESTADISTICA!$CN$771+ESTADISTICA!$CN$772</f>
        <v>41.510772175600486</v>
      </c>
      <c r="DJ32" s="115">
        <f>+ESTADISTICA!$CN$771-ESTADISTICA!$CN$772</f>
        <v>24.341477824399526</v>
      </c>
      <c r="DK32" s="115">
        <f>+ESTADISTICA!$CN$771+ESTADISTICA!$CN$772*2</f>
        <v>50.09541935120096</v>
      </c>
      <c r="DL32" s="115">
        <f>+ESTADISTICA!$CN$771-ESTADISTICA!$CN$772*2</f>
        <v>15.756830648799049</v>
      </c>
      <c r="DM32" s="105"/>
    </row>
    <row r="33" spans="3:117" x14ac:dyDescent="0.25">
      <c r="C33" s="70">
        <v>694</v>
      </c>
      <c r="D33" s="114">
        <f>+'Rec. Diciembre'!$G$69</f>
        <v>59.718397140410723</v>
      </c>
      <c r="E33" s="114">
        <f>+'Rec. Diciembre'!$G$69+'Rec. Diciembre'!$G$70</f>
        <v>79.56947997745614</v>
      </c>
      <c r="F33" s="114">
        <f>+'Rec. Diciembre'!$G$69-'Rec. Diciembre'!$G$70</f>
        <v>39.867314303365305</v>
      </c>
      <c r="G33" s="114">
        <f>+'Rec. Diciembre'!$G$69+'Rec. Diciembre'!$G$70*2</f>
        <v>99.420562814501551</v>
      </c>
      <c r="H33" s="114">
        <f>+'Rec. Diciembre'!$G$69-'Rec. Diciembre'!$G$70*2</f>
        <v>20.016231466319894</v>
      </c>
      <c r="I33" s="114">
        <v>65.63</v>
      </c>
      <c r="J33" s="114">
        <f>+'Rec. Diciembre'!$H$69</f>
        <v>73.942210917869019</v>
      </c>
      <c r="K33" s="114">
        <f>+'Rec. Diciembre'!$H$69+'Rec. Diciembre'!$H$70</f>
        <v>98.409794611773862</v>
      </c>
      <c r="L33" s="114">
        <f>+'Rec. Diciembre'!$H$69-'Rec. Diciembre'!$H$70</f>
        <v>49.474627223964177</v>
      </c>
      <c r="M33" s="114">
        <f>+'Rec. Diciembre'!$H$69+'Rec. Diciembre'!$H$70*2</f>
        <v>122.87737830567869</v>
      </c>
      <c r="N33" s="114">
        <f>+'Rec. Diciembre'!$H$69-'Rec. Diciembre'!$H$70*2</f>
        <v>25.007043530059342</v>
      </c>
      <c r="O33" s="114">
        <v>82.78</v>
      </c>
      <c r="P33" s="114">
        <f>+'Rec. Diciembre'!$I$69</f>
        <v>79.922204634160337</v>
      </c>
      <c r="Q33" s="114">
        <f>+'Rec. Diciembre'!$I$69+'Rec. Diciembre'!$I$70</f>
        <v>106.3185991193848</v>
      </c>
      <c r="R33" s="114">
        <f>+'Rec. Diciembre'!$I$69-'Rec. Diciembre'!$I$70</f>
        <v>53.525810148935875</v>
      </c>
      <c r="S33" s="114">
        <f>+'Rec. Diciembre'!$I$69+'Rec. Diciembre'!$I$70*2</f>
        <v>132.71499360460928</v>
      </c>
      <c r="T33" s="114">
        <f>+'Rec. Diciembre'!$I$69-'Rec. Diciembre'!$I$70*2</f>
        <v>27.129415663711406</v>
      </c>
      <c r="U33" s="114">
        <v>87.75</v>
      </c>
      <c r="V33" s="74">
        <f>+'Rec. Diciembre'!$K$69</f>
        <v>4.2377690526466996</v>
      </c>
      <c r="W33" s="74">
        <f>+'Rec. Diciembre'!$K$69+'Rec. Diciembre'!$K$70</f>
        <v>6.0403188005723845</v>
      </c>
      <c r="X33" s="74">
        <f>+'Rec. Diciembre'!$K$69-'Rec. Diciembre'!$K$70</f>
        <v>2.4352193047210147</v>
      </c>
      <c r="Y33" s="74">
        <f>+'Rec. Diciembre'!$K$69+'Rec. Diciembre'!$K$70*2</f>
        <v>7.8428685484980694</v>
      </c>
      <c r="Z33" s="74">
        <f>+'Rec. Diciembre'!$K$69-'Rec. Diciembre'!$K$70*2</f>
        <v>0.63266955679533021</v>
      </c>
      <c r="AA33" s="74">
        <v>5.0599999999999996</v>
      </c>
      <c r="AB33" s="74">
        <f>+'Rec. Diciembre'!$L$69</f>
        <v>5.9641788063173875</v>
      </c>
      <c r="AC33" s="74">
        <f>+'Rec. Diciembre'!$L$69+'Rec. Diciembre'!$L$70</f>
        <v>8.2598019431726097</v>
      </c>
      <c r="AD33" s="74">
        <f>+'Rec. Diciembre'!$L$69-'Rec. Diciembre'!$L$70</f>
        <v>3.6685556694621648</v>
      </c>
      <c r="AE33" s="74">
        <f>+'Rec. Diciembre'!$L$69+'Rec. Diciembre'!$L$70*2</f>
        <v>10.555425080027833</v>
      </c>
      <c r="AF33" s="74">
        <f>+'Rec. Diciembre'!$L$69-'Rec. Diciembre'!$L$70*2</f>
        <v>1.3729325326069421</v>
      </c>
      <c r="AG33" s="74">
        <v>5.13</v>
      </c>
      <c r="AH33" s="74">
        <f>+'Rec. Diciembre'!$N$69</f>
        <v>69.739981780539281</v>
      </c>
      <c r="AI33" s="74">
        <f>+'Rec. Diciembre'!$N$69+'Rec. Diciembre'!$N$70</f>
        <v>92.90898236215088</v>
      </c>
      <c r="AJ33" s="74">
        <f>+'Rec. Diciembre'!$N$69-'Rec. Diciembre'!$N$70</f>
        <v>46.570981198927683</v>
      </c>
      <c r="AK33" s="74">
        <f>+'Rec. Diciembre'!$N$69+'Rec. Diciembre'!$N$70*2</f>
        <v>116.07798294376248</v>
      </c>
      <c r="AL33" s="74">
        <f>+'Rec. Diciembre'!$N$69-'Rec. Diciembre'!$N$70*2</f>
        <v>23.401980617316084</v>
      </c>
      <c r="AM33" s="74">
        <v>74.77</v>
      </c>
      <c r="AN33" s="74">
        <f>+'Rec. Diciembre'!$O$69</f>
        <v>4.2643245718988352</v>
      </c>
      <c r="AO33" s="74">
        <f>+'Rec. Diciembre'!$O$69+'Rec. Diciembre'!$O$70</f>
        <v>6.7775628085788391</v>
      </c>
      <c r="AP33" s="74">
        <f>+'Rec. Diciembre'!$O$69-'Rec. Diciembre'!$O$70</f>
        <v>1.7510863352188317</v>
      </c>
      <c r="AQ33" s="74">
        <f>+'Rec. Diciembre'!$O$69+'Rec. Diciembre'!$O$70*2</f>
        <v>9.2908010452588421</v>
      </c>
      <c r="AR33" s="74">
        <f>+'Rec. Diciembre'!$O$69-'Rec. Diciembre'!$O$70*2</f>
        <v>-0.76215190146117173</v>
      </c>
      <c r="AS33" s="74"/>
      <c r="AT33" s="74">
        <f>+'Rec. Diciembre'!$P$69</f>
        <v>3.3623122606354814</v>
      </c>
      <c r="AU33" s="74">
        <f>+'Rec. Diciembre'!$P$69+'Rec. Diciembre'!$P$70</f>
        <v>4.8513495729593679</v>
      </c>
      <c r="AV33" s="74">
        <f>+'Rec. Diciembre'!$P$69-'Rec. Diciembre'!$P$70</f>
        <v>1.8732749483115947</v>
      </c>
      <c r="AW33" s="74">
        <f>+'Rec. Diciembre'!$P$69+'Rec. Diciembre'!$P$70*2</f>
        <v>6.3403868852832552</v>
      </c>
      <c r="AX33" s="74">
        <f>+'Rec. Diciembre'!$P$69-'Rec. Diciembre'!$P$70*2</f>
        <v>0.38423763598770799</v>
      </c>
      <c r="AY33" s="74"/>
      <c r="AZ33" s="74">
        <f>+'Rec. Diciembre'!$S$69</f>
        <v>10.882442015100928</v>
      </c>
      <c r="BA33" s="74">
        <f>+'Rec. Diciembre'!$S$69+'Rec. Diciembre'!$S$70</f>
        <v>18.764704720040914</v>
      </c>
      <c r="BB33" s="74">
        <f>+'Rec. Diciembre'!$S$69-'Rec. Diciembre'!$S$70</f>
        <v>3.0001793101609415</v>
      </c>
      <c r="BC33" s="74">
        <f>+'Rec. Diciembre'!$S$69+'Rec. Diciembre'!$S$70*2</f>
        <v>26.6469674249809</v>
      </c>
      <c r="BD33" s="74">
        <f>+'Rec. Diciembre'!$S$69-'Rec. Diciembre'!$S$70*2</f>
        <v>-4.8820833947790447</v>
      </c>
      <c r="BE33" s="74"/>
      <c r="BF33" s="115">
        <f>+ESTADISTICA!$AO$771</f>
        <v>23.78259649122807</v>
      </c>
      <c r="BG33" s="115">
        <f>+ESTADISTICA!$AO$771+ESTADISTICA!$AO$772</f>
        <v>30.897279379602665</v>
      </c>
      <c r="BH33" s="115">
        <f>+ESTADISTICA!$AO$771-ESTADISTICA!$AO$772</f>
        <v>16.667913602853474</v>
      </c>
      <c r="BI33" s="115">
        <f>+ESTADISTICA!$AO$771+ESTADISTICA!$AO$772*2</f>
        <v>38.01196226797726</v>
      </c>
      <c r="BJ33" s="115">
        <f>+ESTADISTICA!$AO$771-ESTADISTICA!$AO$772*2</f>
        <v>9.5532307144788788</v>
      </c>
      <c r="BK33" s="115"/>
      <c r="BL33" s="115">
        <f>+ESTADISTICA!$AP$771</f>
        <v>9632.5831578947345</v>
      </c>
      <c r="BM33" s="115">
        <f>+ESTADISTICA!$AP$771+ESTADISTICA!$AP$772</f>
        <v>11691.79056018239</v>
      </c>
      <c r="BN33" s="115">
        <f>+ESTADISTICA!$AP$771-ESTADISTICA!$AP$772</f>
        <v>7573.3757556070796</v>
      </c>
      <c r="BO33" s="115">
        <f>+ESTADISTICA!$AP$771+ESTADISTICA!$AP$772*2</f>
        <v>13750.997962470043</v>
      </c>
      <c r="BP33" s="115">
        <f>+ESTADISTICA!$AP$771-ESTADISTICA!$AP$772*2</f>
        <v>5514.1683533194255</v>
      </c>
      <c r="BQ33" s="115"/>
      <c r="BR33" s="114">
        <f>+ESTADISTICA!$AQ$771</f>
        <v>39.818771929824571</v>
      </c>
      <c r="BS33" s="114">
        <f>+ESTADISTICA!$AQ$771+ESTADISTICA!$AQ$772</f>
        <v>48.631387090201841</v>
      </c>
      <c r="BT33" s="114">
        <f>+ESTADISTICA!$AQ$771-ESTADISTICA!$AQ$772</f>
        <v>31.006156769447301</v>
      </c>
      <c r="BU33" s="114">
        <f>+ESTADISTICA!$AQ$771+ESTADISTICA!$AQ$772*2</f>
        <v>57.444002250579103</v>
      </c>
      <c r="BV33" s="114">
        <f>+ESTADISTICA!$AQ$771-ESTADISTICA!$AQ$772*2</f>
        <v>22.193541609070035</v>
      </c>
      <c r="BW33" s="114"/>
      <c r="BX33" s="74">
        <f>+ESTADISTICA!$AR$771</f>
        <v>10.63842105263158</v>
      </c>
      <c r="BY33" s="74">
        <f>+ESTADISTICA!$AR$771+ESTADISTICA!$AR$772</f>
        <v>14.039956309726993</v>
      </c>
      <c r="BZ33" s="74">
        <f>+ESTADISTICA!$AR$771-ESTADISTICA!$AR$772</f>
        <v>7.2368857955361676</v>
      </c>
      <c r="CA33" s="74">
        <f>+ESTADISTICA!$AR$771+ESTADISTICA!$AR$772*2</f>
        <v>17.441491566822407</v>
      </c>
      <c r="CB33" s="74">
        <f>+ESTADISTICA!$AR$771-ESTADISTICA!$AR$772*2</f>
        <v>3.8353505384407551</v>
      </c>
      <c r="CC33" s="74"/>
      <c r="CD33" s="74">
        <f>+ESTADISTICA!$BL$771</f>
        <v>1.3761929824561403</v>
      </c>
      <c r="CE33" s="74">
        <f>+ESTADISTICA!$BL$771+ESTADISTICA!$BL$772</f>
        <v>1.9599445330382501</v>
      </c>
      <c r="CF33" s="74">
        <f>+ESTADISTICA!$BL$771-ESTADISTICA!$BL$772</f>
        <v>0.79244143187403038</v>
      </c>
      <c r="CG33" s="74">
        <f>+ESTADISTICA!$BL$771+ESTADISTICA!$BL$772*2</f>
        <v>2.5436960836203601</v>
      </c>
      <c r="CH33" s="74">
        <f>+ESTADISTICA!$BL$771-ESTADISTICA!$BL$772*2</f>
        <v>0.20868988129192045</v>
      </c>
      <c r="CI33" s="74"/>
      <c r="CJ33" s="74">
        <f>+ESTADISTICA!$BM$771</f>
        <v>776.40175438596486</v>
      </c>
      <c r="CK33" s="74">
        <f>+ESTADISTICA!$BM$771+ESTADISTICA!$BM$772</f>
        <v>1085.0072702386867</v>
      </c>
      <c r="CL33" s="74">
        <f>+ESTADISTICA!$BM$771-ESTADISTICA!$BM$772</f>
        <v>467.79623853324307</v>
      </c>
      <c r="CM33" s="74">
        <f>+ESTADISTICA!$BM$771+ESTADISTICA!$BM$772*2</f>
        <v>1393.6127860914085</v>
      </c>
      <c r="CN33" s="74">
        <f>+ESTADISTICA!$BM$771-ESTADISTICA!$BM$772*2</f>
        <v>159.19072268052128</v>
      </c>
      <c r="CO33" s="74"/>
      <c r="CP33" s="114">
        <f>+ESTADISTICA!$BO$771</f>
        <v>50.673157894736832</v>
      </c>
      <c r="CQ33" s="114">
        <f>+ESTADISTICA!$BO$771+ESTADISTICA!$BO$772</f>
        <v>57.927057377550724</v>
      </c>
      <c r="CR33" s="114">
        <f>+ESTADISTICA!$BO$771-ESTADISTICA!$BO$772</f>
        <v>43.419258411922939</v>
      </c>
      <c r="CS33" s="114">
        <f>+ESTADISTICA!$BO$771+ESTADISTICA!$BO$772*2</f>
        <v>65.180956860364617</v>
      </c>
      <c r="CT33" s="114">
        <f>+ESTADISTICA!$BO$771-ESTADISTICA!$BO$772*2</f>
        <v>36.16535892910904</v>
      </c>
      <c r="CU33" s="72"/>
      <c r="CV33" s="115">
        <f>+ESTADISTICA!$CJ$771</f>
        <v>2.5155892857142859</v>
      </c>
      <c r="CW33" s="115">
        <f>+ESTADISTICA!$CJ$771+ESTADISTICA!$CJ$772</f>
        <v>3.8390560937163278</v>
      </c>
      <c r="CX33" s="115">
        <f>+ESTADISTICA!$CJ$771-ESTADISTICA!$CJ$772</f>
        <v>1.1921224777122439</v>
      </c>
      <c r="CY33" s="115">
        <f>+ESTADISTICA!$CJ$771+ESTADISTICA!$CJ$772*2</f>
        <v>5.1625229017183702</v>
      </c>
      <c r="CZ33" s="115">
        <f>+ESTADISTICA!$CJ$771-ESTADISTICA!$CJ$772*2</f>
        <v>-0.13134433028979808</v>
      </c>
      <c r="DA33" s="105"/>
      <c r="DB33" s="115">
        <f>+ESTADISTICA!$CK$771</f>
        <v>749.21446428571403</v>
      </c>
      <c r="DC33" s="115">
        <f>+ESTADISTICA!$CK$771+ESTADISTICA!$CK$772</f>
        <v>1260.1168024213255</v>
      </c>
      <c r="DD33" s="115">
        <f>+ESTADISTICA!$CK$771-ESTADISTICA!$CK$772</f>
        <v>238.31212615010253</v>
      </c>
      <c r="DE33" s="115">
        <f>+ESTADISTICA!$CK$771+ESTADISTICA!$CK$772*2</f>
        <v>1771.0191405569371</v>
      </c>
      <c r="DF33" s="115">
        <f>+ESTADISTICA!$CK$771-ESTADISTICA!$CK$772*2</f>
        <v>-272.59021198550897</v>
      </c>
      <c r="DG33" s="105"/>
      <c r="DH33" s="115">
        <f>+ESTADISTICA!$CN$771</f>
        <v>32.926125000000006</v>
      </c>
      <c r="DI33" s="115">
        <f>+ESTADISTICA!$CN$771+ESTADISTICA!$CN$772</f>
        <v>41.510772175600486</v>
      </c>
      <c r="DJ33" s="115">
        <f>+ESTADISTICA!$CN$771-ESTADISTICA!$CN$772</f>
        <v>24.341477824399526</v>
      </c>
      <c r="DK33" s="115">
        <f>+ESTADISTICA!$CN$771+ESTADISTICA!$CN$772*2</f>
        <v>50.09541935120096</v>
      </c>
      <c r="DL33" s="115">
        <f>+ESTADISTICA!$CN$771-ESTADISTICA!$CN$772*2</f>
        <v>15.756830648799049</v>
      </c>
      <c r="DM33" s="105"/>
    </row>
    <row r="34" spans="3:117" x14ac:dyDescent="0.25">
      <c r="C34" s="70">
        <v>695</v>
      </c>
      <c r="D34" s="114">
        <f>+'Rec. Diciembre'!$G$69</f>
        <v>59.718397140410723</v>
      </c>
      <c r="E34" s="114">
        <f>+'Rec. Diciembre'!$G$69+'Rec. Diciembre'!$G$70</f>
        <v>79.56947997745614</v>
      </c>
      <c r="F34" s="114">
        <f>+'Rec. Diciembre'!$G$69-'Rec. Diciembre'!$G$70</f>
        <v>39.867314303365305</v>
      </c>
      <c r="G34" s="114">
        <f>+'Rec. Diciembre'!$G$69+'Rec. Diciembre'!$G$70*2</f>
        <v>99.420562814501551</v>
      </c>
      <c r="H34" s="114">
        <f>+'Rec. Diciembre'!$G$69-'Rec. Diciembre'!$G$70*2</f>
        <v>20.016231466319894</v>
      </c>
      <c r="I34" s="114">
        <v>65.63</v>
      </c>
      <c r="J34" s="114">
        <f>+'Rec. Diciembre'!$H$69</f>
        <v>73.942210917869019</v>
      </c>
      <c r="K34" s="114">
        <f>+'Rec. Diciembre'!$H$69+'Rec. Diciembre'!$H$70</f>
        <v>98.409794611773862</v>
      </c>
      <c r="L34" s="114">
        <f>+'Rec. Diciembre'!$H$69-'Rec. Diciembre'!$H$70</f>
        <v>49.474627223964177</v>
      </c>
      <c r="M34" s="114">
        <f>+'Rec. Diciembre'!$H$69+'Rec. Diciembre'!$H$70*2</f>
        <v>122.87737830567869</v>
      </c>
      <c r="N34" s="114">
        <f>+'Rec. Diciembre'!$H$69-'Rec. Diciembre'!$H$70*2</f>
        <v>25.007043530059342</v>
      </c>
      <c r="O34" s="114">
        <v>82.78</v>
      </c>
      <c r="P34" s="114">
        <f>+'Rec. Diciembre'!$I$69</f>
        <v>79.922204634160337</v>
      </c>
      <c r="Q34" s="114">
        <f>+'Rec. Diciembre'!$I$69+'Rec. Diciembre'!$I$70</f>
        <v>106.3185991193848</v>
      </c>
      <c r="R34" s="114">
        <f>+'Rec. Diciembre'!$I$69-'Rec. Diciembre'!$I$70</f>
        <v>53.525810148935875</v>
      </c>
      <c r="S34" s="114">
        <f>+'Rec. Diciembre'!$I$69+'Rec. Diciembre'!$I$70*2</f>
        <v>132.71499360460928</v>
      </c>
      <c r="T34" s="114">
        <f>+'Rec. Diciembre'!$I$69-'Rec. Diciembre'!$I$70*2</f>
        <v>27.129415663711406</v>
      </c>
      <c r="U34" s="114">
        <v>87.75</v>
      </c>
      <c r="V34" s="74">
        <f>+'Rec. Diciembre'!$K$69</f>
        <v>4.2377690526466996</v>
      </c>
      <c r="W34" s="74">
        <f>+'Rec. Diciembre'!$K$69+'Rec. Diciembre'!$K$70</f>
        <v>6.0403188005723845</v>
      </c>
      <c r="X34" s="74">
        <f>+'Rec. Diciembre'!$K$69-'Rec. Diciembre'!$K$70</f>
        <v>2.4352193047210147</v>
      </c>
      <c r="Y34" s="74">
        <f>+'Rec. Diciembre'!$K$69+'Rec. Diciembre'!$K$70*2</f>
        <v>7.8428685484980694</v>
      </c>
      <c r="Z34" s="74">
        <f>+'Rec. Diciembre'!$K$69-'Rec. Diciembre'!$K$70*2</f>
        <v>0.63266955679533021</v>
      </c>
      <c r="AA34" s="74">
        <v>5.0599999999999996</v>
      </c>
      <c r="AB34" s="74">
        <f>+'Rec. Diciembre'!$L$69</f>
        <v>5.9641788063173875</v>
      </c>
      <c r="AC34" s="74">
        <f>+'Rec. Diciembre'!$L$69+'Rec. Diciembre'!$L$70</f>
        <v>8.2598019431726097</v>
      </c>
      <c r="AD34" s="74">
        <f>+'Rec. Diciembre'!$L$69-'Rec. Diciembre'!$L$70</f>
        <v>3.6685556694621648</v>
      </c>
      <c r="AE34" s="74">
        <f>+'Rec. Diciembre'!$L$69+'Rec. Diciembre'!$L$70*2</f>
        <v>10.555425080027833</v>
      </c>
      <c r="AF34" s="74">
        <f>+'Rec. Diciembre'!$L$69-'Rec. Diciembre'!$L$70*2</f>
        <v>1.3729325326069421</v>
      </c>
      <c r="AG34" s="74">
        <v>5.13</v>
      </c>
      <c r="AH34" s="74">
        <f>+'Rec. Diciembre'!$N$69</f>
        <v>69.739981780539281</v>
      </c>
      <c r="AI34" s="74">
        <f>+'Rec. Diciembre'!$N$69+'Rec. Diciembre'!$N$70</f>
        <v>92.90898236215088</v>
      </c>
      <c r="AJ34" s="74">
        <f>+'Rec. Diciembre'!$N$69-'Rec. Diciembre'!$N$70</f>
        <v>46.570981198927683</v>
      </c>
      <c r="AK34" s="74">
        <f>+'Rec. Diciembre'!$N$69+'Rec. Diciembre'!$N$70*2</f>
        <v>116.07798294376248</v>
      </c>
      <c r="AL34" s="74">
        <f>+'Rec. Diciembre'!$N$69-'Rec. Diciembre'!$N$70*2</f>
        <v>23.401980617316084</v>
      </c>
      <c r="AM34" s="74">
        <v>74.77</v>
      </c>
      <c r="AN34" s="74">
        <f>+'Rec. Diciembre'!$O$69</f>
        <v>4.2643245718988352</v>
      </c>
      <c r="AO34" s="74">
        <f>+'Rec. Diciembre'!$O$69+'Rec. Diciembre'!$O$70</f>
        <v>6.7775628085788391</v>
      </c>
      <c r="AP34" s="74">
        <f>+'Rec. Diciembre'!$O$69-'Rec. Diciembre'!$O$70</f>
        <v>1.7510863352188317</v>
      </c>
      <c r="AQ34" s="74">
        <f>+'Rec. Diciembre'!$O$69+'Rec. Diciembre'!$O$70*2</f>
        <v>9.2908010452588421</v>
      </c>
      <c r="AR34" s="74">
        <f>+'Rec. Diciembre'!$O$69-'Rec. Diciembre'!$O$70*2</f>
        <v>-0.76215190146117173</v>
      </c>
      <c r="AS34" s="74"/>
      <c r="AT34" s="74">
        <f>+'Rec. Diciembre'!$P$69</f>
        <v>3.3623122606354814</v>
      </c>
      <c r="AU34" s="74">
        <f>+'Rec. Diciembre'!$P$69+'Rec. Diciembre'!$P$70</f>
        <v>4.8513495729593679</v>
      </c>
      <c r="AV34" s="74">
        <f>+'Rec. Diciembre'!$P$69-'Rec. Diciembre'!$P$70</f>
        <v>1.8732749483115947</v>
      </c>
      <c r="AW34" s="74">
        <f>+'Rec. Diciembre'!$P$69+'Rec. Diciembre'!$P$70*2</f>
        <v>6.3403868852832552</v>
      </c>
      <c r="AX34" s="74">
        <f>+'Rec. Diciembre'!$P$69-'Rec. Diciembre'!$P$70*2</f>
        <v>0.38423763598770799</v>
      </c>
      <c r="AY34" s="74"/>
      <c r="AZ34" s="74">
        <f>+'Rec. Diciembre'!$S$69</f>
        <v>10.882442015100928</v>
      </c>
      <c r="BA34" s="74">
        <f>+'Rec. Diciembre'!$S$69+'Rec. Diciembre'!$S$70</f>
        <v>18.764704720040914</v>
      </c>
      <c r="BB34" s="74">
        <f>+'Rec. Diciembre'!$S$69-'Rec. Diciembre'!$S$70</f>
        <v>3.0001793101609415</v>
      </c>
      <c r="BC34" s="74">
        <f>+'Rec. Diciembre'!$S$69+'Rec. Diciembre'!$S$70*2</f>
        <v>26.6469674249809</v>
      </c>
      <c r="BD34" s="74">
        <f>+'Rec. Diciembre'!$S$69-'Rec. Diciembre'!$S$70*2</f>
        <v>-4.8820833947790447</v>
      </c>
      <c r="BE34" s="74"/>
      <c r="BF34" s="115">
        <f>+ESTADISTICA!$AO$771</f>
        <v>23.78259649122807</v>
      </c>
      <c r="BG34" s="115">
        <f>+ESTADISTICA!$AO$771+ESTADISTICA!$AO$772</f>
        <v>30.897279379602665</v>
      </c>
      <c r="BH34" s="115">
        <f>+ESTADISTICA!$AO$771-ESTADISTICA!$AO$772</f>
        <v>16.667913602853474</v>
      </c>
      <c r="BI34" s="115">
        <f>+ESTADISTICA!$AO$771+ESTADISTICA!$AO$772*2</f>
        <v>38.01196226797726</v>
      </c>
      <c r="BJ34" s="115">
        <f>+ESTADISTICA!$AO$771-ESTADISTICA!$AO$772*2</f>
        <v>9.5532307144788788</v>
      </c>
      <c r="BK34" s="115"/>
      <c r="BL34" s="115">
        <f>+ESTADISTICA!$AP$771</f>
        <v>9632.5831578947345</v>
      </c>
      <c r="BM34" s="115">
        <f>+ESTADISTICA!$AP$771+ESTADISTICA!$AP$772</f>
        <v>11691.79056018239</v>
      </c>
      <c r="BN34" s="115">
        <f>+ESTADISTICA!$AP$771-ESTADISTICA!$AP$772</f>
        <v>7573.3757556070796</v>
      </c>
      <c r="BO34" s="115">
        <f>+ESTADISTICA!$AP$771+ESTADISTICA!$AP$772*2</f>
        <v>13750.997962470043</v>
      </c>
      <c r="BP34" s="115">
        <f>+ESTADISTICA!$AP$771-ESTADISTICA!$AP$772*2</f>
        <v>5514.1683533194255</v>
      </c>
      <c r="BQ34" s="115"/>
      <c r="BR34" s="114">
        <f>+ESTADISTICA!$AQ$771</f>
        <v>39.818771929824571</v>
      </c>
      <c r="BS34" s="114">
        <f>+ESTADISTICA!$AQ$771+ESTADISTICA!$AQ$772</f>
        <v>48.631387090201841</v>
      </c>
      <c r="BT34" s="114">
        <f>+ESTADISTICA!$AQ$771-ESTADISTICA!$AQ$772</f>
        <v>31.006156769447301</v>
      </c>
      <c r="BU34" s="114">
        <f>+ESTADISTICA!$AQ$771+ESTADISTICA!$AQ$772*2</f>
        <v>57.444002250579103</v>
      </c>
      <c r="BV34" s="114">
        <f>+ESTADISTICA!$AQ$771-ESTADISTICA!$AQ$772*2</f>
        <v>22.193541609070035</v>
      </c>
      <c r="BW34" s="114"/>
      <c r="BX34" s="74">
        <f>+ESTADISTICA!$AR$771</f>
        <v>10.63842105263158</v>
      </c>
      <c r="BY34" s="74">
        <f>+ESTADISTICA!$AR$771+ESTADISTICA!$AR$772</f>
        <v>14.039956309726993</v>
      </c>
      <c r="BZ34" s="74">
        <f>+ESTADISTICA!$AR$771-ESTADISTICA!$AR$772</f>
        <v>7.2368857955361676</v>
      </c>
      <c r="CA34" s="74">
        <f>+ESTADISTICA!$AR$771+ESTADISTICA!$AR$772*2</f>
        <v>17.441491566822407</v>
      </c>
      <c r="CB34" s="74">
        <f>+ESTADISTICA!$AR$771-ESTADISTICA!$AR$772*2</f>
        <v>3.8353505384407551</v>
      </c>
      <c r="CC34" s="74"/>
      <c r="CD34" s="74">
        <f>+ESTADISTICA!$BL$771</f>
        <v>1.3761929824561403</v>
      </c>
      <c r="CE34" s="74">
        <f>+ESTADISTICA!$BL$771+ESTADISTICA!$BL$772</f>
        <v>1.9599445330382501</v>
      </c>
      <c r="CF34" s="74">
        <f>+ESTADISTICA!$BL$771-ESTADISTICA!$BL$772</f>
        <v>0.79244143187403038</v>
      </c>
      <c r="CG34" s="74">
        <f>+ESTADISTICA!$BL$771+ESTADISTICA!$BL$772*2</f>
        <v>2.5436960836203601</v>
      </c>
      <c r="CH34" s="74">
        <f>+ESTADISTICA!$BL$771-ESTADISTICA!$BL$772*2</f>
        <v>0.20868988129192045</v>
      </c>
      <c r="CI34" s="74"/>
      <c r="CJ34" s="74">
        <f>+ESTADISTICA!$BM$771</f>
        <v>776.40175438596486</v>
      </c>
      <c r="CK34" s="74">
        <f>+ESTADISTICA!$BM$771+ESTADISTICA!$BM$772</f>
        <v>1085.0072702386867</v>
      </c>
      <c r="CL34" s="74">
        <f>+ESTADISTICA!$BM$771-ESTADISTICA!$BM$772</f>
        <v>467.79623853324307</v>
      </c>
      <c r="CM34" s="74">
        <f>+ESTADISTICA!$BM$771+ESTADISTICA!$BM$772*2</f>
        <v>1393.6127860914085</v>
      </c>
      <c r="CN34" s="74">
        <f>+ESTADISTICA!$BM$771-ESTADISTICA!$BM$772*2</f>
        <v>159.19072268052128</v>
      </c>
      <c r="CO34" s="74"/>
      <c r="CP34" s="114">
        <f>+ESTADISTICA!$BO$771</f>
        <v>50.673157894736832</v>
      </c>
      <c r="CQ34" s="114">
        <f>+ESTADISTICA!$BO$771+ESTADISTICA!$BO$772</f>
        <v>57.927057377550724</v>
      </c>
      <c r="CR34" s="114">
        <f>+ESTADISTICA!$BO$771-ESTADISTICA!$BO$772</f>
        <v>43.419258411922939</v>
      </c>
      <c r="CS34" s="114">
        <f>+ESTADISTICA!$BO$771+ESTADISTICA!$BO$772*2</f>
        <v>65.180956860364617</v>
      </c>
      <c r="CT34" s="114">
        <f>+ESTADISTICA!$BO$771-ESTADISTICA!$BO$772*2</f>
        <v>36.16535892910904</v>
      </c>
      <c r="CU34" s="72"/>
      <c r="CV34" s="115">
        <f>+ESTADISTICA!$CJ$771</f>
        <v>2.5155892857142859</v>
      </c>
      <c r="CW34" s="115">
        <f>+ESTADISTICA!$CJ$771+ESTADISTICA!$CJ$772</f>
        <v>3.8390560937163278</v>
      </c>
      <c r="CX34" s="115">
        <f>+ESTADISTICA!$CJ$771-ESTADISTICA!$CJ$772</f>
        <v>1.1921224777122439</v>
      </c>
      <c r="CY34" s="115">
        <f>+ESTADISTICA!$CJ$771+ESTADISTICA!$CJ$772*2</f>
        <v>5.1625229017183702</v>
      </c>
      <c r="CZ34" s="115">
        <f>+ESTADISTICA!$CJ$771-ESTADISTICA!$CJ$772*2</f>
        <v>-0.13134433028979808</v>
      </c>
      <c r="DA34" s="105"/>
      <c r="DB34" s="115">
        <f>+ESTADISTICA!$CK$771</f>
        <v>749.21446428571403</v>
      </c>
      <c r="DC34" s="115">
        <f>+ESTADISTICA!$CK$771+ESTADISTICA!$CK$772</f>
        <v>1260.1168024213255</v>
      </c>
      <c r="DD34" s="115">
        <f>+ESTADISTICA!$CK$771-ESTADISTICA!$CK$772</f>
        <v>238.31212615010253</v>
      </c>
      <c r="DE34" s="115">
        <f>+ESTADISTICA!$CK$771+ESTADISTICA!$CK$772*2</f>
        <v>1771.0191405569371</v>
      </c>
      <c r="DF34" s="115">
        <f>+ESTADISTICA!$CK$771-ESTADISTICA!$CK$772*2</f>
        <v>-272.59021198550897</v>
      </c>
      <c r="DG34" s="105"/>
      <c r="DH34" s="115">
        <f>+ESTADISTICA!$CN$771</f>
        <v>32.926125000000006</v>
      </c>
      <c r="DI34" s="115">
        <f>+ESTADISTICA!$CN$771+ESTADISTICA!$CN$772</f>
        <v>41.510772175600486</v>
      </c>
      <c r="DJ34" s="115">
        <f>+ESTADISTICA!$CN$771-ESTADISTICA!$CN$772</f>
        <v>24.341477824399526</v>
      </c>
      <c r="DK34" s="115">
        <f>+ESTADISTICA!$CN$771+ESTADISTICA!$CN$772*2</f>
        <v>50.09541935120096</v>
      </c>
      <c r="DL34" s="115">
        <f>+ESTADISTICA!$CN$771-ESTADISTICA!$CN$772*2</f>
        <v>15.756830648799049</v>
      </c>
      <c r="DM34" s="105"/>
    </row>
    <row r="35" spans="3:117" x14ac:dyDescent="0.25">
      <c r="C35" s="70">
        <v>696</v>
      </c>
      <c r="D35" s="114">
        <f>+'Rec. Diciembre'!$G$69</f>
        <v>59.718397140410723</v>
      </c>
      <c r="E35" s="114">
        <f>+'Rec. Diciembre'!$G$69+'Rec. Diciembre'!$G$70</f>
        <v>79.56947997745614</v>
      </c>
      <c r="F35" s="114">
        <f>+'Rec. Diciembre'!$G$69-'Rec. Diciembre'!$G$70</f>
        <v>39.867314303365305</v>
      </c>
      <c r="G35" s="114">
        <f>+'Rec. Diciembre'!$G$69+'Rec. Diciembre'!$G$70*2</f>
        <v>99.420562814501551</v>
      </c>
      <c r="H35" s="114">
        <f>+'Rec. Diciembre'!$G$69-'Rec. Diciembre'!$G$70*2</f>
        <v>20.016231466319894</v>
      </c>
      <c r="I35" s="114">
        <v>65.63</v>
      </c>
      <c r="J35" s="114">
        <f>+'Rec. Diciembre'!$H$69</f>
        <v>73.942210917869019</v>
      </c>
      <c r="K35" s="114">
        <f>+'Rec. Diciembre'!$H$69+'Rec. Diciembre'!$H$70</f>
        <v>98.409794611773862</v>
      </c>
      <c r="L35" s="114">
        <f>+'Rec. Diciembre'!$H$69-'Rec. Diciembre'!$H$70</f>
        <v>49.474627223964177</v>
      </c>
      <c r="M35" s="114">
        <f>+'Rec. Diciembre'!$H$69+'Rec. Diciembre'!$H$70*2</f>
        <v>122.87737830567869</v>
      </c>
      <c r="N35" s="114">
        <f>+'Rec. Diciembre'!$H$69-'Rec. Diciembre'!$H$70*2</f>
        <v>25.007043530059342</v>
      </c>
      <c r="O35" s="114">
        <v>82.78</v>
      </c>
      <c r="P35" s="114">
        <f>+'Rec. Diciembre'!$I$69</f>
        <v>79.922204634160337</v>
      </c>
      <c r="Q35" s="114">
        <f>+'Rec. Diciembre'!$I$69+'Rec. Diciembre'!$I$70</f>
        <v>106.3185991193848</v>
      </c>
      <c r="R35" s="114">
        <f>+'Rec. Diciembre'!$I$69-'Rec. Diciembre'!$I$70</f>
        <v>53.525810148935875</v>
      </c>
      <c r="S35" s="114">
        <f>+'Rec. Diciembre'!$I$69+'Rec. Diciembre'!$I$70*2</f>
        <v>132.71499360460928</v>
      </c>
      <c r="T35" s="114">
        <f>+'Rec. Diciembre'!$I$69-'Rec. Diciembre'!$I$70*2</f>
        <v>27.129415663711406</v>
      </c>
      <c r="U35" s="114">
        <v>87.75</v>
      </c>
      <c r="V35" s="74">
        <f>+'Rec. Diciembre'!$K$69</f>
        <v>4.2377690526466996</v>
      </c>
      <c r="W35" s="74">
        <f>+'Rec. Diciembre'!$K$69+'Rec. Diciembre'!$K$70</f>
        <v>6.0403188005723845</v>
      </c>
      <c r="X35" s="74">
        <f>+'Rec. Diciembre'!$K$69-'Rec. Diciembre'!$K$70</f>
        <v>2.4352193047210147</v>
      </c>
      <c r="Y35" s="74">
        <f>+'Rec. Diciembre'!$K$69+'Rec. Diciembre'!$K$70*2</f>
        <v>7.8428685484980694</v>
      </c>
      <c r="Z35" s="74">
        <f>+'Rec. Diciembre'!$K$69-'Rec. Diciembre'!$K$70*2</f>
        <v>0.63266955679533021</v>
      </c>
      <c r="AA35" s="74">
        <v>5.0599999999999996</v>
      </c>
      <c r="AB35" s="74">
        <f>+'Rec. Diciembre'!$L$69</f>
        <v>5.9641788063173875</v>
      </c>
      <c r="AC35" s="74">
        <f>+'Rec. Diciembre'!$L$69+'Rec. Diciembre'!$L$70</f>
        <v>8.2598019431726097</v>
      </c>
      <c r="AD35" s="74">
        <f>+'Rec. Diciembre'!$L$69-'Rec. Diciembre'!$L$70</f>
        <v>3.6685556694621648</v>
      </c>
      <c r="AE35" s="74">
        <f>+'Rec. Diciembre'!$L$69+'Rec. Diciembre'!$L$70*2</f>
        <v>10.555425080027833</v>
      </c>
      <c r="AF35" s="74">
        <f>+'Rec. Diciembre'!$L$69-'Rec. Diciembre'!$L$70*2</f>
        <v>1.3729325326069421</v>
      </c>
      <c r="AG35" s="74">
        <v>5.13</v>
      </c>
      <c r="AH35" s="74">
        <f>+'Rec. Diciembre'!$N$69</f>
        <v>69.739981780539281</v>
      </c>
      <c r="AI35" s="74">
        <f>+'Rec. Diciembre'!$N$69+'Rec. Diciembre'!$N$70</f>
        <v>92.90898236215088</v>
      </c>
      <c r="AJ35" s="74">
        <f>+'Rec. Diciembre'!$N$69-'Rec. Diciembre'!$N$70</f>
        <v>46.570981198927683</v>
      </c>
      <c r="AK35" s="74">
        <f>+'Rec. Diciembre'!$N$69+'Rec. Diciembre'!$N$70*2</f>
        <v>116.07798294376248</v>
      </c>
      <c r="AL35" s="74">
        <f>+'Rec. Diciembre'!$N$69-'Rec. Diciembre'!$N$70*2</f>
        <v>23.401980617316084</v>
      </c>
      <c r="AM35" s="74">
        <v>74.77</v>
      </c>
      <c r="AN35" s="74">
        <f>+'Rec. Diciembre'!$O$69</f>
        <v>4.2643245718988352</v>
      </c>
      <c r="AO35" s="74">
        <f>+'Rec. Diciembre'!$O$69+'Rec. Diciembre'!$O$70</f>
        <v>6.7775628085788391</v>
      </c>
      <c r="AP35" s="74">
        <f>+'Rec. Diciembre'!$O$69-'Rec. Diciembre'!$O$70</f>
        <v>1.7510863352188317</v>
      </c>
      <c r="AQ35" s="74">
        <f>+'Rec. Diciembre'!$O$69+'Rec. Diciembre'!$O$70*2</f>
        <v>9.2908010452588421</v>
      </c>
      <c r="AR35" s="74">
        <f>+'Rec. Diciembre'!$O$69-'Rec. Diciembre'!$O$70*2</f>
        <v>-0.76215190146117173</v>
      </c>
      <c r="AS35" s="74"/>
      <c r="AT35" s="74">
        <f>+'Rec. Diciembre'!$P$69</f>
        <v>3.3623122606354814</v>
      </c>
      <c r="AU35" s="74">
        <f>+'Rec. Diciembre'!$P$69+'Rec. Diciembre'!$P$70</f>
        <v>4.8513495729593679</v>
      </c>
      <c r="AV35" s="74">
        <f>+'Rec. Diciembre'!$P$69-'Rec. Diciembre'!$P$70</f>
        <v>1.8732749483115947</v>
      </c>
      <c r="AW35" s="74">
        <f>+'Rec. Diciembre'!$P$69+'Rec. Diciembre'!$P$70*2</f>
        <v>6.3403868852832552</v>
      </c>
      <c r="AX35" s="74">
        <f>+'Rec. Diciembre'!$P$69-'Rec. Diciembre'!$P$70*2</f>
        <v>0.38423763598770799</v>
      </c>
      <c r="AY35" s="74"/>
      <c r="AZ35" s="74">
        <f>+'Rec. Diciembre'!$S$69</f>
        <v>10.882442015100928</v>
      </c>
      <c r="BA35" s="74">
        <f>+'Rec. Diciembre'!$S$69+'Rec. Diciembre'!$S$70</f>
        <v>18.764704720040914</v>
      </c>
      <c r="BB35" s="74">
        <f>+'Rec. Diciembre'!$S$69-'Rec. Diciembre'!$S$70</f>
        <v>3.0001793101609415</v>
      </c>
      <c r="BC35" s="74">
        <f>+'Rec. Diciembre'!$S$69+'Rec. Diciembre'!$S$70*2</f>
        <v>26.6469674249809</v>
      </c>
      <c r="BD35" s="74">
        <f>+'Rec. Diciembre'!$S$69-'Rec. Diciembre'!$S$70*2</f>
        <v>-4.8820833947790447</v>
      </c>
      <c r="BE35" s="74"/>
      <c r="BF35" s="115">
        <f>+ESTADISTICA!$AO$771</f>
        <v>23.78259649122807</v>
      </c>
      <c r="BG35" s="115">
        <f>+ESTADISTICA!$AO$771+ESTADISTICA!$AO$772</f>
        <v>30.897279379602665</v>
      </c>
      <c r="BH35" s="115">
        <f>+ESTADISTICA!$AO$771-ESTADISTICA!$AO$772</f>
        <v>16.667913602853474</v>
      </c>
      <c r="BI35" s="115">
        <f>+ESTADISTICA!$AO$771+ESTADISTICA!$AO$772*2</f>
        <v>38.01196226797726</v>
      </c>
      <c r="BJ35" s="115">
        <f>+ESTADISTICA!$AO$771-ESTADISTICA!$AO$772*2</f>
        <v>9.5532307144788788</v>
      </c>
      <c r="BK35" s="115"/>
      <c r="BL35" s="115">
        <f>+ESTADISTICA!$AP$771</f>
        <v>9632.5831578947345</v>
      </c>
      <c r="BM35" s="115">
        <f>+ESTADISTICA!$AP$771+ESTADISTICA!$AP$772</f>
        <v>11691.79056018239</v>
      </c>
      <c r="BN35" s="115">
        <f>+ESTADISTICA!$AP$771-ESTADISTICA!$AP$772</f>
        <v>7573.3757556070796</v>
      </c>
      <c r="BO35" s="115">
        <f>+ESTADISTICA!$AP$771+ESTADISTICA!$AP$772*2</f>
        <v>13750.997962470043</v>
      </c>
      <c r="BP35" s="115">
        <f>+ESTADISTICA!$AP$771-ESTADISTICA!$AP$772*2</f>
        <v>5514.1683533194255</v>
      </c>
      <c r="BQ35" s="115"/>
      <c r="BR35" s="114">
        <f>+ESTADISTICA!$AQ$771</f>
        <v>39.818771929824571</v>
      </c>
      <c r="BS35" s="114">
        <f>+ESTADISTICA!$AQ$771+ESTADISTICA!$AQ$772</f>
        <v>48.631387090201841</v>
      </c>
      <c r="BT35" s="114">
        <f>+ESTADISTICA!$AQ$771-ESTADISTICA!$AQ$772</f>
        <v>31.006156769447301</v>
      </c>
      <c r="BU35" s="114">
        <f>+ESTADISTICA!$AQ$771+ESTADISTICA!$AQ$772*2</f>
        <v>57.444002250579103</v>
      </c>
      <c r="BV35" s="114">
        <f>+ESTADISTICA!$AQ$771-ESTADISTICA!$AQ$772*2</f>
        <v>22.193541609070035</v>
      </c>
      <c r="BW35" s="114"/>
      <c r="BX35" s="74">
        <f>+ESTADISTICA!$AR$771</f>
        <v>10.63842105263158</v>
      </c>
      <c r="BY35" s="74">
        <f>+ESTADISTICA!$AR$771+ESTADISTICA!$AR$772</f>
        <v>14.039956309726993</v>
      </c>
      <c r="BZ35" s="74">
        <f>+ESTADISTICA!$AR$771-ESTADISTICA!$AR$772</f>
        <v>7.2368857955361676</v>
      </c>
      <c r="CA35" s="74">
        <f>+ESTADISTICA!$AR$771+ESTADISTICA!$AR$772*2</f>
        <v>17.441491566822407</v>
      </c>
      <c r="CB35" s="74">
        <f>+ESTADISTICA!$AR$771-ESTADISTICA!$AR$772*2</f>
        <v>3.8353505384407551</v>
      </c>
      <c r="CC35" s="74"/>
      <c r="CD35" s="74">
        <f>+ESTADISTICA!$BL$771</f>
        <v>1.3761929824561403</v>
      </c>
      <c r="CE35" s="74">
        <f>+ESTADISTICA!$BL$771+ESTADISTICA!$BL$772</f>
        <v>1.9599445330382501</v>
      </c>
      <c r="CF35" s="74">
        <f>+ESTADISTICA!$BL$771-ESTADISTICA!$BL$772</f>
        <v>0.79244143187403038</v>
      </c>
      <c r="CG35" s="74">
        <f>+ESTADISTICA!$BL$771+ESTADISTICA!$BL$772*2</f>
        <v>2.5436960836203601</v>
      </c>
      <c r="CH35" s="74">
        <f>+ESTADISTICA!$BL$771-ESTADISTICA!$BL$772*2</f>
        <v>0.20868988129192045</v>
      </c>
      <c r="CI35" s="74"/>
      <c r="CJ35" s="74">
        <f>+ESTADISTICA!$BM$771</f>
        <v>776.40175438596486</v>
      </c>
      <c r="CK35" s="74">
        <f>+ESTADISTICA!$BM$771+ESTADISTICA!$BM$772</f>
        <v>1085.0072702386867</v>
      </c>
      <c r="CL35" s="74">
        <f>+ESTADISTICA!$BM$771-ESTADISTICA!$BM$772</f>
        <v>467.79623853324307</v>
      </c>
      <c r="CM35" s="74">
        <f>+ESTADISTICA!$BM$771+ESTADISTICA!$BM$772*2</f>
        <v>1393.6127860914085</v>
      </c>
      <c r="CN35" s="74">
        <f>+ESTADISTICA!$BM$771-ESTADISTICA!$BM$772*2</f>
        <v>159.19072268052128</v>
      </c>
      <c r="CO35" s="74"/>
      <c r="CP35" s="114">
        <f>+ESTADISTICA!$BO$771</f>
        <v>50.673157894736832</v>
      </c>
      <c r="CQ35" s="114">
        <f>+ESTADISTICA!$BO$771+ESTADISTICA!$BO$772</f>
        <v>57.927057377550724</v>
      </c>
      <c r="CR35" s="114">
        <f>+ESTADISTICA!$BO$771-ESTADISTICA!$BO$772</f>
        <v>43.419258411922939</v>
      </c>
      <c r="CS35" s="114">
        <f>+ESTADISTICA!$BO$771+ESTADISTICA!$BO$772*2</f>
        <v>65.180956860364617</v>
      </c>
      <c r="CT35" s="114">
        <f>+ESTADISTICA!$BO$771-ESTADISTICA!$BO$772*2</f>
        <v>36.16535892910904</v>
      </c>
      <c r="CU35" s="72"/>
      <c r="CV35" s="115">
        <f>+ESTADISTICA!$CJ$771</f>
        <v>2.5155892857142859</v>
      </c>
      <c r="CW35" s="115">
        <f>+ESTADISTICA!$CJ$771+ESTADISTICA!$CJ$772</f>
        <v>3.8390560937163278</v>
      </c>
      <c r="CX35" s="115">
        <f>+ESTADISTICA!$CJ$771-ESTADISTICA!$CJ$772</f>
        <v>1.1921224777122439</v>
      </c>
      <c r="CY35" s="115">
        <f>+ESTADISTICA!$CJ$771+ESTADISTICA!$CJ$772*2</f>
        <v>5.1625229017183702</v>
      </c>
      <c r="CZ35" s="115">
        <f>+ESTADISTICA!$CJ$771-ESTADISTICA!$CJ$772*2</f>
        <v>-0.13134433028979808</v>
      </c>
      <c r="DA35" s="105"/>
      <c r="DB35" s="115">
        <f>+ESTADISTICA!$CK$771</f>
        <v>749.21446428571403</v>
      </c>
      <c r="DC35" s="115">
        <f>+ESTADISTICA!$CK$771+ESTADISTICA!$CK$772</f>
        <v>1260.1168024213255</v>
      </c>
      <c r="DD35" s="115">
        <f>+ESTADISTICA!$CK$771-ESTADISTICA!$CK$772</f>
        <v>238.31212615010253</v>
      </c>
      <c r="DE35" s="115">
        <f>+ESTADISTICA!$CK$771+ESTADISTICA!$CK$772*2</f>
        <v>1771.0191405569371</v>
      </c>
      <c r="DF35" s="115">
        <f>+ESTADISTICA!$CK$771-ESTADISTICA!$CK$772*2</f>
        <v>-272.59021198550897</v>
      </c>
      <c r="DG35" s="105"/>
      <c r="DH35" s="115">
        <f>+ESTADISTICA!$CN$771</f>
        <v>32.926125000000006</v>
      </c>
      <c r="DI35" s="115">
        <f>+ESTADISTICA!$CN$771+ESTADISTICA!$CN$772</f>
        <v>41.510772175600486</v>
      </c>
      <c r="DJ35" s="115">
        <f>+ESTADISTICA!$CN$771-ESTADISTICA!$CN$772</f>
        <v>24.341477824399526</v>
      </c>
      <c r="DK35" s="115">
        <f>+ESTADISTICA!$CN$771+ESTADISTICA!$CN$772*2</f>
        <v>50.09541935120096</v>
      </c>
      <c r="DL35" s="115">
        <f>+ESTADISTICA!$CN$771-ESTADISTICA!$CN$772*2</f>
        <v>15.756830648799049</v>
      </c>
      <c r="DM35" s="105"/>
    </row>
    <row r="36" spans="3:117" x14ac:dyDescent="0.25">
      <c r="C36" s="70">
        <v>697</v>
      </c>
      <c r="D36" s="114">
        <f>+'Rec. Diciembre'!$G$69</f>
        <v>59.718397140410723</v>
      </c>
      <c r="E36" s="114">
        <f>+'Rec. Diciembre'!$G$69+'Rec. Diciembre'!$G$70</f>
        <v>79.56947997745614</v>
      </c>
      <c r="F36" s="114">
        <f>+'Rec. Diciembre'!$G$69-'Rec. Diciembre'!$G$70</f>
        <v>39.867314303365305</v>
      </c>
      <c r="G36" s="114">
        <f>+'Rec. Diciembre'!$G$69+'Rec. Diciembre'!$G$70*2</f>
        <v>99.420562814501551</v>
      </c>
      <c r="H36" s="114">
        <f>+'Rec. Diciembre'!$G$69-'Rec. Diciembre'!$G$70*2</f>
        <v>20.016231466319894</v>
      </c>
      <c r="I36" s="114">
        <v>65.63</v>
      </c>
      <c r="J36" s="114">
        <f>+'Rec. Diciembre'!$H$69</f>
        <v>73.942210917869019</v>
      </c>
      <c r="K36" s="114">
        <f>+'Rec. Diciembre'!$H$69+'Rec. Diciembre'!$H$70</f>
        <v>98.409794611773862</v>
      </c>
      <c r="L36" s="114">
        <f>+'Rec. Diciembre'!$H$69-'Rec. Diciembre'!$H$70</f>
        <v>49.474627223964177</v>
      </c>
      <c r="M36" s="114">
        <f>+'Rec. Diciembre'!$H$69+'Rec. Diciembre'!$H$70*2</f>
        <v>122.87737830567869</v>
      </c>
      <c r="N36" s="114">
        <f>+'Rec. Diciembre'!$H$69-'Rec. Diciembre'!$H$70*2</f>
        <v>25.007043530059342</v>
      </c>
      <c r="O36" s="114">
        <v>82.78</v>
      </c>
      <c r="P36" s="114">
        <f>+'Rec. Diciembre'!$I$69</f>
        <v>79.922204634160337</v>
      </c>
      <c r="Q36" s="114">
        <f>+'Rec. Diciembre'!$I$69+'Rec. Diciembre'!$I$70</f>
        <v>106.3185991193848</v>
      </c>
      <c r="R36" s="114">
        <f>+'Rec. Diciembre'!$I$69-'Rec. Diciembre'!$I$70</f>
        <v>53.525810148935875</v>
      </c>
      <c r="S36" s="114">
        <f>+'Rec. Diciembre'!$I$69+'Rec. Diciembre'!$I$70*2</f>
        <v>132.71499360460928</v>
      </c>
      <c r="T36" s="114">
        <f>+'Rec. Diciembre'!$I$69-'Rec. Diciembre'!$I$70*2</f>
        <v>27.129415663711406</v>
      </c>
      <c r="U36" s="114">
        <v>87.75</v>
      </c>
      <c r="V36" s="74">
        <f>+'Rec. Diciembre'!$K$69</f>
        <v>4.2377690526466996</v>
      </c>
      <c r="W36" s="74">
        <f>+'Rec. Diciembre'!$K$69+'Rec. Diciembre'!$K$70</f>
        <v>6.0403188005723845</v>
      </c>
      <c r="X36" s="74">
        <f>+'Rec. Diciembre'!$K$69-'Rec. Diciembre'!$K$70</f>
        <v>2.4352193047210147</v>
      </c>
      <c r="Y36" s="74">
        <f>+'Rec. Diciembre'!$K$69+'Rec. Diciembre'!$K$70*2</f>
        <v>7.8428685484980694</v>
      </c>
      <c r="Z36" s="74">
        <f>+'Rec. Diciembre'!$K$69-'Rec. Diciembre'!$K$70*2</f>
        <v>0.63266955679533021</v>
      </c>
      <c r="AA36" s="74">
        <v>5.0599999999999996</v>
      </c>
      <c r="AB36" s="74">
        <f>+'Rec. Diciembre'!$L$69</f>
        <v>5.9641788063173875</v>
      </c>
      <c r="AC36" s="74">
        <f>+'Rec. Diciembre'!$L$69+'Rec. Diciembre'!$L$70</f>
        <v>8.2598019431726097</v>
      </c>
      <c r="AD36" s="74">
        <f>+'Rec. Diciembre'!$L$69-'Rec. Diciembre'!$L$70</f>
        <v>3.6685556694621648</v>
      </c>
      <c r="AE36" s="74">
        <f>+'Rec. Diciembre'!$L$69+'Rec. Diciembre'!$L$70*2</f>
        <v>10.555425080027833</v>
      </c>
      <c r="AF36" s="74">
        <f>+'Rec. Diciembre'!$L$69-'Rec. Diciembre'!$L$70*2</f>
        <v>1.3729325326069421</v>
      </c>
      <c r="AG36" s="74">
        <v>5.13</v>
      </c>
      <c r="AH36" s="74">
        <f>+'Rec. Diciembre'!$N$69</f>
        <v>69.739981780539281</v>
      </c>
      <c r="AI36" s="74">
        <f>+'Rec. Diciembre'!$N$69+'Rec. Diciembre'!$N$70</f>
        <v>92.90898236215088</v>
      </c>
      <c r="AJ36" s="74">
        <f>+'Rec. Diciembre'!$N$69-'Rec. Diciembre'!$N$70</f>
        <v>46.570981198927683</v>
      </c>
      <c r="AK36" s="74">
        <f>+'Rec. Diciembre'!$N$69+'Rec. Diciembre'!$N$70*2</f>
        <v>116.07798294376248</v>
      </c>
      <c r="AL36" s="74">
        <f>+'Rec. Diciembre'!$N$69-'Rec. Diciembre'!$N$70*2</f>
        <v>23.401980617316084</v>
      </c>
      <c r="AM36" s="74">
        <v>74.77</v>
      </c>
      <c r="AN36" s="74">
        <f>+'Rec. Diciembre'!$O$69</f>
        <v>4.2643245718988352</v>
      </c>
      <c r="AO36" s="74">
        <f>+'Rec. Diciembre'!$O$69+'Rec. Diciembre'!$O$70</f>
        <v>6.7775628085788391</v>
      </c>
      <c r="AP36" s="74">
        <f>+'Rec. Diciembre'!$O$69-'Rec. Diciembre'!$O$70</f>
        <v>1.7510863352188317</v>
      </c>
      <c r="AQ36" s="74">
        <f>+'Rec. Diciembre'!$O$69+'Rec. Diciembre'!$O$70*2</f>
        <v>9.2908010452588421</v>
      </c>
      <c r="AR36" s="74">
        <f>+'Rec. Diciembre'!$O$69-'Rec. Diciembre'!$O$70*2</f>
        <v>-0.76215190146117173</v>
      </c>
      <c r="AS36" s="74"/>
      <c r="AT36" s="74">
        <f>+'Rec. Diciembre'!$P$69</f>
        <v>3.3623122606354814</v>
      </c>
      <c r="AU36" s="74">
        <f>+'Rec. Diciembre'!$P$69+'Rec. Diciembre'!$P$70</f>
        <v>4.8513495729593679</v>
      </c>
      <c r="AV36" s="74">
        <f>+'Rec. Diciembre'!$P$69-'Rec. Diciembre'!$P$70</f>
        <v>1.8732749483115947</v>
      </c>
      <c r="AW36" s="74">
        <f>+'Rec. Diciembre'!$P$69+'Rec. Diciembre'!$P$70*2</f>
        <v>6.3403868852832552</v>
      </c>
      <c r="AX36" s="74">
        <f>+'Rec. Diciembre'!$P$69-'Rec. Diciembre'!$P$70*2</f>
        <v>0.38423763598770799</v>
      </c>
      <c r="AY36" s="74"/>
      <c r="AZ36" s="74">
        <f>+'Rec. Diciembre'!$S$69</f>
        <v>10.882442015100928</v>
      </c>
      <c r="BA36" s="74">
        <f>+'Rec. Diciembre'!$S$69+'Rec. Diciembre'!$S$70</f>
        <v>18.764704720040914</v>
      </c>
      <c r="BB36" s="74">
        <f>+'Rec. Diciembre'!$S$69-'Rec. Diciembre'!$S$70</f>
        <v>3.0001793101609415</v>
      </c>
      <c r="BC36" s="74">
        <f>+'Rec. Diciembre'!$S$69+'Rec. Diciembre'!$S$70*2</f>
        <v>26.6469674249809</v>
      </c>
      <c r="BD36" s="74">
        <f>+'Rec. Diciembre'!$S$69-'Rec. Diciembre'!$S$70*2</f>
        <v>-4.8820833947790447</v>
      </c>
      <c r="BE36" s="74"/>
      <c r="BF36" s="115">
        <f>+ESTADISTICA!$AO$771</f>
        <v>23.78259649122807</v>
      </c>
      <c r="BG36" s="115">
        <f>+ESTADISTICA!$AO$771+ESTADISTICA!$AO$772</f>
        <v>30.897279379602665</v>
      </c>
      <c r="BH36" s="115">
        <f>+ESTADISTICA!$AO$771-ESTADISTICA!$AO$772</f>
        <v>16.667913602853474</v>
      </c>
      <c r="BI36" s="115">
        <f>+ESTADISTICA!$AO$771+ESTADISTICA!$AO$772*2</f>
        <v>38.01196226797726</v>
      </c>
      <c r="BJ36" s="115">
        <f>+ESTADISTICA!$AO$771-ESTADISTICA!$AO$772*2</f>
        <v>9.5532307144788788</v>
      </c>
      <c r="BK36" s="115"/>
      <c r="BL36" s="115">
        <f>+ESTADISTICA!$AP$771</f>
        <v>9632.5831578947345</v>
      </c>
      <c r="BM36" s="115">
        <f>+ESTADISTICA!$AP$771+ESTADISTICA!$AP$772</f>
        <v>11691.79056018239</v>
      </c>
      <c r="BN36" s="115">
        <f>+ESTADISTICA!$AP$771-ESTADISTICA!$AP$772</f>
        <v>7573.3757556070796</v>
      </c>
      <c r="BO36" s="115">
        <f>+ESTADISTICA!$AP$771+ESTADISTICA!$AP$772*2</f>
        <v>13750.997962470043</v>
      </c>
      <c r="BP36" s="115">
        <f>+ESTADISTICA!$AP$771-ESTADISTICA!$AP$772*2</f>
        <v>5514.1683533194255</v>
      </c>
      <c r="BQ36" s="115"/>
      <c r="BR36" s="114">
        <f>+ESTADISTICA!$AQ$771</f>
        <v>39.818771929824571</v>
      </c>
      <c r="BS36" s="114">
        <f>+ESTADISTICA!$AQ$771+ESTADISTICA!$AQ$772</f>
        <v>48.631387090201841</v>
      </c>
      <c r="BT36" s="114">
        <f>+ESTADISTICA!$AQ$771-ESTADISTICA!$AQ$772</f>
        <v>31.006156769447301</v>
      </c>
      <c r="BU36" s="114">
        <f>+ESTADISTICA!$AQ$771+ESTADISTICA!$AQ$772*2</f>
        <v>57.444002250579103</v>
      </c>
      <c r="BV36" s="114">
        <f>+ESTADISTICA!$AQ$771-ESTADISTICA!$AQ$772*2</f>
        <v>22.193541609070035</v>
      </c>
      <c r="BW36" s="114"/>
      <c r="BX36" s="74">
        <f>+ESTADISTICA!$AR$771</f>
        <v>10.63842105263158</v>
      </c>
      <c r="BY36" s="74">
        <f>+ESTADISTICA!$AR$771+ESTADISTICA!$AR$772</f>
        <v>14.039956309726993</v>
      </c>
      <c r="BZ36" s="74">
        <f>+ESTADISTICA!$AR$771-ESTADISTICA!$AR$772</f>
        <v>7.2368857955361676</v>
      </c>
      <c r="CA36" s="74">
        <f>+ESTADISTICA!$AR$771+ESTADISTICA!$AR$772*2</f>
        <v>17.441491566822407</v>
      </c>
      <c r="CB36" s="74">
        <f>+ESTADISTICA!$AR$771-ESTADISTICA!$AR$772*2</f>
        <v>3.8353505384407551</v>
      </c>
      <c r="CC36" s="74"/>
      <c r="CD36" s="74">
        <f>+ESTADISTICA!$BL$771</f>
        <v>1.3761929824561403</v>
      </c>
      <c r="CE36" s="74">
        <f>+ESTADISTICA!$BL$771+ESTADISTICA!$BL$772</f>
        <v>1.9599445330382501</v>
      </c>
      <c r="CF36" s="74">
        <f>+ESTADISTICA!$BL$771-ESTADISTICA!$BL$772</f>
        <v>0.79244143187403038</v>
      </c>
      <c r="CG36" s="74">
        <f>+ESTADISTICA!$BL$771+ESTADISTICA!$BL$772*2</f>
        <v>2.5436960836203601</v>
      </c>
      <c r="CH36" s="74">
        <f>+ESTADISTICA!$BL$771-ESTADISTICA!$BL$772*2</f>
        <v>0.20868988129192045</v>
      </c>
      <c r="CI36" s="74"/>
      <c r="CJ36" s="74">
        <f>+ESTADISTICA!$BM$771</f>
        <v>776.40175438596486</v>
      </c>
      <c r="CK36" s="74">
        <f>+ESTADISTICA!$BM$771+ESTADISTICA!$BM$772</f>
        <v>1085.0072702386867</v>
      </c>
      <c r="CL36" s="74">
        <f>+ESTADISTICA!$BM$771-ESTADISTICA!$BM$772</f>
        <v>467.79623853324307</v>
      </c>
      <c r="CM36" s="74">
        <f>+ESTADISTICA!$BM$771+ESTADISTICA!$BM$772*2</f>
        <v>1393.6127860914085</v>
      </c>
      <c r="CN36" s="74">
        <f>+ESTADISTICA!$BM$771-ESTADISTICA!$BM$772*2</f>
        <v>159.19072268052128</v>
      </c>
      <c r="CO36" s="74"/>
      <c r="CP36" s="114">
        <f>+ESTADISTICA!$BO$771</f>
        <v>50.673157894736832</v>
      </c>
      <c r="CQ36" s="114">
        <f>+ESTADISTICA!$BO$771+ESTADISTICA!$BO$772</f>
        <v>57.927057377550724</v>
      </c>
      <c r="CR36" s="114">
        <f>+ESTADISTICA!$BO$771-ESTADISTICA!$BO$772</f>
        <v>43.419258411922939</v>
      </c>
      <c r="CS36" s="114">
        <f>+ESTADISTICA!$BO$771+ESTADISTICA!$BO$772*2</f>
        <v>65.180956860364617</v>
      </c>
      <c r="CT36" s="114">
        <f>+ESTADISTICA!$BO$771-ESTADISTICA!$BO$772*2</f>
        <v>36.16535892910904</v>
      </c>
      <c r="CU36" s="72"/>
      <c r="CV36" s="115">
        <f>+ESTADISTICA!$CJ$771</f>
        <v>2.5155892857142859</v>
      </c>
      <c r="CW36" s="115">
        <f>+ESTADISTICA!$CJ$771+ESTADISTICA!$CJ$772</f>
        <v>3.8390560937163278</v>
      </c>
      <c r="CX36" s="115">
        <f>+ESTADISTICA!$CJ$771-ESTADISTICA!$CJ$772</f>
        <v>1.1921224777122439</v>
      </c>
      <c r="CY36" s="115">
        <f>+ESTADISTICA!$CJ$771+ESTADISTICA!$CJ$772*2</f>
        <v>5.1625229017183702</v>
      </c>
      <c r="CZ36" s="115">
        <f>+ESTADISTICA!$CJ$771-ESTADISTICA!$CJ$772*2</f>
        <v>-0.13134433028979808</v>
      </c>
      <c r="DA36" s="105"/>
      <c r="DB36" s="115">
        <f>+ESTADISTICA!$CK$771</f>
        <v>749.21446428571403</v>
      </c>
      <c r="DC36" s="115">
        <f>+ESTADISTICA!$CK$771+ESTADISTICA!$CK$772</f>
        <v>1260.1168024213255</v>
      </c>
      <c r="DD36" s="115">
        <f>+ESTADISTICA!$CK$771-ESTADISTICA!$CK$772</f>
        <v>238.31212615010253</v>
      </c>
      <c r="DE36" s="115">
        <f>+ESTADISTICA!$CK$771+ESTADISTICA!$CK$772*2</f>
        <v>1771.0191405569371</v>
      </c>
      <c r="DF36" s="115">
        <f>+ESTADISTICA!$CK$771-ESTADISTICA!$CK$772*2</f>
        <v>-272.59021198550897</v>
      </c>
      <c r="DG36" s="105"/>
      <c r="DH36" s="115">
        <f>+ESTADISTICA!$CN$771</f>
        <v>32.926125000000006</v>
      </c>
      <c r="DI36" s="115">
        <f>+ESTADISTICA!$CN$771+ESTADISTICA!$CN$772</f>
        <v>41.510772175600486</v>
      </c>
      <c r="DJ36" s="115">
        <f>+ESTADISTICA!$CN$771-ESTADISTICA!$CN$772</f>
        <v>24.341477824399526</v>
      </c>
      <c r="DK36" s="115">
        <f>+ESTADISTICA!$CN$771+ESTADISTICA!$CN$772*2</f>
        <v>50.09541935120096</v>
      </c>
      <c r="DL36" s="115">
        <f>+ESTADISTICA!$CN$771-ESTADISTICA!$CN$772*2</f>
        <v>15.756830648799049</v>
      </c>
      <c r="DM36" s="105"/>
    </row>
    <row r="37" spans="3:117" x14ac:dyDescent="0.25">
      <c r="C37" s="70">
        <v>698</v>
      </c>
      <c r="D37" s="114">
        <f>+'Rec. Diciembre'!$G$69</f>
        <v>59.718397140410723</v>
      </c>
      <c r="E37" s="114">
        <f>+'Rec. Diciembre'!$G$69+'Rec. Diciembre'!$G$70</f>
        <v>79.56947997745614</v>
      </c>
      <c r="F37" s="114">
        <f>+'Rec. Diciembre'!$G$69-'Rec. Diciembre'!$G$70</f>
        <v>39.867314303365305</v>
      </c>
      <c r="G37" s="114">
        <f>+'Rec. Diciembre'!$G$69+'Rec. Diciembre'!$G$70*2</f>
        <v>99.420562814501551</v>
      </c>
      <c r="H37" s="114">
        <f>+'Rec. Diciembre'!$G$69-'Rec. Diciembre'!$G$70*2</f>
        <v>20.016231466319894</v>
      </c>
      <c r="I37" s="114">
        <v>65.63</v>
      </c>
      <c r="J37" s="114">
        <f>+'Rec. Diciembre'!$H$69</f>
        <v>73.942210917869019</v>
      </c>
      <c r="K37" s="114">
        <f>+'Rec. Diciembre'!$H$69+'Rec. Diciembre'!$H$70</f>
        <v>98.409794611773862</v>
      </c>
      <c r="L37" s="114">
        <f>+'Rec. Diciembre'!$H$69-'Rec. Diciembre'!$H$70</f>
        <v>49.474627223964177</v>
      </c>
      <c r="M37" s="114">
        <f>+'Rec. Diciembre'!$H$69+'Rec. Diciembre'!$H$70*2</f>
        <v>122.87737830567869</v>
      </c>
      <c r="N37" s="114">
        <f>+'Rec. Diciembre'!$H$69-'Rec. Diciembre'!$H$70*2</f>
        <v>25.007043530059342</v>
      </c>
      <c r="O37" s="114">
        <v>82.78</v>
      </c>
      <c r="P37" s="114">
        <f>+'Rec. Diciembre'!$I$69</f>
        <v>79.922204634160337</v>
      </c>
      <c r="Q37" s="114">
        <f>+'Rec. Diciembre'!$I$69+'Rec. Diciembre'!$I$70</f>
        <v>106.3185991193848</v>
      </c>
      <c r="R37" s="114">
        <f>+'Rec. Diciembre'!$I$69-'Rec. Diciembre'!$I$70</f>
        <v>53.525810148935875</v>
      </c>
      <c r="S37" s="114">
        <f>+'Rec. Diciembre'!$I$69+'Rec. Diciembre'!$I$70*2</f>
        <v>132.71499360460928</v>
      </c>
      <c r="T37" s="114">
        <f>+'Rec. Diciembre'!$I$69-'Rec. Diciembre'!$I$70*2</f>
        <v>27.129415663711406</v>
      </c>
      <c r="U37" s="114">
        <v>87.75</v>
      </c>
      <c r="V37" s="74">
        <f>+'Rec. Diciembre'!$K$69</f>
        <v>4.2377690526466996</v>
      </c>
      <c r="W37" s="74">
        <f>+'Rec. Diciembre'!$K$69+'Rec. Diciembre'!$K$70</f>
        <v>6.0403188005723845</v>
      </c>
      <c r="X37" s="74">
        <f>+'Rec. Diciembre'!$K$69-'Rec. Diciembre'!$K$70</f>
        <v>2.4352193047210147</v>
      </c>
      <c r="Y37" s="74">
        <f>+'Rec. Diciembre'!$K$69+'Rec. Diciembre'!$K$70*2</f>
        <v>7.8428685484980694</v>
      </c>
      <c r="Z37" s="74">
        <f>+'Rec. Diciembre'!$K$69-'Rec. Diciembre'!$K$70*2</f>
        <v>0.63266955679533021</v>
      </c>
      <c r="AA37" s="74">
        <v>5.0599999999999996</v>
      </c>
      <c r="AB37" s="74">
        <f>+'Rec. Diciembre'!$L$69</f>
        <v>5.9641788063173875</v>
      </c>
      <c r="AC37" s="74">
        <f>+'Rec. Diciembre'!$L$69+'Rec. Diciembre'!$L$70</f>
        <v>8.2598019431726097</v>
      </c>
      <c r="AD37" s="74">
        <f>+'Rec. Diciembre'!$L$69-'Rec. Diciembre'!$L$70</f>
        <v>3.6685556694621648</v>
      </c>
      <c r="AE37" s="74">
        <f>+'Rec. Diciembre'!$L$69+'Rec. Diciembre'!$L$70*2</f>
        <v>10.555425080027833</v>
      </c>
      <c r="AF37" s="74">
        <f>+'Rec. Diciembre'!$L$69-'Rec. Diciembre'!$L$70*2</f>
        <v>1.3729325326069421</v>
      </c>
      <c r="AG37" s="74">
        <v>5.13</v>
      </c>
      <c r="AH37" s="74">
        <f>+'Rec. Diciembre'!$N$69</f>
        <v>69.739981780539281</v>
      </c>
      <c r="AI37" s="74">
        <f>+'Rec. Diciembre'!$N$69+'Rec. Diciembre'!$N$70</f>
        <v>92.90898236215088</v>
      </c>
      <c r="AJ37" s="74">
        <f>+'Rec. Diciembre'!$N$69-'Rec. Diciembre'!$N$70</f>
        <v>46.570981198927683</v>
      </c>
      <c r="AK37" s="74">
        <f>+'Rec. Diciembre'!$N$69+'Rec. Diciembre'!$N$70*2</f>
        <v>116.07798294376248</v>
      </c>
      <c r="AL37" s="74">
        <f>+'Rec. Diciembre'!$N$69-'Rec. Diciembre'!$N$70*2</f>
        <v>23.401980617316084</v>
      </c>
      <c r="AM37" s="74">
        <v>74.77</v>
      </c>
      <c r="AN37" s="74">
        <f>+'Rec. Diciembre'!$O$69</f>
        <v>4.2643245718988352</v>
      </c>
      <c r="AO37" s="74">
        <f>+'Rec. Diciembre'!$O$69+'Rec. Diciembre'!$O$70</f>
        <v>6.7775628085788391</v>
      </c>
      <c r="AP37" s="74">
        <f>+'Rec. Diciembre'!$O$69-'Rec. Diciembre'!$O$70</f>
        <v>1.7510863352188317</v>
      </c>
      <c r="AQ37" s="74">
        <f>+'Rec. Diciembre'!$O$69+'Rec. Diciembre'!$O$70*2</f>
        <v>9.2908010452588421</v>
      </c>
      <c r="AR37" s="74">
        <f>+'Rec. Diciembre'!$O$69-'Rec. Diciembre'!$O$70*2</f>
        <v>-0.76215190146117173</v>
      </c>
      <c r="AS37" s="74"/>
      <c r="AT37" s="74">
        <f>+'Rec. Diciembre'!$P$69</f>
        <v>3.3623122606354814</v>
      </c>
      <c r="AU37" s="74">
        <f>+'Rec. Diciembre'!$P$69+'Rec. Diciembre'!$P$70</f>
        <v>4.8513495729593679</v>
      </c>
      <c r="AV37" s="74">
        <f>+'Rec. Diciembre'!$P$69-'Rec. Diciembre'!$P$70</f>
        <v>1.8732749483115947</v>
      </c>
      <c r="AW37" s="74">
        <f>+'Rec. Diciembre'!$P$69+'Rec. Diciembre'!$P$70*2</f>
        <v>6.3403868852832552</v>
      </c>
      <c r="AX37" s="74">
        <f>+'Rec. Diciembre'!$P$69-'Rec. Diciembre'!$P$70*2</f>
        <v>0.38423763598770799</v>
      </c>
      <c r="AY37" s="74"/>
      <c r="AZ37" s="74">
        <f>+'Rec. Diciembre'!$S$69</f>
        <v>10.882442015100928</v>
      </c>
      <c r="BA37" s="74">
        <f>+'Rec. Diciembre'!$S$69+'Rec. Diciembre'!$S$70</f>
        <v>18.764704720040914</v>
      </c>
      <c r="BB37" s="74">
        <f>+'Rec. Diciembre'!$S$69-'Rec. Diciembre'!$S$70</f>
        <v>3.0001793101609415</v>
      </c>
      <c r="BC37" s="74">
        <f>+'Rec. Diciembre'!$S$69+'Rec. Diciembre'!$S$70*2</f>
        <v>26.6469674249809</v>
      </c>
      <c r="BD37" s="74">
        <f>+'Rec. Diciembre'!$S$69-'Rec. Diciembre'!$S$70*2</f>
        <v>-4.8820833947790447</v>
      </c>
      <c r="BE37" s="74"/>
      <c r="BF37" s="115">
        <f>+ESTADISTICA!$AO$771</f>
        <v>23.78259649122807</v>
      </c>
      <c r="BG37" s="115">
        <f>+ESTADISTICA!$AO$771+ESTADISTICA!$AO$772</f>
        <v>30.897279379602665</v>
      </c>
      <c r="BH37" s="115">
        <f>+ESTADISTICA!$AO$771-ESTADISTICA!$AO$772</f>
        <v>16.667913602853474</v>
      </c>
      <c r="BI37" s="115">
        <f>+ESTADISTICA!$AO$771+ESTADISTICA!$AO$772*2</f>
        <v>38.01196226797726</v>
      </c>
      <c r="BJ37" s="115">
        <f>+ESTADISTICA!$AO$771-ESTADISTICA!$AO$772*2</f>
        <v>9.5532307144788788</v>
      </c>
      <c r="BK37" s="115"/>
      <c r="BL37" s="115">
        <f>+ESTADISTICA!$AP$771</f>
        <v>9632.5831578947345</v>
      </c>
      <c r="BM37" s="115">
        <f>+ESTADISTICA!$AP$771+ESTADISTICA!$AP$772</f>
        <v>11691.79056018239</v>
      </c>
      <c r="BN37" s="115">
        <f>+ESTADISTICA!$AP$771-ESTADISTICA!$AP$772</f>
        <v>7573.3757556070796</v>
      </c>
      <c r="BO37" s="115">
        <f>+ESTADISTICA!$AP$771+ESTADISTICA!$AP$772*2</f>
        <v>13750.997962470043</v>
      </c>
      <c r="BP37" s="115">
        <f>+ESTADISTICA!$AP$771-ESTADISTICA!$AP$772*2</f>
        <v>5514.1683533194255</v>
      </c>
      <c r="BQ37" s="115"/>
      <c r="BR37" s="114">
        <f>+ESTADISTICA!$AQ$771</f>
        <v>39.818771929824571</v>
      </c>
      <c r="BS37" s="114">
        <f>+ESTADISTICA!$AQ$771+ESTADISTICA!$AQ$772</f>
        <v>48.631387090201841</v>
      </c>
      <c r="BT37" s="114">
        <f>+ESTADISTICA!$AQ$771-ESTADISTICA!$AQ$772</f>
        <v>31.006156769447301</v>
      </c>
      <c r="BU37" s="114">
        <f>+ESTADISTICA!$AQ$771+ESTADISTICA!$AQ$772*2</f>
        <v>57.444002250579103</v>
      </c>
      <c r="BV37" s="114">
        <f>+ESTADISTICA!$AQ$771-ESTADISTICA!$AQ$772*2</f>
        <v>22.193541609070035</v>
      </c>
      <c r="BW37" s="114"/>
      <c r="BX37" s="74">
        <f>+ESTADISTICA!$AR$771</f>
        <v>10.63842105263158</v>
      </c>
      <c r="BY37" s="74">
        <f>+ESTADISTICA!$AR$771+ESTADISTICA!$AR$772</f>
        <v>14.039956309726993</v>
      </c>
      <c r="BZ37" s="74">
        <f>+ESTADISTICA!$AR$771-ESTADISTICA!$AR$772</f>
        <v>7.2368857955361676</v>
      </c>
      <c r="CA37" s="74">
        <f>+ESTADISTICA!$AR$771+ESTADISTICA!$AR$772*2</f>
        <v>17.441491566822407</v>
      </c>
      <c r="CB37" s="74">
        <f>+ESTADISTICA!$AR$771-ESTADISTICA!$AR$772*2</f>
        <v>3.8353505384407551</v>
      </c>
      <c r="CC37" s="74"/>
      <c r="CD37" s="74">
        <f>+ESTADISTICA!$BL$771</f>
        <v>1.3761929824561403</v>
      </c>
      <c r="CE37" s="74">
        <f>+ESTADISTICA!$BL$771+ESTADISTICA!$BL$772</f>
        <v>1.9599445330382501</v>
      </c>
      <c r="CF37" s="74">
        <f>+ESTADISTICA!$BL$771-ESTADISTICA!$BL$772</f>
        <v>0.79244143187403038</v>
      </c>
      <c r="CG37" s="74">
        <f>+ESTADISTICA!$BL$771+ESTADISTICA!$BL$772*2</f>
        <v>2.5436960836203601</v>
      </c>
      <c r="CH37" s="74">
        <f>+ESTADISTICA!$BL$771-ESTADISTICA!$BL$772*2</f>
        <v>0.20868988129192045</v>
      </c>
      <c r="CI37" s="74"/>
      <c r="CJ37" s="74">
        <f>+ESTADISTICA!$BM$771</f>
        <v>776.40175438596486</v>
      </c>
      <c r="CK37" s="74">
        <f>+ESTADISTICA!$BM$771+ESTADISTICA!$BM$772</f>
        <v>1085.0072702386867</v>
      </c>
      <c r="CL37" s="74">
        <f>+ESTADISTICA!$BM$771-ESTADISTICA!$BM$772</f>
        <v>467.79623853324307</v>
      </c>
      <c r="CM37" s="74">
        <f>+ESTADISTICA!$BM$771+ESTADISTICA!$BM$772*2</f>
        <v>1393.6127860914085</v>
      </c>
      <c r="CN37" s="74">
        <f>+ESTADISTICA!$BM$771-ESTADISTICA!$BM$772*2</f>
        <v>159.19072268052128</v>
      </c>
      <c r="CO37" s="74"/>
      <c r="CP37" s="114">
        <f>+ESTADISTICA!$BO$771</f>
        <v>50.673157894736832</v>
      </c>
      <c r="CQ37" s="114">
        <f>+ESTADISTICA!$BO$771+ESTADISTICA!$BO$772</f>
        <v>57.927057377550724</v>
      </c>
      <c r="CR37" s="114">
        <f>+ESTADISTICA!$BO$771-ESTADISTICA!$BO$772</f>
        <v>43.419258411922939</v>
      </c>
      <c r="CS37" s="114">
        <f>+ESTADISTICA!$BO$771+ESTADISTICA!$BO$772*2</f>
        <v>65.180956860364617</v>
      </c>
      <c r="CT37" s="114">
        <f>+ESTADISTICA!$BO$771-ESTADISTICA!$BO$772*2</f>
        <v>36.16535892910904</v>
      </c>
      <c r="CU37" s="72"/>
      <c r="CV37" s="115">
        <f>+ESTADISTICA!$CJ$771</f>
        <v>2.5155892857142859</v>
      </c>
      <c r="CW37" s="115">
        <f>+ESTADISTICA!$CJ$771+ESTADISTICA!$CJ$772</f>
        <v>3.8390560937163278</v>
      </c>
      <c r="CX37" s="115">
        <f>+ESTADISTICA!$CJ$771-ESTADISTICA!$CJ$772</f>
        <v>1.1921224777122439</v>
      </c>
      <c r="CY37" s="115">
        <f>+ESTADISTICA!$CJ$771+ESTADISTICA!$CJ$772*2</f>
        <v>5.1625229017183702</v>
      </c>
      <c r="CZ37" s="115">
        <f>+ESTADISTICA!$CJ$771-ESTADISTICA!$CJ$772*2</f>
        <v>-0.13134433028979808</v>
      </c>
      <c r="DA37" s="105"/>
      <c r="DB37" s="115">
        <f>+ESTADISTICA!$CK$771</f>
        <v>749.21446428571403</v>
      </c>
      <c r="DC37" s="115">
        <f>+ESTADISTICA!$CK$771+ESTADISTICA!$CK$772</f>
        <v>1260.1168024213255</v>
      </c>
      <c r="DD37" s="115">
        <f>+ESTADISTICA!$CK$771-ESTADISTICA!$CK$772</f>
        <v>238.31212615010253</v>
      </c>
      <c r="DE37" s="115">
        <f>+ESTADISTICA!$CK$771+ESTADISTICA!$CK$772*2</f>
        <v>1771.0191405569371</v>
      </c>
      <c r="DF37" s="115">
        <f>+ESTADISTICA!$CK$771-ESTADISTICA!$CK$772*2</f>
        <v>-272.59021198550897</v>
      </c>
      <c r="DG37" s="105"/>
      <c r="DH37" s="115">
        <f>+ESTADISTICA!$CN$771</f>
        <v>32.926125000000006</v>
      </c>
      <c r="DI37" s="115">
        <f>+ESTADISTICA!$CN$771+ESTADISTICA!$CN$772</f>
        <v>41.510772175600486</v>
      </c>
      <c r="DJ37" s="115">
        <f>+ESTADISTICA!$CN$771-ESTADISTICA!$CN$772</f>
        <v>24.341477824399526</v>
      </c>
      <c r="DK37" s="115">
        <f>+ESTADISTICA!$CN$771+ESTADISTICA!$CN$772*2</f>
        <v>50.09541935120096</v>
      </c>
      <c r="DL37" s="115">
        <f>+ESTADISTICA!$CN$771-ESTADISTICA!$CN$772*2</f>
        <v>15.756830648799049</v>
      </c>
      <c r="DM37" s="105"/>
    </row>
    <row r="38" spans="3:117" x14ac:dyDescent="0.25">
      <c r="C38" s="70">
        <v>699</v>
      </c>
      <c r="D38" s="114">
        <f>+'Rec. Diciembre'!$G$69</f>
        <v>59.718397140410723</v>
      </c>
      <c r="E38" s="114">
        <f>+'Rec. Diciembre'!$G$69+'Rec. Diciembre'!$G$70</f>
        <v>79.56947997745614</v>
      </c>
      <c r="F38" s="114">
        <f>+'Rec. Diciembre'!$G$69-'Rec. Diciembre'!$G$70</f>
        <v>39.867314303365305</v>
      </c>
      <c r="G38" s="114">
        <f>+'Rec. Diciembre'!$G$69+'Rec. Diciembre'!$G$70*2</f>
        <v>99.420562814501551</v>
      </c>
      <c r="H38" s="114">
        <f>+'Rec. Diciembre'!$G$69-'Rec. Diciembre'!$G$70*2</f>
        <v>20.016231466319894</v>
      </c>
      <c r="I38" s="114">
        <v>65.63</v>
      </c>
      <c r="J38" s="114">
        <f>+'Rec. Diciembre'!$H$69</f>
        <v>73.942210917869019</v>
      </c>
      <c r="K38" s="114">
        <f>+'Rec. Diciembre'!$H$69+'Rec. Diciembre'!$H$70</f>
        <v>98.409794611773862</v>
      </c>
      <c r="L38" s="114">
        <f>+'Rec. Diciembre'!$H$69-'Rec. Diciembre'!$H$70</f>
        <v>49.474627223964177</v>
      </c>
      <c r="M38" s="114">
        <f>+'Rec. Diciembre'!$H$69+'Rec. Diciembre'!$H$70*2</f>
        <v>122.87737830567869</v>
      </c>
      <c r="N38" s="114">
        <f>+'Rec. Diciembre'!$H$69-'Rec. Diciembre'!$H$70*2</f>
        <v>25.007043530059342</v>
      </c>
      <c r="O38" s="114">
        <v>82.78</v>
      </c>
      <c r="P38" s="114">
        <f>+'Rec. Diciembre'!$I$69</f>
        <v>79.922204634160337</v>
      </c>
      <c r="Q38" s="114">
        <f>+'Rec. Diciembre'!$I$69+'Rec. Diciembre'!$I$70</f>
        <v>106.3185991193848</v>
      </c>
      <c r="R38" s="114">
        <f>+'Rec. Diciembre'!$I$69-'Rec. Diciembre'!$I$70</f>
        <v>53.525810148935875</v>
      </c>
      <c r="S38" s="114">
        <f>+'Rec. Diciembre'!$I$69+'Rec. Diciembre'!$I$70*2</f>
        <v>132.71499360460928</v>
      </c>
      <c r="T38" s="114">
        <f>+'Rec. Diciembre'!$I$69-'Rec. Diciembre'!$I$70*2</f>
        <v>27.129415663711406</v>
      </c>
      <c r="U38" s="114">
        <v>87.75</v>
      </c>
      <c r="V38" s="74">
        <f>+'Rec. Diciembre'!$K$69</f>
        <v>4.2377690526466996</v>
      </c>
      <c r="W38" s="74">
        <f>+'Rec. Diciembre'!$K$69+'Rec. Diciembre'!$K$70</f>
        <v>6.0403188005723845</v>
      </c>
      <c r="X38" s="74">
        <f>+'Rec. Diciembre'!$K$69-'Rec. Diciembre'!$K$70</f>
        <v>2.4352193047210147</v>
      </c>
      <c r="Y38" s="74">
        <f>+'Rec. Diciembre'!$K$69+'Rec. Diciembre'!$K$70*2</f>
        <v>7.8428685484980694</v>
      </c>
      <c r="Z38" s="74">
        <f>+'Rec. Diciembre'!$K$69-'Rec. Diciembre'!$K$70*2</f>
        <v>0.63266955679533021</v>
      </c>
      <c r="AA38" s="74">
        <v>5.0599999999999996</v>
      </c>
      <c r="AB38" s="74">
        <f>+'Rec. Diciembre'!$L$69</f>
        <v>5.9641788063173875</v>
      </c>
      <c r="AC38" s="74">
        <f>+'Rec. Diciembre'!$L$69+'Rec. Diciembre'!$L$70</f>
        <v>8.2598019431726097</v>
      </c>
      <c r="AD38" s="74">
        <f>+'Rec. Diciembre'!$L$69-'Rec. Diciembre'!$L$70</f>
        <v>3.6685556694621648</v>
      </c>
      <c r="AE38" s="74">
        <f>+'Rec. Diciembre'!$L$69+'Rec. Diciembre'!$L$70*2</f>
        <v>10.555425080027833</v>
      </c>
      <c r="AF38" s="74">
        <f>+'Rec. Diciembre'!$L$69-'Rec. Diciembre'!$L$70*2</f>
        <v>1.3729325326069421</v>
      </c>
      <c r="AG38" s="74">
        <v>5.13</v>
      </c>
      <c r="AH38" s="74">
        <f>+'Rec. Diciembre'!$N$69</f>
        <v>69.739981780539281</v>
      </c>
      <c r="AI38" s="74">
        <f>+'Rec. Diciembre'!$N$69+'Rec. Diciembre'!$N$70</f>
        <v>92.90898236215088</v>
      </c>
      <c r="AJ38" s="74">
        <f>+'Rec. Diciembre'!$N$69-'Rec. Diciembre'!$N$70</f>
        <v>46.570981198927683</v>
      </c>
      <c r="AK38" s="74">
        <f>+'Rec. Diciembre'!$N$69+'Rec. Diciembre'!$N$70*2</f>
        <v>116.07798294376248</v>
      </c>
      <c r="AL38" s="74">
        <f>+'Rec. Diciembre'!$N$69-'Rec. Diciembre'!$N$70*2</f>
        <v>23.401980617316084</v>
      </c>
      <c r="AM38" s="74">
        <v>74.77</v>
      </c>
      <c r="AN38" s="74">
        <f>+'Rec. Diciembre'!$O$69</f>
        <v>4.2643245718988352</v>
      </c>
      <c r="AO38" s="74">
        <f>+'Rec. Diciembre'!$O$69+'Rec. Diciembre'!$O$70</f>
        <v>6.7775628085788391</v>
      </c>
      <c r="AP38" s="74">
        <f>+'Rec. Diciembre'!$O$69-'Rec. Diciembre'!$O$70</f>
        <v>1.7510863352188317</v>
      </c>
      <c r="AQ38" s="74">
        <f>+'Rec. Diciembre'!$O$69+'Rec. Diciembre'!$O$70*2</f>
        <v>9.2908010452588421</v>
      </c>
      <c r="AR38" s="74">
        <f>+'Rec. Diciembre'!$O$69-'Rec. Diciembre'!$O$70*2</f>
        <v>-0.76215190146117173</v>
      </c>
      <c r="AS38" s="74"/>
      <c r="AT38" s="74">
        <f>+'Rec. Diciembre'!$P$69</f>
        <v>3.3623122606354814</v>
      </c>
      <c r="AU38" s="74">
        <f>+'Rec. Diciembre'!$P$69+'Rec. Diciembre'!$P$70</f>
        <v>4.8513495729593679</v>
      </c>
      <c r="AV38" s="74">
        <f>+'Rec. Diciembre'!$P$69-'Rec. Diciembre'!$P$70</f>
        <v>1.8732749483115947</v>
      </c>
      <c r="AW38" s="74">
        <f>+'Rec. Diciembre'!$P$69+'Rec. Diciembre'!$P$70*2</f>
        <v>6.3403868852832552</v>
      </c>
      <c r="AX38" s="74">
        <f>+'Rec. Diciembre'!$P$69-'Rec. Diciembre'!$P$70*2</f>
        <v>0.38423763598770799</v>
      </c>
      <c r="AY38" s="74"/>
      <c r="AZ38" s="74">
        <f>+'Rec. Diciembre'!$S$69</f>
        <v>10.882442015100928</v>
      </c>
      <c r="BA38" s="74">
        <f>+'Rec. Diciembre'!$S$69+'Rec. Diciembre'!$S$70</f>
        <v>18.764704720040914</v>
      </c>
      <c r="BB38" s="74">
        <f>+'Rec. Diciembre'!$S$69-'Rec. Diciembre'!$S$70</f>
        <v>3.0001793101609415</v>
      </c>
      <c r="BC38" s="74">
        <f>+'Rec. Diciembre'!$S$69+'Rec. Diciembre'!$S$70*2</f>
        <v>26.6469674249809</v>
      </c>
      <c r="BD38" s="74">
        <f>+'Rec. Diciembre'!$S$69-'Rec. Diciembre'!$S$70*2</f>
        <v>-4.8820833947790447</v>
      </c>
      <c r="BE38" s="74"/>
      <c r="BF38" s="115">
        <f>+ESTADISTICA!$AO$771</f>
        <v>23.78259649122807</v>
      </c>
      <c r="BG38" s="115">
        <f>+ESTADISTICA!$AO$771+ESTADISTICA!$AO$772</f>
        <v>30.897279379602665</v>
      </c>
      <c r="BH38" s="115">
        <f>+ESTADISTICA!$AO$771-ESTADISTICA!$AO$772</f>
        <v>16.667913602853474</v>
      </c>
      <c r="BI38" s="115">
        <f>+ESTADISTICA!$AO$771+ESTADISTICA!$AO$772*2</f>
        <v>38.01196226797726</v>
      </c>
      <c r="BJ38" s="115">
        <f>+ESTADISTICA!$AO$771-ESTADISTICA!$AO$772*2</f>
        <v>9.5532307144788788</v>
      </c>
      <c r="BK38" s="115"/>
      <c r="BL38" s="115">
        <f>+ESTADISTICA!$AP$771</f>
        <v>9632.5831578947345</v>
      </c>
      <c r="BM38" s="115">
        <f>+ESTADISTICA!$AP$771+ESTADISTICA!$AP$772</f>
        <v>11691.79056018239</v>
      </c>
      <c r="BN38" s="115">
        <f>+ESTADISTICA!$AP$771-ESTADISTICA!$AP$772</f>
        <v>7573.3757556070796</v>
      </c>
      <c r="BO38" s="115">
        <f>+ESTADISTICA!$AP$771+ESTADISTICA!$AP$772*2</f>
        <v>13750.997962470043</v>
      </c>
      <c r="BP38" s="115">
        <f>+ESTADISTICA!$AP$771-ESTADISTICA!$AP$772*2</f>
        <v>5514.1683533194255</v>
      </c>
      <c r="BQ38" s="115"/>
      <c r="BR38" s="114">
        <f>+ESTADISTICA!$AQ$771</f>
        <v>39.818771929824571</v>
      </c>
      <c r="BS38" s="114">
        <f>+ESTADISTICA!$AQ$771+ESTADISTICA!$AQ$772</f>
        <v>48.631387090201841</v>
      </c>
      <c r="BT38" s="114">
        <f>+ESTADISTICA!$AQ$771-ESTADISTICA!$AQ$772</f>
        <v>31.006156769447301</v>
      </c>
      <c r="BU38" s="114">
        <f>+ESTADISTICA!$AQ$771+ESTADISTICA!$AQ$772*2</f>
        <v>57.444002250579103</v>
      </c>
      <c r="BV38" s="114">
        <f>+ESTADISTICA!$AQ$771-ESTADISTICA!$AQ$772*2</f>
        <v>22.193541609070035</v>
      </c>
      <c r="BW38" s="114"/>
      <c r="BX38" s="74">
        <f>+ESTADISTICA!$AR$771</f>
        <v>10.63842105263158</v>
      </c>
      <c r="BY38" s="74">
        <f>+ESTADISTICA!$AR$771+ESTADISTICA!$AR$772</f>
        <v>14.039956309726993</v>
      </c>
      <c r="BZ38" s="74">
        <f>+ESTADISTICA!$AR$771-ESTADISTICA!$AR$772</f>
        <v>7.2368857955361676</v>
      </c>
      <c r="CA38" s="74">
        <f>+ESTADISTICA!$AR$771+ESTADISTICA!$AR$772*2</f>
        <v>17.441491566822407</v>
      </c>
      <c r="CB38" s="74">
        <f>+ESTADISTICA!$AR$771-ESTADISTICA!$AR$772*2</f>
        <v>3.8353505384407551</v>
      </c>
      <c r="CC38" s="74"/>
      <c r="CD38" s="74">
        <f>+ESTADISTICA!$BL$771</f>
        <v>1.3761929824561403</v>
      </c>
      <c r="CE38" s="74">
        <f>+ESTADISTICA!$BL$771+ESTADISTICA!$BL$772</f>
        <v>1.9599445330382501</v>
      </c>
      <c r="CF38" s="74">
        <f>+ESTADISTICA!$BL$771-ESTADISTICA!$BL$772</f>
        <v>0.79244143187403038</v>
      </c>
      <c r="CG38" s="74">
        <f>+ESTADISTICA!$BL$771+ESTADISTICA!$BL$772*2</f>
        <v>2.5436960836203601</v>
      </c>
      <c r="CH38" s="74">
        <f>+ESTADISTICA!$BL$771-ESTADISTICA!$BL$772*2</f>
        <v>0.20868988129192045</v>
      </c>
      <c r="CI38" s="74"/>
      <c r="CJ38" s="74">
        <f>+ESTADISTICA!$BM$771</f>
        <v>776.40175438596486</v>
      </c>
      <c r="CK38" s="74">
        <f>+ESTADISTICA!$BM$771+ESTADISTICA!$BM$772</f>
        <v>1085.0072702386867</v>
      </c>
      <c r="CL38" s="74">
        <f>+ESTADISTICA!$BM$771-ESTADISTICA!$BM$772</f>
        <v>467.79623853324307</v>
      </c>
      <c r="CM38" s="74">
        <f>+ESTADISTICA!$BM$771+ESTADISTICA!$BM$772*2</f>
        <v>1393.6127860914085</v>
      </c>
      <c r="CN38" s="74">
        <f>+ESTADISTICA!$BM$771-ESTADISTICA!$BM$772*2</f>
        <v>159.19072268052128</v>
      </c>
      <c r="CO38" s="74"/>
      <c r="CP38" s="114">
        <f>+ESTADISTICA!$BO$771</f>
        <v>50.673157894736832</v>
      </c>
      <c r="CQ38" s="114">
        <f>+ESTADISTICA!$BO$771+ESTADISTICA!$BO$772</f>
        <v>57.927057377550724</v>
      </c>
      <c r="CR38" s="114">
        <f>+ESTADISTICA!$BO$771-ESTADISTICA!$BO$772</f>
        <v>43.419258411922939</v>
      </c>
      <c r="CS38" s="114">
        <f>+ESTADISTICA!$BO$771+ESTADISTICA!$BO$772*2</f>
        <v>65.180956860364617</v>
      </c>
      <c r="CT38" s="114">
        <f>+ESTADISTICA!$BO$771-ESTADISTICA!$BO$772*2</f>
        <v>36.16535892910904</v>
      </c>
      <c r="CU38" s="72"/>
      <c r="CV38" s="115">
        <f>+ESTADISTICA!$CJ$771</f>
        <v>2.5155892857142859</v>
      </c>
      <c r="CW38" s="115">
        <f>+ESTADISTICA!$CJ$771+ESTADISTICA!$CJ$772</f>
        <v>3.8390560937163278</v>
      </c>
      <c r="CX38" s="115">
        <f>+ESTADISTICA!$CJ$771-ESTADISTICA!$CJ$772</f>
        <v>1.1921224777122439</v>
      </c>
      <c r="CY38" s="115">
        <f>+ESTADISTICA!$CJ$771+ESTADISTICA!$CJ$772*2</f>
        <v>5.1625229017183702</v>
      </c>
      <c r="CZ38" s="115">
        <f>+ESTADISTICA!$CJ$771-ESTADISTICA!$CJ$772*2</f>
        <v>-0.13134433028979808</v>
      </c>
      <c r="DA38" s="105"/>
      <c r="DB38" s="115">
        <f>+ESTADISTICA!$CK$771</f>
        <v>749.21446428571403</v>
      </c>
      <c r="DC38" s="115">
        <f>+ESTADISTICA!$CK$771+ESTADISTICA!$CK$772</f>
        <v>1260.1168024213255</v>
      </c>
      <c r="DD38" s="115">
        <f>+ESTADISTICA!$CK$771-ESTADISTICA!$CK$772</f>
        <v>238.31212615010253</v>
      </c>
      <c r="DE38" s="115">
        <f>+ESTADISTICA!$CK$771+ESTADISTICA!$CK$772*2</f>
        <v>1771.0191405569371</v>
      </c>
      <c r="DF38" s="115">
        <f>+ESTADISTICA!$CK$771-ESTADISTICA!$CK$772*2</f>
        <v>-272.59021198550897</v>
      </c>
      <c r="DG38" s="105"/>
      <c r="DH38" s="115">
        <f>+ESTADISTICA!$CN$771</f>
        <v>32.926125000000006</v>
      </c>
      <c r="DI38" s="115">
        <f>+ESTADISTICA!$CN$771+ESTADISTICA!$CN$772</f>
        <v>41.510772175600486</v>
      </c>
      <c r="DJ38" s="115">
        <f>+ESTADISTICA!$CN$771-ESTADISTICA!$CN$772</f>
        <v>24.341477824399526</v>
      </c>
      <c r="DK38" s="115">
        <f>+ESTADISTICA!$CN$771+ESTADISTICA!$CN$772*2</f>
        <v>50.09541935120096</v>
      </c>
      <c r="DL38" s="115">
        <f>+ESTADISTICA!$CN$771-ESTADISTICA!$CN$772*2</f>
        <v>15.756830648799049</v>
      </c>
      <c r="DM38" s="105"/>
    </row>
    <row r="39" spans="3:117" x14ac:dyDescent="0.25">
      <c r="C39" s="70">
        <v>700</v>
      </c>
      <c r="D39" s="114">
        <f>+'Rec. Diciembre'!$G$69</f>
        <v>59.718397140410723</v>
      </c>
      <c r="E39" s="114">
        <f>+'Rec. Diciembre'!$G$69+'Rec. Diciembre'!$G$70</f>
        <v>79.56947997745614</v>
      </c>
      <c r="F39" s="114">
        <f>+'Rec. Diciembre'!$G$69-'Rec. Diciembre'!$G$70</f>
        <v>39.867314303365305</v>
      </c>
      <c r="G39" s="114">
        <f>+'Rec. Diciembre'!$G$69+'Rec. Diciembre'!$G$70*2</f>
        <v>99.420562814501551</v>
      </c>
      <c r="H39" s="114">
        <f>+'Rec. Diciembre'!$G$69-'Rec. Diciembre'!$G$70*2</f>
        <v>20.016231466319894</v>
      </c>
      <c r="I39" s="114">
        <v>65.63</v>
      </c>
      <c r="J39" s="114">
        <f>+'Rec. Diciembre'!$H$69</f>
        <v>73.942210917869019</v>
      </c>
      <c r="K39" s="114">
        <f>+'Rec. Diciembre'!$H$69+'Rec. Diciembre'!$H$70</f>
        <v>98.409794611773862</v>
      </c>
      <c r="L39" s="114">
        <f>+'Rec. Diciembre'!$H$69-'Rec. Diciembre'!$H$70</f>
        <v>49.474627223964177</v>
      </c>
      <c r="M39" s="114">
        <f>+'Rec. Diciembre'!$H$69+'Rec. Diciembre'!$H$70*2</f>
        <v>122.87737830567869</v>
      </c>
      <c r="N39" s="114">
        <f>+'Rec. Diciembre'!$H$69-'Rec. Diciembre'!$H$70*2</f>
        <v>25.007043530059342</v>
      </c>
      <c r="O39" s="114">
        <v>82.78</v>
      </c>
      <c r="P39" s="114">
        <f>+'Rec. Diciembre'!$I$69</f>
        <v>79.922204634160337</v>
      </c>
      <c r="Q39" s="114">
        <f>+'Rec. Diciembre'!$I$69+'Rec. Diciembre'!$I$70</f>
        <v>106.3185991193848</v>
      </c>
      <c r="R39" s="114">
        <f>+'Rec. Diciembre'!$I$69-'Rec. Diciembre'!$I$70</f>
        <v>53.525810148935875</v>
      </c>
      <c r="S39" s="114">
        <f>+'Rec. Diciembre'!$I$69+'Rec. Diciembre'!$I$70*2</f>
        <v>132.71499360460928</v>
      </c>
      <c r="T39" s="114">
        <f>+'Rec. Diciembre'!$I$69-'Rec. Diciembre'!$I$70*2</f>
        <v>27.129415663711406</v>
      </c>
      <c r="U39" s="114">
        <v>87.75</v>
      </c>
      <c r="V39" s="74">
        <f>+'Rec. Diciembre'!$K$69</f>
        <v>4.2377690526466996</v>
      </c>
      <c r="W39" s="74">
        <f>+'Rec. Diciembre'!$K$69+'Rec. Diciembre'!$K$70</f>
        <v>6.0403188005723845</v>
      </c>
      <c r="X39" s="74">
        <f>+'Rec. Diciembre'!$K$69-'Rec. Diciembre'!$K$70</f>
        <v>2.4352193047210147</v>
      </c>
      <c r="Y39" s="74">
        <f>+'Rec. Diciembre'!$K$69+'Rec. Diciembre'!$K$70*2</f>
        <v>7.8428685484980694</v>
      </c>
      <c r="Z39" s="74">
        <f>+'Rec. Diciembre'!$K$69-'Rec. Diciembre'!$K$70*2</f>
        <v>0.63266955679533021</v>
      </c>
      <c r="AA39" s="74">
        <v>5.0599999999999996</v>
      </c>
      <c r="AB39" s="74">
        <f>+'Rec. Diciembre'!$L$69</f>
        <v>5.9641788063173875</v>
      </c>
      <c r="AC39" s="74">
        <f>+'Rec. Diciembre'!$L$69+'Rec. Diciembre'!$L$70</f>
        <v>8.2598019431726097</v>
      </c>
      <c r="AD39" s="74">
        <f>+'Rec. Diciembre'!$L$69-'Rec. Diciembre'!$L$70</f>
        <v>3.6685556694621648</v>
      </c>
      <c r="AE39" s="74">
        <f>+'Rec. Diciembre'!$L$69+'Rec. Diciembre'!$L$70*2</f>
        <v>10.555425080027833</v>
      </c>
      <c r="AF39" s="74">
        <f>+'Rec. Diciembre'!$L$69-'Rec. Diciembre'!$L$70*2</f>
        <v>1.3729325326069421</v>
      </c>
      <c r="AG39" s="74">
        <v>5.13</v>
      </c>
      <c r="AH39" s="74">
        <f>+'Rec. Diciembre'!$N$69</f>
        <v>69.739981780539281</v>
      </c>
      <c r="AI39" s="74">
        <f>+'Rec. Diciembre'!$N$69+'Rec. Diciembre'!$N$70</f>
        <v>92.90898236215088</v>
      </c>
      <c r="AJ39" s="74">
        <f>+'Rec. Diciembre'!$N$69-'Rec. Diciembre'!$N$70</f>
        <v>46.570981198927683</v>
      </c>
      <c r="AK39" s="74">
        <f>+'Rec. Diciembre'!$N$69+'Rec. Diciembre'!$N$70*2</f>
        <v>116.07798294376248</v>
      </c>
      <c r="AL39" s="74">
        <f>+'Rec. Diciembre'!$N$69-'Rec. Diciembre'!$N$70*2</f>
        <v>23.401980617316084</v>
      </c>
      <c r="AM39" s="74">
        <v>74.77</v>
      </c>
      <c r="AN39" s="74">
        <f>+'Rec. Diciembre'!$O$69</f>
        <v>4.2643245718988352</v>
      </c>
      <c r="AO39" s="74">
        <f>+'Rec. Diciembre'!$O$69+'Rec. Diciembre'!$O$70</f>
        <v>6.7775628085788391</v>
      </c>
      <c r="AP39" s="74">
        <f>+'Rec. Diciembre'!$O$69-'Rec. Diciembre'!$O$70</f>
        <v>1.7510863352188317</v>
      </c>
      <c r="AQ39" s="74">
        <f>+'Rec. Diciembre'!$O$69+'Rec. Diciembre'!$O$70*2</f>
        <v>9.2908010452588421</v>
      </c>
      <c r="AR39" s="74">
        <f>+'Rec. Diciembre'!$O$69-'Rec. Diciembre'!$O$70*2</f>
        <v>-0.76215190146117173</v>
      </c>
      <c r="AS39" s="74"/>
      <c r="AT39" s="74">
        <f>+'Rec. Diciembre'!$P$69</f>
        <v>3.3623122606354814</v>
      </c>
      <c r="AU39" s="74">
        <f>+'Rec. Diciembre'!$P$69+'Rec. Diciembre'!$P$70</f>
        <v>4.8513495729593679</v>
      </c>
      <c r="AV39" s="74">
        <f>+'Rec. Diciembre'!$P$69-'Rec. Diciembre'!$P$70</f>
        <v>1.8732749483115947</v>
      </c>
      <c r="AW39" s="74">
        <f>+'Rec. Diciembre'!$P$69+'Rec. Diciembre'!$P$70*2</f>
        <v>6.3403868852832552</v>
      </c>
      <c r="AX39" s="74">
        <f>+'Rec. Diciembre'!$P$69-'Rec. Diciembre'!$P$70*2</f>
        <v>0.38423763598770799</v>
      </c>
      <c r="AY39" s="74"/>
      <c r="AZ39" s="74">
        <f>+'Rec. Diciembre'!$S$69</f>
        <v>10.882442015100928</v>
      </c>
      <c r="BA39" s="74">
        <f>+'Rec. Diciembre'!$S$69+'Rec. Diciembre'!$S$70</f>
        <v>18.764704720040914</v>
      </c>
      <c r="BB39" s="74">
        <f>+'Rec. Diciembre'!$S$69-'Rec. Diciembre'!$S$70</f>
        <v>3.0001793101609415</v>
      </c>
      <c r="BC39" s="74">
        <f>+'Rec. Diciembre'!$S$69+'Rec. Diciembre'!$S$70*2</f>
        <v>26.6469674249809</v>
      </c>
      <c r="BD39" s="74">
        <f>+'Rec. Diciembre'!$S$69-'Rec. Diciembre'!$S$70*2</f>
        <v>-4.8820833947790447</v>
      </c>
      <c r="BE39" s="74"/>
      <c r="BF39" s="115">
        <f>+ESTADISTICA!$AO$771</f>
        <v>23.78259649122807</v>
      </c>
      <c r="BG39" s="115">
        <f>+ESTADISTICA!$AO$771+ESTADISTICA!$AO$772</f>
        <v>30.897279379602665</v>
      </c>
      <c r="BH39" s="115">
        <f>+ESTADISTICA!$AO$771-ESTADISTICA!$AO$772</f>
        <v>16.667913602853474</v>
      </c>
      <c r="BI39" s="115">
        <f>+ESTADISTICA!$AO$771+ESTADISTICA!$AO$772*2</f>
        <v>38.01196226797726</v>
      </c>
      <c r="BJ39" s="115">
        <f>+ESTADISTICA!$AO$771-ESTADISTICA!$AO$772*2</f>
        <v>9.5532307144788788</v>
      </c>
      <c r="BK39" s="115"/>
      <c r="BL39" s="115">
        <f>+ESTADISTICA!$AP$771</f>
        <v>9632.5831578947345</v>
      </c>
      <c r="BM39" s="115">
        <f>+ESTADISTICA!$AP$771+ESTADISTICA!$AP$772</f>
        <v>11691.79056018239</v>
      </c>
      <c r="BN39" s="115">
        <f>+ESTADISTICA!$AP$771-ESTADISTICA!$AP$772</f>
        <v>7573.3757556070796</v>
      </c>
      <c r="BO39" s="115">
        <f>+ESTADISTICA!$AP$771+ESTADISTICA!$AP$772*2</f>
        <v>13750.997962470043</v>
      </c>
      <c r="BP39" s="115">
        <f>+ESTADISTICA!$AP$771-ESTADISTICA!$AP$772*2</f>
        <v>5514.1683533194255</v>
      </c>
      <c r="BQ39" s="115"/>
      <c r="BR39" s="114">
        <f>+ESTADISTICA!$AQ$771</f>
        <v>39.818771929824571</v>
      </c>
      <c r="BS39" s="114">
        <f>+ESTADISTICA!$AQ$771+ESTADISTICA!$AQ$772</f>
        <v>48.631387090201841</v>
      </c>
      <c r="BT39" s="114">
        <f>+ESTADISTICA!$AQ$771-ESTADISTICA!$AQ$772</f>
        <v>31.006156769447301</v>
      </c>
      <c r="BU39" s="114">
        <f>+ESTADISTICA!$AQ$771+ESTADISTICA!$AQ$772*2</f>
        <v>57.444002250579103</v>
      </c>
      <c r="BV39" s="114">
        <f>+ESTADISTICA!$AQ$771-ESTADISTICA!$AQ$772*2</f>
        <v>22.193541609070035</v>
      </c>
      <c r="BW39" s="114"/>
      <c r="BX39" s="74">
        <f>+ESTADISTICA!$AR$771</f>
        <v>10.63842105263158</v>
      </c>
      <c r="BY39" s="74">
        <f>+ESTADISTICA!$AR$771+ESTADISTICA!$AR$772</f>
        <v>14.039956309726993</v>
      </c>
      <c r="BZ39" s="74">
        <f>+ESTADISTICA!$AR$771-ESTADISTICA!$AR$772</f>
        <v>7.2368857955361676</v>
      </c>
      <c r="CA39" s="74">
        <f>+ESTADISTICA!$AR$771+ESTADISTICA!$AR$772*2</f>
        <v>17.441491566822407</v>
      </c>
      <c r="CB39" s="74">
        <f>+ESTADISTICA!$AR$771-ESTADISTICA!$AR$772*2</f>
        <v>3.8353505384407551</v>
      </c>
      <c r="CC39" s="74"/>
      <c r="CD39" s="74">
        <f>+ESTADISTICA!$BL$771</f>
        <v>1.3761929824561403</v>
      </c>
      <c r="CE39" s="74">
        <f>+ESTADISTICA!$BL$771+ESTADISTICA!$BL$772</f>
        <v>1.9599445330382501</v>
      </c>
      <c r="CF39" s="74">
        <f>+ESTADISTICA!$BL$771-ESTADISTICA!$BL$772</f>
        <v>0.79244143187403038</v>
      </c>
      <c r="CG39" s="74">
        <f>+ESTADISTICA!$BL$771+ESTADISTICA!$BL$772*2</f>
        <v>2.5436960836203601</v>
      </c>
      <c r="CH39" s="74">
        <f>+ESTADISTICA!$BL$771-ESTADISTICA!$BL$772*2</f>
        <v>0.20868988129192045</v>
      </c>
      <c r="CI39" s="74"/>
      <c r="CJ39" s="74">
        <f>+ESTADISTICA!$BM$771</f>
        <v>776.40175438596486</v>
      </c>
      <c r="CK39" s="74">
        <f>+ESTADISTICA!$BM$771+ESTADISTICA!$BM$772</f>
        <v>1085.0072702386867</v>
      </c>
      <c r="CL39" s="74">
        <f>+ESTADISTICA!$BM$771-ESTADISTICA!$BM$772</f>
        <v>467.79623853324307</v>
      </c>
      <c r="CM39" s="74">
        <f>+ESTADISTICA!$BM$771+ESTADISTICA!$BM$772*2</f>
        <v>1393.6127860914085</v>
      </c>
      <c r="CN39" s="74">
        <f>+ESTADISTICA!$BM$771-ESTADISTICA!$BM$772*2</f>
        <v>159.19072268052128</v>
      </c>
      <c r="CO39" s="74"/>
      <c r="CP39" s="114">
        <f>+ESTADISTICA!$BO$771</f>
        <v>50.673157894736832</v>
      </c>
      <c r="CQ39" s="114">
        <f>+ESTADISTICA!$BO$771+ESTADISTICA!$BO$772</f>
        <v>57.927057377550724</v>
      </c>
      <c r="CR39" s="114">
        <f>+ESTADISTICA!$BO$771-ESTADISTICA!$BO$772</f>
        <v>43.419258411922939</v>
      </c>
      <c r="CS39" s="114">
        <f>+ESTADISTICA!$BO$771+ESTADISTICA!$BO$772*2</f>
        <v>65.180956860364617</v>
      </c>
      <c r="CT39" s="114">
        <f>+ESTADISTICA!$BO$771-ESTADISTICA!$BO$772*2</f>
        <v>36.16535892910904</v>
      </c>
      <c r="CU39" s="72"/>
      <c r="CV39" s="115">
        <f>+ESTADISTICA!$CJ$771</f>
        <v>2.5155892857142859</v>
      </c>
      <c r="CW39" s="115">
        <f>+ESTADISTICA!$CJ$771+ESTADISTICA!$CJ$772</f>
        <v>3.8390560937163278</v>
      </c>
      <c r="CX39" s="115">
        <f>+ESTADISTICA!$CJ$771-ESTADISTICA!$CJ$772</f>
        <v>1.1921224777122439</v>
      </c>
      <c r="CY39" s="115">
        <f>+ESTADISTICA!$CJ$771+ESTADISTICA!$CJ$772*2</f>
        <v>5.1625229017183702</v>
      </c>
      <c r="CZ39" s="115">
        <f>+ESTADISTICA!$CJ$771-ESTADISTICA!$CJ$772*2</f>
        <v>-0.13134433028979808</v>
      </c>
      <c r="DA39" s="105"/>
      <c r="DB39" s="115">
        <f>+ESTADISTICA!$CK$771</f>
        <v>749.21446428571403</v>
      </c>
      <c r="DC39" s="115">
        <f>+ESTADISTICA!$CK$771+ESTADISTICA!$CK$772</f>
        <v>1260.1168024213255</v>
      </c>
      <c r="DD39" s="115">
        <f>+ESTADISTICA!$CK$771-ESTADISTICA!$CK$772</f>
        <v>238.31212615010253</v>
      </c>
      <c r="DE39" s="115">
        <f>+ESTADISTICA!$CK$771+ESTADISTICA!$CK$772*2</f>
        <v>1771.0191405569371</v>
      </c>
      <c r="DF39" s="115">
        <f>+ESTADISTICA!$CK$771-ESTADISTICA!$CK$772*2</f>
        <v>-272.59021198550897</v>
      </c>
      <c r="DG39" s="105"/>
      <c r="DH39" s="115">
        <f>+ESTADISTICA!$CN$771</f>
        <v>32.926125000000006</v>
      </c>
      <c r="DI39" s="115">
        <f>+ESTADISTICA!$CN$771+ESTADISTICA!$CN$772</f>
        <v>41.510772175600486</v>
      </c>
      <c r="DJ39" s="115">
        <f>+ESTADISTICA!$CN$771-ESTADISTICA!$CN$772</f>
        <v>24.341477824399526</v>
      </c>
      <c r="DK39" s="115">
        <f>+ESTADISTICA!$CN$771+ESTADISTICA!$CN$772*2</f>
        <v>50.09541935120096</v>
      </c>
      <c r="DL39" s="115">
        <f>+ESTADISTICA!$CN$771-ESTADISTICA!$CN$772*2</f>
        <v>15.756830648799049</v>
      </c>
      <c r="DM39" s="105"/>
    </row>
    <row r="40" spans="3:117" x14ac:dyDescent="0.25">
      <c r="C40" s="70">
        <v>701</v>
      </c>
      <c r="D40" s="114">
        <f>+'Rec. Diciembre'!$G$69</f>
        <v>59.718397140410723</v>
      </c>
      <c r="E40" s="114">
        <f>+'Rec. Diciembre'!$G$69+'Rec. Diciembre'!$G$70</f>
        <v>79.56947997745614</v>
      </c>
      <c r="F40" s="114">
        <f>+'Rec. Diciembre'!$G$69-'Rec. Diciembre'!$G$70</f>
        <v>39.867314303365305</v>
      </c>
      <c r="G40" s="114">
        <f>+'Rec. Diciembre'!$G$69+'Rec. Diciembre'!$G$70*2</f>
        <v>99.420562814501551</v>
      </c>
      <c r="H40" s="114">
        <f>+'Rec. Diciembre'!$G$69-'Rec. Diciembre'!$G$70*2</f>
        <v>20.016231466319894</v>
      </c>
      <c r="I40" s="114">
        <v>65.63</v>
      </c>
      <c r="J40" s="114">
        <f>+'Rec. Diciembre'!$H$69</f>
        <v>73.942210917869019</v>
      </c>
      <c r="K40" s="114">
        <f>+'Rec. Diciembre'!$H$69+'Rec. Diciembre'!$H$70</f>
        <v>98.409794611773862</v>
      </c>
      <c r="L40" s="114">
        <f>+'Rec. Diciembre'!$H$69-'Rec. Diciembre'!$H$70</f>
        <v>49.474627223964177</v>
      </c>
      <c r="M40" s="114">
        <f>+'Rec. Diciembre'!$H$69+'Rec. Diciembre'!$H$70*2</f>
        <v>122.87737830567869</v>
      </c>
      <c r="N40" s="114">
        <f>+'Rec. Diciembre'!$H$69-'Rec. Diciembre'!$H$70*2</f>
        <v>25.007043530059342</v>
      </c>
      <c r="O40" s="114">
        <v>82.78</v>
      </c>
      <c r="P40" s="114">
        <f>+'Rec. Diciembre'!$I$69</f>
        <v>79.922204634160337</v>
      </c>
      <c r="Q40" s="114">
        <f>+'Rec. Diciembre'!$I$69+'Rec. Diciembre'!$I$70</f>
        <v>106.3185991193848</v>
      </c>
      <c r="R40" s="114">
        <f>+'Rec. Diciembre'!$I$69-'Rec. Diciembre'!$I$70</f>
        <v>53.525810148935875</v>
      </c>
      <c r="S40" s="114">
        <f>+'Rec. Diciembre'!$I$69+'Rec. Diciembre'!$I$70*2</f>
        <v>132.71499360460928</v>
      </c>
      <c r="T40" s="114">
        <f>+'Rec. Diciembre'!$I$69-'Rec. Diciembre'!$I$70*2</f>
        <v>27.129415663711406</v>
      </c>
      <c r="U40" s="114">
        <v>87.75</v>
      </c>
      <c r="V40" s="74">
        <f>+'Rec. Diciembre'!$K$69</f>
        <v>4.2377690526466996</v>
      </c>
      <c r="W40" s="74">
        <f>+'Rec. Diciembre'!$K$69+'Rec. Diciembre'!$K$70</f>
        <v>6.0403188005723845</v>
      </c>
      <c r="X40" s="74">
        <f>+'Rec. Diciembre'!$K$69-'Rec. Diciembre'!$K$70</f>
        <v>2.4352193047210147</v>
      </c>
      <c r="Y40" s="74">
        <f>+'Rec. Diciembre'!$K$69+'Rec. Diciembre'!$K$70*2</f>
        <v>7.8428685484980694</v>
      </c>
      <c r="Z40" s="74">
        <f>+'Rec. Diciembre'!$K$69-'Rec. Diciembre'!$K$70*2</f>
        <v>0.63266955679533021</v>
      </c>
      <c r="AA40" s="74">
        <v>5.0599999999999996</v>
      </c>
      <c r="AB40" s="74">
        <f>+'Rec. Diciembre'!$L$69</f>
        <v>5.9641788063173875</v>
      </c>
      <c r="AC40" s="74">
        <f>+'Rec. Diciembre'!$L$69+'Rec. Diciembre'!$L$70</f>
        <v>8.2598019431726097</v>
      </c>
      <c r="AD40" s="74">
        <f>+'Rec. Diciembre'!$L$69-'Rec. Diciembre'!$L$70</f>
        <v>3.6685556694621648</v>
      </c>
      <c r="AE40" s="74">
        <f>+'Rec. Diciembre'!$L$69+'Rec. Diciembre'!$L$70*2</f>
        <v>10.555425080027833</v>
      </c>
      <c r="AF40" s="74">
        <f>+'Rec. Diciembre'!$L$69-'Rec. Diciembre'!$L$70*2</f>
        <v>1.3729325326069421</v>
      </c>
      <c r="AG40" s="74">
        <v>5.13</v>
      </c>
      <c r="AH40" s="74">
        <f>+'Rec. Diciembre'!$N$69</f>
        <v>69.739981780539281</v>
      </c>
      <c r="AI40" s="74">
        <f>+'Rec. Diciembre'!$N$69+'Rec. Diciembre'!$N$70</f>
        <v>92.90898236215088</v>
      </c>
      <c r="AJ40" s="74">
        <f>+'Rec. Diciembre'!$N$69-'Rec. Diciembre'!$N$70</f>
        <v>46.570981198927683</v>
      </c>
      <c r="AK40" s="74">
        <f>+'Rec. Diciembre'!$N$69+'Rec. Diciembre'!$N$70*2</f>
        <v>116.07798294376248</v>
      </c>
      <c r="AL40" s="74">
        <f>+'Rec. Diciembre'!$N$69-'Rec. Diciembre'!$N$70*2</f>
        <v>23.401980617316084</v>
      </c>
      <c r="AM40" s="74">
        <v>74.77</v>
      </c>
      <c r="AN40" s="74">
        <f>+'Rec. Diciembre'!$O$69</f>
        <v>4.2643245718988352</v>
      </c>
      <c r="AO40" s="74">
        <f>+'Rec. Diciembre'!$O$69+'Rec. Diciembre'!$O$70</f>
        <v>6.7775628085788391</v>
      </c>
      <c r="AP40" s="74">
        <f>+'Rec. Diciembre'!$O$69-'Rec. Diciembre'!$O$70</f>
        <v>1.7510863352188317</v>
      </c>
      <c r="AQ40" s="74">
        <f>+'Rec. Diciembre'!$O$69+'Rec. Diciembre'!$O$70*2</f>
        <v>9.2908010452588421</v>
      </c>
      <c r="AR40" s="74">
        <f>+'Rec. Diciembre'!$O$69-'Rec. Diciembre'!$O$70*2</f>
        <v>-0.76215190146117173</v>
      </c>
      <c r="AS40" s="74"/>
      <c r="AT40" s="74">
        <f>+'Rec. Diciembre'!$P$69</f>
        <v>3.3623122606354814</v>
      </c>
      <c r="AU40" s="74">
        <f>+'Rec. Diciembre'!$P$69+'Rec. Diciembre'!$P$70</f>
        <v>4.8513495729593679</v>
      </c>
      <c r="AV40" s="74">
        <f>+'Rec. Diciembre'!$P$69-'Rec. Diciembre'!$P$70</f>
        <v>1.8732749483115947</v>
      </c>
      <c r="AW40" s="74">
        <f>+'Rec. Diciembre'!$P$69+'Rec. Diciembre'!$P$70*2</f>
        <v>6.3403868852832552</v>
      </c>
      <c r="AX40" s="74">
        <f>+'Rec. Diciembre'!$P$69-'Rec. Diciembre'!$P$70*2</f>
        <v>0.38423763598770799</v>
      </c>
      <c r="AY40" s="74"/>
      <c r="AZ40" s="74">
        <f>+'Rec. Diciembre'!$S$69</f>
        <v>10.882442015100928</v>
      </c>
      <c r="BA40" s="74">
        <f>+'Rec. Diciembre'!$S$69+'Rec. Diciembre'!$S$70</f>
        <v>18.764704720040914</v>
      </c>
      <c r="BB40" s="74">
        <f>+'Rec. Diciembre'!$S$69-'Rec. Diciembre'!$S$70</f>
        <v>3.0001793101609415</v>
      </c>
      <c r="BC40" s="74">
        <f>+'Rec. Diciembre'!$S$69+'Rec. Diciembre'!$S$70*2</f>
        <v>26.6469674249809</v>
      </c>
      <c r="BD40" s="74">
        <f>+'Rec. Diciembre'!$S$69-'Rec. Diciembre'!$S$70*2</f>
        <v>-4.8820833947790447</v>
      </c>
      <c r="BE40" s="74"/>
      <c r="BF40" s="115">
        <f>+ESTADISTICA!$AO$771</f>
        <v>23.78259649122807</v>
      </c>
      <c r="BG40" s="115">
        <f>+ESTADISTICA!$AO$771+ESTADISTICA!$AO$772</f>
        <v>30.897279379602665</v>
      </c>
      <c r="BH40" s="115">
        <f>+ESTADISTICA!$AO$771-ESTADISTICA!$AO$772</f>
        <v>16.667913602853474</v>
      </c>
      <c r="BI40" s="115">
        <f>+ESTADISTICA!$AO$771+ESTADISTICA!$AO$772*2</f>
        <v>38.01196226797726</v>
      </c>
      <c r="BJ40" s="115">
        <f>+ESTADISTICA!$AO$771-ESTADISTICA!$AO$772*2</f>
        <v>9.5532307144788788</v>
      </c>
      <c r="BK40" s="115"/>
      <c r="BL40" s="115">
        <f>+ESTADISTICA!$AP$771</f>
        <v>9632.5831578947345</v>
      </c>
      <c r="BM40" s="115">
        <f>+ESTADISTICA!$AP$771+ESTADISTICA!$AP$772</f>
        <v>11691.79056018239</v>
      </c>
      <c r="BN40" s="115">
        <f>+ESTADISTICA!$AP$771-ESTADISTICA!$AP$772</f>
        <v>7573.3757556070796</v>
      </c>
      <c r="BO40" s="115">
        <f>+ESTADISTICA!$AP$771+ESTADISTICA!$AP$772*2</f>
        <v>13750.997962470043</v>
      </c>
      <c r="BP40" s="115">
        <f>+ESTADISTICA!$AP$771-ESTADISTICA!$AP$772*2</f>
        <v>5514.1683533194255</v>
      </c>
      <c r="BQ40" s="115"/>
      <c r="BR40" s="114">
        <f>+ESTADISTICA!$AQ$771</f>
        <v>39.818771929824571</v>
      </c>
      <c r="BS40" s="114">
        <f>+ESTADISTICA!$AQ$771+ESTADISTICA!$AQ$772</f>
        <v>48.631387090201841</v>
      </c>
      <c r="BT40" s="114">
        <f>+ESTADISTICA!$AQ$771-ESTADISTICA!$AQ$772</f>
        <v>31.006156769447301</v>
      </c>
      <c r="BU40" s="114">
        <f>+ESTADISTICA!$AQ$771+ESTADISTICA!$AQ$772*2</f>
        <v>57.444002250579103</v>
      </c>
      <c r="BV40" s="114">
        <f>+ESTADISTICA!$AQ$771-ESTADISTICA!$AQ$772*2</f>
        <v>22.193541609070035</v>
      </c>
      <c r="BW40" s="114"/>
      <c r="BX40" s="74">
        <f>+ESTADISTICA!$AR$771</f>
        <v>10.63842105263158</v>
      </c>
      <c r="BY40" s="74">
        <f>+ESTADISTICA!$AR$771+ESTADISTICA!$AR$772</f>
        <v>14.039956309726993</v>
      </c>
      <c r="BZ40" s="74">
        <f>+ESTADISTICA!$AR$771-ESTADISTICA!$AR$772</f>
        <v>7.2368857955361676</v>
      </c>
      <c r="CA40" s="74">
        <f>+ESTADISTICA!$AR$771+ESTADISTICA!$AR$772*2</f>
        <v>17.441491566822407</v>
      </c>
      <c r="CB40" s="74">
        <f>+ESTADISTICA!$AR$771-ESTADISTICA!$AR$772*2</f>
        <v>3.8353505384407551</v>
      </c>
      <c r="CC40" s="74"/>
      <c r="CD40" s="74">
        <f>+ESTADISTICA!$BL$771</f>
        <v>1.3761929824561403</v>
      </c>
      <c r="CE40" s="74">
        <f>+ESTADISTICA!$BL$771+ESTADISTICA!$BL$772</f>
        <v>1.9599445330382501</v>
      </c>
      <c r="CF40" s="74">
        <f>+ESTADISTICA!$BL$771-ESTADISTICA!$BL$772</f>
        <v>0.79244143187403038</v>
      </c>
      <c r="CG40" s="74">
        <f>+ESTADISTICA!$BL$771+ESTADISTICA!$BL$772*2</f>
        <v>2.5436960836203601</v>
      </c>
      <c r="CH40" s="74">
        <f>+ESTADISTICA!$BL$771-ESTADISTICA!$BL$772*2</f>
        <v>0.20868988129192045</v>
      </c>
      <c r="CI40" s="74"/>
      <c r="CJ40" s="74">
        <f>+ESTADISTICA!$BM$771</f>
        <v>776.40175438596486</v>
      </c>
      <c r="CK40" s="74">
        <f>+ESTADISTICA!$BM$771+ESTADISTICA!$BM$772</f>
        <v>1085.0072702386867</v>
      </c>
      <c r="CL40" s="74">
        <f>+ESTADISTICA!$BM$771-ESTADISTICA!$BM$772</f>
        <v>467.79623853324307</v>
      </c>
      <c r="CM40" s="74">
        <f>+ESTADISTICA!$BM$771+ESTADISTICA!$BM$772*2</f>
        <v>1393.6127860914085</v>
      </c>
      <c r="CN40" s="74">
        <f>+ESTADISTICA!$BM$771-ESTADISTICA!$BM$772*2</f>
        <v>159.19072268052128</v>
      </c>
      <c r="CO40" s="74"/>
      <c r="CP40" s="114">
        <f>+ESTADISTICA!$BO$771</f>
        <v>50.673157894736832</v>
      </c>
      <c r="CQ40" s="114">
        <f>+ESTADISTICA!$BO$771+ESTADISTICA!$BO$772</f>
        <v>57.927057377550724</v>
      </c>
      <c r="CR40" s="114">
        <f>+ESTADISTICA!$BO$771-ESTADISTICA!$BO$772</f>
        <v>43.419258411922939</v>
      </c>
      <c r="CS40" s="114">
        <f>+ESTADISTICA!$BO$771+ESTADISTICA!$BO$772*2</f>
        <v>65.180956860364617</v>
      </c>
      <c r="CT40" s="114">
        <f>+ESTADISTICA!$BO$771-ESTADISTICA!$BO$772*2</f>
        <v>36.16535892910904</v>
      </c>
      <c r="CU40" s="72"/>
      <c r="CV40" s="115">
        <f>+ESTADISTICA!$CJ$771</f>
        <v>2.5155892857142859</v>
      </c>
      <c r="CW40" s="115">
        <f>+ESTADISTICA!$CJ$771+ESTADISTICA!$CJ$772</f>
        <v>3.8390560937163278</v>
      </c>
      <c r="CX40" s="115">
        <f>+ESTADISTICA!$CJ$771-ESTADISTICA!$CJ$772</f>
        <v>1.1921224777122439</v>
      </c>
      <c r="CY40" s="115">
        <f>+ESTADISTICA!$CJ$771+ESTADISTICA!$CJ$772*2</f>
        <v>5.1625229017183702</v>
      </c>
      <c r="CZ40" s="115">
        <f>+ESTADISTICA!$CJ$771-ESTADISTICA!$CJ$772*2</f>
        <v>-0.13134433028979808</v>
      </c>
      <c r="DA40" s="105"/>
      <c r="DB40" s="115">
        <f>+ESTADISTICA!$CK$771</f>
        <v>749.21446428571403</v>
      </c>
      <c r="DC40" s="115">
        <f>+ESTADISTICA!$CK$771+ESTADISTICA!$CK$772</f>
        <v>1260.1168024213255</v>
      </c>
      <c r="DD40" s="115">
        <f>+ESTADISTICA!$CK$771-ESTADISTICA!$CK$772</f>
        <v>238.31212615010253</v>
      </c>
      <c r="DE40" s="115">
        <f>+ESTADISTICA!$CK$771+ESTADISTICA!$CK$772*2</f>
        <v>1771.0191405569371</v>
      </c>
      <c r="DF40" s="115">
        <f>+ESTADISTICA!$CK$771-ESTADISTICA!$CK$772*2</f>
        <v>-272.59021198550897</v>
      </c>
      <c r="DG40" s="105"/>
      <c r="DH40" s="115">
        <f>+ESTADISTICA!$CN$771</f>
        <v>32.926125000000006</v>
      </c>
      <c r="DI40" s="115">
        <f>+ESTADISTICA!$CN$771+ESTADISTICA!$CN$772</f>
        <v>41.510772175600486</v>
      </c>
      <c r="DJ40" s="115">
        <f>+ESTADISTICA!$CN$771-ESTADISTICA!$CN$772</f>
        <v>24.341477824399526</v>
      </c>
      <c r="DK40" s="115">
        <f>+ESTADISTICA!$CN$771+ESTADISTICA!$CN$772*2</f>
        <v>50.09541935120096</v>
      </c>
      <c r="DL40" s="115">
        <f>+ESTADISTICA!$CN$771-ESTADISTICA!$CN$772*2</f>
        <v>15.756830648799049</v>
      </c>
      <c r="DM40" s="105"/>
    </row>
    <row r="41" spans="3:117" x14ac:dyDescent="0.25">
      <c r="C41" s="70">
        <v>702</v>
      </c>
      <c r="D41" s="114">
        <f>+'Rec. Diciembre'!$G$69</f>
        <v>59.718397140410723</v>
      </c>
      <c r="E41" s="114">
        <f>+'Rec. Diciembre'!$G$69+'Rec. Diciembre'!$G$70</f>
        <v>79.56947997745614</v>
      </c>
      <c r="F41" s="114">
        <f>+'Rec. Diciembre'!$G$69-'Rec. Diciembre'!$G$70</f>
        <v>39.867314303365305</v>
      </c>
      <c r="G41" s="114">
        <f>+'Rec. Diciembre'!$G$69+'Rec. Diciembre'!$G$70*2</f>
        <v>99.420562814501551</v>
      </c>
      <c r="H41" s="114">
        <f>+'Rec. Diciembre'!$G$69-'Rec. Diciembre'!$G$70*2</f>
        <v>20.016231466319894</v>
      </c>
      <c r="I41" s="114">
        <v>65.63</v>
      </c>
      <c r="J41" s="114">
        <f>+'Rec. Diciembre'!$H$69</f>
        <v>73.942210917869019</v>
      </c>
      <c r="K41" s="114">
        <f>+'Rec. Diciembre'!$H$69+'Rec. Diciembre'!$H$70</f>
        <v>98.409794611773862</v>
      </c>
      <c r="L41" s="114">
        <f>+'Rec. Diciembre'!$H$69-'Rec. Diciembre'!$H$70</f>
        <v>49.474627223964177</v>
      </c>
      <c r="M41" s="114">
        <f>+'Rec. Diciembre'!$H$69+'Rec. Diciembre'!$H$70*2</f>
        <v>122.87737830567869</v>
      </c>
      <c r="N41" s="114">
        <f>+'Rec. Diciembre'!$H$69-'Rec. Diciembre'!$H$70*2</f>
        <v>25.007043530059342</v>
      </c>
      <c r="O41" s="114">
        <v>82.78</v>
      </c>
      <c r="P41" s="114">
        <f>+'Rec. Diciembre'!$I$69</f>
        <v>79.922204634160337</v>
      </c>
      <c r="Q41" s="114">
        <f>+'Rec. Diciembre'!$I$69+'Rec. Diciembre'!$I$70</f>
        <v>106.3185991193848</v>
      </c>
      <c r="R41" s="114">
        <f>+'Rec. Diciembre'!$I$69-'Rec. Diciembre'!$I$70</f>
        <v>53.525810148935875</v>
      </c>
      <c r="S41" s="114">
        <f>+'Rec. Diciembre'!$I$69+'Rec. Diciembre'!$I$70*2</f>
        <v>132.71499360460928</v>
      </c>
      <c r="T41" s="114">
        <f>+'Rec. Diciembre'!$I$69-'Rec. Diciembre'!$I$70*2</f>
        <v>27.129415663711406</v>
      </c>
      <c r="U41" s="114">
        <v>87.75</v>
      </c>
      <c r="V41" s="74">
        <f>+'Rec. Diciembre'!$K$69</f>
        <v>4.2377690526466996</v>
      </c>
      <c r="W41" s="74">
        <f>+'Rec. Diciembre'!$K$69+'Rec. Diciembre'!$K$70</f>
        <v>6.0403188005723845</v>
      </c>
      <c r="X41" s="74">
        <f>+'Rec. Diciembre'!$K$69-'Rec. Diciembre'!$K$70</f>
        <v>2.4352193047210147</v>
      </c>
      <c r="Y41" s="74">
        <f>+'Rec. Diciembre'!$K$69+'Rec. Diciembre'!$K$70*2</f>
        <v>7.8428685484980694</v>
      </c>
      <c r="Z41" s="74">
        <f>+'Rec. Diciembre'!$K$69-'Rec. Diciembre'!$K$70*2</f>
        <v>0.63266955679533021</v>
      </c>
      <c r="AA41" s="74">
        <v>5.0599999999999996</v>
      </c>
      <c r="AB41" s="74">
        <f>+'Rec. Diciembre'!$L$69</f>
        <v>5.9641788063173875</v>
      </c>
      <c r="AC41" s="74">
        <f>+'Rec. Diciembre'!$L$69+'Rec. Diciembre'!$L$70</f>
        <v>8.2598019431726097</v>
      </c>
      <c r="AD41" s="74">
        <f>+'Rec. Diciembre'!$L$69-'Rec. Diciembre'!$L$70</f>
        <v>3.6685556694621648</v>
      </c>
      <c r="AE41" s="74">
        <f>+'Rec. Diciembre'!$L$69+'Rec. Diciembre'!$L$70*2</f>
        <v>10.555425080027833</v>
      </c>
      <c r="AF41" s="74">
        <f>+'Rec. Diciembre'!$L$69-'Rec. Diciembre'!$L$70*2</f>
        <v>1.3729325326069421</v>
      </c>
      <c r="AG41" s="74">
        <v>5.13</v>
      </c>
      <c r="AH41" s="74">
        <f>+'Rec. Diciembre'!$N$69</f>
        <v>69.739981780539281</v>
      </c>
      <c r="AI41" s="74">
        <f>+'Rec. Diciembre'!$N$69+'Rec. Diciembre'!$N$70</f>
        <v>92.90898236215088</v>
      </c>
      <c r="AJ41" s="74">
        <f>+'Rec. Diciembre'!$N$69-'Rec. Diciembre'!$N$70</f>
        <v>46.570981198927683</v>
      </c>
      <c r="AK41" s="74">
        <f>+'Rec. Diciembre'!$N$69+'Rec. Diciembre'!$N$70*2</f>
        <v>116.07798294376248</v>
      </c>
      <c r="AL41" s="74">
        <f>+'Rec. Diciembre'!$N$69-'Rec. Diciembre'!$N$70*2</f>
        <v>23.401980617316084</v>
      </c>
      <c r="AM41" s="74">
        <v>74.77</v>
      </c>
      <c r="AN41" s="74">
        <f>+'Rec. Diciembre'!$O$69</f>
        <v>4.2643245718988352</v>
      </c>
      <c r="AO41" s="74">
        <f>+'Rec. Diciembre'!$O$69+'Rec. Diciembre'!$O$70</f>
        <v>6.7775628085788391</v>
      </c>
      <c r="AP41" s="74">
        <f>+'Rec. Diciembre'!$O$69-'Rec. Diciembre'!$O$70</f>
        <v>1.7510863352188317</v>
      </c>
      <c r="AQ41" s="74">
        <f>+'Rec. Diciembre'!$O$69+'Rec. Diciembre'!$O$70*2</f>
        <v>9.2908010452588421</v>
      </c>
      <c r="AR41" s="74">
        <f>+'Rec. Diciembre'!$O$69-'Rec. Diciembre'!$O$70*2</f>
        <v>-0.76215190146117173</v>
      </c>
      <c r="AS41" s="74"/>
      <c r="AT41" s="74">
        <f>+'Rec. Diciembre'!$P$69</f>
        <v>3.3623122606354814</v>
      </c>
      <c r="AU41" s="74">
        <f>+'Rec. Diciembre'!$P$69+'Rec. Diciembre'!$P$70</f>
        <v>4.8513495729593679</v>
      </c>
      <c r="AV41" s="74">
        <f>+'Rec. Diciembre'!$P$69-'Rec. Diciembre'!$P$70</f>
        <v>1.8732749483115947</v>
      </c>
      <c r="AW41" s="74">
        <f>+'Rec. Diciembre'!$P$69+'Rec. Diciembre'!$P$70*2</f>
        <v>6.3403868852832552</v>
      </c>
      <c r="AX41" s="74">
        <f>+'Rec. Diciembre'!$P$69-'Rec. Diciembre'!$P$70*2</f>
        <v>0.38423763598770799</v>
      </c>
      <c r="AY41" s="74"/>
      <c r="AZ41" s="74">
        <f>+'Rec. Diciembre'!$S$69</f>
        <v>10.882442015100928</v>
      </c>
      <c r="BA41" s="74">
        <f>+'Rec. Diciembre'!$S$69+'Rec. Diciembre'!$S$70</f>
        <v>18.764704720040914</v>
      </c>
      <c r="BB41" s="74">
        <f>+'Rec. Diciembre'!$S$69-'Rec. Diciembre'!$S$70</f>
        <v>3.0001793101609415</v>
      </c>
      <c r="BC41" s="74">
        <f>+'Rec. Diciembre'!$S$69+'Rec. Diciembre'!$S$70*2</f>
        <v>26.6469674249809</v>
      </c>
      <c r="BD41" s="74">
        <f>+'Rec. Diciembre'!$S$69-'Rec. Diciembre'!$S$70*2</f>
        <v>-4.8820833947790447</v>
      </c>
      <c r="BE41" s="74"/>
      <c r="BF41" s="115">
        <f>+ESTADISTICA!$AO$771</f>
        <v>23.78259649122807</v>
      </c>
      <c r="BG41" s="115">
        <f>+ESTADISTICA!$AO$771+ESTADISTICA!$AO$772</f>
        <v>30.897279379602665</v>
      </c>
      <c r="BH41" s="115">
        <f>+ESTADISTICA!$AO$771-ESTADISTICA!$AO$772</f>
        <v>16.667913602853474</v>
      </c>
      <c r="BI41" s="115">
        <f>+ESTADISTICA!$AO$771+ESTADISTICA!$AO$772*2</f>
        <v>38.01196226797726</v>
      </c>
      <c r="BJ41" s="115">
        <f>+ESTADISTICA!$AO$771-ESTADISTICA!$AO$772*2</f>
        <v>9.5532307144788788</v>
      </c>
      <c r="BK41" s="115"/>
      <c r="BL41" s="115">
        <f>+ESTADISTICA!$AP$771</f>
        <v>9632.5831578947345</v>
      </c>
      <c r="BM41" s="115">
        <f>+ESTADISTICA!$AP$771+ESTADISTICA!$AP$772</f>
        <v>11691.79056018239</v>
      </c>
      <c r="BN41" s="115">
        <f>+ESTADISTICA!$AP$771-ESTADISTICA!$AP$772</f>
        <v>7573.3757556070796</v>
      </c>
      <c r="BO41" s="115">
        <f>+ESTADISTICA!$AP$771+ESTADISTICA!$AP$772*2</f>
        <v>13750.997962470043</v>
      </c>
      <c r="BP41" s="115">
        <f>+ESTADISTICA!$AP$771-ESTADISTICA!$AP$772*2</f>
        <v>5514.1683533194255</v>
      </c>
      <c r="BQ41" s="115"/>
      <c r="BR41" s="114">
        <f>+ESTADISTICA!$AQ$771</f>
        <v>39.818771929824571</v>
      </c>
      <c r="BS41" s="114">
        <f>+ESTADISTICA!$AQ$771+ESTADISTICA!$AQ$772</f>
        <v>48.631387090201841</v>
      </c>
      <c r="BT41" s="114">
        <f>+ESTADISTICA!$AQ$771-ESTADISTICA!$AQ$772</f>
        <v>31.006156769447301</v>
      </c>
      <c r="BU41" s="114">
        <f>+ESTADISTICA!$AQ$771+ESTADISTICA!$AQ$772*2</f>
        <v>57.444002250579103</v>
      </c>
      <c r="BV41" s="114">
        <f>+ESTADISTICA!$AQ$771-ESTADISTICA!$AQ$772*2</f>
        <v>22.193541609070035</v>
      </c>
      <c r="BW41" s="114"/>
      <c r="BX41" s="74">
        <f>+ESTADISTICA!$AR$771</f>
        <v>10.63842105263158</v>
      </c>
      <c r="BY41" s="74">
        <f>+ESTADISTICA!$AR$771+ESTADISTICA!$AR$772</f>
        <v>14.039956309726993</v>
      </c>
      <c r="BZ41" s="74">
        <f>+ESTADISTICA!$AR$771-ESTADISTICA!$AR$772</f>
        <v>7.2368857955361676</v>
      </c>
      <c r="CA41" s="74">
        <f>+ESTADISTICA!$AR$771+ESTADISTICA!$AR$772*2</f>
        <v>17.441491566822407</v>
      </c>
      <c r="CB41" s="74">
        <f>+ESTADISTICA!$AR$771-ESTADISTICA!$AR$772*2</f>
        <v>3.8353505384407551</v>
      </c>
      <c r="CC41" s="74"/>
      <c r="CD41" s="74">
        <f>+ESTADISTICA!$BL$771</f>
        <v>1.3761929824561403</v>
      </c>
      <c r="CE41" s="74">
        <f>+ESTADISTICA!$BL$771+ESTADISTICA!$BL$772</f>
        <v>1.9599445330382501</v>
      </c>
      <c r="CF41" s="74">
        <f>+ESTADISTICA!$BL$771-ESTADISTICA!$BL$772</f>
        <v>0.79244143187403038</v>
      </c>
      <c r="CG41" s="74">
        <f>+ESTADISTICA!$BL$771+ESTADISTICA!$BL$772*2</f>
        <v>2.5436960836203601</v>
      </c>
      <c r="CH41" s="74">
        <f>+ESTADISTICA!$BL$771-ESTADISTICA!$BL$772*2</f>
        <v>0.20868988129192045</v>
      </c>
      <c r="CI41" s="74"/>
      <c r="CJ41" s="74">
        <f>+ESTADISTICA!$BM$771</f>
        <v>776.40175438596486</v>
      </c>
      <c r="CK41" s="74">
        <f>+ESTADISTICA!$BM$771+ESTADISTICA!$BM$772</f>
        <v>1085.0072702386867</v>
      </c>
      <c r="CL41" s="74">
        <f>+ESTADISTICA!$BM$771-ESTADISTICA!$BM$772</f>
        <v>467.79623853324307</v>
      </c>
      <c r="CM41" s="74">
        <f>+ESTADISTICA!$BM$771+ESTADISTICA!$BM$772*2</f>
        <v>1393.6127860914085</v>
      </c>
      <c r="CN41" s="74">
        <f>+ESTADISTICA!$BM$771-ESTADISTICA!$BM$772*2</f>
        <v>159.19072268052128</v>
      </c>
      <c r="CO41" s="74"/>
      <c r="CP41" s="114">
        <f>+ESTADISTICA!$BO$771</f>
        <v>50.673157894736832</v>
      </c>
      <c r="CQ41" s="114">
        <f>+ESTADISTICA!$BO$771+ESTADISTICA!$BO$772</f>
        <v>57.927057377550724</v>
      </c>
      <c r="CR41" s="114">
        <f>+ESTADISTICA!$BO$771-ESTADISTICA!$BO$772</f>
        <v>43.419258411922939</v>
      </c>
      <c r="CS41" s="114">
        <f>+ESTADISTICA!$BO$771+ESTADISTICA!$BO$772*2</f>
        <v>65.180956860364617</v>
      </c>
      <c r="CT41" s="114">
        <f>+ESTADISTICA!$BO$771-ESTADISTICA!$BO$772*2</f>
        <v>36.16535892910904</v>
      </c>
      <c r="CU41" s="72"/>
      <c r="CV41" s="115">
        <f>+ESTADISTICA!$CJ$771</f>
        <v>2.5155892857142859</v>
      </c>
      <c r="CW41" s="115">
        <f>+ESTADISTICA!$CJ$771+ESTADISTICA!$CJ$772</f>
        <v>3.8390560937163278</v>
      </c>
      <c r="CX41" s="115">
        <f>+ESTADISTICA!$CJ$771-ESTADISTICA!$CJ$772</f>
        <v>1.1921224777122439</v>
      </c>
      <c r="CY41" s="115">
        <f>+ESTADISTICA!$CJ$771+ESTADISTICA!$CJ$772*2</f>
        <v>5.1625229017183702</v>
      </c>
      <c r="CZ41" s="115">
        <f>+ESTADISTICA!$CJ$771-ESTADISTICA!$CJ$772*2</f>
        <v>-0.13134433028979808</v>
      </c>
      <c r="DA41" s="105"/>
      <c r="DB41" s="115">
        <f>+ESTADISTICA!$CK$771</f>
        <v>749.21446428571403</v>
      </c>
      <c r="DC41" s="115">
        <f>+ESTADISTICA!$CK$771+ESTADISTICA!$CK$772</f>
        <v>1260.1168024213255</v>
      </c>
      <c r="DD41" s="115">
        <f>+ESTADISTICA!$CK$771-ESTADISTICA!$CK$772</f>
        <v>238.31212615010253</v>
      </c>
      <c r="DE41" s="115">
        <f>+ESTADISTICA!$CK$771+ESTADISTICA!$CK$772*2</f>
        <v>1771.0191405569371</v>
      </c>
      <c r="DF41" s="115">
        <f>+ESTADISTICA!$CK$771-ESTADISTICA!$CK$772*2</f>
        <v>-272.59021198550897</v>
      </c>
      <c r="DG41" s="105"/>
      <c r="DH41" s="115">
        <f>+ESTADISTICA!$CN$771</f>
        <v>32.926125000000006</v>
      </c>
      <c r="DI41" s="115">
        <f>+ESTADISTICA!$CN$771+ESTADISTICA!$CN$772</f>
        <v>41.510772175600486</v>
      </c>
      <c r="DJ41" s="115">
        <f>+ESTADISTICA!$CN$771-ESTADISTICA!$CN$772</f>
        <v>24.341477824399526</v>
      </c>
      <c r="DK41" s="115">
        <f>+ESTADISTICA!$CN$771+ESTADISTICA!$CN$772*2</f>
        <v>50.09541935120096</v>
      </c>
      <c r="DL41" s="115">
        <f>+ESTADISTICA!$CN$771-ESTADISTICA!$CN$772*2</f>
        <v>15.756830648799049</v>
      </c>
      <c r="DM41" s="105"/>
    </row>
    <row r="42" spans="3:117" x14ac:dyDescent="0.25">
      <c r="C42" s="70">
        <v>703</v>
      </c>
      <c r="D42" s="114">
        <f>+'Rec. Diciembre'!$G$69</f>
        <v>59.718397140410723</v>
      </c>
      <c r="E42" s="114">
        <f>+'Rec. Diciembre'!$G$69+'Rec. Diciembre'!$G$70</f>
        <v>79.56947997745614</v>
      </c>
      <c r="F42" s="114">
        <f>+'Rec. Diciembre'!$G$69-'Rec. Diciembre'!$G$70</f>
        <v>39.867314303365305</v>
      </c>
      <c r="G42" s="114">
        <f>+'Rec. Diciembre'!$G$69+'Rec. Diciembre'!$G$70*2</f>
        <v>99.420562814501551</v>
      </c>
      <c r="H42" s="114">
        <f>+'Rec. Diciembre'!$G$69-'Rec. Diciembre'!$G$70*2</f>
        <v>20.016231466319894</v>
      </c>
      <c r="I42" s="114">
        <v>65.63</v>
      </c>
      <c r="J42" s="114">
        <f>+'Rec. Diciembre'!$H$69</f>
        <v>73.942210917869019</v>
      </c>
      <c r="K42" s="114">
        <f>+'Rec. Diciembre'!$H$69+'Rec. Diciembre'!$H$70</f>
        <v>98.409794611773862</v>
      </c>
      <c r="L42" s="114">
        <f>+'Rec. Diciembre'!$H$69-'Rec. Diciembre'!$H$70</f>
        <v>49.474627223964177</v>
      </c>
      <c r="M42" s="114">
        <f>+'Rec. Diciembre'!$H$69+'Rec. Diciembre'!$H$70*2</f>
        <v>122.87737830567869</v>
      </c>
      <c r="N42" s="114">
        <f>+'Rec. Diciembre'!$H$69-'Rec. Diciembre'!$H$70*2</f>
        <v>25.007043530059342</v>
      </c>
      <c r="O42" s="114">
        <v>82.78</v>
      </c>
      <c r="P42" s="114">
        <f>+'Rec. Diciembre'!$I$69</f>
        <v>79.922204634160337</v>
      </c>
      <c r="Q42" s="114">
        <f>+'Rec. Diciembre'!$I$69+'Rec. Diciembre'!$I$70</f>
        <v>106.3185991193848</v>
      </c>
      <c r="R42" s="114">
        <f>+'Rec. Diciembre'!$I$69-'Rec. Diciembre'!$I$70</f>
        <v>53.525810148935875</v>
      </c>
      <c r="S42" s="114">
        <f>+'Rec. Diciembre'!$I$69+'Rec. Diciembre'!$I$70*2</f>
        <v>132.71499360460928</v>
      </c>
      <c r="T42" s="114">
        <f>+'Rec. Diciembre'!$I$69-'Rec. Diciembre'!$I$70*2</f>
        <v>27.129415663711406</v>
      </c>
      <c r="U42" s="114">
        <v>87.75</v>
      </c>
      <c r="V42" s="74">
        <f>+'Rec. Diciembre'!$K$69</f>
        <v>4.2377690526466996</v>
      </c>
      <c r="W42" s="74">
        <f>+'Rec. Diciembre'!$K$69+'Rec. Diciembre'!$K$70</f>
        <v>6.0403188005723845</v>
      </c>
      <c r="X42" s="74">
        <f>+'Rec. Diciembre'!$K$69-'Rec. Diciembre'!$K$70</f>
        <v>2.4352193047210147</v>
      </c>
      <c r="Y42" s="74">
        <f>+'Rec. Diciembre'!$K$69+'Rec. Diciembre'!$K$70*2</f>
        <v>7.8428685484980694</v>
      </c>
      <c r="Z42" s="74">
        <f>+'Rec. Diciembre'!$K$69-'Rec. Diciembre'!$K$70*2</f>
        <v>0.63266955679533021</v>
      </c>
      <c r="AA42" s="74">
        <v>5.0599999999999996</v>
      </c>
      <c r="AB42" s="74">
        <f>+'Rec. Diciembre'!$L$69</f>
        <v>5.9641788063173875</v>
      </c>
      <c r="AC42" s="74">
        <f>+'Rec. Diciembre'!$L$69+'Rec. Diciembre'!$L$70</f>
        <v>8.2598019431726097</v>
      </c>
      <c r="AD42" s="74">
        <f>+'Rec. Diciembre'!$L$69-'Rec. Diciembre'!$L$70</f>
        <v>3.6685556694621648</v>
      </c>
      <c r="AE42" s="74">
        <f>+'Rec. Diciembre'!$L$69+'Rec. Diciembre'!$L$70*2</f>
        <v>10.555425080027833</v>
      </c>
      <c r="AF42" s="74">
        <f>+'Rec. Diciembre'!$L$69-'Rec. Diciembre'!$L$70*2</f>
        <v>1.3729325326069421</v>
      </c>
      <c r="AG42" s="74">
        <v>5.13</v>
      </c>
      <c r="AH42" s="74">
        <f>+'Rec. Diciembre'!$N$69</f>
        <v>69.739981780539281</v>
      </c>
      <c r="AI42" s="74">
        <f>+'Rec. Diciembre'!$N$69+'Rec. Diciembre'!$N$70</f>
        <v>92.90898236215088</v>
      </c>
      <c r="AJ42" s="74">
        <f>+'Rec. Diciembre'!$N$69-'Rec. Diciembre'!$N$70</f>
        <v>46.570981198927683</v>
      </c>
      <c r="AK42" s="74">
        <f>+'Rec. Diciembre'!$N$69+'Rec. Diciembre'!$N$70*2</f>
        <v>116.07798294376248</v>
      </c>
      <c r="AL42" s="74">
        <f>+'Rec. Diciembre'!$N$69-'Rec. Diciembre'!$N$70*2</f>
        <v>23.401980617316084</v>
      </c>
      <c r="AM42" s="74">
        <v>74.77</v>
      </c>
      <c r="AN42" s="74">
        <f>+'Rec. Diciembre'!$O$69</f>
        <v>4.2643245718988352</v>
      </c>
      <c r="AO42" s="74">
        <f>+'Rec. Diciembre'!$O$69+'Rec. Diciembre'!$O$70</f>
        <v>6.7775628085788391</v>
      </c>
      <c r="AP42" s="74">
        <f>+'Rec. Diciembre'!$O$69-'Rec. Diciembre'!$O$70</f>
        <v>1.7510863352188317</v>
      </c>
      <c r="AQ42" s="74">
        <f>+'Rec. Diciembre'!$O$69+'Rec. Diciembre'!$O$70*2</f>
        <v>9.2908010452588421</v>
      </c>
      <c r="AR42" s="74">
        <f>+'Rec. Diciembre'!$O$69-'Rec. Diciembre'!$O$70*2</f>
        <v>-0.76215190146117173</v>
      </c>
      <c r="AS42" s="74"/>
      <c r="AT42" s="74">
        <f>+'Rec. Diciembre'!$P$69</f>
        <v>3.3623122606354814</v>
      </c>
      <c r="AU42" s="74">
        <f>+'Rec. Diciembre'!$P$69+'Rec. Diciembre'!$P$70</f>
        <v>4.8513495729593679</v>
      </c>
      <c r="AV42" s="74">
        <f>+'Rec. Diciembre'!$P$69-'Rec. Diciembre'!$P$70</f>
        <v>1.8732749483115947</v>
      </c>
      <c r="AW42" s="74">
        <f>+'Rec. Diciembre'!$P$69+'Rec. Diciembre'!$P$70*2</f>
        <v>6.3403868852832552</v>
      </c>
      <c r="AX42" s="74">
        <f>+'Rec. Diciembre'!$P$69-'Rec. Diciembre'!$P$70*2</f>
        <v>0.38423763598770799</v>
      </c>
      <c r="AY42" s="74"/>
      <c r="AZ42" s="74">
        <f>+'Rec. Diciembre'!$S$69</f>
        <v>10.882442015100928</v>
      </c>
      <c r="BA42" s="74">
        <f>+'Rec. Diciembre'!$S$69+'Rec. Diciembre'!$S$70</f>
        <v>18.764704720040914</v>
      </c>
      <c r="BB42" s="74">
        <f>+'Rec. Diciembre'!$S$69-'Rec. Diciembre'!$S$70</f>
        <v>3.0001793101609415</v>
      </c>
      <c r="BC42" s="74">
        <f>+'Rec. Diciembre'!$S$69+'Rec. Diciembre'!$S$70*2</f>
        <v>26.6469674249809</v>
      </c>
      <c r="BD42" s="74">
        <f>+'Rec. Diciembre'!$S$69-'Rec. Diciembre'!$S$70*2</f>
        <v>-4.8820833947790447</v>
      </c>
      <c r="BE42" s="74"/>
      <c r="BF42" s="115">
        <f>+ESTADISTICA!$AO$771</f>
        <v>23.78259649122807</v>
      </c>
      <c r="BG42" s="115">
        <f>+ESTADISTICA!$AO$771+ESTADISTICA!$AO$772</f>
        <v>30.897279379602665</v>
      </c>
      <c r="BH42" s="115">
        <f>+ESTADISTICA!$AO$771-ESTADISTICA!$AO$772</f>
        <v>16.667913602853474</v>
      </c>
      <c r="BI42" s="115">
        <f>+ESTADISTICA!$AO$771+ESTADISTICA!$AO$772*2</f>
        <v>38.01196226797726</v>
      </c>
      <c r="BJ42" s="115">
        <f>+ESTADISTICA!$AO$771-ESTADISTICA!$AO$772*2</f>
        <v>9.5532307144788788</v>
      </c>
      <c r="BK42" s="115"/>
      <c r="BL42" s="115">
        <f>+ESTADISTICA!$AP$771</f>
        <v>9632.5831578947345</v>
      </c>
      <c r="BM42" s="115">
        <f>+ESTADISTICA!$AP$771+ESTADISTICA!$AP$772</f>
        <v>11691.79056018239</v>
      </c>
      <c r="BN42" s="115">
        <f>+ESTADISTICA!$AP$771-ESTADISTICA!$AP$772</f>
        <v>7573.3757556070796</v>
      </c>
      <c r="BO42" s="115">
        <f>+ESTADISTICA!$AP$771+ESTADISTICA!$AP$772*2</f>
        <v>13750.997962470043</v>
      </c>
      <c r="BP42" s="115">
        <f>+ESTADISTICA!$AP$771-ESTADISTICA!$AP$772*2</f>
        <v>5514.1683533194255</v>
      </c>
      <c r="BQ42" s="115"/>
      <c r="BR42" s="114">
        <f>+ESTADISTICA!$AQ$771</f>
        <v>39.818771929824571</v>
      </c>
      <c r="BS42" s="114">
        <f>+ESTADISTICA!$AQ$771+ESTADISTICA!$AQ$772</f>
        <v>48.631387090201841</v>
      </c>
      <c r="BT42" s="114">
        <f>+ESTADISTICA!$AQ$771-ESTADISTICA!$AQ$772</f>
        <v>31.006156769447301</v>
      </c>
      <c r="BU42" s="114">
        <f>+ESTADISTICA!$AQ$771+ESTADISTICA!$AQ$772*2</f>
        <v>57.444002250579103</v>
      </c>
      <c r="BV42" s="114">
        <f>+ESTADISTICA!$AQ$771-ESTADISTICA!$AQ$772*2</f>
        <v>22.193541609070035</v>
      </c>
      <c r="BW42" s="114"/>
      <c r="BX42" s="74">
        <f>+ESTADISTICA!$AR$771</f>
        <v>10.63842105263158</v>
      </c>
      <c r="BY42" s="74">
        <f>+ESTADISTICA!$AR$771+ESTADISTICA!$AR$772</f>
        <v>14.039956309726993</v>
      </c>
      <c r="BZ42" s="74">
        <f>+ESTADISTICA!$AR$771-ESTADISTICA!$AR$772</f>
        <v>7.2368857955361676</v>
      </c>
      <c r="CA42" s="74">
        <f>+ESTADISTICA!$AR$771+ESTADISTICA!$AR$772*2</f>
        <v>17.441491566822407</v>
      </c>
      <c r="CB42" s="74">
        <f>+ESTADISTICA!$AR$771-ESTADISTICA!$AR$772*2</f>
        <v>3.8353505384407551</v>
      </c>
      <c r="CC42" s="74"/>
      <c r="CD42" s="74">
        <f>+ESTADISTICA!$BL$771</f>
        <v>1.3761929824561403</v>
      </c>
      <c r="CE42" s="74">
        <f>+ESTADISTICA!$BL$771+ESTADISTICA!$BL$772</f>
        <v>1.9599445330382501</v>
      </c>
      <c r="CF42" s="74">
        <f>+ESTADISTICA!$BL$771-ESTADISTICA!$BL$772</f>
        <v>0.79244143187403038</v>
      </c>
      <c r="CG42" s="74">
        <f>+ESTADISTICA!$BL$771+ESTADISTICA!$BL$772*2</f>
        <v>2.5436960836203601</v>
      </c>
      <c r="CH42" s="74">
        <f>+ESTADISTICA!$BL$771-ESTADISTICA!$BL$772*2</f>
        <v>0.20868988129192045</v>
      </c>
      <c r="CI42" s="74"/>
      <c r="CJ42" s="74">
        <f>+ESTADISTICA!$BM$771</f>
        <v>776.40175438596486</v>
      </c>
      <c r="CK42" s="74">
        <f>+ESTADISTICA!$BM$771+ESTADISTICA!$BM$772</f>
        <v>1085.0072702386867</v>
      </c>
      <c r="CL42" s="74">
        <f>+ESTADISTICA!$BM$771-ESTADISTICA!$BM$772</f>
        <v>467.79623853324307</v>
      </c>
      <c r="CM42" s="74">
        <f>+ESTADISTICA!$BM$771+ESTADISTICA!$BM$772*2</f>
        <v>1393.6127860914085</v>
      </c>
      <c r="CN42" s="74">
        <f>+ESTADISTICA!$BM$771-ESTADISTICA!$BM$772*2</f>
        <v>159.19072268052128</v>
      </c>
      <c r="CO42" s="74"/>
      <c r="CP42" s="114">
        <f>+ESTADISTICA!$BO$771</f>
        <v>50.673157894736832</v>
      </c>
      <c r="CQ42" s="114">
        <f>+ESTADISTICA!$BO$771+ESTADISTICA!$BO$772</f>
        <v>57.927057377550724</v>
      </c>
      <c r="CR42" s="114">
        <f>+ESTADISTICA!$BO$771-ESTADISTICA!$BO$772</f>
        <v>43.419258411922939</v>
      </c>
      <c r="CS42" s="114">
        <f>+ESTADISTICA!$BO$771+ESTADISTICA!$BO$772*2</f>
        <v>65.180956860364617</v>
      </c>
      <c r="CT42" s="114">
        <f>+ESTADISTICA!$BO$771-ESTADISTICA!$BO$772*2</f>
        <v>36.16535892910904</v>
      </c>
      <c r="CU42" s="72"/>
      <c r="CV42" s="115">
        <f>+ESTADISTICA!$CJ$771</f>
        <v>2.5155892857142859</v>
      </c>
      <c r="CW42" s="115">
        <f>+ESTADISTICA!$CJ$771+ESTADISTICA!$CJ$772</f>
        <v>3.8390560937163278</v>
      </c>
      <c r="CX42" s="115">
        <f>+ESTADISTICA!$CJ$771-ESTADISTICA!$CJ$772</f>
        <v>1.1921224777122439</v>
      </c>
      <c r="CY42" s="115">
        <f>+ESTADISTICA!$CJ$771+ESTADISTICA!$CJ$772*2</f>
        <v>5.1625229017183702</v>
      </c>
      <c r="CZ42" s="115">
        <f>+ESTADISTICA!$CJ$771-ESTADISTICA!$CJ$772*2</f>
        <v>-0.13134433028979808</v>
      </c>
      <c r="DA42" s="105"/>
      <c r="DB42" s="115">
        <f>+ESTADISTICA!$CK$771</f>
        <v>749.21446428571403</v>
      </c>
      <c r="DC42" s="115">
        <f>+ESTADISTICA!$CK$771+ESTADISTICA!$CK$772</f>
        <v>1260.1168024213255</v>
      </c>
      <c r="DD42" s="115">
        <f>+ESTADISTICA!$CK$771-ESTADISTICA!$CK$772</f>
        <v>238.31212615010253</v>
      </c>
      <c r="DE42" s="115">
        <f>+ESTADISTICA!$CK$771+ESTADISTICA!$CK$772*2</f>
        <v>1771.0191405569371</v>
      </c>
      <c r="DF42" s="115">
        <f>+ESTADISTICA!$CK$771-ESTADISTICA!$CK$772*2</f>
        <v>-272.59021198550897</v>
      </c>
      <c r="DG42" s="105"/>
      <c r="DH42" s="115">
        <f>+ESTADISTICA!$CN$771</f>
        <v>32.926125000000006</v>
      </c>
      <c r="DI42" s="115">
        <f>+ESTADISTICA!$CN$771+ESTADISTICA!$CN$772</f>
        <v>41.510772175600486</v>
      </c>
      <c r="DJ42" s="115">
        <f>+ESTADISTICA!$CN$771-ESTADISTICA!$CN$772</f>
        <v>24.341477824399526</v>
      </c>
      <c r="DK42" s="115">
        <f>+ESTADISTICA!$CN$771+ESTADISTICA!$CN$772*2</f>
        <v>50.09541935120096</v>
      </c>
      <c r="DL42" s="115">
        <f>+ESTADISTICA!$CN$771-ESTADISTICA!$CN$772*2</f>
        <v>15.756830648799049</v>
      </c>
      <c r="DM42" s="105"/>
    </row>
    <row r="43" spans="3:117" x14ac:dyDescent="0.25">
      <c r="C43" s="70">
        <v>704</v>
      </c>
      <c r="D43" s="114">
        <f>+'Rec. Diciembre'!$G$69</f>
        <v>59.718397140410723</v>
      </c>
      <c r="E43" s="114">
        <f>+'Rec. Diciembre'!$G$69+'Rec. Diciembre'!$G$70</f>
        <v>79.56947997745614</v>
      </c>
      <c r="F43" s="114">
        <f>+'Rec. Diciembre'!$G$69-'Rec. Diciembre'!$G$70</f>
        <v>39.867314303365305</v>
      </c>
      <c r="G43" s="114">
        <f>+'Rec. Diciembre'!$G$69+'Rec. Diciembre'!$G$70*2</f>
        <v>99.420562814501551</v>
      </c>
      <c r="H43" s="114">
        <f>+'Rec. Diciembre'!$G$69-'Rec. Diciembre'!$G$70*2</f>
        <v>20.016231466319894</v>
      </c>
      <c r="I43" s="114">
        <v>65.63</v>
      </c>
      <c r="J43" s="114">
        <f>+'Rec. Diciembre'!$H$69</f>
        <v>73.942210917869019</v>
      </c>
      <c r="K43" s="114">
        <f>+'Rec. Diciembre'!$H$69+'Rec. Diciembre'!$H$70</f>
        <v>98.409794611773862</v>
      </c>
      <c r="L43" s="114">
        <f>+'Rec. Diciembre'!$H$69-'Rec. Diciembre'!$H$70</f>
        <v>49.474627223964177</v>
      </c>
      <c r="M43" s="114">
        <f>+'Rec. Diciembre'!$H$69+'Rec. Diciembre'!$H$70*2</f>
        <v>122.87737830567869</v>
      </c>
      <c r="N43" s="114">
        <f>+'Rec. Diciembre'!$H$69-'Rec. Diciembre'!$H$70*2</f>
        <v>25.007043530059342</v>
      </c>
      <c r="O43" s="114">
        <v>82.78</v>
      </c>
      <c r="P43" s="114">
        <f>+'Rec. Diciembre'!$I$69</f>
        <v>79.922204634160337</v>
      </c>
      <c r="Q43" s="114">
        <f>+'Rec. Diciembre'!$I$69+'Rec. Diciembre'!$I$70</f>
        <v>106.3185991193848</v>
      </c>
      <c r="R43" s="114">
        <f>+'Rec. Diciembre'!$I$69-'Rec. Diciembre'!$I$70</f>
        <v>53.525810148935875</v>
      </c>
      <c r="S43" s="114">
        <f>+'Rec. Diciembre'!$I$69+'Rec. Diciembre'!$I$70*2</f>
        <v>132.71499360460928</v>
      </c>
      <c r="T43" s="114">
        <f>+'Rec. Diciembre'!$I$69-'Rec. Diciembre'!$I$70*2</f>
        <v>27.129415663711406</v>
      </c>
      <c r="U43" s="114">
        <v>87.75</v>
      </c>
      <c r="V43" s="74">
        <f>+'Rec. Diciembre'!$K$69</f>
        <v>4.2377690526466996</v>
      </c>
      <c r="W43" s="74">
        <f>+'Rec. Diciembre'!$K$69+'Rec. Diciembre'!$K$70</f>
        <v>6.0403188005723845</v>
      </c>
      <c r="X43" s="74">
        <f>+'Rec. Diciembre'!$K$69-'Rec. Diciembre'!$K$70</f>
        <v>2.4352193047210147</v>
      </c>
      <c r="Y43" s="74">
        <f>+'Rec. Diciembre'!$K$69+'Rec. Diciembre'!$K$70*2</f>
        <v>7.8428685484980694</v>
      </c>
      <c r="Z43" s="74">
        <f>+'Rec. Diciembre'!$K$69-'Rec. Diciembre'!$K$70*2</f>
        <v>0.63266955679533021</v>
      </c>
      <c r="AA43" s="74">
        <v>5.0599999999999996</v>
      </c>
      <c r="AB43" s="74">
        <f>+'Rec. Diciembre'!$L$69</f>
        <v>5.9641788063173875</v>
      </c>
      <c r="AC43" s="74">
        <f>+'Rec. Diciembre'!$L$69+'Rec. Diciembre'!$L$70</f>
        <v>8.2598019431726097</v>
      </c>
      <c r="AD43" s="74">
        <f>+'Rec. Diciembre'!$L$69-'Rec. Diciembre'!$L$70</f>
        <v>3.6685556694621648</v>
      </c>
      <c r="AE43" s="74">
        <f>+'Rec. Diciembre'!$L$69+'Rec. Diciembre'!$L$70*2</f>
        <v>10.555425080027833</v>
      </c>
      <c r="AF43" s="74">
        <f>+'Rec. Diciembre'!$L$69-'Rec. Diciembre'!$L$70*2</f>
        <v>1.3729325326069421</v>
      </c>
      <c r="AG43" s="74">
        <v>5.13</v>
      </c>
      <c r="AH43" s="74">
        <f>+'Rec. Diciembre'!$N$69</f>
        <v>69.739981780539281</v>
      </c>
      <c r="AI43" s="74">
        <f>+'Rec. Diciembre'!$N$69+'Rec. Diciembre'!$N$70</f>
        <v>92.90898236215088</v>
      </c>
      <c r="AJ43" s="74">
        <f>+'Rec. Diciembre'!$N$69-'Rec. Diciembre'!$N$70</f>
        <v>46.570981198927683</v>
      </c>
      <c r="AK43" s="74">
        <f>+'Rec. Diciembre'!$N$69+'Rec. Diciembre'!$N$70*2</f>
        <v>116.07798294376248</v>
      </c>
      <c r="AL43" s="74">
        <f>+'Rec. Diciembre'!$N$69-'Rec. Diciembre'!$N$70*2</f>
        <v>23.401980617316084</v>
      </c>
      <c r="AM43" s="74">
        <v>74.77</v>
      </c>
      <c r="AN43" s="74">
        <f>+'Rec. Diciembre'!$O$69</f>
        <v>4.2643245718988352</v>
      </c>
      <c r="AO43" s="74">
        <f>+'Rec. Diciembre'!$O$69+'Rec. Diciembre'!$O$70</f>
        <v>6.7775628085788391</v>
      </c>
      <c r="AP43" s="74">
        <f>+'Rec. Diciembre'!$O$69-'Rec. Diciembre'!$O$70</f>
        <v>1.7510863352188317</v>
      </c>
      <c r="AQ43" s="74">
        <f>+'Rec. Diciembre'!$O$69+'Rec. Diciembre'!$O$70*2</f>
        <v>9.2908010452588421</v>
      </c>
      <c r="AR43" s="74">
        <f>+'Rec. Diciembre'!$O$69-'Rec. Diciembre'!$O$70*2</f>
        <v>-0.76215190146117173</v>
      </c>
      <c r="AS43" s="74"/>
      <c r="AT43" s="74">
        <f>+'Rec. Diciembre'!$P$69</f>
        <v>3.3623122606354814</v>
      </c>
      <c r="AU43" s="74">
        <f>+'Rec. Diciembre'!$P$69+'Rec. Diciembre'!$P$70</f>
        <v>4.8513495729593679</v>
      </c>
      <c r="AV43" s="74">
        <f>+'Rec. Diciembre'!$P$69-'Rec. Diciembre'!$P$70</f>
        <v>1.8732749483115947</v>
      </c>
      <c r="AW43" s="74">
        <f>+'Rec. Diciembre'!$P$69+'Rec. Diciembre'!$P$70*2</f>
        <v>6.3403868852832552</v>
      </c>
      <c r="AX43" s="74">
        <f>+'Rec. Diciembre'!$P$69-'Rec. Diciembre'!$P$70*2</f>
        <v>0.38423763598770799</v>
      </c>
      <c r="AY43" s="74"/>
      <c r="AZ43" s="74">
        <f>+'Rec. Diciembre'!$S$69</f>
        <v>10.882442015100928</v>
      </c>
      <c r="BA43" s="74">
        <f>+'Rec. Diciembre'!$S$69+'Rec. Diciembre'!$S$70</f>
        <v>18.764704720040914</v>
      </c>
      <c r="BB43" s="74">
        <f>+'Rec. Diciembre'!$S$69-'Rec. Diciembre'!$S$70</f>
        <v>3.0001793101609415</v>
      </c>
      <c r="BC43" s="74">
        <f>+'Rec. Diciembre'!$S$69+'Rec. Diciembre'!$S$70*2</f>
        <v>26.6469674249809</v>
      </c>
      <c r="BD43" s="74">
        <f>+'Rec. Diciembre'!$S$69-'Rec. Diciembre'!$S$70*2</f>
        <v>-4.8820833947790447</v>
      </c>
      <c r="BE43" s="74"/>
      <c r="BF43" s="115">
        <f>+ESTADISTICA!$AO$771</f>
        <v>23.78259649122807</v>
      </c>
      <c r="BG43" s="115">
        <f>+ESTADISTICA!$AO$771+ESTADISTICA!$AO$772</f>
        <v>30.897279379602665</v>
      </c>
      <c r="BH43" s="115">
        <f>+ESTADISTICA!$AO$771-ESTADISTICA!$AO$772</f>
        <v>16.667913602853474</v>
      </c>
      <c r="BI43" s="115">
        <f>+ESTADISTICA!$AO$771+ESTADISTICA!$AO$772*2</f>
        <v>38.01196226797726</v>
      </c>
      <c r="BJ43" s="115">
        <f>+ESTADISTICA!$AO$771-ESTADISTICA!$AO$772*2</f>
        <v>9.5532307144788788</v>
      </c>
      <c r="BK43" s="115"/>
      <c r="BL43" s="115">
        <f>+ESTADISTICA!$AP$771</f>
        <v>9632.5831578947345</v>
      </c>
      <c r="BM43" s="115">
        <f>+ESTADISTICA!$AP$771+ESTADISTICA!$AP$772</f>
        <v>11691.79056018239</v>
      </c>
      <c r="BN43" s="115">
        <f>+ESTADISTICA!$AP$771-ESTADISTICA!$AP$772</f>
        <v>7573.3757556070796</v>
      </c>
      <c r="BO43" s="115">
        <f>+ESTADISTICA!$AP$771+ESTADISTICA!$AP$772*2</f>
        <v>13750.997962470043</v>
      </c>
      <c r="BP43" s="115">
        <f>+ESTADISTICA!$AP$771-ESTADISTICA!$AP$772*2</f>
        <v>5514.1683533194255</v>
      </c>
      <c r="BQ43" s="115"/>
      <c r="BR43" s="114">
        <f>+ESTADISTICA!$AQ$771</f>
        <v>39.818771929824571</v>
      </c>
      <c r="BS43" s="114">
        <f>+ESTADISTICA!$AQ$771+ESTADISTICA!$AQ$772</f>
        <v>48.631387090201841</v>
      </c>
      <c r="BT43" s="114">
        <f>+ESTADISTICA!$AQ$771-ESTADISTICA!$AQ$772</f>
        <v>31.006156769447301</v>
      </c>
      <c r="BU43" s="114">
        <f>+ESTADISTICA!$AQ$771+ESTADISTICA!$AQ$772*2</f>
        <v>57.444002250579103</v>
      </c>
      <c r="BV43" s="114">
        <f>+ESTADISTICA!$AQ$771-ESTADISTICA!$AQ$772*2</f>
        <v>22.193541609070035</v>
      </c>
      <c r="BW43" s="114"/>
      <c r="BX43" s="74">
        <f>+ESTADISTICA!$AR$771</f>
        <v>10.63842105263158</v>
      </c>
      <c r="BY43" s="74">
        <f>+ESTADISTICA!$AR$771+ESTADISTICA!$AR$772</f>
        <v>14.039956309726993</v>
      </c>
      <c r="BZ43" s="74">
        <f>+ESTADISTICA!$AR$771-ESTADISTICA!$AR$772</f>
        <v>7.2368857955361676</v>
      </c>
      <c r="CA43" s="74">
        <f>+ESTADISTICA!$AR$771+ESTADISTICA!$AR$772*2</f>
        <v>17.441491566822407</v>
      </c>
      <c r="CB43" s="74">
        <f>+ESTADISTICA!$AR$771-ESTADISTICA!$AR$772*2</f>
        <v>3.8353505384407551</v>
      </c>
      <c r="CC43" s="74"/>
      <c r="CD43" s="74">
        <f>+ESTADISTICA!$BL$771</f>
        <v>1.3761929824561403</v>
      </c>
      <c r="CE43" s="74">
        <f>+ESTADISTICA!$BL$771+ESTADISTICA!$BL$772</f>
        <v>1.9599445330382501</v>
      </c>
      <c r="CF43" s="74">
        <f>+ESTADISTICA!$BL$771-ESTADISTICA!$BL$772</f>
        <v>0.79244143187403038</v>
      </c>
      <c r="CG43" s="74">
        <f>+ESTADISTICA!$BL$771+ESTADISTICA!$BL$772*2</f>
        <v>2.5436960836203601</v>
      </c>
      <c r="CH43" s="74">
        <f>+ESTADISTICA!$BL$771-ESTADISTICA!$BL$772*2</f>
        <v>0.20868988129192045</v>
      </c>
      <c r="CI43" s="74"/>
      <c r="CJ43" s="74">
        <f>+ESTADISTICA!$BM$771</f>
        <v>776.40175438596486</v>
      </c>
      <c r="CK43" s="74">
        <f>+ESTADISTICA!$BM$771+ESTADISTICA!$BM$772</f>
        <v>1085.0072702386867</v>
      </c>
      <c r="CL43" s="74">
        <f>+ESTADISTICA!$BM$771-ESTADISTICA!$BM$772</f>
        <v>467.79623853324307</v>
      </c>
      <c r="CM43" s="74">
        <f>+ESTADISTICA!$BM$771+ESTADISTICA!$BM$772*2</f>
        <v>1393.6127860914085</v>
      </c>
      <c r="CN43" s="74">
        <f>+ESTADISTICA!$BM$771-ESTADISTICA!$BM$772*2</f>
        <v>159.19072268052128</v>
      </c>
      <c r="CO43" s="74"/>
      <c r="CP43" s="114">
        <f>+ESTADISTICA!$BO$771</f>
        <v>50.673157894736832</v>
      </c>
      <c r="CQ43" s="114">
        <f>+ESTADISTICA!$BO$771+ESTADISTICA!$BO$772</f>
        <v>57.927057377550724</v>
      </c>
      <c r="CR43" s="114">
        <f>+ESTADISTICA!$BO$771-ESTADISTICA!$BO$772</f>
        <v>43.419258411922939</v>
      </c>
      <c r="CS43" s="114">
        <f>+ESTADISTICA!$BO$771+ESTADISTICA!$BO$772*2</f>
        <v>65.180956860364617</v>
      </c>
      <c r="CT43" s="114">
        <f>+ESTADISTICA!$BO$771-ESTADISTICA!$BO$772*2</f>
        <v>36.16535892910904</v>
      </c>
      <c r="CU43" s="72"/>
      <c r="CV43" s="115">
        <f>+ESTADISTICA!$CJ$771</f>
        <v>2.5155892857142859</v>
      </c>
      <c r="CW43" s="115">
        <f>+ESTADISTICA!$CJ$771+ESTADISTICA!$CJ$772</f>
        <v>3.8390560937163278</v>
      </c>
      <c r="CX43" s="115">
        <f>+ESTADISTICA!$CJ$771-ESTADISTICA!$CJ$772</f>
        <v>1.1921224777122439</v>
      </c>
      <c r="CY43" s="115">
        <f>+ESTADISTICA!$CJ$771+ESTADISTICA!$CJ$772*2</f>
        <v>5.1625229017183702</v>
      </c>
      <c r="CZ43" s="115">
        <f>+ESTADISTICA!$CJ$771-ESTADISTICA!$CJ$772*2</f>
        <v>-0.13134433028979808</v>
      </c>
      <c r="DA43" s="105"/>
      <c r="DB43" s="115">
        <f>+ESTADISTICA!$CK$771</f>
        <v>749.21446428571403</v>
      </c>
      <c r="DC43" s="115">
        <f>+ESTADISTICA!$CK$771+ESTADISTICA!$CK$772</f>
        <v>1260.1168024213255</v>
      </c>
      <c r="DD43" s="115">
        <f>+ESTADISTICA!$CK$771-ESTADISTICA!$CK$772</f>
        <v>238.31212615010253</v>
      </c>
      <c r="DE43" s="115">
        <f>+ESTADISTICA!$CK$771+ESTADISTICA!$CK$772*2</f>
        <v>1771.0191405569371</v>
      </c>
      <c r="DF43" s="115">
        <f>+ESTADISTICA!$CK$771-ESTADISTICA!$CK$772*2</f>
        <v>-272.59021198550897</v>
      </c>
      <c r="DG43" s="105"/>
      <c r="DH43" s="115">
        <f>+ESTADISTICA!$CN$771</f>
        <v>32.926125000000006</v>
      </c>
      <c r="DI43" s="115">
        <f>+ESTADISTICA!$CN$771+ESTADISTICA!$CN$772</f>
        <v>41.510772175600486</v>
      </c>
      <c r="DJ43" s="115">
        <f>+ESTADISTICA!$CN$771-ESTADISTICA!$CN$772</f>
        <v>24.341477824399526</v>
      </c>
      <c r="DK43" s="115">
        <f>+ESTADISTICA!$CN$771+ESTADISTICA!$CN$772*2</f>
        <v>50.09541935120096</v>
      </c>
      <c r="DL43" s="115">
        <f>+ESTADISTICA!$CN$771-ESTADISTICA!$CN$772*2</f>
        <v>15.756830648799049</v>
      </c>
      <c r="DM43" s="105"/>
    </row>
    <row r="44" spans="3:117" x14ac:dyDescent="0.25">
      <c r="C44" s="70">
        <v>705</v>
      </c>
      <c r="D44" s="114">
        <f>+'Rec. Diciembre'!$G$69</f>
        <v>59.718397140410723</v>
      </c>
      <c r="E44" s="114">
        <f>+'Rec. Diciembre'!$G$69+'Rec. Diciembre'!$G$70</f>
        <v>79.56947997745614</v>
      </c>
      <c r="F44" s="114">
        <f>+'Rec. Diciembre'!$G$69-'Rec. Diciembre'!$G$70</f>
        <v>39.867314303365305</v>
      </c>
      <c r="G44" s="114">
        <f>+'Rec. Diciembre'!$G$69+'Rec. Diciembre'!$G$70*2</f>
        <v>99.420562814501551</v>
      </c>
      <c r="H44" s="114">
        <f>+'Rec. Diciembre'!$G$69-'Rec. Diciembre'!$G$70*2</f>
        <v>20.016231466319894</v>
      </c>
      <c r="I44" s="114">
        <v>65.63</v>
      </c>
      <c r="J44" s="114">
        <f>+'Rec. Diciembre'!$H$69</f>
        <v>73.942210917869019</v>
      </c>
      <c r="K44" s="114">
        <f>+'Rec. Diciembre'!$H$69+'Rec. Diciembre'!$H$70</f>
        <v>98.409794611773862</v>
      </c>
      <c r="L44" s="114">
        <f>+'Rec. Diciembre'!$H$69-'Rec. Diciembre'!$H$70</f>
        <v>49.474627223964177</v>
      </c>
      <c r="M44" s="114">
        <f>+'Rec. Diciembre'!$H$69+'Rec. Diciembre'!$H$70*2</f>
        <v>122.87737830567869</v>
      </c>
      <c r="N44" s="114">
        <f>+'Rec. Diciembre'!$H$69-'Rec. Diciembre'!$H$70*2</f>
        <v>25.007043530059342</v>
      </c>
      <c r="O44" s="114">
        <v>82.78</v>
      </c>
      <c r="P44" s="114">
        <f>+'Rec. Diciembre'!$I$69</f>
        <v>79.922204634160337</v>
      </c>
      <c r="Q44" s="114">
        <f>+'Rec. Diciembre'!$I$69+'Rec. Diciembre'!$I$70</f>
        <v>106.3185991193848</v>
      </c>
      <c r="R44" s="114">
        <f>+'Rec. Diciembre'!$I$69-'Rec. Diciembre'!$I$70</f>
        <v>53.525810148935875</v>
      </c>
      <c r="S44" s="114">
        <f>+'Rec. Diciembre'!$I$69+'Rec. Diciembre'!$I$70*2</f>
        <v>132.71499360460928</v>
      </c>
      <c r="T44" s="114">
        <f>+'Rec. Diciembre'!$I$69-'Rec. Diciembre'!$I$70*2</f>
        <v>27.129415663711406</v>
      </c>
      <c r="U44" s="114">
        <v>87.75</v>
      </c>
      <c r="V44" s="74">
        <f>+'Rec. Diciembre'!$K$69</f>
        <v>4.2377690526466996</v>
      </c>
      <c r="W44" s="74">
        <f>+'Rec. Diciembre'!$K$69+'Rec. Diciembre'!$K$70</f>
        <v>6.0403188005723845</v>
      </c>
      <c r="X44" s="74">
        <f>+'Rec. Diciembre'!$K$69-'Rec. Diciembre'!$K$70</f>
        <v>2.4352193047210147</v>
      </c>
      <c r="Y44" s="74">
        <f>+'Rec. Diciembre'!$K$69+'Rec. Diciembre'!$K$70*2</f>
        <v>7.8428685484980694</v>
      </c>
      <c r="Z44" s="74">
        <f>+'Rec. Diciembre'!$K$69-'Rec. Diciembre'!$K$70*2</f>
        <v>0.63266955679533021</v>
      </c>
      <c r="AA44" s="74">
        <v>5.0599999999999996</v>
      </c>
      <c r="AB44" s="74">
        <f>+'Rec. Diciembre'!$L$69</f>
        <v>5.9641788063173875</v>
      </c>
      <c r="AC44" s="74">
        <f>+'Rec. Diciembre'!$L$69+'Rec. Diciembre'!$L$70</f>
        <v>8.2598019431726097</v>
      </c>
      <c r="AD44" s="74">
        <f>+'Rec. Diciembre'!$L$69-'Rec. Diciembre'!$L$70</f>
        <v>3.6685556694621648</v>
      </c>
      <c r="AE44" s="74">
        <f>+'Rec. Diciembre'!$L$69+'Rec. Diciembre'!$L$70*2</f>
        <v>10.555425080027833</v>
      </c>
      <c r="AF44" s="74">
        <f>+'Rec. Diciembre'!$L$69-'Rec. Diciembre'!$L$70*2</f>
        <v>1.3729325326069421</v>
      </c>
      <c r="AG44" s="74">
        <v>5.13</v>
      </c>
      <c r="AH44" s="74">
        <f>+'Rec. Diciembre'!$N$69</f>
        <v>69.739981780539281</v>
      </c>
      <c r="AI44" s="74">
        <f>+'Rec. Diciembre'!$N$69+'Rec. Diciembre'!$N$70</f>
        <v>92.90898236215088</v>
      </c>
      <c r="AJ44" s="74">
        <f>+'Rec. Diciembre'!$N$69-'Rec. Diciembre'!$N$70</f>
        <v>46.570981198927683</v>
      </c>
      <c r="AK44" s="74">
        <f>+'Rec. Diciembre'!$N$69+'Rec. Diciembre'!$N$70*2</f>
        <v>116.07798294376248</v>
      </c>
      <c r="AL44" s="74">
        <f>+'Rec. Diciembre'!$N$69-'Rec. Diciembre'!$N$70*2</f>
        <v>23.401980617316084</v>
      </c>
      <c r="AM44" s="74">
        <v>74.77</v>
      </c>
      <c r="AN44" s="74">
        <f>+'Rec. Diciembre'!$O$69</f>
        <v>4.2643245718988352</v>
      </c>
      <c r="AO44" s="74">
        <f>+'Rec. Diciembre'!$O$69+'Rec. Diciembre'!$O$70</f>
        <v>6.7775628085788391</v>
      </c>
      <c r="AP44" s="74">
        <f>+'Rec. Diciembre'!$O$69-'Rec. Diciembre'!$O$70</f>
        <v>1.7510863352188317</v>
      </c>
      <c r="AQ44" s="74">
        <f>+'Rec. Diciembre'!$O$69+'Rec. Diciembre'!$O$70*2</f>
        <v>9.2908010452588421</v>
      </c>
      <c r="AR44" s="74">
        <f>+'Rec. Diciembre'!$O$69-'Rec. Diciembre'!$O$70*2</f>
        <v>-0.76215190146117173</v>
      </c>
      <c r="AS44" s="74"/>
      <c r="AT44" s="74">
        <f>+'Rec. Diciembre'!$P$69</f>
        <v>3.3623122606354814</v>
      </c>
      <c r="AU44" s="74">
        <f>+'Rec. Diciembre'!$P$69+'Rec. Diciembre'!$P$70</f>
        <v>4.8513495729593679</v>
      </c>
      <c r="AV44" s="74">
        <f>+'Rec. Diciembre'!$P$69-'Rec. Diciembre'!$P$70</f>
        <v>1.8732749483115947</v>
      </c>
      <c r="AW44" s="74">
        <f>+'Rec. Diciembre'!$P$69+'Rec. Diciembre'!$P$70*2</f>
        <v>6.3403868852832552</v>
      </c>
      <c r="AX44" s="74">
        <f>+'Rec. Diciembre'!$P$69-'Rec. Diciembre'!$P$70*2</f>
        <v>0.38423763598770799</v>
      </c>
      <c r="AY44" s="74"/>
      <c r="AZ44" s="74">
        <f>+'Rec. Diciembre'!$S$69</f>
        <v>10.882442015100928</v>
      </c>
      <c r="BA44" s="74">
        <f>+'Rec. Diciembre'!$S$69+'Rec. Diciembre'!$S$70</f>
        <v>18.764704720040914</v>
      </c>
      <c r="BB44" s="74">
        <f>+'Rec. Diciembre'!$S$69-'Rec. Diciembre'!$S$70</f>
        <v>3.0001793101609415</v>
      </c>
      <c r="BC44" s="74">
        <f>+'Rec. Diciembre'!$S$69+'Rec. Diciembre'!$S$70*2</f>
        <v>26.6469674249809</v>
      </c>
      <c r="BD44" s="74">
        <f>+'Rec. Diciembre'!$S$69-'Rec. Diciembre'!$S$70*2</f>
        <v>-4.8820833947790447</v>
      </c>
      <c r="BE44" s="74"/>
      <c r="BF44" s="115">
        <f>+ESTADISTICA!$AO$771</f>
        <v>23.78259649122807</v>
      </c>
      <c r="BG44" s="115">
        <f>+ESTADISTICA!$AO$771+ESTADISTICA!$AO$772</f>
        <v>30.897279379602665</v>
      </c>
      <c r="BH44" s="115">
        <f>+ESTADISTICA!$AO$771-ESTADISTICA!$AO$772</f>
        <v>16.667913602853474</v>
      </c>
      <c r="BI44" s="115">
        <f>+ESTADISTICA!$AO$771+ESTADISTICA!$AO$772*2</f>
        <v>38.01196226797726</v>
      </c>
      <c r="BJ44" s="115">
        <f>+ESTADISTICA!$AO$771-ESTADISTICA!$AO$772*2</f>
        <v>9.5532307144788788</v>
      </c>
      <c r="BK44" s="115"/>
      <c r="BL44" s="115">
        <f>+ESTADISTICA!$AP$771</f>
        <v>9632.5831578947345</v>
      </c>
      <c r="BM44" s="115">
        <f>+ESTADISTICA!$AP$771+ESTADISTICA!$AP$772</f>
        <v>11691.79056018239</v>
      </c>
      <c r="BN44" s="115">
        <f>+ESTADISTICA!$AP$771-ESTADISTICA!$AP$772</f>
        <v>7573.3757556070796</v>
      </c>
      <c r="BO44" s="115">
        <f>+ESTADISTICA!$AP$771+ESTADISTICA!$AP$772*2</f>
        <v>13750.997962470043</v>
      </c>
      <c r="BP44" s="115">
        <f>+ESTADISTICA!$AP$771-ESTADISTICA!$AP$772*2</f>
        <v>5514.1683533194255</v>
      </c>
      <c r="BQ44" s="115"/>
      <c r="BR44" s="114">
        <f>+ESTADISTICA!$AQ$771</f>
        <v>39.818771929824571</v>
      </c>
      <c r="BS44" s="114">
        <f>+ESTADISTICA!$AQ$771+ESTADISTICA!$AQ$772</f>
        <v>48.631387090201841</v>
      </c>
      <c r="BT44" s="114">
        <f>+ESTADISTICA!$AQ$771-ESTADISTICA!$AQ$772</f>
        <v>31.006156769447301</v>
      </c>
      <c r="BU44" s="114">
        <f>+ESTADISTICA!$AQ$771+ESTADISTICA!$AQ$772*2</f>
        <v>57.444002250579103</v>
      </c>
      <c r="BV44" s="114">
        <f>+ESTADISTICA!$AQ$771-ESTADISTICA!$AQ$772*2</f>
        <v>22.193541609070035</v>
      </c>
      <c r="BW44" s="114"/>
      <c r="BX44" s="74">
        <f>+ESTADISTICA!$AR$771</f>
        <v>10.63842105263158</v>
      </c>
      <c r="BY44" s="74">
        <f>+ESTADISTICA!$AR$771+ESTADISTICA!$AR$772</f>
        <v>14.039956309726993</v>
      </c>
      <c r="BZ44" s="74">
        <f>+ESTADISTICA!$AR$771-ESTADISTICA!$AR$772</f>
        <v>7.2368857955361676</v>
      </c>
      <c r="CA44" s="74">
        <f>+ESTADISTICA!$AR$771+ESTADISTICA!$AR$772*2</f>
        <v>17.441491566822407</v>
      </c>
      <c r="CB44" s="74">
        <f>+ESTADISTICA!$AR$771-ESTADISTICA!$AR$772*2</f>
        <v>3.8353505384407551</v>
      </c>
      <c r="CC44" s="74"/>
      <c r="CD44" s="74">
        <f>+ESTADISTICA!$BL$771</f>
        <v>1.3761929824561403</v>
      </c>
      <c r="CE44" s="74">
        <f>+ESTADISTICA!$BL$771+ESTADISTICA!$BL$772</f>
        <v>1.9599445330382501</v>
      </c>
      <c r="CF44" s="74">
        <f>+ESTADISTICA!$BL$771-ESTADISTICA!$BL$772</f>
        <v>0.79244143187403038</v>
      </c>
      <c r="CG44" s="74">
        <f>+ESTADISTICA!$BL$771+ESTADISTICA!$BL$772*2</f>
        <v>2.5436960836203601</v>
      </c>
      <c r="CH44" s="74">
        <f>+ESTADISTICA!$BL$771-ESTADISTICA!$BL$772*2</f>
        <v>0.20868988129192045</v>
      </c>
      <c r="CI44" s="74"/>
      <c r="CJ44" s="74">
        <f>+ESTADISTICA!$BM$771</f>
        <v>776.40175438596486</v>
      </c>
      <c r="CK44" s="74">
        <f>+ESTADISTICA!$BM$771+ESTADISTICA!$BM$772</f>
        <v>1085.0072702386867</v>
      </c>
      <c r="CL44" s="74">
        <f>+ESTADISTICA!$BM$771-ESTADISTICA!$BM$772</f>
        <v>467.79623853324307</v>
      </c>
      <c r="CM44" s="74">
        <f>+ESTADISTICA!$BM$771+ESTADISTICA!$BM$772*2</f>
        <v>1393.6127860914085</v>
      </c>
      <c r="CN44" s="74">
        <f>+ESTADISTICA!$BM$771-ESTADISTICA!$BM$772*2</f>
        <v>159.19072268052128</v>
      </c>
      <c r="CO44" s="74"/>
      <c r="CP44" s="114">
        <f>+ESTADISTICA!$BO$771</f>
        <v>50.673157894736832</v>
      </c>
      <c r="CQ44" s="114">
        <f>+ESTADISTICA!$BO$771+ESTADISTICA!$BO$772</f>
        <v>57.927057377550724</v>
      </c>
      <c r="CR44" s="114">
        <f>+ESTADISTICA!$BO$771-ESTADISTICA!$BO$772</f>
        <v>43.419258411922939</v>
      </c>
      <c r="CS44" s="114">
        <f>+ESTADISTICA!$BO$771+ESTADISTICA!$BO$772*2</f>
        <v>65.180956860364617</v>
      </c>
      <c r="CT44" s="114">
        <f>+ESTADISTICA!$BO$771-ESTADISTICA!$BO$772*2</f>
        <v>36.16535892910904</v>
      </c>
      <c r="CU44" s="72"/>
      <c r="CV44" s="115">
        <f>+ESTADISTICA!$CJ$771</f>
        <v>2.5155892857142859</v>
      </c>
      <c r="CW44" s="115">
        <f>+ESTADISTICA!$CJ$771+ESTADISTICA!$CJ$772</f>
        <v>3.8390560937163278</v>
      </c>
      <c r="CX44" s="115">
        <f>+ESTADISTICA!$CJ$771-ESTADISTICA!$CJ$772</f>
        <v>1.1921224777122439</v>
      </c>
      <c r="CY44" s="115">
        <f>+ESTADISTICA!$CJ$771+ESTADISTICA!$CJ$772*2</f>
        <v>5.1625229017183702</v>
      </c>
      <c r="CZ44" s="115">
        <f>+ESTADISTICA!$CJ$771-ESTADISTICA!$CJ$772*2</f>
        <v>-0.13134433028979808</v>
      </c>
      <c r="DA44" s="105"/>
      <c r="DB44" s="115">
        <f>+ESTADISTICA!$CK$771</f>
        <v>749.21446428571403</v>
      </c>
      <c r="DC44" s="115">
        <f>+ESTADISTICA!$CK$771+ESTADISTICA!$CK$772</f>
        <v>1260.1168024213255</v>
      </c>
      <c r="DD44" s="115">
        <f>+ESTADISTICA!$CK$771-ESTADISTICA!$CK$772</f>
        <v>238.31212615010253</v>
      </c>
      <c r="DE44" s="115">
        <f>+ESTADISTICA!$CK$771+ESTADISTICA!$CK$772*2</f>
        <v>1771.0191405569371</v>
      </c>
      <c r="DF44" s="115">
        <f>+ESTADISTICA!$CK$771-ESTADISTICA!$CK$772*2</f>
        <v>-272.59021198550897</v>
      </c>
      <c r="DG44" s="105"/>
      <c r="DH44" s="115">
        <f>+ESTADISTICA!$CN$771</f>
        <v>32.926125000000006</v>
      </c>
      <c r="DI44" s="115">
        <f>+ESTADISTICA!$CN$771+ESTADISTICA!$CN$772</f>
        <v>41.510772175600486</v>
      </c>
      <c r="DJ44" s="115">
        <f>+ESTADISTICA!$CN$771-ESTADISTICA!$CN$772</f>
        <v>24.341477824399526</v>
      </c>
      <c r="DK44" s="115">
        <f>+ESTADISTICA!$CN$771+ESTADISTICA!$CN$772*2</f>
        <v>50.09541935120096</v>
      </c>
      <c r="DL44" s="115">
        <f>+ESTADISTICA!$CN$771-ESTADISTICA!$CN$772*2</f>
        <v>15.756830648799049</v>
      </c>
      <c r="DM44" s="105"/>
    </row>
    <row r="45" spans="3:117" x14ac:dyDescent="0.25">
      <c r="C45" s="70">
        <v>706</v>
      </c>
      <c r="D45" s="114">
        <f>+'Rec. Diciembre'!$G$69</f>
        <v>59.718397140410723</v>
      </c>
      <c r="E45" s="114">
        <f>+'Rec. Diciembre'!$G$69+'Rec. Diciembre'!$G$70</f>
        <v>79.56947997745614</v>
      </c>
      <c r="F45" s="114">
        <f>+'Rec. Diciembre'!$G$69-'Rec. Diciembre'!$G$70</f>
        <v>39.867314303365305</v>
      </c>
      <c r="G45" s="114">
        <f>+'Rec. Diciembre'!$G$69+'Rec. Diciembre'!$G$70*2</f>
        <v>99.420562814501551</v>
      </c>
      <c r="H45" s="114">
        <f>+'Rec. Diciembre'!$G$69-'Rec. Diciembre'!$G$70*2</f>
        <v>20.016231466319894</v>
      </c>
      <c r="I45" s="114">
        <v>65.63</v>
      </c>
      <c r="J45" s="114">
        <f>+'Rec. Diciembre'!$H$69</f>
        <v>73.942210917869019</v>
      </c>
      <c r="K45" s="114">
        <f>+'Rec. Diciembre'!$H$69+'Rec. Diciembre'!$H$70</f>
        <v>98.409794611773862</v>
      </c>
      <c r="L45" s="114">
        <f>+'Rec. Diciembre'!$H$69-'Rec. Diciembre'!$H$70</f>
        <v>49.474627223964177</v>
      </c>
      <c r="M45" s="114">
        <f>+'Rec. Diciembre'!$H$69+'Rec. Diciembre'!$H$70*2</f>
        <v>122.87737830567869</v>
      </c>
      <c r="N45" s="114">
        <f>+'Rec. Diciembre'!$H$69-'Rec. Diciembre'!$H$70*2</f>
        <v>25.007043530059342</v>
      </c>
      <c r="O45" s="114">
        <v>82.78</v>
      </c>
      <c r="P45" s="114">
        <f>+'Rec. Diciembre'!$I$69</f>
        <v>79.922204634160337</v>
      </c>
      <c r="Q45" s="114">
        <f>+'Rec. Diciembre'!$I$69+'Rec. Diciembre'!$I$70</f>
        <v>106.3185991193848</v>
      </c>
      <c r="R45" s="114">
        <f>+'Rec. Diciembre'!$I$69-'Rec. Diciembre'!$I$70</f>
        <v>53.525810148935875</v>
      </c>
      <c r="S45" s="114">
        <f>+'Rec. Diciembre'!$I$69+'Rec. Diciembre'!$I$70*2</f>
        <v>132.71499360460928</v>
      </c>
      <c r="T45" s="114">
        <f>+'Rec. Diciembre'!$I$69-'Rec. Diciembre'!$I$70*2</f>
        <v>27.129415663711406</v>
      </c>
      <c r="U45" s="114">
        <v>87.75</v>
      </c>
      <c r="V45" s="74">
        <f>+'Rec. Diciembre'!$K$69</f>
        <v>4.2377690526466996</v>
      </c>
      <c r="W45" s="74">
        <f>+'Rec. Diciembre'!$K$69+'Rec. Diciembre'!$K$70</f>
        <v>6.0403188005723845</v>
      </c>
      <c r="X45" s="74">
        <f>+'Rec. Diciembre'!$K$69-'Rec. Diciembre'!$K$70</f>
        <v>2.4352193047210147</v>
      </c>
      <c r="Y45" s="74">
        <f>+'Rec. Diciembre'!$K$69+'Rec. Diciembre'!$K$70*2</f>
        <v>7.8428685484980694</v>
      </c>
      <c r="Z45" s="74">
        <f>+'Rec. Diciembre'!$K$69-'Rec. Diciembre'!$K$70*2</f>
        <v>0.63266955679533021</v>
      </c>
      <c r="AA45" s="74">
        <v>5.0599999999999996</v>
      </c>
      <c r="AB45" s="74">
        <f>+'Rec. Diciembre'!$L$69</f>
        <v>5.9641788063173875</v>
      </c>
      <c r="AC45" s="74">
        <f>+'Rec. Diciembre'!$L$69+'Rec. Diciembre'!$L$70</f>
        <v>8.2598019431726097</v>
      </c>
      <c r="AD45" s="74">
        <f>+'Rec. Diciembre'!$L$69-'Rec. Diciembre'!$L$70</f>
        <v>3.6685556694621648</v>
      </c>
      <c r="AE45" s="74">
        <f>+'Rec. Diciembre'!$L$69+'Rec. Diciembre'!$L$70*2</f>
        <v>10.555425080027833</v>
      </c>
      <c r="AF45" s="74">
        <f>+'Rec. Diciembre'!$L$69-'Rec. Diciembre'!$L$70*2</f>
        <v>1.3729325326069421</v>
      </c>
      <c r="AG45" s="74">
        <v>5.13</v>
      </c>
      <c r="AH45" s="74">
        <f>+'Rec. Diciembre'!$N$69</f>
        <v>69.739981780539281</v>
      </c>
      <c r="AI45" s="74">
        <f>+'Rec. Diciembre'!$N$69+'Rec. Diciembre'!$N$70</f>
        <v>92.90898236215088</v>
      </c>
      <c r="AJ45" s="74">
        <f>+'Rec. Diciembre'!$N$69-'Rec. Diciembre'!$N$70</f>
        <v>46.570981198927683</v>
      </c>
      <c r="AK45" s="74">
        <f>+'Rec. Diciembre'!$N$69+'Rec. Diciembre'!$N$70*2</f>
        <v>116.07798294376248</v>
      </c>
      <c r="AL45" s="74">
        <f>+'Rec. Diciembre'!$N$69-'Rec. Diciembre'!$N$70*2</f>
        <v>23.401980617316084</v>
      </c>
      <c r="AM45" s="74">
        <v>74.77</v>
      </c>
      <c r="AN45" s="74">
        <f>+'Rec. Diciembre'!$O$69</f>
        <v>4.2643245718988352</v>
      </c>
      <c r="AO45" s="74">
        <f>+'Rec. Diciembre'!$O$69+'Rec. Diciembre'!$O$70</f>
        <v>6.7775628085788391</v>
      </c>
      <c r="AP45" s="74">
        <f>+'Rec. Diciembre'!$O$69-'Rec. Diciembre'!$O$70</f>
        <v>1.7510863352188317</v>
      </c>
      <c r="AQ45" s="74">
        <f>+'Rec. Diciembre'!$O$69+'Rec. Diciembre'!$O$70*2</f>
        <v>9.2908010452588421</v>
      </c>
      <c r="AR45" s="74">
        <f>+'Rec. Diciembre'!$O$69-'Rec. Diciembre'!$O$70*2</f>
        <v>-0.76215190146117173</v>
      </c>
      <c r="AS45" s="74"/>
      <c r="AT45" s="74">
        <f>+'Rec. Diciembre'!$P$69</f>
        <v>3.3623122606354814</v>
      </c>
      <c r="AU45" s="74">
        <f>+'Rec. Diciembre'!$P$69+'Rec. Diciembre'!$P$70</f>
        <v>4.8513495729593679</v>
      </c>
      <c r="AV45" s="74">
        <f>+'Rec. Diciembre'!$P$69-'Rec. Diciembre'!$P$70</f>
        <v>1.8732749483115947</v>
      </c>
      <c r="AW45" s="74">
        <f>+'Rec. Diciembre'!$P$69+'Rec. Diciembre'!$P$70*2</f>
        <v>6.3403868852832552</v>
      </c>
      <c r="AX45" s="74">
        <f>+'Rec. Diciembre'!$P$69-'Rec. Diciembre'!$P$70*2</f>
        <v>0.38423763598770799</v>
      </c>
      <c r="AY45" s="74"/>
      <c r="AZ45" s="74">
        <f>+'Rec. Diciembre'!$S$69</f>
        <v>10.882442015100928</v>
      </c>
      <c r="BA45" s="74">
        <f>+'Rec. Diciembre'!$S$69+'Rec. Diciembre'!$S$70</f>
        <v>18.764704720040914</v>
      </c>
      <c r="BB45" s="74">
        <f>+'Rec. Diciembre'!$S$69-'Rec. Diciembre'!$S$70</f>
        <v>3.0001793101609415</v>
      </c>
      <c r="BC45" s="74">
        <f>+'Rec. Diciembre'!$S$69+'Rec. Diciembre'!$S$70*2</f>
        <v>26.6469674249809</v>
      </c>
      <c r="BD45" s="74">
        <f>+'Rec. Diciembre'!$S$69-'Rec. Diciembre'!$S$70*2</f>
        <v>-4.8820833947790447</v>
      </c>
      <c r="BE45" s="74"/>
      <c r="BF45" s="115">
        <f>+ESTADISTICA!$AO$771</f>
        <v>23.78259649122807</v>
      </c>
      <c r="BG45" s="115">
        <f>+ESTADISTICA!$AO$771+ESTADISTICA!$AO$772</f>
        <v>30.897279379602665</v>
      </c>
      <c r="BH45" s="115">
        <f>+ESTADISTICA!$AO$771-ESTADISTICA!$AO$772</f>
        <v>16.667913602853474</v>
      </c>
      <c r="BI45" s="115">
        <f>+ESTADISTICA!$AO$771+ESTADISTICA!$AO$772*2</f>
        <v>38.01196226797726</v>
      </c>
      <c r="BJ45" s="115">
        <f>+ESTADISTICA!$AO$771-ESTADISTICA!$AO$772*2</f>
        <v>9.5532307144788788</v>
      </c>
      <c r="BK45" s="115"/>
      <c r="BL45" s="115">
        <f>+ESTADISTICA!$AP$771</f>
        <v>9632.5831578947345</v>
      </c>
      <c r="BM45" s="115">
        <f>+ESTADISTICA!$AP$771+ESTADISTICA!$AP$772</f>
        <v>11691.79056018239</v>
      </c>
      <c r="BN45" s="115">
        <f>+ESTADISTICA!$AP$771-ESTADISTICA!$AP$772</f>
        <v>7573.3757556070796</v>
      </c>
      <c r="BO45" s="115">
        <f>+ESTADISTICA!$AP$771+ESTADISTICA!$AP$772*2</f>
        <v>13750.997962470043</v>
      </c>
      <c r="BP45" s="115">
        <f>+ESTADISTICA!$AP$771-ESTADISTICA!$AP$772*2</f>
        <v>5514.1683533194255</v>
      </c>
      <c r="BQ45" s="115"/>
      <c r="BR45" s="114">
        <f>+ESTADISTICA!$AQ$771</f>
        <v>39.818771929824571</v>
      </c>
      <c r="BS45" s="114">
        <f>+ESTADISTICA!$AQ$771+ESTADISTICA!$AQ$772</f>
        <v>48.631387090201841</v>
      </c>
      <c r="BT45" s="114">
        <f>+ESTADISTICA!$AQ$771-ESTADISTICA!$AQ$772</f>
        <v>31.006156769447301</v>
      </c>
      <c r="BU45" s="114">
        <f>+ESTADISTICA!$AQ$771+ESTADISTICA!$AQ$772*2</f>
        <v>57.444002250579103</v>
      </c>
      <c r="BV45" s="114">
        <f>+ESTADISTICA!$AQ$771-ESTADISTICA!$AQ$772*2</f>
        <v>22.193541609070035</v>
      </c>
      <c r="BW45" s="114"/>
      <c r="BX45" s="74">
        <f>+ESTADISTICA!$AR$771</f>
        <v>10.63842105263158</v>
      </c>
      <c r="BY45" s="74">
        <f>+ESTADISTICA!$AR$771+ESTADISTICA!$AR$772</f>
        <v>14.039956309726993</v>
      </c>
      <c r="BZ45" s="74">
        <f>+ESTADISTICA!$AR$771-ESTADISTICA!$AR$772</f>
        <v>7.2368857955361676</v>
      </c>
      <c r="CA45" s="74">
        <f>+ESTADISTICA!$AR$771+ESTADISTICA!$AR$772*2</f>
        <v>17.441491566822407</v>
      </c>
      <c r="CB45" s="74">
        <f>+ESTADISTICA!$AR$771-ESTADISTICA!$AR$772*2</f>
        <v>3.8353505384407551</v>
      </c>
      <c r="CC45" s="74"/>
      <c r="CD45" s="74">
        <f>+ESTADISTICA!$BL$771</f>
        <v>1.3761929824561403</v>
      </c>
      <c r="CE45" s="74">
        <f>+ESTADISTICA!$BL$771+ESTADISTICA!$BL$772</f>
        <v>1.9599445330382501</v>
      </c>
      <c r="CF45" s="74">
        <f>+ESTADISTICA!$BL$771-ESTADISTICA!$BL$772</f>
        <v>0.79244143187403038</v>
      </c>
      <c r="CG45" s="74">
        <f>+ESTADISTICA!$BL$771+ESTADISTICA!$BL$772*2</f>
        <v>2.5436960836203601</v>
      </c>
      <c r="CH45" s="74">
        <f>+ESTADISTICA!$BL$771-ESTADISTICA!$BL$772*2</f>
        <v>0.20868988129192045</v>
      </c>
      <c r="CI45" s="74"/>
      <c r="CJ45" s="74">
        <f>+ESTADISTICA!$BM$771</f>
        <v>776.40175438596486</v>
      </c>
      <c r="CK45" s="74">
        <f>+ESTADISTICA!$BM$771+ESTADISTICA!$BM$772</f>
        <v>1085.0072702386867</v>
      </c>
      <c r="CL45" s="74">
        <f>+ESTADISTICA!$BM$771-ESTADISTICA!$BM$772</f>
        <v>467.79623853324307</v>
      </c>
      <c r="CM45" s="74">
        <f>+ESTADISTICA!$BM$771+ESTADISTICA!$BM$772*2</f>
        <v>1393.6127860914085</v>
      </c>
      <c r="CN45" s="74">
        <f>+ESTADISTICA!$BM$771-ESTADISTICA!$BM$772*2</f>
        <v>159.19072268052128</v>
      </c>
      <c r="CO45" s="74"/>
      <c r="CP45" s="114">
        <f>+ESTADISTICA!$BO$771</f>
        <v>50.673157894736832</v>
      </c>
      <c r="CQ45" s="114">
        <f>+ESTADISTICA!$BO$771+ESTADISTICA!$BO$772</f>
        <v>57.927057377550724</v>
      </c>
      <c r="CR45" s="114">
        <f>+ESTADISTICA!$BO$771-ESTADISTICA!$BO$772</f>
        <v>43.419258411922939</v>
      </c>
      <c r="CS45" s="114">
        <f>+ESTADISTICA!$BO$771+ESTADISTICA!$BO$772*2</f>
        <v>65.180956860364617</v>
      </c>
      <c r="CT45" s="114">
        <f>+ESTADISTICA!$BO$771-ESTADISTICA!$BO$772*2</f>
        <v>36.16535892910904</v>
      </c>
      <c r="CU45" s="72"/>
      <c r="CV45" s="115">
        <f>+ESTADISTICA!$CJ$771</f>
        <v>2.5155892857142859</v>
      </c>
      <c r="CW45" s="115">
        <f>+ESTADISTICA!$CJ$771+ESTADISTICA!$CJ$772</f>
        <v>3.8390560937163278</v>
      </c>
      <c r="CX45" s="115">
        <f>+ESTADISTICA!$CJ$771-ESTADISTICA!$CJ$772</f>
        <v>1.1921224777122439</v>
      </c>
      <c r="CY45" s="115">
        <f>+ESTADISTICA!$CJ$771+ESTADISTICA!$CJ$772*2</f>
        <v>5.1625229017183702</v>
      </c>
      <c r="CZ45" s="115">
        <f>+ESTADISTICA!$CJ$771-ESTADISTICA!$CJ$772*2</f>
        <v>-0.13134433028979808</v>
      </c>
      <c r="DA45" s="105"/>
      <c r="DB45" s="115">
        <f>+ESTADISTICA!$CK$771</f>
        <v>749.21446428571403</v>
      </c>
      <c r="DC45" s="115">
        <f>+ESTADISTICA!$CK$771+ESTADISTICA!$CK$772</f>
        <v>1260.1168024213255</v>
      </c>
      <c r="DD45" s="115">
        <f>+ESTADISTICA!$CK$771-ESTADISTICA!$CK$772</f>
        <v>238.31212615010253</v>
      </c>
      <c r="DE45" s="115">
        <f>+ESTADISTICA!$CK$771+ESTADISTICA!$CK$772*2</f>
        <v>1771.0191405569371</v>
      </c>
      <c r="DF45" s="115">
        <f>+ESTADISTICA!$CK$771-ESTADISTICA!$CK$772*2</f>
        <v>-272.59021198550897</v>
      </c>
      <c r="DG45" s="105"/>
      <c r="DH45" s="115">
        <f>+ESTADISTICA!$CN$771</f>
        <v>32.926125000000006</v>
      </c>
      <c r="DI45" s="115">
        <f>+ESTADISTICA!$CN$771+ESTADISTICA!$CN$772</f>
        <v>41.510772175600486</v>
      </c>
      <c r="DJ45" s="115">
        <f>+ESTADISTICA!$CN$771-ESTADISTICA!$CN$772</f>
        <v>24.341477824399526</v>
      </c>
      <c r="DK45" s="115">
        <f>+ESTADISTICA!$CN$771+ESTADISTICA!$CN$772*2</f>
        <v>50.09541935120096</v>
      </c>
      <c r="DL45" s="115">
        <f>+ESTADISTICA!$CN$771-ESTADISTICA!$CN$772*2</f>
        <v>15.756830648799049</v>
      </c>
      <c r="DM45" s="105"/>
    </row>
    <row r="46" spans="3:117" x14ac:dyDescent="0.25">
      <c r="C46" s="70">
        <v>707</v>
      </c>
      <c r="D46" s="114">
        <f>+'Rec. Diciembre'!$G$69</f>
        <v>59.718397140410723</v>
      </c>
      <c r="E46" s="114">
        <f>+'Rec. Diciembre'!$G$69+'Rec. Diciembre'!$G$70</f>
        <v>79.56947997745614</v>
      </c>
      <c r="F46" s="114">
        <f>+'Rec. Diciembre'!$G$69-'Rec. Diciembre'!$G$70</f>
        <v>39.867314303365305</v>
      </c>
      <c r="G46" s="114">
        <f>+'Rec. Diciembre'!$G$69+'Rec. Diciembre'!$G$70*2</f>
        <v>99.420562814501551</v>
      </c>
      <c r="H46" s="114">
        <f>+'Rec. Diciembre'!$G$69-'Rec. Diciembre'!$G$70*2</f>
        <v>20.016231466319894</v>
      </c>
      <c r="I46" s="114">
        <v>65.63</v>
      </c>
      <c r="J46" s="114">
        <f>+'Rec. Diciembre'!$H$69</f>
        <v>73.942210917869019</v>
      </c>
      <c r="K46" s="114">
        <f>+'Rec. Diciembre'!$H$69+'Rec. Diciembre'!$H$70</f>
        <v>98.409794611773862</v>
      </c>
      <c r="L46" s="114">
        <f>+'Rec. Diciembre'!$H$69-'Rec. Diciembre'!$H$70</f>
        <v>49.474627223964177</v>
      </c>
      <c r="M46" s="114">
        <f>+'Rec. Diciembre'!$H$69+'Rec. Diciembre'!$H$70*2</f>
        <v>122.87737830567869</v>
      </c>
      <c r="N46" s="114">
        <f>+'Rec. Diciembre'!$H$69-'Rec. Diciembre'!$H$70*2</f>
        <v>25.007043530059342</v>
      </c>
      <c r="O46" s="114">
        <v>82.78</v>
      </c>
      <c r="P46" s="114">
        <f>+'Rec. Diciembre'!$I$69</f>
        <v>79.922204634160337</v>
      </c>
      <c r="Q46" s="114">
        <f>+'Rec. Diciembre'!$I$69+'Rec. Diciembre'!$I$70</f>
        <v>106.3185991193848</v>
      </c>
      <c r="R46" s="114">
        <f>+'Rec. Diciembre'!$I$69-'Rec. Diciembre'!$I$70</f>
        <v>53.525810148935875</v>
      </c>
      <c r="S46" s="114">
        <f>+'Rec. Diciembre'!$I$69+'Rec. Diciembre'!$I$70*2</f>
        <v>132.71499360460928</v>
      </c>
      <c r="T46" s="114">
        <f>+'Rec. Diciembre'!$I$69-'Rec. Diciembre'!$I$70*2</f>
        <v>27.129415663711406</v>
      </c>
      <c r="U46" s="114">
        <v>87.75</v>
      </c>
      <c r="V46" s="74">
        <f>+'Rec. Diciembre'!$K$69</f>
        <v>4.2377690526466996</v>
      </c>
      <c r="W46" s="74">
        <f>+'Rec. Diciembre'!$K$69+'Rec. Diciembre'!$K$70</f>
        <v>6.0403188005723845</v>
      </c>
      <c r="X46" s="74">
        <f>+'Rec. Diciembre'!$K$69-'Rec. Diciembre'!$K$70</f>
        <v>2.4352193047210147</v>
      </c>
      <c r="Y46" s="74">
        <f>+'Rec. Diciembre'!$K$69+'Rec. Diciembre'!$K$70*2</f>
        <v>7.8428685484980694</v>
      </c>
      <c r="Z46" s="74">
        <f>+'Rec. Diciembre'!$K$69-'Rec. Diciembre'!$K$70*2</f>
        <v>0.63266955679533021</v>
      </c>
      <c r="AA46" s="74">
        <v>5.0599999999999996</v>
      </c>
      <c r="AB46" s="74">
        <f>+'Rec. Diciembre'!$L$69</f>
        <v>5.9641788063173875</v>
      </c>
      <c r="AC46" s="74">
        <f>+'Rec. Diciembre'!$L$69+'Rec. Diciembre'!$L$70</f>
        <v>8.2598019431726097</v>
      </c>
      <c r="AD46" s="74">
        <f>+'Rec. Diciembre'!$L$69-'Rec. Diciembre'!$L$70</f>
        <v>3.6685556694621648</v>
      </c>
      <c r="AE46" s="74">
        <f>+'Rec. Diciembre'!$L$69+'Rec. Diciembre'!$L$70*2</f>
        <v>10.555425080027833</v>
      </c>
      <c r="AF46" s="74">
        <f>+'Rec. Diciembre'!$L$69-'Rec. Diciembre'!$L$70*2</f>
        <v>1.3729325326069421</v>
      </c>
      <c r="AG46" s="74">
        <v>5.13</v>
      </c>
      <c r="AH46" s="74">
        <f>+'Rec. Diciembre'!$N$69</f>
        <v>69.739981780539281</v>
      </c>
      <c r="AI46" s="74">
        <f>+'Rec. Diciembre'!$N$69+'Rec. Diciembre'!$N$70</f>
        <v>92.90898236215088</v>
      </c>
      <c r="AJ46" s="74">
        <f>+'Rec. Diciembre'!$N$69-'Rec. Diciembre'!$N$70</f>
        <v>46.570981198927683</v>
      </c>
      <c r="AK46" s="74">
        <f>+'Rec. Diciembre'!$N$69+'Rec. Diciembre'!$N$70*2</f>
        <v>116.07798294376248</v>
      </c>
      <c r="AL46" s="74">
        <f>+'Rec. Diciembre'!$N$69-'Rec. Diciembre'!$N$70*2</f>
        <v>23.401980617316084</v>
      </c>
      <c r="AM46" s="74">
        <v>74.77</v>
      </c>
      <c r="AN46" s="74">
        <f>+'Rec. Diciembre'!$O$69</f>
        <v>4.2643245718988352</v>
      </c>
      <c r="AO46" s="74">
        <f>+'Rec. Diciembre'!$O$69+'Rec. Diciembre'!$O$70</f>
        <v>6.7775628085788391</v>
      </c>
      <c r="AP46" s="74">
        <f>+'Rec. Diciembre'!$O$69-'Rec. Diciembre'!$O$70</f>
        <v>1.7510863352188317</v>
      </c>
      <c r="AQ46" s="74">
        <f>+'Rec. Diciembre'!$O$69+'Rec. Diciembre'!$O$70*2</f>
        <v>9.2908010452588421</v>
      </c>
      <c r="AR46" s="74">
        <f>+'Rec. Diciembre'!$O$69-'Rec. Diciembre'!$O$70*2</f>
        <v>-0.76215190146117173</v>
      </c>
      <c r="AS46" s="74"/>
      <c r="AT46" s="74">
        <f>+'Rec. Diciembre'!$P$69</f>
        <v>3.3623122606354814</v>
      </c>
      <c r="AU46" s="74">
        <f>+'Rec. Diciembre'!$P$69+'Rec. Diciembre'!$P$70</f>
        <v>4.8513495729593679</v>
      </c>
      <c r="AV46" s="74">
        <f>+'Rec. Diciembre'!$P$69-'Rec. Diciembre'!$P$70</f>
        <v>1.8732749483115947</v>
      </c>
      <c r="AW46" s="74">
        <f>+'Rec. Diciembre'!$P$69+'Rec. Diciembre'!$P$70*2</f>
        <v>6.3403868852832552</v>
      </c>
      <c r="AX46" s="74">
        <f>+'Rec. Diciembre'!$P$69-'Rec. Diciembre'!$P$70*2</f>
        <v>0.38423763598770799</v>
      </c>
      <c r="AY46" s="74"/>
      <c r="AZ46" s="74">
        <f>+'Rec. Diciembre'!$S$69</f>
        <v>10.882442015100928</v>
      </c>
      <c r="BA46" s="74">
        <f>+'Rec. Diciembre'!$S$69+'Rec. Diciembre'!$S$70</f>
        <v>18.764704720040914</v>
      </c>
      <c r="BB46" s="74">
        <f>+'Rec. Diciembre'!$S$69-'Rec. Diciembre'!$S$70</f>
        <v>3.0001793101609415</v>
      </c>
      <c r="BC46" s="74">
        <f>+'Rec. Diciembre'!$S$69+'Rec. Diciembre'!$S$70*2</f>
        <v>26.6469674249809</v>
      </c>
      <c r="BD46" s="74">
        <f>+'Rec. Diciembre'!$S$69-'Rec. Diciembre'!$S$70*2</f>
        <v>-4.8820833947790447</v>
      </c>
      <c r="BE46" s="74"/>
      <c r="BF46" s="115">
        <f>+ESTADISTICA!$AO$771</f>
        <v>23.78259649122807</v>
      </c>
      <c r="BG46" s="115">
        <f>+ESTADISTICA!$AO$771+ESTADISTICA!$AO$772</f>
        <v>30.897279379602665</v>
      </c>
      <c r="BH46" s="115">
        <f>+ESTADISTICA!$AO$771-ESTADISTICA!$AO$772</f>
        <v>16.667913602853474</v>
      </c>
      <c r="BI46" s="115">
        <f>+ESTADISTICA!$AO$771+ESTADISTICA!$AO$772*2</f>
        <v>38.01196226797726</v>
      </c>
      <c r="BJ46" s="115">
        <f>+ESTADISTICA!$AO$771-ESTADISTICA!$AO$772*2</f>
        <v>9.5532307144788788</v>
      </c>
      <c r="BK46" s="115"/>
      <c r="BL46" s="115">
        <f>+ESTADISTICA!$AP$771</f>
        <v>9632.5831578947345</v>
      </c>
      <c r="BM46" s="115">
        <f>+ESTADISTICA!$AP$771+ESTADISTICA!$AP$772</f>
        <v>11691.79056018239</v>
      </c>
      <c r="BN46" s="115">
        <f>+ESTADISTICA!$AP$771-ESTADISTICA!$AP$772</f>
        <v>7573.3757556070796</v>
      </c>
      <c r="BO46" s="115">
        <f>+ESTADISTICA!$AP$771+ESTADISTICA!$AP$772*2</f>
        <v>13750.997962470043</v>
      </c>
      <c r="BP46" s="115">
        <f>+ESTADISTICA!$AP$771-ESTADISTICA!$AP$772*2</f>
        <v>5514.1683533194255</v>
      </c>
      <c r="BQ46" s="115"/>
      <c r="BR46" s="114">
        <f>+ESTADISTICA!$AQ$771</f>
        <v>39.818771929824571</v>
      </c>
      <c r="BS46" s="114">
        <f>+ESTADISTICA!$AQ$771+ESTADISTICA!$AQ$772</f>
        <v>48.631387090201841</v>
      </c>
      <c r="BT46" s="114">
        <f>+ESTADISTICA!$AQ$771-ESTADISTICA!$AQ$772</f>
        <v>31.006156769447301</v>
      </c>
      <c r="BU46" s="114">
        <f>+ESTADISTICA!$AQ$771+ESTADISTICA!$AQ$772*2</f>
        <v>57.444002250579103</v>
      </c>
      <c r="BV46" s="114">
        <f>+ESTADISTICA!$AQ$771-ESTADISTICA!$AQ$772*2</f>
        <v>22.193541609070035</v>
      </c>
      <c r="BW46" s="114"/>
      <c r="BX46" s="74">
        <f>+ESTADISTICA!$AR$771</f>
        <v>10.63842105263158</v>
      </c>
      <c r="BY46" s="74">
        <f>+ESTADISTICA!$AR$771+ESTADISTICA!$AR$772</f>
        <v>14.039956309726993</v>
      </c>
      <c r="BZ46" s="74">
        <f>+ESTADISTICA!$AR$771-ESTADISTICA!$AR$772</f>
        <v>7.2368857955361676</v>
      </c>
      <c r="CA46" s="74">
        <f>+ESTADISTICA!$AR$771+ESTADISTICA!$AR$772*2</f>
        <v>17.441491566822407</v>
      </c>
      <c r="CB46" s="74">
        <f>+ESTADISTICA!$AR$771-ESTADISTICA!$AR$772*2</f>
        <v>3.8353505384407551</v>
      </c>
      <c r="CC46" s="74"/>
      <c r="CD46" s="74">
        <f>+ESTADISTICA!$BL$771</f>
        <v>1.3761929824561403</v>
      </c>
      <c r="CE46" s="74">
        <f>+ESTADISTICA!$BL$771+ESTADISTICA!$BL$772</f>
        <v>1.9599445330382501</v>
      </c>
      <c r="CF46" s="74">
        <f>+ESTADISTICA!$BL$771-ESTADISTICA!$BL$772</f>
        <v>0.79244143187403038</v>
      </c>
      <c r="CG46" s="74">
        <f>+ESTADISTICA!$BL$771+ESTADISTICA!$BL$772*2</f>
        <v>2.5436960836203601</v>
      </c>
      <c r="CH46" s="74">
        <f>+ESTADISTICA!$BL$771-ESTADISTICA!$BL$772*2</f>
        <v>0.20868988129192045</v>
      </c>
      <c r="CI46" s="74"/>
      <c r="CJ46" s="74">
        <f>+ESTADISTICA!$BM$771</f>
        <v>776.40175438596486</v>
      </c>
      <c r="CK46" s="74">
        <f>+ESTADISTICA!$BM$771+ESTADISTICA!$BM$772</f>
        <v>1085.0072702386867</v>
      </c>
      <c r="CL46" s="74">
        <f>+ESTADISTICA!$BM$771-ESTADISTICA!$BM$772</f>
        <v>467.79623853324307</v>
      </c>
      <c r="CM46" s="74">
        <f>+ESTADISTICA!$BM$771+ESTADISTICA!$BM$772*2</f>
        <v>1393.6127860914085</v>
      </c>
      <c r="CN46" s="74">
        <f>+ESTADISTICA!$BM$771-ESTADISTICA!$BM$772*2</f>
        <v>159.19072268052128</v>
      </c>
      <c r="CO46" s="74"/>
      <c r="CP46" s="114">
        <f>+ESTADISTICA!$BO$771</f>
        <v>50.673157894736832</v>
      </c>
      <c r="CQ46" s="114">
        <f>+ESTADISTICA!$BO$771+ESTADISTICA!$BO$772</f>
        <v>57.927057377550724</v>
      </c>
      <c r="CR46" s="114">
        <f>+ESTADISTICA!$BO$771-ESTADISTICA!$BO$772</f>
        <v>43.419258411922939</v>
      </c>
      <c r="CS46" s="114">
        <f>+ESTADISTICA!$BO$771+ESTADISTICA!$BO$772*2</f>
        <v>65.180956860364617</v>
      </c>
      <c r="CT46" s="114">
        <f>+ESTADISTICA!$BO$771-ESTADISTICA!$BO$772*2</f>
        <v>36.16535892910904</v>
      </c>
      <c r="CU46" s="72"/>
      <c r="CV46" s="115">
        <f>+ESTADISTICA!$CJ$771</f>
        <v>2.5155892857142859</v>
      </c>
      <c r="CW46" s="115">
        <f>+ESTADISTICA!$CJ$771+ESTADISTICA!$CJ$772</f>
        <v>3.8390560937163278</v>
      </c>
      <c r="CX46" s="115">
        <f>+ESTADISTICA!$CJ$771-ESTADISTICA!$CJ$772</f>
        <v>1.1921224777122439</v>
      </c>
      <c r="CY46" s="115">
        <f>+ESTADISTICA!$CJ$771+ESTADISTICA!$CJ$772*2</f>
        <v>5.1625229017183702</v>
      </c>
      <c r="CZ46" s="115">
        <f>+ESTADISTICA!$CJ$771-ESTADISTICA!$CJ$772*2</f>
        <v>-0.13134433028979808</v>
      </c>
      <c r="DA46" s="105"/>
      <c r="DB46" s="115">
        <f>+ESTADISTICA!$CK$771</f>
        <v>749.21446428571403</v>
      </c>
      <c r="DC46" s="115">
        <f>+ESTADISTICA!$CK$771+ESTADISTICA!$CK$772</f>
        <v>1260.1168024213255</v>
      </c>
      <c r="DD46" s="115">
        <f>+ESTADISTICA!$CK$771-ESTADISTICA!$CK$772</f>
        <v>238.31212615010253</v>
      </c>
      <c r="DE46" s="115">
        <f>+ESTADISTICA!$CK$771+ESTADISTICA!$CK$772*2</f>
        <v>1771.0191405569371</v>
      </c>
      <c r="DF46" s="115">
        <f>+ESTADISTICA!$CK$771-ESTADISTICA!$CK$772*2</f>
        <v>-272.59021198550897</v>
      </c>
      <c r="DG46" s="105"/>
      <c r="DH46" s="115">
        <f>+ESTADISTICA!$CN$771</f>
        <v>32.926125000000006</v>
      </c>
      <c r="DI46" s="115">
        <f>+ESTADISTICA!$CN$771+ESTADISTICA!$CN$772</f>
        <v>41.510772175600486</v>
      </c>
      <c r="DJ46" s="115">
        <f>+ESTADISTICA!$CN$771-ESTADISTICA!$CN$772</f>
        <v>24.341477824399526</v>
      </c>
      <c r="DK46" s="115">
        <f>+ESTADISTICA!$CN$771+ESTADISTICA!$CN$772*2</f>
        <v>50.09541935120096</v>
      </c>
      <c r="DL46" s="115">
        <f>+ESTADISTICA!$CN$771-ESTADISTICA!$CN$772*2</f>
        <v>15.756830648799049</v>
      </c>
      <c r="DM46" s="105"/>
    </row>
    <row r="47" spans="3:117" x14ac:dyDescent="0.25">
      <c r="C47" s="70">
        <v>708</v>
      </c>
      <c r="D47" s="114">
        <f>+'Rec. Diciembre'!$G$69</f>
        <v>59.718397140410723</v>
      </c>
      <c r="E47" s="114">
        <f>+'Rec. Diciembre'!$G$69+'Rec. Diciembre'!$G$70</f>
        <v>79.56947997745614</v>
      </c>
      <c r="F47" s="114">
        <f>+'Rec. Diciembre'!$G$69-'Rec. Diciembre'!$G$70</f>
        <v>39.867314303365305</v>
      </c>
      <c r="G47" s="114">
        <f>+'Rec. Diciembre'!$G$69+'Rec. Diciembre'!$G$70*2</f>
        <v>99.420562814501551</v>
      </c>
      <c r="H47" s="114">
        <f>+'Rec. Diciembre'!$G$69-'Rec. Diciembre'!$G$70*2</f>
        <v>20.016231466319894</v>
      </c>
      <c r="I47" s="114">
        <v>65.63</v>
      </c>
      <c r="J47" s="114">
        <f>+'Rec. Diciembre'!$H$69</f>
        <v>73.942210917869019</v>
      </c>
      <c r="K47" s="114">
        <f>+'Rec. Diciembre'!$H$69+'Rec. Diciembre'!$H$70</f>
        <v>98.409794611773862</v>
      </c>
      <c r="L47" s="114">
        <f>+'Rec. Diciembre'!$H$69-'Rec. Diciembre'!$H$70</f>
        <v>49.474627223964177</v>
      </c>
      <c r="M47" s="114">
        <f>+'Rec. Diciembre'!$H$69+'Rec. Diciembre'!$H$70*2</f>
        <v>122.87737830567869</v>
      </c>
      <c r="N47" s="114">
        <f>+'Rec. Diciembre'!$H$69-'Rec. Diciembre'!$H$70*2</f>
        <v>25.007043530059342</v>
      </c>
      <c r="O47" s="114">
        <v>82.78</v>
      </c>
      <c r="P47" s="114">
        <f>+'Rec. Diciembre'!$I$69</f>
        <v>79.922204634160337</v>
      </c>
      <c r="Q47" s="114">
        <f>+'Rec. Diciembre'!$I$69+'Rec. Diciembre'!$I$70</f>
        <v>106.3185991193848</v>
      </c>
      <c r="R47" s="114">
        <f>+'Rec. Diciembre'!$I$69-'Rec. Diciembre'!$I$70</f>
        <v>53.525810148935875</v>
      </c>
      <c r="S47" s="114">
        <f>+'Rec. Diciembre'!$I$69+'Rec. Diciembre'!$I$70*2</f>
        <v>132.71499360460928</v>
      </c>
      <c r="T47" s="114">
        <f>+'Rec. Diciembre'!$I$69-'Rec. Diciembre'!$I$70*2</f>
        <v>27.129415663711406</v>
      </c>
      <c r="U47" s="114">
        <v>87.75</v>
      </c>
      <c r="V47" s="74">
        <f>+'Rec. Diciembre'!$K$69</f>
        <v>4.2377690526466996</v>
      </c>
      <c r="W47" s="74">
        <f>+'Rec. Diciembre'!$K$69+'Rec. Diciembre'!$K$70</f>
        <v>6.0403188005723845</v>
      </c>
      <c r="X47" s="74">
        <f>+'Rec. Diciembre'!$K$69-'Rec. Diciembre'!$K$70</f>
        <v>2.4352193047210147</v>
      </c>
      <c r="Y47" s="74">
        <f>+'Rec. Diciembre'!$K$69+'Rec. Diciembre'!$K$70*2</f>
        <v>7.8428685484980694</v>
      </c>
      <c r="Z47" s="74">
        <f>+'Rec. Diciembre'!$K$69-'Rec. Diciembre'!$K$70*2</f>
        <v>0.63266955679533021</v>
      </c>
      <c r="AA47" s="74">
        <v>5.0599999999999996</v>
      </c>
      <c r="AB47" s="74">
        <f>+'Rec. Diciembre'!$L$69</f>
        <v>5.9641788063173875</v>
      </c>
      <c r="AC47" s="74">
        <f>+'Rec. Diciembre'!$L$69+'Rec. Diciembre'!$L$70</f>
        <v>8.2598019431726097</v>
      </c>
      <c r="AD47" s="74">
        <f>+'Rec. Diciembre'!$L$69-'Rec. Diciembre'!$L$70</f>
        <v>3.6685556694621648</v>
      </c>
      <c r="AE47" s="74">
        <f>+'Rec. Diciembre'!$L$69+'Rec. Diciembre'!$L$70*2</f>
        <v>10.555425080027833</v>
      </c>
      <c r="AF47" s="74">
        <f>+'Rec. Diciembre'!$L$69-'Rec. Diciembre'!$L$70*2</f>
        <v>1.3729325326069421</v>
      </c>
      <c r="AG47" s="74">
        <v>5.13</v>
      </c>
      <c r="AH47" s="74">
        <f>+'Rec. Diciembre'!$N$69</f>
        <v>69.739981780539281</v>
      </c>
      <c r="AI47" s="74">
        <f>+'Rec. Diciembre'!$N$69+'Rec. Diciembre'!$N$70</f>
        <v>92.90898236215088</v>
      </c>
      <c r="AJ47" s="74">
        <f>+'Rec. Diciembre'!$N$69-'Rec. Diciembre'!$N$70</f>
        <v>46.570981198927683</v>
      </c>
      <c r="AK47" s="74">
        <f>+'Rec. Diciembre'!$N$69+'Rec. Diciembre'!$N$70*2</f>
        <v>116.07798294376248</v>
      </c>
      <c r="AL47" s="74">
        <f>+'Rec. Diciembre'!$N$69-'Rec. Diciembre'!$N$70*2</f>
        <v>23.401980617316084</v>
      </c>
      <c r="AM47" s="74">
        <v>74.77</v>
      </c>
      <c r="AN47" s="74">
        <f>+'Rec. Diciembre'!$O$69</f>
        <v>4.2643245718988352</v>
      </c>
      <c r="AO47" s="74">
        <f>+'Rec. Diciembre'!$O$69+'Rec. Diciembre'!$O$70</f>
        <v>6.7775628085788391</v>
      </c>
      <c r="AP47" s="74">
        <f>+'Rec. Diciembre'!$O$69-'Rec. Diciembre'!$O$70</f>
        <v>1.7510863352188317</v>
      </c>
      <c r="AQ47" s="74">
        <f>+'Rec. Diciembre'!$O$69+'Rec. Diciembre'!$O$70*2</f>
        <v>9.2908010452588421</v>
      </c>
      <c r="AR47" s="74">
        <f>+'Rec. Diciembre'!$O$69-'Rec. Diciembre'!$O$70*2</f>
        <v>-0.76215190146117173</v>
      </c>
      <c r="AS47" s="74"/>
      <c r="AT47" s="74">
        <f>+'Rec. Diciembre'!$P$69</f>
        <v>3.3623122606354814</v>
      </c>
      <c r="AU47" s="74">
        <f>+'Rec. Diciembre'!$P$69+'Rec. Diciembre'!$P$70</f>
        <v>4.8513495729593679</v>
      </c>
      <c r="AV47" s="74">
        <f>+'Rec. Diciembre'!$P$69-'Rec. Diciembre'!$P$70</f>
        <v>1.8732749483115947</v>
      </c>
      <c r="AW47" s="74">
        <f>+'Rec. Diciembre'!$P$69+'Rec. Diciembre'!$P$70*2</f>
        <v>6.3403868852832552</v>
      </c>
      <c r="AX47" s="74">
        <f>+'Rec. Diciembre'!$P$69-'Rec. Diciembre'!$P$70*2</f>
        <v>0.38423763598770799</v>
      </c>
      <c r="AY47" s="74"/>
      <c r="AZ47" s="74">
        <f>+'Rec. Diciembre'!$S$69</f>
        <v>10.882442015100928</v>
      </c>
      <c r="BA47" s="74">
        <f>+'Rec. Diciembre'!$S$69+'Rec. Diciembre'!$S$70</f>
        <v>18.764704720040914</v>
      </c>
      <c r="BB47" s="74">
        <f>+'Rec. Diciembre'!$S$69-'Rec. Diciembre'!$S$70</f>
        <v>3.0001793101609415</v>
      </c>
      <c r="BC47" s="74">
        <f>+'Rec. Diciembre'!$S$69+'Rec. Diciembre'!$S$70*2</f>
        <v>26.6469674249809</v>
      </c>
      <c r="BD47" s="74">
        <f>+'Rec. Diciembre'!$S$69-'Rec. Diciembre'!$S$70*2</f>
        <v>-4.8820833947790447</v>
      </c>
      <c r="BE47" s="74"/>
      <c r="BF47" s="115">
        <f>+ESTADISTICA!$AO$771</f>
        <v>23.78259649122807</v>
      </c>
      <c r="BG47" s="115">
        <f>+ESTADISTICA!$AO$771+ESTADISTICA!$AO$772</f>
        <v>30.897279379602665</v>
      </c>
      <c r="BH47" s="115">
        <f>+ESTADISTICA!$AO$771-ESTADISTICA!$AO$772</f>
        <v>16.667913602853474</v>
      </c>
      <c r="BI47" s="115">
        <f>+ESTADISTICA!$AO$771+ESTADISTICA!$AO$772*2</f>
        <v>38.01196226797726</v>
      </c>
      <c r="BJ47" s="115">
        <f>+ESTADISTICA!$AO$771-ESTADISTICA!$AO$772*2</f>
        <v>9.5532307144788788</v>
      </c>
      <c r="BK47" s="115"/>
      <c r="BL47" s="115">
        <f>+ESTADISTICA!$AP$771</f>
        <v>9632.5831578947345</v>
      </c>
      <c r="BM47" s="115">
        <f>+ESTADISTICA!$AP$771+ESTADISTICA!$AP$772</f>
        <v>11691.79056018239</v>
      </c>
      <c r="BN47" s="115">
        <f>+ESTADISTICA!$AP$771-ESTADISTICA!$AP$772</f>
        <v>7573.3757556070796</v>
      </c>
      <c r="BO47" s="115">
        <f>+ESTADISTICA!$AP$771+ESTADISTICA!$AP$772*2</f>
        <v>13750.997962470043</v>
      </c>
      <c r="BP47" s="115">
        <f>+ESTADISTICA!$AP$771-ESTADISTICA!$AP$772*2</f>
        <v>5514.1683533194255</v>
      </c>
      <c r="BQ47" s="115"/>
      <c r="BR47" s="114">
        <f>+ESTADISTICA!$AQ$771</f>
        <v>39.818771929824571</v>
      </c>
      <c r="BS47" s="114">
        <f>+ESTADISTICA!$AQ$771+ESTADISTICA!$AQ$772</f>
        <v>48.631387090201841</v>
      </c>
      <c r="BT47" s="114">
        <f>+ESTADISTICA!$AQ$771-ESTADISTICA!$AQ$772</f>
        <v>31.006156769447301</v>
      </c>
      <c r="BU47" s="114">
        <f>+ESTADISTICA!$AQ$771+ESTADISTICA!$AQ$772*2</f>
        <v>57.444002250579103</v>
      </c>
      <c r="BV47" s="114">
        <f>+ESTADISTICA!$AQ$771-ESTADISTICA!$AQ$772*2</f>
        <v>22.193541609070035</v>
      </c>
      <c r="BW47" s="114"/>
      <c r="BX47" s="74">
        <f>+ESTADISTICA!$AR$771</f>
        <v>10.63842105263158</v>
      </c>
      <c r="BY47" s="74">
        <f>+ESTADISTICA!$AR$771+ESTADISTICA!$AR$772</f>
        <v>14.039956309726993</v>
      </c>
      <c r="BZ47" s="74">
        <f>+ESTADISTICA!$AR$771-ESTADISTICA!$AR$772</f>
        <v>7.2368857955361676</v>
      </c>
      <c r="CA47" s="74">
        <f>+ESTADISTICA!$AR$771+ESTADISTICA!$AR$772*2</f>
        <v>17.441491566822407</v>
      </c>
      <c r="CB47" s="74">
        <f>+ESTADISTICA!$AR$771-ESTADISTICA!$AR$772*2</f>
        <v>3.8353505384407551</v>
      </c>
      <c r="CC47" s="74"/>
      <c r="CD47" s="74">
        <f>+ESTADISTICA!$BL$771</f>
        <v>1.3761929824561403</v>
      </c>
      <c r="CE47" s="74">
        <f>+ESTADISTICA!$BL$771+ESTADISTICA!$BL$772</f>
        <v>1.9599445330382501</v>
      </c>
      <c r="CF47" s="74">
        <f>+ESTADISTICA!$BL$771-ESTADISTICA!$BL$772</f>
        <v>0.79244143187403038</v>
      </c>
      <c r="CG47" s="74">
        <f>+ESTADISTICA!$BL$771+ESTADISTICA!$BL$772*2</f>
        <v>2.5436960836203601</v>
      </c>
      <c r="CH47" s="74">
        <f>+ESTADISTICA!$BL$771-ESTADISTICA!$BL$772*2</f>
        <v>0.20868988129192045</v>
      </c>
      <c r="CI47" s="74"/>
      <c r="CJ47" s="74">
        <f>+ESTADISTICA!$BM$771</f>
        <v>776.40175438596486</v>
      </c>
      <c r="CK47" s="74">
        <f>+ESTADISTICA!$BM$771+ESTADISTICA!$BM$772</f>
        <v>1085.0072702386867</v>
      </c>
      <c r="CL47" s="74">
        <f>+ESTADISTICA!$BM$771-ESTADISTICA!$BM$772</f>
        <v>467.79623853324307</v>
      </c>
      <c r="CM47" s="74">
        <f>+ESTADISTICA!$BM$771+ESTADISTICA!$BM$772*2</f>
        <v>1393.6127860914085</v>
      </c>
      <c r="CN47" s="74">
        <f>+ESTADISTICA!$BM$771-ESTADISTICA!$BM$772*2</f>
        <v>159.19072268052128</v>
      </c>
      <c r="CO47" s="74"/>
      <c r="CP47" s="114">
        <f>+ESTADISTICA!$BO$771</f>
        <v>50.673157894736832</v>
      </c>
      <c r="CQ47" s="114">
        <f>+ESTADISTICA!$BO$771+ESTADISTICA!$BO$772</f>
        <v>57.927057377550724</v>
      </c>
      <c r="CR47" s="114">
        <f>+ESTADISTICA!$BO$771-ESTADISTICA!$BO$772</f>
        <v>43.419258411922939</v>
      </c>
      <c r="CS47" s="114">
        <f>+ESTADISTICA!$BO$771+ESTADISTICA!$BO$772*2</f>
        <v>65.180956860364617</v>
      </c>
      <c r="CT47" s="114">
        <f>+ESTADISTICA!$BO$771-ESTADISTICA!$BO$772*2</f>
        <v>36.16535892910904</v>
      </c>
      <c r="CU47" s="72"/>
      <c r="CV47" s="115">
        <f>+ESTADISTICA!$CJ$771</f>
        <v>2.5155892857142859</v>
      </c>
      <c r="CW47" s="115">
        <f>+ESTADISTICA!$CJ$771+ESTADISTICA!$CJ$772</f>
        <v>3.8390560937163278</v>
      </c>
      <c r="CX47" s="115">
        <f>+ESTADISTICA!$CJ$771-ESTADISTICA!$CJ$772</f>
        <v>1.1921224777122439</v>
      </c>
      <c r="CY47" s="115">
        <f>+ESTADISTICA!$CJ$771+ESTADISTICA!$CJ$772*2</f>
        <v>5.1625229017183702</v>
      </c>
      <c r="CZ47" s="115">
        <f>+ESTADISTICA!$CJ$771-ESTADISTICA!$CJ$772*2</f>
        <v>-0.13134433028979808</v>
      </c>
      <c r="DA47" s="105"/>
      <c r="DB47" s="115">
        <f>+ESTADISTICA!$CK$771</f>
        <v>749.21446428571403</v>
      </c>
      <c r="DC47" s="115">
        <f>+ESTADISTICA!$CK$771+ESTADISTICA!$CK$772</f>
        <v>1260.1168024213255</v>
      </c>
      <c r="DD47" s="115">
        <f>+ESTADISTICA!$CK$771-ESTADISTICA!$CK$772</f>
        <v>238.31212615010253</v>
      </c>
      <c r="DE47" s="115">
        <f>+ESTADISTICA!$CK$771+ESTADISTICA!$CK$772*2</f>
        <v>1771.0191405569371</v>
      </c>
      <c r="DF47" s="115">
        <f>+ESTADISTICA!$CK$771-ESTADISTICA!$CK$772*2</f>
        <v>-272.59021198550897</v>
      </c>
      <c r="DG47" s="105"/>
      <c r="DH47" s="115">
        <f>+ESTADISTICA!$CN$771</f>
        <v>32.926125000000006</v>
      </c>
      <c r="DI47" s="115">
        <f>+ESTADISTICA!$CN$771+ESTADISTICA!$CN$772</f>
        <v>41.510772175600486</v>
      </c>
      <c r="DJ47" s="115">
        <f>+ESTADISTICA!$CN$771-ESTADISTICA!$CN$772</f>
        <v>24.341477824399526</v>
      </c>
      <c r="DK47" s="115">
        <f>+ESTADISTICA!$CN$771+ESTADISTICA!$CN$772*2</f>
        <v>50.09541935120096</v>
      </c>
      <c r="DL47" s="115">
        <f>+ESTADISTICA!$CN$771-ESTADISTICA!$CN$772*2</f>
        <v>15.756830648799049</v>
      </c>
      <c r="DM47" s="105"/>
    </row>
    <row r="48" spans="3:117" x14ac:dyDescent="0.25">
      <c r="C48" s="70">
        <v>709</v>
      </c>
      <c r="D48" s="114">
        <f>+'Rec. Diciembre'!$G$69</f>
        <v>59.718397140410723</v>
      </c>
      <c r="E48" s="114">
        <f>+'Rec. Diciembre'!$G$69+'Rec. Diciembre'!$G$70</f>
        <v>79.56947997745614</v>
      </c>
      <c r="F48" s="114">
        <f>+'Rec. Diciembre'!$G$69-'Rec. Diciembre'!$G$70</f>
        <v>39.867314303365305</v>
      </c>
      <c r="G48" s="114">
        <f>+'Rec. Diciembre'!$G$69+'Rec. Diciembre'!$G$70*2</f>
        <v>99.420562814501551</v>
      </c>
      <c r="H48" s="114">
        <f>+'Rec. Diciembre'!$G$69-'Rec. Diciembre'!$G$70*2</f>
        <v>20.016231466319894</v>
      </c>
      <c r="I48" s="114">
        <v>65.63</v>
      </c>
      <c r="J48" s="114">
        <f>+'Rec. Diciembre'!$H$69</f>
        <v>73.942210917869019</v>
      </c>
      <c r="K48" s="114">
        <f>+'Rec. Diciembre'!$H$69+'Rec. Diciembre'!$H$70</f>
        <v>98.409794611773862</v>
      </c>
      <c r="L48" s="114">
        <f>+'Rec. Diciembre'!$H$69-'Rec. Diciembre'!$H$70</f>
        <v>49.474627223964177</v>
      </c>
      <c r="M48" s="114">
        <f>+'Rec. Diciembre'!$H$69+'Rec. Diciembre'!$H$70*2</f>
        <v>122.87737830567869</v>
      </c>
      <c r="N48" s="114">
        <f>+'Rec. Diciembre'!$H$69-'Rec. Diciembre'!$H$70*2</f>
        <v>25.007043530059342</v>
      </c>
      <c r="O48" s="114">
        <v>82.78</v>
      </c>
      <c r="P48" s="114">
        <f>+'Rec. Diciembre'!$I$69</f>
        <v>79.922204634160337</v>
      </c>
      <c r="Q48" s="114">
        <f>+'Rec. Diciembre'!$I$69+'Rec. Diciembre'!$I$70</f>
        <v>106.3185991193848</v>
      </c>
      <c r="R48" s="114">
        <f>+'Rec. Diciembre'!$I$69-'Rec. Diciembre'!$I$70</f>
        <v>53.525810148935875</v>
      </c>
      <c r="S48" s="114">
        <f>+'Rec. Diciembre'!$I$69+'Rec. Diciembre'!$I$70*2</f>
        <v>132.71499360460928</v>
      </c>
      <c r="T48" s="114">
        <f>+'Rec. Diciembre'!$I$69-'Rec. Diciembre'!$I$70*2</f>
        <v>27.129415663711406</v>
      </c>
      <c r="U48" s="114">
        <v>87.75</v>
      </c>
      <c r="V48" s="74">
        <f>+'Rec. Diciembre'!$K$69</f>
        <v>4.2377690526466996</v>
      </c>
      <c r="W48" s="74">
        <f>+'Rec. Diciembre'!$K$69+'Rec. Diciembre'!$K$70</f>
        <v>6.0403188005723845</v>
      </c>
      <c r="X48" s="74">
        <f>+'Rec. Diciembre'!$K$69-'Rec. Diciembre'!$K$70</f>
        <v>2.4352193047210147</v>
      </c>
      <c r="Y48" s="74">
        <f>+'Rec. Diciembre'!$K$69+'Rec. Diciembre'!$K$70*2</f>
        <v>7.8428685484980694</v>
      </c>
      <c r="Z48" s="74">
        <f>+'Rec. Diciembre'!$K$69-'Rec. Diciembre'!$K$70*2</f>
        <v>0.63266955679533021</v>
      </c>
      <c r="AA48" s="74">
        <v>5.0599999999999996</v>
      </c>
      <c r="AB48" s="74">
        <f>+'Rec. Diciembre'!$L$69</f>
        <v>5.9641788063173875</v>
      </c>
      <c r="AC48" s="74">
        <f>+'Rec. Diciembre'!$L$69+'Rec. Diciembre'!$L$70</f>
        <v>8.2598019431726097</v>
      </c>
      <c r="AD48" s="74">
        <f>+'Rec. Diciembre'!$L$69-'Rec. Diciembre'!$L$70</f>
        <v>3.6685556694621648</v>
      </c>
      <c r="AE48" s="74">
        <f>+'Rec. Diciembre'!$L$69+'Rec. Diciembre'!$L$70*2</f>
        <v>10.555425080027833</v>
      </c>
      <c r="AF48" s="74">
        <f>+'Rec. Diciembre'!$L$69-'Rec. Diciembre'!$L$70*2</f>
        <v>1.3729325326069421</v>
      </c>
      <c r="AG48" s="74">
        <v>5.13</v>
      </c>
      <c r="AH48" s="74">
        <f>+'Rec. Diciembre'!$N$69</f>
        <v>69.739981780539281</v>
      </c>
      <c r="AI48" s="74">
        <f>+'Rec. Diciembre'!$N$69+'Rec. Diciembre'!$N$70</f>
        <v>92.90898236215088</v>
      </c>
      <c r="AJ48" s="74">
        <f>+'Rec. Diciembre'!$N$69-'Rec. Diciembre'!$N$70</f>
        <v>46.570981198927683</v>
      </c>
      <c r="AK48" s="74">
        <f>+'Rec. Diciembre'!$N$69+'Rec. Diciembre'!$N$70*2</f>
        <v>116.07798294376248</v>
      </c>
      <c r="AL48" s="74">
        <f>+'Rec. Diciembre'!$N$69-'Rec. Diciembre'!$N$70*2</f>
        <v>23.401980617316084</v>
      </c>
      <c r="AM48" s="74">
        <v>74.77</v>
      </c>
      <c r="AN48" s="74">
        <f>+'Rec. Diciembre'!$O$69</f>
        <v>4.2643245718988352</v>
      </c>
      <c r="AO48" s="74">
        <f>+'Rec. Diciembre'!$O$69+'Rec. Diciembre'!$O$70</f>
        <v>6.7775628085788391</v>
      </c>
      <c r="AP48" s="74">
        <f>+'Rec. Diciembre'!$O$69-'Rec. Diciembre'!$O$70</f>
        <v>1.7510863352188317</v>
      </c>
      <c r="AQ48" s="74">
        <f>+'Rec. Diciembre'!$O$69+'Rec. Diciembre'!$O$70*2</f>
        <v>9.2908010452588421</v>
      </c>
      <c r="AR48" s="74">
        <f>+'Rec. Diciembre'!$O$69-'Rec. Diciembre'!$O$70*2</f>
        <v>-0.76215190146117173</v>
      </c>
      <c r="AS48" s="74"/>
      <c r="AT48" s="74">
        <f>+'Rec. Diciembre'!$P$69</f>
        <v>3.3623122606354814</v>
      </c>
      <c r="AU48" s="74">
        <f>+'Rec. Diciembre'!$P$69+'Rec. Diciembre'!$P$70</f>
        <v>4.8513495729593679</v>
      </c>
      <c r="AV48" s="74">
        <f>+'Rec. Diciembre'!$P$69-'Rec. Diciembre'!$P$70</f>
        <v>1.8732749483115947</v>
      </c>
      <c r="AW48" s="74">
        <f>+'Rec. Diciembre'!$P$69+'Rec. Diciembre'!$P$70*2</f>
        <v>6.3403868852832552</v>
      </c>
      <c r="AX48" s="74">
        <f>+'Rec. Diciembre'!$P$69-'Rec. Diciembre'!$P$70*2</f>
        <v>0.38423763598770799</v>
      </c>
      <c r="AY48" s="74"/>
      <c r="AZ48" s="74">
        <f>+'Rec. Diciembre'!$S$69</f>
        <v>10.882442015100928</v>
      </c>
      <c r="BA48" s="74">
        <f>+'Rec. Diciembre'!$S$69+'Rec. Diciembre'!$S$70</f>
        <v>18.764704720040914</v>
      </c>
      <c r="BB48" s="74">
        <f>+'Rec. Diciembre'!$S$69-'Rec. Diciembre'!$S$70</f>
        <v>3.0001793101609415</v>
      </c>
      <c r="BC48" s="74">
        <f>+'Rec. Diciembre'!$S$69+'Rec. Diciembre'!$S$70*2</f>
        <v>26.6469674249809</v>
      </c>
      <c r="BD48" s="74">
        <f>+'Rec. Diciembre'!$S$69-'Rec. Diciembre'!$S$70*2</f>
        <v>-4.8820833947790447</v>
      </c>
      <c r="BE48" s="74"/>
      <c r="BF48" s="115">
        <f>+ESTADISTICA!$AO$771</f>
        <v>23.78259649122807</v>
      </c>
      <c r="BG48" s="115">
        <f>+ESTADISTICA!$AO$771+ESTADISTICA!$AO$772</f>
        <v>30.897279379602665</v>
      </c>
      <c r="BH48" s="115">
        <f>+ESTADISTICA!$AO$771-ESTADISTICA!$AO$772</f>
        <v>16.667913602853474</v>
      </c>
      <c r="BI48" s="115">
        <f>+ESTADISTICA!$AO$771+ESTADISTICA!$AO$772*2</f>
        <v>38.01196226797726</v>
      </c>
      <c r="BJ48" s="115">
        <f>+ESTADISTICA!$AO$771-ESTADISTICA!$AO$772*2</f>
        <v>9.5532307144788788</v>
      </c>
      <c r="BK48" s="115"/>
      <c r="BL48" s="115">
        <f>+ESTADISTICA!$AP$771</f>
        <v>9632.5831578947345</v>
      </c>
      <c r="BM48" s="115">
        <f>+ESTADISTICA!$AP$771+ESTADISTICA!$AP$772</f>
        <v>11691.79056018239</v>
      </c>
      <c r="BN48" s="115">
        <f>+ESTADISTICA!$AP$771-ESTADISTICA!$AP$772</f>
        <v>7573.3757556070796</v>
      </c>
      <c r="BO48" s="115">
        <f>+ESTADISTICA!$AP$771+ESTADISTICA!$AP$772*2</f>
        <v>13750.997962470043</v>
      </c>
      <c r="BP48" s="115">
        <f>+ESTADISTICA!$AP$771-ESTADISTICA!$AP$772*2</f>
        <v>5514.1683533194255</v>
      </c>
      <c r="BQ48" s="115"/>
      <c r="BR48" s="114">
        <f>+ESTADISTICA!$AQ$771</f>
        <v>39.818771929824571</v>
      </c>
      <c r="BS48" s="114">
        <f>+ESTADISTICA!$AQ$771+ESTADISTICA!$AQ$772</f>
        <v>48.631387090201841</v>
      </c>
      <c r="BT48" s="114">
        <f>+ESTADISTICA!$AQ$771-ESTADISTICA!$AQ$772</f>
        <v>31.006156769447301</v>
      </c>
      <c r="BU48" s="114">
        <f>+ESTADISTICA!$AQ$771+ESTADISTICA!$AQ$772*2</f>
        <v>57.444002250579103</v>
      </c>
      <c r="BV48" s="114">
        <f>+ESTADISTICA!$AQ$771-ESTADISTICA!$AQ$772*2</f>
        <v>22.193541609070035</v>
      </c>
      <c r="BW48" s="114"/>
      <c r="BX48" s="74">
        <f>+ESTADISTICA!$AR$771</f>
        <v>10.63842105263158</v>
      </c>
      <c r="BY48" s="74">
        <f>+ESTADISTICA!$AR$771+ESTADISTICA!$AR$772</f>
        <v>14.039956309726993</v>
      </c>
      <c r="BZ48" s="74">
        <f>+ESTADISTICA!$AR$771-ESTADISTICA!$AR$772</f>
        <v>7.2368857955361676</v>
      </c>
      <c r="CA48" s="74">
        <f>+ESTADISTICA!$AR$771+ESTADISTICA!$AR$772*2</f>
        <v>17.441491566822407</v>
      </c>
      <c r="CB48" s="74">
        <f>+ESTADISTICA!$AR$771-ESTADISTICA!$AR$772*2</f>
        <v>3.8353505384407551</v>
      </c>
      <c r="CC48" s="74"/>
      <c r="CD48" s="74">
        <f>+ESTADISTICA!$BL$771</f>
        <v>1.3761929824561403</v>
      </c>
      <c r="CE48" s="74">
        <f>+ESTADISTICA!$BL$771+ESTADISTICA!$BL$772</f>
        <v>1.9599445330382501</v>
      </c>
      <c r="CF48" s="74">
        <f>+ESTADISTICA!$BL$771-ESTADISTICA!$BL$772</f>
        <v>0.79244143187403038</v>
      </c>
      <c r="CG48" s="74">
        <f>+ESTADISTICA!$BL$771+ESTADISTICA!$BL$772*2</f>
        <v>2.5436960836203601</v>
      </c>
      <c r="CH48" s="74">
        <f>+ESTADISTICA!$BL$771-ESTADISTICA!$BL$772*2</f>
        <v>0.20868988129192045</v>
      </c>
      <c r="CI48" s="74"/>
      <c r="CJ48" s="74">
        <f>+ESTADISTICA!$BM$771</f>
        <v>776.40175438596486</v>
      </c>
      <c r="CK48" s="74">
        <f>+ESTADISTICA!$BM$771+ESTADISTICA!$BM$772</f>
        <v>1085.0072702386867</v>
      </c>
      <c r="CL48" s="74">
        <f>+ESTADISTICA!$BM$771-ESTADISTICA!$BM$772</f>
        <v>467.79623853324307</v>
      </c>
      <c r="CM48" s="74">
        <f>+ESTADISTICA!$BM$771+ESTADISTICA!$BM$772*2</f>
        <v>1393.6127860914085</v>
      </c>
      <c r="CN48" s="74">
        <f>+ESTADISTICA!$BM$771-ESTADISTICA!$BM$772*2</f>
        <v>159.19072268052128</v>
      </c>
      <c r="CO48" s="74"/>
      <c r="CP48" s="114">
        <f>+ESTADISTICA!$BO$771</f>
        <v>50.673157894736832</v>
      </c>
      <c r="CQ48" s="114">
        <f>+ESTADISTICA!$BO$771+ESTADISTICA!$BO$772</f>
        <v>57.927057377550724</v>
      </c>
      <c r="CR48" s="114">
        <f>+ESTADISTICA!$BO$771-ESTADISTICA!$BO$772</f>
        <v>43.419258411922939</v>
      </c>
      <c r="CS48" s="114">
        <f>+ESTADISTICA!$BO$771+ESTADISTICA!$BO$772*2</f>
        <v>65.180956860364617</v>
      </c>
      <c r="CT48" s="114">
        <f>+ESTADISTICA!$BO$771-ESTADISTICA!$BO$772*2</f>
        <v>36.16535892910904</v>
      </c>
      <c r="CU48" s="72"/>
      <c r="CV48" s="115">
        <f>+ESTADISTICA!$CJ$771</f>
        <v>2.5155892857142859</v>
      </c>
      <c r="CW48" s="115">
        <f>+ESTADISTICA!$CJ$771+ESTADISTICA!$CJ$772</f>
        <v>3.8390560937163278</v>
      </c>
      <c r="CX48" s="115">
        <f>+ESTADISTICA!$CJ$771-ESTADISTICA!$CJ$772</f>
        <v>1.1921224777122439</v>
      </c>
      <c r="CY48" s="115">
        <f>+ESTADISTICA!$CJ$771+ESTADISTICA!$CJ$772*2</f>
        <v>5.1625229017183702</v>
      </c>
      <c r="CZ48" s="115">
        <f>+ESTADISTICA!$CJ$771-ESTADISTICA!$CJ$772*2</f>
        <v>-0.13134433028979808</v>
      </c>
      <c r="DA48" s="105"/>
      <c r="DB48" s="115">
        <f>+ESTADISTICA!$CK$771</f>
        <v>749.21446428571403</v>
      </c>
      <c r="DC48" s="115">
        <f>+ESTADISTICA!$CK$771+ESTADISTICA!$CK$772</f>
        <v>1260.1168024213255</v>
      </c>
      <c r="DD48" s="115">
        <f>+ESTADISTICA!$CK$771-ESTADISTICA!$CK$772</f>
        <v>238.31212615010253</v>
      </c>
      <c r="DE48" s="115">
        <f>+ESTADISTICA!$CK$771+ESTADISTICA!$CK$772*2</f>
        <v>1771.0191405569371</v>
      </c>
      <c r="DF48" s="115">
        <f>+ESTADISTICA!$CK$771-ESTADISTICA!$CK$772*2</f>
        <v>-272.59021198550897</v>
      </c>
      <c r="DG48" s="105"/>
      <c r="DH48" s="115">
        <f>+ESTADISTICA!$CN$771</f>
        <v>32.926125000000006</v>
      </c>
      <c r="DI48" s="115">
        <f>+ESTADISTICA!$CN$771+ESTADISTICA!$CN$772</f>
        <v>41.510772175600486</v>
      </c>
      <c r="DJ48" s="115">
        <f>+ESTADISTICA!$CN$771-ESTADISTICA!$CN$772</f>
        <v>24.341477824399526</v>
      </c>
      <c r="DK48" s="115">
        <f>+ESTADISTICA!$CN$771+ESTADISTICA!$CN$772*2</f>
        <v>50.09541935120096</v>
      </c>
      <c r="DL48" s="115">
        <f>+ESTADISTICA!$CN$771-ESTADISTICA!$CN$772*2</f>
        <v>15.756830648799049</v>
      </c>
      <c r="DM48" s="105"/>
    </row>
    <row r="49" spans="3:117" x14ac:dyDescent="0.25">
      <c r="C49" s="70">
        <v>710</v>
      </c>
      <c r="D49" s="114">
        <f>+'Rec. Diciembre'!$G$69</f>
        <v>59.718397140410723</v>
      </c>
      <c r="E49" s="114">
        <f>+'Rec. Diciembre'!$G$69+'Rec. Diciembre'!$G$70</f>
        <v>79.56947997745614</v>
      </c>
      <c r="F49" s="114">
        <f>+'Rec. Diciembre'!$G$69-'Rec. Diciembre'!$G$70</f>
        <v>39.867314303365305</v>
      </c>
      <c r="G49" s="114">
        <f>+'Rec. Diciembre'!$G$69+'Rec. Diciembre'!$G$70*2</f>
        <v>99.420562814501551</v>
      </c>
      <c r="H49" s="114">
        <f>+'Rec. Diciembre'!$G$69-'Rec. Diciembre'!$G$70*2</f>
        <v>20.016231466319894</v>
      </c>
      <c r="I49" s="114">
        <v>65.63</v>
      </c>
      <c r="J49" s="114">
        <f>+'Rec. Diciembre'!$H$69</f>
        <v>73.942210917869019</v>
      </c>
      <c r="K49" s="114">
        <f>+'Rec. Diciembre'!$H$69+'Rec. Diciembre'!$H$70</f>
        <v>98.409794611773862</v>
      </c>
      <c r="L49" s="114">
        <f>+'Rec. Diciembre'!$H$69-'Rec. Diciembre'!$H$70</f>
        <v>49.474627223964177</v>
      </c>
      <c r="M49" s="114">
        <f>+'Rec. Diciembre'!$H$69+'Rec. Diciembre'!$H$70*2</f>
        <v>122.87737830567869</v>
      </c>
      <c r="N49" s="114">
        <f>+'Rec. Diciembre'!$H$69-'Rec. Diciembre'!$H$70*2</f>
        <v>25.007043530059342</v>
      </c>
      <c r="O49" s="114">
        <v>82.78</v>
      </c>
      <c r="P49" s="114">
        <f>+'Rec. Diciembre'!$I$69</f>
        <v>79.922204634160337</v>
      </c>
      <c r="Q49" s="114">
        <f>+'Rec. Diciembre'!$I$69+'Rec. Diciembre'!$I$70</f>
        <v>106.3185991193848</v>
      </c>
      <c r="R49" s="114">
        <f>+'Rec. Diciembre'!$I$69-'Rec. Diciembre'!$I$70</f>
        <v>53.525810148935875</v>
      </c>
      <c r="S49" s="114">
        <f>+'Rec. Diciembre'!$I$69+'Rec. Diciembre'!$I$70*2</f>
        <v>132.71499360460928</v>
      </c>
      <c r="T49" s="114">
        <f>+'Rec. Diciembre'!$I$69-'Rec. Diciembre'!$I$70*2</f>
        <v>27.129415663711406</v>
      </c>
      <c r="U49" s="114">
        <v>87.75</v>
      </c>
      <c r="V49" s="74">
        <f>+'Rec. Diciembre'!$K$69</f>
        <v>4.2377690526466996</v>
      </c>
      <c r="W49" s="74">
        <f>+'Rec. Diciembre'!$K$69+'Rec. Diciembre'!$K$70</f>
        <v>6.0403188005723845</v>
      </c>
      <c r="X49" s="74">
        <f>+'Rec. Diciembre'!$K$69-'Rec. Diciembre'!$K$70</f>
        <v>2.4352193047210147</v>
      </c>
      <c r="Y49" s="74">
        <f>+'Rec. Diciembre'!$K$69+'Rec. Diciembre'!$K$70*2</f>
        <v>7.8428685484980694</v>
      </c>
      <c r="Z49" s="74">
        <f>+'Rec. Diciembre'!$K$69-'Rec. Diciembre'!$K$70*2</f>
        <v>0.63266955679533021</v>
      </c>
      <c r="AA49" s="74">
        <v>5.0599999999999996</v>
      </c>
      <c r="AB49" s="74">
        <f>+'Rec. Diciembre'!$L$69</f>
        <v>5.9641788063173875</v>
      </c>
      <c r="AC49" s="74">
        <f>+'Rec. Diciembre'!$L$69+'Rec. Diciembre'!$L$70</f>
        <v>8.2598019431726097</v>
      </c>
      <c r="AD49" s="74">
        <f>+'Rec. Diciembre'!$L$69-'Rec. Diciembre'!$L$70</f>
        <v>3.6685556694621648</v>
      </c>
      <c r="AE49" s="74">
        <f>+'Rec. Diciembre'!$L$69+'Rec. Diciembre'!$L$70*2</f>
        <v>10.555425080027833</v>
      </c>
      <c r="AF49" s="74">
        <f>+'Rec. Diciembre'!$L$69-'Rec. Diciembre'!$L$70*2</f>
        <v>1.3729325326069421</v>
      </c>
      <c r="AG49" s="74">
        <v>5.13</v>
      </c>
      <c r="AH49" s="74">
        <f>+'Rec. Diciembre'!$N$69</f>
        <v>69.739981780539281</v>
      </c>
      <c r="AI49" s="74">
        <f>+'Rec. Diciembre'!$N$69+'Rec. Diciembre'!$N$70</f>
        <v>92.90898236215088</v>
      </c>
      <c r="AJ49" s="74">
        <f>+'Rec. Diciembre'!$N$69-'Rec. Diciembre'!$N$70</f>
        <v>46.570981198927683</v>
      </c>
      <c r="AK49" s="74">
        <f>+'Rec. Diciembre'!$N$69+'Rec. Diciembre'!$N$70*2</f>
        <v>116.07798294376248</v>
      </c>
      <c r="AL49" s="74">
        <f>+'Rec. Diciembre'!$N$69-'Rec. Diciembre'!$N$70*2</f>
        <v>23.401980617316084</v>
      </c>
      <c r="AM49" s="74">
        <v>74.77</v>
      </c>
      <c r="AN49" s="74">
        <f>+'Rec. Diciembre'!$O$69</f>
        <v>4.2643245718988352</v>
      </c>
      <c r="AO49" s="74">
        <f>+'Rec. Diciembre'!$O$69+'Rec. Diciembre'!$O$70</f>
        <v>6.7775628085788391</v>
      </c>
      <c r="AP49" s="74">
        <f>+'Rec. Diciembre'!$O$69-'Rec. Diciembre'!$O$70</f>
        <v>1.7510863352188317</v>
      </c>
      <c r="AQ49" s="74">
        <f>+'Rec. Diciembre'!$O$69+'Rec. Diciembre'!$O$70*2</f>
        <v>9.2908010452588421</v>
      </c>
      <c r="AR49" s="74">
        <f>+'Rec. Diciembre'!$O$69-'Rec. Diciembre'!$O$70*2</f>
        <v>-0.76215190146117173</v>
      </c>
      <c r="AS49" s="74"/>
      <c r="AT49" s="74">
        <f>+'Rec. Diciembre'!$P$69</f>
        <v>3.3623122606354814</v>
      </c>
      <c r="AU49" s="74">
        <f>+'Rec. Diciembre'!$P$69+'Rec. Diciembre'!$P$70</f>
        <v>4.8513495729593679</v>
      </c>
      <c r="AV49" s="74">
        <f>+'Rec. Diciembre'!$P$69-'Rec. Diciembre'!$P$70</f>
        <v>1.8732749483115947</v>
      </c>
      <c r="AW49" s="74">
        <f>+'Rec. Diciembre'!$P$69+'Rec. Diciembre'!$P$70*2</f>
        <v>6.3403868852832552</v>
      </c>
      <c r="AX49" s="74">
        <f>+'Rec. Diciembre'!$P$69-'Rec. Diciembre'!$P$70*2</f>
        <v>0.38423763598770799</v>
      </c>
      <c r="AY49" s="74"/>
      <c r="AZ49" s="74">
        <f>+'Rec. Diciembre'!$S$69</f>
        <v>10.882442015100928</v>
      </c>
      <c r="BA49" s="74">
        <f>+'Rec. Diciembre'!$S$69+'Rec. Diciembre'!$S$70</f>
        <v>18.764704720040914</v>
      </c>
      <c r="BB49" s="74">
        <f>+'Rec. Diciembre'!$S$69-'Rec. Diciembre'!$S$70</f>
        <v>3.0001793101609415</v>
      </c>
      <c r="BC49" s="74">
        <f>+'Rec. Diciembre'!$S$69+'Rec. Diciembre'!$S$70*2</f>
        <v>26.6469674249809</v>
      </c>
      <c r="BD49" s="74">
        <f>+'Rec. Diciembre'!$S$69-'Rec. Diciembre'!$S$70*2</f>
        <v>-4.8820833947790447</v>
      </c>
      <c r="BE49" s="74"/>
      <c r="BF49" s="115">
        <f>+ESTADISTICA!$AO$771</f>
        <v>23.78259649122807</v>
      </c>
      <c r="BG49" s="115">
        <f>+ESTADISTICA!$AO$771+ESTADISTICA!$AO$772</f>
        <v>30.897279379602665</v>
      </c>
      <c r="BH49" s="115">
        <f>+ESTADISTICA!$AO$771-ESTADISTICA!$AO$772</f>
        <v>16.667913602853474</v>
      </c>
      <c r="BI49" s="115">
        <f>+ESTADISTICA!$AO$771+ESTADISTICA!$AO$772*2</f>
        <v>38.01196226797726</v>
      </c>
      <c r="BJ49" s="115">
        <f>+ESTADISTICA!$AO$771-ESTADISTICA!$AO$772*2</f>
        <v>9.5532307144788788</v>
      </c>
      <c r="BK49" s="115"/>
      <c r="BL49" s="115">
        <f>+ESTADISTICA!$AP$771</f>
        <v>9632.5831578947345</v>
      </c>
      <c r="BM49" s="115">
        <f>+ESTADISTICA!$AP$771+ESTADISTICA!$AP$772</f>
        <v>11691.79056018239</v>
      </c>
      <c r="BN49" s="115">
        <f>+ESTADISTICA!$AP$771-ESTADISTICA!$AP$772</f>
        <v>7573.3757556070796</v>
      </c>
      <c r="BO49" s="115">
        <f>+ESTADISTICA!$AP$771+ESTADISTICA!$AP$772*2</f>
        <v>13750.997962470043</v>
      </c>
      <c r="BP49" s="115">
        <f>+ESTADISTICA!$AP$771-ESTADISTICA!$AP$772*2</f>
        <v>5514.1683533194255</v>
      </c>
      <c r="BQ49" s="115"/>
      <c r="BR49" s="114">
        <f>+ESTADISTICA!$AQ$771</f>
        <v>39.818771929824571</v>
      </c>
      <c r="BS49" s="114">
        <f>+ESTADISTICA!$AQ$771+ESTADISTICA!$AQ$772</f>
        <v>48.631387090201841</v>
      </c>
      <c r="BT49" s="114">
        <f>+ESTADISTICA!$AQ$771-ESTADISTICA!$AQ$772</f>
        <v>31.006156769447301</v>
      </c>
      <c r="BU49" s="114">
        <f>+ESTADISTICA!$AQ$771+ESTADISTICA!$AQ$772*2</f>
        <v>57.444002250579103</v>
      </c>
      <c r="BV49" s="114">
        <f>+ESTADISTICA!$AQ$771-ESTADISTICA!$AQ$772*2</f>
        <v>22.193541609070035</v>
      </c>
      <c r="BW49" s="114"/>
      <c r="BX49" s="74">
        <f>+ESTADISTICA!$AR$771</f>
        <v>10.63842105263158</v>
      </c>
      <c r="BY49" s="74">
        <f>+ESTADISTICA!$AR$771+ESTADISTICA!$AR$772</f>
        <v>14.039956309726993</v>
      </c>
      <c r="BZ49" s="74">
        <f>+ESTADISTICA!$AR$771-ESTADISTICA!$AR$772</f>
        <v>7.2368857955361676</v>
      </c>
      <c r="CA49" s="74">
        <f>+ESTADISTICA!$AR$771+ESTADISTICA!$AR$772*2</f>
        <v>17.441491566822407</v>
      </c>
      <c r="CB49" s="74">
        <f>+ESTADISTICA!$AR$771-ESTADISTICA!$AR$772*2</f>
        <v>3.8353505384407551</v>
      </c>
      <c r="CC49" s="74"/>
      <c r="CD49" s="74">
        <f>+ESTADISTICA!$BL$771</f>
        <v>1.3761929824561403</v>
      </c>
      <c r="CE49" s="74">
        <f>+ESTADISTICA!$BL$771+ESTADISTICA!$BL$772</f>
        <v>1.9599445330382501</v>
      </c>
      <c r="CF49" s="74">
        <f>+ESTADISTICA!$BL$771-ESTADISTICA!$BL$772</f>
        <v>0.79244143187403038</v>
      </c>
      <c r="CG49" s="74">
        <f>+ESTADISTICA!$BL$771+ESTADISTICA!$BL$772*2</f>
        <v>2.5436960836203601</v>
      </c>
      <c r="CH49" s="74">
        <f>+ESTADISTICA!$BL$771-ESTADISTICA!$BL$772*2</f>
        <v>0.20868988129192045</v>
      </c>
      <c r="CI49" s="74"/>
      <c r="CJ49" s="74">
        <f>+ESTADISTICA!$BM$771</f>
        <v>776.40175438596486</v>
      </c>
      <c r="CK49" s="74">
        <f>+ESTADISTICA!$BM$771+ESTADISTICA!$BM$772</f>
        <v>1085.0072702386867</v>
      </c>
      <c r="CL49" s="74">
        <f>+ESTADISTICA!$BM$771-ESTADISTICA!$BM$772</f>
        <v>467.79623853324307</v>
      </c>
      <c r="CM49" s="74">
        <f>+ESTADISTICA!$BM$771+ESTADISTICA!$BM$772*2</f>
        <v>1393.6127860914085</v>
      </c>
      <c r="CN49" s="74">
        <f>+ESTADISTICA!$BM$771-ESTADISTICA!$BM$772*2</f>
        <v>159.19072268052128</v>
      </c>
      <c r="CO49" s="74"/>
      <c r="CP49" s="114">
        <f>+ESTADISTICA!$BO$771</f>
        <v>50.673157894736832</v>
      </c>
      <c r="CQ49" s="114">
        <f>+ESTADISTICA!$BO$771+ESTADISTICA!$BO$772</f>
        <v>57.927057377550724</v>
      </c>
      <c r="CR49" s="114">
        <f>+ESTADISTICA!$BO$771-ESTADISTICA!$BO$772</f>
        <v>43.419258411922939</v>
      </c>
      <c r="CS49" s="114">
        <f>+ESTADISTICA!$BO$771+ESTADISTICA!$BO$772*2</f>
        <v>65.180956860364617</v>
      </c>
      <c r="CT49" s="114">
        <f>+ESTADISTICA!$BO$771-ESTADISTICA!$BO$772*2</f>
        <v>36.16535892910904</v>
      </c>
      <c r="CU49" s="72"/>
      <c r="CV49" s="115">
        <f>+ESTADISTICA!$CJ$771</f>
        <v>2.5155892857142859</v>
      </c>
      <c r="CW49" s="115">
        <f>+ESTADISTICA!$CJ$771+ESTADISTICA!$CJ$772</f>
        <v>3.8390560937163278</v>
      </c>
      <c r="CX49" s="115">
        <f>+ESTADISTICA!$CJ$771-ESTADISTICA!$CJ$772</f>
        <v>1.1921224777122439</v>
      </c>
      <c r="CY49" s="115">
        <f>+ESTADISTICA!$CJ$771+ESTADISTICA!$CJ$772*2</f>
        <v>5.1625229017183702</v>
      </c>
      <c r="CZ49" s="115">
        <f>+ESTADISTICA!$CJ$771-ESTADISTICA!$CJ$772*2</f>
        <v>-0.13134433028979808</v>
      </c>
      <c r="DA49" s="105"/>
      <c r="DB49" s="115">
        <f>+ESTADISTICA!$CK$771</f>
        <v>749.21446428571403</v>
      </c>
      <c r="DC49" s="115">
        <f>+ESTADISTICA!$CK$771+ESTADISTICA!$CK$772</f>
        <v>1260.1168024213255</v>
      </c>
      <c r="DD49" s="115">
        <f>+ESTADISTICA!$CK$771-ESTADISTICA!$CK$772</f>
        <v>238.31212615010253</v>
      </c>
      <c r="DE49" s="115">
        <f>+ESTADISTICA!$CK$771+ESTADISTICA!$CK$772*2</f>
        <v>1771.0191405569371</v>
      </c>
      <c r="DF49" s="115">
        <f>+ESTADISTICA!$CK$771-ESTADISTICA!$CK$772*2</f>
        <v>-272.59021198550897</v>
      </c>
      <c r="DG49" s="105"/>
      <c r="DH49" s="115">
        <f>+ESTADISTICA!$CN$771</f>
        <v>32.926125000000006</v>
      </c>
      <c r="DI49" s="115">
        <f>+ESTADISTICA!$CN$771+ESTADISTICA!$CN$772</f>
        <v>41.510772175600486</v>
      </c>
      <c r="DJ49" s="115">
        <f>+ESTADISTICA!$CN$771-ESTADISTICA!$CN$772</f>
        <v>24.341477824399526</v>
      </c>
      <c r="DK49" s="115">
        <f>+ESTADISTICA!$CN$771+ESTADISTICA!$CN$772*2</f>
        <v>50.09541935120096</v>
      </c>
      <c r="DL49" s="115">
        <f>+ESTADISTICA!$CN$771-ESTADISTICA!$CN$772*2</f>
        <v>15.756830648799049</v>
      </c>
      <c r="DM49" s="105"/>
    </row>
    <row r="50" spans="3:117" x14ac:dyDescent="0.25">
      <c r="C50" s="70">
        <v>711</v>
      </c>
      <c r="D50" s="114">
        <f>+'Rec. Diciembre'!$G$69</f>
        <v>59.718397140410723</v>
      </c>
      <c r="E50" s="114">
        <f>+'Rec. Diciembre'!$G$69+'Rec. Diciembre'!$G$70</f>
        <v>79.56947997745614</v>
      </c>
      <c r="F50" s="114">
        <f>+'Rec. Diciembre'!$G$69-'Rec. Diciembre'!$G$70</f>
        <v>39.867314303365305</v>
      </c>
      <c r="G50" s="114">
        <f>+'Rec. Diciembre'!$G$69+'Rec. Diciembre'!$G$70*2</f>
        <v>99.420562814501551</v>
      </c>
      <c r="H50" s="114">
        <f>+'Rec. Diciembre'!$G$69-'Rec. Diciembre'!$G$70*2</f>
        <v>20.016231466319894</v>
      </c>
      <c r="I50" s="114">
        <v>65.63</v>
      </c>
      <c r="J50" s="114">
        <f>+'Rec. Diciembre'!$H$69</f>
        <v>73.942210917869019</v>
      </c>
      <c r="K50" s="114">
        <f>+'Rec. Diciembre'!$H$69+'Rec. Diciembre'!$H$70</f>
        <v>98.409794611773862</v>
      </c>
      <c r="L50" s="114">
        <f>+'Rec. Diciembre'!$H$69-'Rec. Diciembre'!$H$70</f>
        <v>49.474627223964177</v>
      </c>
      <c r="M50" s="114">
        <f>+'Rec. Diciembre'!$H$69+'Rec. Diciembre'!$H$70*2</f>
        <v>122.87737830567869</v>
      </c>
      <c r="N50" s="114">
        <f>+'Rec. Diciembre'!$H$69-'Rec. Diciembre'!$H$70*2</f>
        <v>25.007043530059342</v>
      </c>
      <c r="O50" s="114">
        <v>82.78</v>
      </c>
      <c r="P50" s="114">
        <f>+'Rec. Diciembre'!$I$69</f>
        <v>79.922204634160337</v>
      </c>
      <c r="Q50" s="114">
        <f>+'Rec. Diciembre'!$I$69+'Rec. Diciembre'!$I$70</f>
        <v>106.3185991193848</v>
      </c>
      <c r="R50" s="114">
        <f>+'Rec. Diciembre'!$I$69-'Rec. Diciembre'!$I$70</f>
        <v>53.525810148935875</v>
      </c>
      <c r="S50" s="114">
        <f>+'Rec. Diciembre'!$I$69+'Rec. Diciembre'!$I$70*2</f>
        <v>132.71499360460928</v>
      </c>
      <c r="T50" s="114">
        <f>+'Rec. Diciembre'!$I$69-'Rec. Diciembre'!$I$70*2</f>
        <v>27.129415663711406</v>
      </c>
      <c r="U50" s="114">
        <v>87.75</v>
      </c>
      <c r="V50" s="74">
        <f>+'Rec. Diciembre'!$K$69</f>
        <v>4.2377690526466996</v>
      </c>
      <c r="W50" s="74">
        <f>+'Rec. Diciembre'!$K$69+'Rec. Diciembre'!$K$70</f>
        <v>6.0403188005723845</v>
      </c>
      <c r="X50" s="74">
        <f>+'Rec. Diciembre'!$K$69-'Rec. Diciembre'!$K$70</f>
        <v>2.4352193047210147</v>
      </c>
      <c r="Y50" s="74">
        <f>+'Rec. Diciembre'!$K$69+'Rec. Diciembre'!$K$70*2</f>
        <v>7.8428685484980694</v>
      </c>
      <c r="Z50" s="74">
        <f>+'Rec. Diciembre'!$K$69-'Rec. Diciembre'!$K$70*2</f>
        <v>0.63266955679533021</v>
      </c>
      <c r="AA50" s="74">
        <v>5.0599999999999996</v>
      </c>
      <c r="AB50" s="74">
        <f>+'Rec. Diciembre'!$L$69</f>
        <v>5.9641788063173875</v>
      </c>
      <c r="AC50" s="74">
        <f>+'Rec. Diciembre'!$L$69+'Rec. Diciembre'!$L$70</f>
        <v>8.2598019431726097</v>
      </c>
      <c r="AD50" s="74">
        <f>+'Rec. Diciembre'!$L$69-'Rec. Diciembre'!$L$70</f>
        <v>3.6685556694621648</v>
      </c>
      <c r="AE50" s="74">
        <f>+'Rec. Diciembre'!$L$69+'Rec. Diciembre'!$L$70*2</f>
        <v>10.555425080027833</v>
      </c>
      <c r="AF50" s="74">
        <f>+'Rec. Diciembre'!$L$69-'Rec. Diciembre'!$L$70*2</f>
        <v>1.3729325326069421</v>
      </c>
      <c r="AG50" s="74">
        <v>5.13</v>
      </c>
      <c r="AH50" s="74">
        <f>+'Rec. Diciembre'!$N$69</f>
        <v>69.739981780539281</v>
      </c>
      <c r="AI50" s="74">
        <f>+'Rec. Diciembre'!$N$69+'Rec. Diciembre'!$N$70</f>
        <v>92.90898236215088</v>
      </c>
      <c r="AJ50" s="74">
        <f>+'Rec. Diciembre'!$N$69-'Rec. Diciembre'!$N$70</f>
        <v>46.570981198927683</v>
      </c>
      <c r="AK50" s="74">
        <f>+'Rec. Diciembre'!$N$69+'Rec. Diciembre'!$N$70*2</f>
        <v>116.07798294376248</v>
      </c>
      <c r="AL50" s="74">
        <f>+'Rec. Diciembre'!$N$69-'Rec. Diciembre'!$N$70*2</f>
        <v>23.401980617316084</v>
      </c>
      <c r="AM50" s="74">
        <v>74.77</v>
      </c>
      <c r="AN50" s="74">
        <f>+'Rec. Diciembre'!$O$69</f>
        <v>4.2643245718988352</v>
      </c>
      <c r="AO50" s="74">
        <f>+'Rec. Diciembre'!$O$69+'Rec. Diciembre'!$O$70</f>
        <v>6.7775628085788391</v>
      </c>
      <c r="AP50" s="74">
        <f>+'Rec. Diciembre'!$O$69-'Rec. Diciembre'!$O$70</f>
        <v>1.7510863352188317</v>
      </c>
      <c r="AQ50" s="74">
        <f>+'Rec. Diciembre'!$O$69+'Rec. Diciembre'!$O$70*2</f>
        <v>9.2908010452588421</v>
      </c>
      <c r="AR50" s="74">
        <f>+'Rec. Diciembre'!$O$69-'Rec. Diciembre'!$O$70*2</f>
        <v>-0.76215190146117173</v>
      </c>
      <c r="AS50" s="74"/>
      <c r="AT50" s="74">
        <f>+'Rec. Diciembre'!$P$69</f>
        <v>3.3623122606354814</v>
      </c>
      <c r="AU50" s="74">
        <f>+'Rec. Diciembre'!$P$69+'Rec. Diciembre'!$P$70</f>
        <v>4.8513495729593679</v>
      </c>
      <c r="AV50" s="74">
        <f>+'Rec. Diciembre'!$P$69-'Rec. Diciembre'!$P$70</f>
        <v>1.8732749483115947</v>
      </c>
      <c r="AW50" s="74">
        <f>+'Rec. Diciembre'!$P$69+'Rec. Diciembre'!$P$70*2</f>
        <v>6.3403868852832552</v>
      </c>
      <c r="AX50" s="74">
        <f>+'Rec. Diciembre'!$P$69-'Rec. Diciembre'!$P$70*2</f>
        <v>0.38423763598770799</v>
      </c>
      <c r="AY50" s="74"/>
      <c r="AZ50" s="74">
        <f>+'Rec. Diciembre'!$S$69</f>
        <v>10.882442015100928</v>
      </c>
      <c r="BA50" s="74">
        <f>+'Rec. Diciembre'!$S$69+'Rec. Diciembre'!$S$70</f>
        <v>18.764704720040914</v>
      </c>
      <c r="BB50" s="74">
        <f>+'Rec. Diciembre'!$S$69-'Rec. Diciembre'!$S$70</f>
        <v>3.0001793101609415</v>
      </c>
      <c r="BC50" s="74">
        <f>+'Rec. Diciembre'!$S$69+'Rec. Diciembre'!$S$70*2</f>
        <v>26.6469674249809</v>
      </c>
      <c r="BD50" s="74">
        <f>+'Rec. Diciembre'!$S$69-'Rec. Diciembre'!$S$70*2</f>
        <v>-4.8820833947790447</v>
      </c>
      <c r="BE50" s="74"/>
      <c r="BF50" s="115">
        <f>+ESTADISTICA!$AO$771</f>
        <v>23.78259649122807</v>
      </c>
      <c r="BG50" s="115">
        <f>+ESTADISTICA!$AO$771+ESTADISTICA!$AO$772</f>
        <v>30.897279379602665</v>
      </c>
      <c r="BH50" s="115">
        <f>+ESTADISTICA!$AO$771-ESTADISTICA!$AO$772</f>
        <v>16.667913602853474</v>
      </c>
      <c r="BI50" s="115">
        <f>+ESTADISTICA!$AO$771+ESTADISTICA!$AO$772*2</f>
        <v>38.01196226797726</v>
      </c>
      <c r="BJ50" s="115">
        <f>+ESTADISTICA!$AO$771-ESTADISTICA!$AO$772*2</f>
        <v>9.5532307144788788</v>
      </c>
      <c r="BK50" s="115"/>
      <c r="BL50" s="115">
        <f>+ESTADISTICA!$AP$771</f>
        <v>9632.5831578947345</v>
      </c>
      <c r="BM50" s="115">
        <f>+ESTADISTICA!$AP$771+ESTADISTICA!$AP$772</f>
        <v>11691.79056018239</v>
      </c>
      <c r="BN50" s="115">
        <f>+ESTADISTICA!$AP$771-ESTADISTICA!$AP$772</f>
        <v>7573.3757556070796</v>
      </c>
      <c r="BO50" s="115">
        <f>+ESTADISTICA!$AP$771+ESTADISTICA!$AP$772*2</f>
        <v>13750.997962470043</v>
      </c>
      <c r="BP50" s="115">
        <f>+ESTADISTICA!$AP$771-ESTADISTICA!$AP$772*2</f>
        <v>5514.1683533194255</v>
      </c>
      <c r="BQ50" s="115"/>
      <c r="BR50" s="114">
        <f>+ESTADISTICA!$AQ$771</f>
        <v>39.818771929824571</v>
      </c>
      <c r="BS50" s="114">
        <f>+ESTADISTICA!$AQ$771+ESTADISTICA!$AQ$772</f>
        <v>48.631387090201841</v>
      </c>
      <c r="BT50" s="114">
        <f>+ESTADISTICA!$AQ$771-ESTADISTICA!$AQ$772</f>
        <v>31.006156769447301</v>
      </c>
      <c r="BU50" s="114">
        <f>+ESTADISTICA!$AQ$771+ESTADISTICA!$AQ$772*2</f>
        <v>57.444002250579103</v>
      </c>
      <c r="BV50" s="114">
        <f>+ESTADISTICA!$AQ$771-ESTADISTICA!$AQ$772*2</f>
        <v>22.193541609070035</v>
      </c>
      <c r="BW50" s="114"/>
      <c r="BX50" s="74">
        <f>+ESTADISTICA!$AR$771</f>
        <v>10.63842105263158</v>
      </c>
      <c r="BY50" s="74">
        <f>+ESTADISTICA!$AR$771+ESTADISTICA!$AR$772</f>
        <v>14.039956309726993</v>
      </c>
      <c r="BZ50" s="74">
        <f>+ESTADISTICA!$AR$771-ESTADISTICA!$AR$772</f>
        <v>7.2368857955361676</v>
      </c>
      <c r="CA50" s="74">
        <f>+ESTADISTICA!$AR$771+ESTADISTICA!$AR$772*2</f>
        <v>17.441491566822407</v>
      </c>
      <c r="CB50" s="74">
        <f>+ESTADISTICA!$AR$771-ESTADISTICA!$AR$772*2</f>
        <v>3.8353505384407551</v>
      </c>
      <c r="CC50" s="74"/>
      <c r="CD50" s="74">
        <f>+ESTADISTICA!$BL$771</f>
        <v>1.3761929824561403</v>
      </c>
      <c r="CE50" s="74">
        <f>+ESTADISTICA!$BL$771+ESTADISTICA!$BL$772</f>
        <v>1.9599445330382501</v>
      </c>
      <c r="CF50" s="74">
        <f>+ESTADISTICA!$BL$771-ESTADISTICA!$BL$772</f>
        <v>0.79244143187403038</v>
      </c>
      <c r="CG50" s="74">
        <f>+ESTADISTICA!$BL$771+ESTADISTICA!$BL$772*2</f>
        <v>2.5436960836203601</v>
      </c>
      <c r="CH50" s="74">
        <f>+ESTADISTICA!$BL$771-ESTADISTICA!$BL$772*2</f>
        <v>0.20868988129192045</v>
      </c>
      <c r="CI50" s="74"/>
      <c r="CJ50" s="74">
        <f>+ESTADISTICA!$BM$771</f>
        <v>776.40175438596486</v>
      </c>
      <c r="CK50" s="74">
        <f>+ESTADISTICA!$BM$771+ESTADISTICA!$BM$772</f>
        <v>1085.0072702386867</v>
      </c>
      <c r="CL50" s="74">
        <f>+ESTADISTICA!$BM$771-ESTADISTICA!$BM$772</f>
        <v>467.79623853324307</v>
      </c>
      <c r="CM50" s="74">
        <f>+ESTADISTICA!$BM$771+ESTADISTICA!$BM$772*2</f>
        <v>1393.6127860914085</v>
      </c>
      <c r="CN50" s="74">
        <f>+ESTADISTICA!$BM$771-ESTADISTICA!$BM$772*2</f>
        <v>159.19072268052128</v>
      </c>
      <c r="CO50" s="74"/>
      <c r="CP50" s="114">
        <f>+ESTADISTICA!$BO$771</f>
        <v>50.673157894736832</v>
      </c>
      <c r="CQ50" s="114">
        <f>+ESTADISTICA!$BO$771+ESTADISTICA!$BO$772</f>
        <v>57.927057377550724</v>
      </c>
      <c r="CR50" s="114">
        <f>+ESTADISTICA!$BO$771-ESTADISTICA!$BO$772</f>
        <v>43.419258411922939</v>
      </c>
      <c r="CS50" s="114">
        <f>+ESTADISTICA!$BO$771+ESTADISTICA!$BO$772*2</f>
        <v>65.180956860364617</v>
      </c>
      <c r="CT50" s="114">
        <f>+ESTADISTICA!$BO$771-ESTADISTICA!$BO$772*2</f>
        <v>36.16535892910904</v>
      </c>
      <c r="CU50" s="72"/>
      <c r="CV50" s="115">
        <f>+ESTADISTICA!$CJ$771</f>
        <v>2.5155892857142859</v>
      </c>
      <c r="CW50" s="115">
        <f>+ESTADISTICA!$CJ$771+ESTADISTICA!$CJ$772</f>
        <v>3.8390560937163278</v>
      </c>
      <c r="CX50" s="115">
        <f>+ESTADISTICA!$CJ$771-ESTADISTICA!$CJ$772</f>
        <v>1.1921224777122439</v>
      </c>
      <c r="CY50" s="115">
        <f>+ESTADISTICA!$CJ$771+ESTADISTICA!$CJ$772*2</f>
        <v>5.1625229017183702</v>
      </c>
      <c r="CZ50" s="115">
        <f>+ESTADISTICA!$CJ$771-ESTADISTICA!$CJ$772*2</f>
        <v>-0.13134433028979808</v>
      </c>
      <c r="DA50" s="105"/>
      <c r="DB50" s="115">
        <f>+ESTADISTICA!$CK$771</f>
        <v>749.21446428571403</v>
      </c>
      <c r="DC50" s="115">
        <f>+ESTADISTICA!$CK$771+ESTADISTICA!$CK$772</f>
        <v>1260.1168024213255</v>
      </c>
      <c r="DD50" s="115">
        <f>+ESTADISTICA!$CK$771-ESTADISTICA!$CK$772</f>
        <v>238.31212615010253</v>
      </c>
      <c r="DE50" s="115">
        <f>+ESTADISTICA!$CK$771+ESTADISTICA!$CK$772*2</f>
        <v>1771.0191405569371</v>
      </c>
      <c r="DF50" s="115">
        <f>+ESTADISTICA!$CK$771-ESTADISTICA!$CK$772*2</f>
        <v>-272.59021198550897</v>
      </c>
      <c r="DG50" s="105"/>
      <c r="DH50" s="115">
        <f>+ESTADISTICA!$CN$771</f>
        <v>32.926125000000006</v>
      </c>
      <c r="DI50" s="115">
        <f>+ESTADISTICA!$CN$771+ESTADISTICA!$CN$772</f>
        <v>41.510772175600486</v>
      </c>
      <c r="DJ50" s="115">
        <f>+ESTADISTICA!$CN$771-ESTADISTICA!$CN$772</f>
        <v>24.341477824399526</v>
      </c>
      <c r="DK50" s="115">
        <f>+ESTADISTICA!$CN$771+ESTADISTICA!$CN$772*2</f>
        <v>50.09541935120096</v>
      </c>
      <c r="DL50" s="115">
        <f>+ESTADISTICA!$CN$771-ESTADISTICA!$CN$772*2</f>
        <v>15.756830648799049</v>
      </c>
      <c r="DM50" s="105"/>
    </row>
    <row r="51" spans="3:117" x14ac:dyDescent="0.25">
      <c r="C51" s="70">
        <v>712</v>
      </c>
      <c r="D51" s="114">
        <f>+'Rec. Diciembre'!$G$69</f>
        <v>59.718397140410723</v>
      </c>
      <c r="E51" s="114">
        <f>+'Rec. Diciembre'!$G$69+'Rec. Diciembre'!$G$70</f>
        <v>79.56947997745614</v>
      </c>
      <c r="F51" s="114">
        <f>+'Rec. Diciembre'!$G$69-'Rec. Diciembre'!$G$70</f>
        <v>39.867314303365305</v>
      </c>
      <c r="G51" s="114">
        <f>+'Rec. Diciembre'!$G$69+'Rec. Diciembre'!$G$70*2</f>
        <v>99.420562814501551</v>
      </c>
      <c r="H51" s="114">
        <f>+'Rec. Diciembre'!$G$69-'Rec. Diciembre'!$G$70*2</f>
        <v>20.016231466319894</v>
      </c>
      <c r="I51" s="114">
        <v>65.63</v>
      </c>
      <c r="J51" s="114">
        <f>+'Rec. Diciembre'!$H$69</f>
        <v>73.942210917869019</v>
      </c>
      <c r="K51" s="114">
        <f>+'Rec. Diciembre'!$H$69+'Rec. Diciembre'!$H$70</f>
        <v>98.409794611773862</v>
      </c>
      <c r="L51" s="114">
        <f>+'Rec. Diciembre'!$H$69-'Rec. Diciembre'!$H$70</f>
        <v>49.474627223964177</v>
      </c>
      <c r="M51" s="114">
        <f>+'Rec. Diciembre'!$H$69+'Rec. Diciembre'!$H$70*2</f>
        <v>122.87737830567869</v>
      </c>
      <c r="N51" s="114">
        <f>+'Rec. Diciembre'!$H$69-'Rec. Diciembre'!$H$70*2</f>
        <v>25.007043530059342</v>
      </c>
      <c r="O51" s="114">
        <v>82.78</v>
      </c>
      <c r="P51" s="114">
        <f>+'Rec. Diciembre'!$I$69</f>
        <v>79.922204634160337</v>
      </c>
      <c r="Q51" s="114">
        <f>+'Rec. Diciembre'!$I$69+'Rec. Diciembre'!$I$70</f>
        <v>106.3185991193848</v>
      </c>
      <c r="R51" s="114">
        <f>+'Rec. Diciembre'!$I$69-'Rec. Diciembre'!$I$70</f>
        <v>53.525810148935875</v>
      </c>
      <c r="S51" s="114">
        <f>+'Rec. Diciembre'!$I$69+'Rec. Diciembre'!$I$70*2</f>
        <v>132.71499360460928</v>
      </c>
      <c r="T51" s="114">
        <f>+'Rec. Diciembre'!$I$69-'Rec. Diciembre'!$I$70*2</f>
        <v>27.129415663711406</v>
      </c>
      <c r="U51" s="114">
        <v>87.75</v>
      </c>
      <c r="V51" s="74">
        <f>+'Rec. Diciembre'!$K$69</f>
        <v>4.2377690526466996</v>
      </c>
      <c r="W51" s="74">
        <f>+'Rec. Diciembre'!$K$69+'Rec. Diciembre'!$K$70</f>
        <v>6.0403188005723845</v>
      </c>
      <c r="X51" s="74">
        <f>+'Rec. Diciembre'!$K$69-'Rec. Diciembre'!$K$70</f>
        <v>2.4352193047210147</v>
      </c>
      <c r="Y51" s="74">
        <f>+'Rec. Diciembre'!$K$69+'Rec. Diciembre'!$K$70*2</f>
        <v>7.8428685484980694</v>
      </c>
      <c r="Z51" s="74">
        <f>+'Rec. Diciembre'!$K$69-'Rec. Diciembre'!$K$70*2</f>
        <v>0.63266955679533021</v>
      </c>
      <c r="AA51" s="74">
        <v>5.0599999999999996</v>
      </c>
      <c r="AB51" s="74">
        <f>+'Rec. Diciembre'!$L$69</f>
        <v>5.9641788063173875</v>
      </c>
      <c r="AC51" s="74">
        <f>+'Rec. Diciembre'!$L$69+'Rec. Diciembre'!$L$70</f>
        <v>8.2598019431726097</v>
      </c>
      <c r="AD51" s="74">
        <f>+'Rec. Diciembre'!$L$69-'Rec. Diciembre'!$L$70</f>
        <v>3.6685556694621648</v>
      </c>
      <c r="AE51" s="74">
        <f>+'Rec. Diciembre'!$L$69+'Rec. Diciembre'!$L$70*2</f>
        <v>10.555425080027833</v>
      </c>
      <c r="AF51" s="74">
        <f>+'Rec. Diciembre'!$L$69-'Rec. Diciembre'!$L$70*2</f>
        <v>1.3729325326069421</v>
      </c>
      <c r="AG51" s="74">
        <v>5.13</v>
      </c>
      <c r="AH51" s="74">
        <f>+'Rec. Diciembre'!$N$69</f>
        <v>69.739981780539281</v>
      </c>
      <c r="AI51" s="74">
        <f>+'Rec. Diciembre'!$N$69+'Rec. Diciembre'!$N$70</f>
        <v>92.90898236215088</v>
      </c>
      <c r="AJ51" s="74">
        <f>+'Rec. Diciembre'!$N$69-'Rec. Diciembre'!$N$70</f>
        <v>46.570981198927683</v>
      </c>
      <c r="AK51" s="74">
        <f>+'Rec. Diciembre'!$N$69+'Rec. Diciembre'!$N$70*2</f>
        <v>116.07798294376248</v>
      </c>
      <c r="AL51" s="74">
        <f>+'Rec. Diciembre'!$N$69-'Rec. Diciembre'!$N$70*2</f>
        <v>23.401980617316084</v>
      </c>
      <c r="AM51" s="74">
        <v>74.77</v>
      </c>
      <c r="AN51" s="74">
        <f>+'Rec. Diciembre'!$O$69</f>
        <v>4.2643245718988352</v>
      </c>
      <c r="AO51" s="74">
        <f>+'Rec. Diciembre'!$O$69+'Rec. Diciembre'!$O$70</f>
        <v>6.7775628085788391</v>
      </c>
      <c r="AP51" s="74">
        <f>+'Rec. Diciembre'!$O$69-'Rec. Diciembre'!$O$70</f>
        <v>1.7510863352188317</v>
      </c>
      <c r="AQ51" s="74">
        <f>+'Rec. Diciembre'!$O$69+'Rec. Diciembre'!$O$70*2</f>
        <v>9.2908010452588421</v>
      </c>
      <c r="AR51" s="74">
        <f>+'Rec. Diciembre'!$O$69-'Rec. Diciembre'!$O$70*2</f>
        <v>-0.76215190146117173</v>
      </c>
      <c r="AS51" s="74"/>
      <c r="AT51" s="74">
        <f>+'Rec. Diciembre'!$P$69</f>
        <v>3.3623122606354814</v>
      </c>
      <c r="AU51" s="74">
        <f>+'Rec. Diciembre'!$P$69+'Rec. Diciembre'!$P$70</f>
        <v>4.8513495729593679</v>
      </c>
      <c r="AV51" s="74">
        <f>+'Rec. Diciembre'!$P$69-'Rec. Diciembre'!$P$70</f>
        <v>1.8732749483115947</v>
      </c>
      <c r="AW51" s="74">
        <f>+'Rec. Diciembre'!$P$69+'Rec. Diciembre'!$P$70*2</f>
        <v>6.3403868852832552</v>
      </c>
      <c r="AX51" s="74">
        <f>+'Rec. Diciembre'!$P$69-'Rec. Diciembre'!$P$70*2</f>
        <v>0.38423763598770799</v>
      </c>
      <c r="AY51" s="74"/>
      <c r="AZ51" s="74">
        <f>+'Rec. Diciembre'!$S$69</f>
        <v>10.882442015100928</v>
      </c>
      <c r="BA51" s="74">
        <f>+'Rec. Diciembre'!$S$69+'Rec. Diciembre'!$S$70</f>
        <v>18.764704720040914</v>
      </c>
      <c r="BB51" s="74">
        <f>+'Rec. Diciembre'!$S$69-'Rec. Diciembre'!$S$70</f>
        <v>3.0001793101609415</v>
      </c>
      <c r="BC51" s="74">
        <f>+'Rec. Diciembre'!$S$69+'Rec. Diciembre'!$S$70*2</f>
        <v>26.6469674249809</v>
      </c>
      <c r="BD51" s="74">
        <f>+'Rec. Diciembre'!$S$69-'Rec. Diciembre'!$S$70*2</f>
        <v>-4.8820833947790447</v>
      </c>
      <c r="BE51" s="74"/>
      <c r="BF51" s="115">
        <f>+ESTADISTICA!$AO$771</f>
        <v>23.78259649122807</v>
      </c>
      <c r="BG51" s="115">
        <f>+ESTADISTICA!$AO$771+ESTADISTICA!$AO$772</f>
        <v>30.897279379602665</v>
      </c>
      <c r="BH51" s="115">
        <f>+ESTADISTICA!$AO$771-ESTADISTICA!$AO$772</f>
        <v>16.667913602853474</v>
      </c>
      <c r="BI51" s="115">
        <f>+ESTADISTICA!$AO$771+ESTADISTICA!$AO$772*2</f>
        <v>38.01196226797726</v>
      </c>
      <c r="BJ51" s="115">
        <f>+ESTADISTICA!$AO$771-ESTADISTICA!$AO$772*2</f>
        <v>9.5532307144788788</v>
      </c>
      <c r="BK51" s="115"/>
      <c r="BL51" s="115">
        <f>+ESTADISTICA!$AP$771</f>
        <v>9632.5831578947345</v>
      </c>
      <c r="BM51" s="115">
        <f>+ESTADISTICA!$AP$771+ESTADISTICA!$AP$772</f>
        <v>11691.79056018239</v>
      </c>
      <c r="BN51" s="115">
        <f>+ESTADISTICA!$AP$771-ESTADISTICA!$AP$772</f>
        <v>7573.3757556070796</v>
      </c>
      <c r="BO51" s="115">
        <f>+ESTADISTICA!$AP$771+ESTADISTICA!$AP$772*2</f>
        <v>13750.997962470043</v>
      </c>
      <c r="BP51" s="115">
        <f>+ESTADISTICA!$AP$771-ESTADISTICA!$AP$772*2</f>
        <v>5514.1683533194255</v>
      </c>
      <c r="BQ51" s="115"/>
      <c r="BR51" s="114">
        <f>+ESTADISTICA!$AQ$771</f>
        <v>39.818771929824571</v>
      </c>
      <c r="BS51" s="114">
        <f>+ESTADISTICA!$AQ$771+ESTADISTICA!$AQ$772</f>
        <v>48.631387090201841</v>
      </c>
      <c r="BT51" s="114">
        <f>+ESTADISTICA!$AQ$771-ESTADISTICA!$AQ$772</f>
        <v>31.006156769447301</v>
      </c>
      <c r="BU51" s="114">
        <f>+ESTADISTICA!$AQ$771+ESTADISTICA!$AQ$772*2</f>
        <v>57.444002250579103</v>
      </c>
      <c r="BV51" s="114">
        <f>+ESTADISTICA!$AQ$771-ESTADISTICA!$AQ$772*2</f>
        <v>22.193541609070035</v>
      </c>
      <c r="BW51" s="114"/>
      <c r="BX51" s="74">
        <f>+ESTADISTICA!$AR$771</f>
        <v>10.63842105263158</v>
      </c>
      <c r="BY51" s="74">
        <f>+ESTADISTICA!$AR$771+ESTADISTICA!$AR$772</f>
        <v>14.039956309726993</v>
      </c>
      <c r="BZ51" s="74">
        <f>+ESTADISTICA!$AR$771-ESTADISTICA!$AR$772</f>
        <v>7.2368857955361676</v>
      </c>
      <c r="CA51" s="74">
        <f>+ESTADISTICA!$AR$771+ESTADISTICA!$AR$772*2</f>
        <v>17.441491566822407</v>
      </c>
      <c r="CB51" s="74">
        <f>+ESTADISTICA!$AR$771-ESTADISTICA!$AR$772*2</f>
        <v>3.8353505384407551</v>
      </c>
      <c r="CC51" s="74"/>
      <c r="CD51" s="74">
        <f>+ESTADISTICA!$BL$771</f>
        <v>1.3761929824561403</v>
      </c>
      <c r="CE51" s="74">
        <f>+ESTADISTICA!$BL$771+ESTADISTICA!$BL$772</f>
        <v>1.9599445330382501</v>
      </c>
      <c r="CF51" s="74">
        <f>+ESTADISTICA!$BL$771-ESTADISTICA!$BL$772</f>
        <v>0.79244143187403038</v>
      </c>
      <c r="CG51" s="74">
        <f>+ESTADISTICA!$BL$771+ESTADISTICA!$BL$772*2</f>
        <v>2.5436960836203601</v>
      </c>
      <c r="CH51" s="74">
        <f>+ESTADISTICA!$BL$771-ESTADISTICA!$BL$772*2</f>
        <v>0.20868988129192045</v>
      </c>
      <c r="CI51" s="74"/>
      <c r="CJ51" s="74">
        <f>+ESTADISTICA!$BM$771</f>
        <v>776.40175438596486</v>
      </c>
      <c r="CK51" s="74">
        <f>+ESTADISTICA!$BM$771+ESTADISTICA!$BM$772</f>
        <v>1085.0072702386867</v>
      </c>
      <c r="CL51" s="74">
        <f>+ESTADISTICA!$BM$771-ESTADISTICA!$BM$772</f>
        <v>467.79623853324307</v>
      </c>
      <c r="CM51" s="74">
        <f>+ESTADISTICA!$BM$771+ESTADISTICA!$BM$772*2</f>
        <v>1393.6127860914085</v>
      </c>
      <c r="CN51" s="74">
        <f>+ESTADISTICA!$BM$771-ESTADISTICA!$BM$772*2</f>
        <v>159.19072268052128</v>
      </c>
      <c r="CO51" s="74"/>
      <c r="CP51" s="114">
        <f>+ESTADISTICA!$BO$771</f>
        <v>50.673157894736832</v>
      </c>
      <c r="CQ51" s="114">
        <f>+ESTADISTICA!$BO$771+ESTADISTICA!$BO$772</f>
        <v>57.927057377550724</v>
      </c>
      <c r="CR51" s="114">
        <f>+ESTADISTICA!$BO$771-ESTADISTICA!$BO$772</f>
        <v>43.419258411922939</v>
      </c>
      <c r="CS51" s="114">
        <f>+ESTADISTICA!$BO$771+ESTADISTICA!$BO$772*2</f>
        <v>65.180956860364617</v>
      </c>
      <c r="CT51" s="114">
        <f>+ESTADISTICA!$BO$771-ESTADISTICA!$BO$772*2</f>
        <v>36.16535892910904</v>
      </c>
      <c r="CU51" s="72"/>
      <c r="CV51" s="115">
        <f>+ESTADISTICA!$CJ$771</f>
        <v>2.5155892857142859</v>
      </c>
      <c r="CW51" s="115">
        <f>+ESTADISTICA!$CJ$771+ESTADISTICA!$CJ$772</f>
        <v>3.8390560937163278</v>
      </c>
      <c r="CX51" s="115">
        <f>+ESTADISTICA!$CJ$771-ESTADISTICA!$CJ$772</f>
        <v>1.1921224777122439</v>
      </c>
      <c r="CY51" s="115">
        <f>+ESTADISTICA!$CJ$771+ESTADISTICA!$CJ$772*2</f>
        <v>5.1625229017183702</v>
      </c>
      <c r="CZ51" s="115">
        <f>+ESTADISTICA!$CJ$771-ESTADISTICA!$CJ$772*2</f>
        <v>-0.13134433028979808</v>
      </c>
      <c r="DA51" s="105"/>
      <c r="DB51" s="115">
        <f>+ESTADISTICA!$CK$771</f>
        <v>749.21446428571403</v>
      </c>
      <c r="DC51" s="115">
        <f>+ESTADISTICA!$CK$771+ESTADISTICA!$CK$772</f>
        <v>1260.1168024213255</v>
      </c>
      <c r="DD51" s="115">
        <f>+ESTADISTICA!$CK$771-ESTADISTICA!$CK$772</f>
        <v>238.31212615010253</v>
      </c>
      <c r="DE51" s="115">
        <f>+ESTADISTICA!$CK$771+ESTADISTICA!$CK$772*2</f>
        <v>1771.0191405569371</v>
      </c>
      <c r="DF51" s="115">
        <f>+ESTADISTICA!$CK$771-ESTADISTICA!$CK$772*2</f>
        <v>-272.59021198550897</v>
      </c>
      <c r="DG51" s="105"/>
      <c r="DH51" s="115">
        <f>+ESTADISTICA!$CN$771</f>
        <v>32.926125000000006</v>
      </c>
      <c r="DI51" s="115">
        <f>+ESTADISTICA!$CN$771+ESTADISTICA!$CN$772</f>
        <v>41.510772175600486</v>
      </c>
      <c r="DJ51" s="115">
        <f>+ESTADISTICA!$CN$771-ESTADISTICA!$CN$772</f>
        <v>24.341477824399526</v>
      </c>
      <c r="DK51" s="115">
        <f>+ESTADISTICA!$CN$771+ESTADISTICA!$CN$772*2</f>
        <v>50.09541935120096</v>
      </c>
      <c r="DL51" s="115">
        <f>+ESTADISTICA!$CN$771-ESTADISTICA!$CN$772*2</f>
        <v>15.756830648799049</v>
      </c>
      <c r="DM51" s="105"/>
    </row>
    <row r="52" spans="3:117" x14ac:dyDescent="0.25">
      <c r="C52" s="70">
        <v>713</v>
      </c>
      <c r="D52" s="114">
        <f>+'Rec. Diciembre'!$G$69</f>
        <v>59.718397140410723</v>
      </c>
      <c r="E52" s="114">
        <f>+'Rec. Diciembre'!$G$69+'Rec. Diciembre'!$G$70</f>
        <v>79.56947997745614</v>
      </c>
      <c r="F52" s="114">
        <f>+'Rec. Diciembre'!$G$69-'Rec. Diciembre'!$G$70</f>
        <v>39.867314303365305</v>
      </c>
      <c r="G52" s="114">
        <f>+'Rec. Diciembre'!$G$69+'Rec. Diciembre'!$G$70*2</f>
        <v>99.420562814501551</v>
      </c>
      <c r="H52" s="114">
        <f>+'Rec. Diciembre'!$G$69-'Rec. Diciembre'!$G$70*2</f>
        <v>20.016231466319894</v>
      </c>
      <c r="I52" s="114">
        <v>65.63</v>
      </c>
      <c r="J52" s="114">
        <f>+'Rec. Diciembre'!$H$69</f>
        <v>73.942210917869019</v>
      </c>
      <c r="K52" s="114">
        <f>+'Rec. Diciembre'!$H$69+'Rec. Diciembre'!$H$70</f>
        <v>98.409794611773862</v>
      </c>
      <c r="L52" s="114">
        <f>+'Rec. Diciembre'!$H$69-'Rec. Diciembre'!$H$70</f>
        <v>49.474627223964177</v>
      </c>
      <c r="M52" s="114">
        <f>+'Rec. Diciembre'!$H$69+'Rec. Diciembre'!$H$70*2</f>
        <v>122.87737830567869</v>
      </c>
      <c r="N52" s="114">
        <f>+'Rec. Diciembre'!$H$69-'Rec. Diciembre'!$H$70*2</f>
        <v>25.007043530059342</v>
      </c>
      <c r="O52" s="114">
        <v>82.78</v>
      </c>
      <c r="P52" s="114">
        <f>+'Rec. Diciembre'!$I$69</f>
        <v>79.922204634160337</v>
      </c>
      <c r="Q52" s="114">
        <f>+'Rec. Diciembre'!$I$69+'Rec. Diciembre'!$I$70</f>
        <v>106.3185991193848</v>
      </c>
      <c r="R52" s="114">
        <f>+'Rec. Diciembre'!$I$69-'Rec. Diciembre'!$I$70</f>
        <v>53.525810148935875</v>
      </c>
      <c r="S52" s="114">
        <f>+'Rec. Diciembre'!$I$69+'Rec. Diciembre'!$I$70*2</f>
        <v>132.71499360460928</v>
      </c>
      <c r="T52" s="114">
        <f>+'Rec. Diciembre'!$I$69-'Rec. Diciembre'!$I$70*2</f>
        <v>27.129415663711406</v>
      </c>
      <c r="U52" s="114">
        <v>87.75</v>
      </c>
      <c r="V52" s="74">
        <f>+'Rec. Diciembre'!$K$69</f>
        <v>4.2377690526466996</v>
      </c>
      <c r="W52" s="74">
        <f>+'Rec. Diciembre'!$K$69+'Rec. Diciembre'!$K$70</f>
        <v>6.0403188005723845</v>
      </c>
      <c r="X52" s="74">
        <f>+'Rec. Diciembre'!$K$69-'Rec. Diciembre'!$K$70</f>
        <v>2.4352193047210147</v>
      </c>
      <c r="Y52" s="74">
        <f>+'Rec. Diciembre'!$K$69+'Rec. Diciembre'!$K$70*2</f>
        <v>7.8428685484980694</v>
      </c>
      <c r="Z52" s="74">
        <f>+'Rec. Diciembre'!$K$69-'Rec. Diciembre'!$K$70*2</f>
        <v>0.63266955679533021</v>
      </c>
      <c r="AA52" s="74">
        <v>5.0599999999999996</v>
      </c>
      <c r="AB52" s="74">
        <f>+'Rec. Diciembre'!$L$69</f>
        <v>5.9641788063173875</v>
      </c>
      <c r="AC52" s="74">
        <f>+'Rec. Diciembre'!$L$69+'Rec. Diciembre'!$L$70</f>
        <v>8.2598019431726097</v>
      </c>
      <c r="AD52" s="74">
        <f>+'Rec. Diciembre'!$L$69-'Rec. Diciembre'!$L$70</f>
        <v>3.6685556694621648</v>
      </c>
      <c r="AE52" s="74">
        <f>+'Rec. Diciembre'!$L$69+'Rec. Diciembre'!$L$70*2</f>
        <v>10.555425080027833</v>
      </c>
      <c r="AF52" s="74">
        <f>+'Rec. Diciembre'!$L$69-'Rec. Diciembre'!$L$70*2</f>
        <v>1.3729325326069421</v>
      </c>
      <c r="AG52" s="74">
        <v>5.13</v>
      </c>
      <c r="AH52" s="74">
        <f>+'Rec. Diciembre'!$N$69</f>
        <v>69.739981780539281</v>
      </c>
      <c r="AI52" s="74">
        <f>+'Rec. Diciembre'!$N$69+'Rec. Diciembre'!$N$70</f>
        <v>92.90898236215088</v>
      </c>
      <c r="AJ52" s="74">
        <f>+'Rec. Diciembre'!$N$69-'Rec. Diciembre'!$N$70</f>
        <v>46.570981198927683</v>
      </c>
      <c r="AK52" s="74">
        <f>+'Rec. Diciembre'!$N$69+'Rec. Diciembre'!$N$70*2</f>
        <v>116.07798294376248</v>
      </c>
      <c r="AL52" s="74">
        <f>+'Rec. Diciembre'!$N$69-'Rec. Diciembre'!$N$70*2</f>
        <v>23.401980617316084</v>
      </c>
      <c r="AM52" s="74">
        <v>74.77</v>
      </c>
      <c r="AN52" s="74">
        <f>+'Rec. Diciembre'!$O$69</f>
        <v>4.2643245718988352</v>
      </c>
      <c r="AO52" s="74">
        <f>+'Rec. Diciembre'!$O$69+'Rec. Diciembre'!$O$70</f>
        <v>6.7775628085788391</v>
      </c>
      <c r="AP52" s="74">
        <f>+'Rec. Diciembre'!$O$69-'Rec. Diciembre'!$O$70</f>
        <v>1.7510863352188317</v>
      </c>
      <c r="AQ52" s="74">
        <f>+'Rec. Diciembre'!$O$69+'Rec. Diciembre'!$O$70*2</f>
        <v>9.2908010452588421</v>
      </c>
      <c r="AR52" s="74">
        <f>+'Rec. Diciembre'!$O$69-'Rec. Diciembre'!$O$70*2</f>
        <v>-0.76215190146117173</v>
      </c>
      <c r="AS52" s="74"/>
      <c r="AT52" s="74">
        <f>+'Rec. Diciembre'!$P$69</f>
        <v>3.3623122606354814</v>
      </c>
      <c r="AU52" s="74">
        <f>+'Rec. Diciembre'!$P$69+'Rec. Diciembre'!$P$70</f>
        <v>4.8513495729593679</v>
      </c>
      <c r="AV52" s="74">
        <f>+'Rec. Diciembre'!$P$69-'Rec. Diciembre'!$P$70</f>
        <v>1.8732749483115947</v>
      </c>
      <c r="AW52" s="74">
        <f>+'Rec. Diciembre'!$P$69+'Rec. Diciembre'!$P$70*2</f>
        <v>6.3403868852832552</v>
      </c>
      <c r="AX52" s="74">
        <f>+'Rec. Diciembre'!$P$69-'Rec. Diciembre'!$P$70*2</f>
        <v>0.38423763598770799</v>
      </c>
      <c r="AY52" s="74"/>
      <c r="AZ52" s="74">
        <f>+'Rec. Diciembre'!$S$69</f>
        <v>10.882442015100928</v>
      </c>
      <c r="BA52" s="74">
        <f>+'Rec. Diciembre'!$S$69+'Rec. Diciembre'!$S$70</f>
        <v>18.764704720040914</v>
      </c>
      <c r="BB52" s="74">
        <f>+'Rec. Diciembre'!$S$69-'Rec. Diciembre'!$S$70</f>
        <v>3.0001793101609415</v>
      </c>
      <c r="BC52" s="74">
        <f>+'Rec. Diciembre'!$S$69+'Rec. Diciembre'!$S$70*2</f>
        <v>26.6469674249809</v>
      </c>
      <c r="BD52" s="74">
        <f>+'Rec. Diciembre'!$S$69-'Rec. Diciembre'!$S$70*2</f>
        <v>-4.8820833947790447</v>
      </c>
      <c r="BE52" s="74"/>
      <c r="BF52" s="115">
        <f>+ESTADISTICA!$AO$771</f>
        <v>23.78259649122807</v>
      </c>
      <c r="BG52" s="115">
        <f>+ESTADISTICA!$AO$771+ESTADISTICA!$AO$772</f>
        <v>30.897279379602665</v>
      </c>
      <c r="BH52" s="115">
        <f>+ESTADISTICA!$AO$771-ESTADISTICA!$AO$772</f>
        <v>16.667913602853474</v>
      </c>
      <c r="BI52" s="115">
        <f>+ESTADISTICA!$AO$771+ESTADISTICA!$AO$772*2</f>
        <v>38.01196226797726</v>
      </c>
      <c r="BJ52" s="115">
        <f>+ESTADISTICA!$AO$771-ESTADISTICA!$AO$772*2</f>
        <v>9.5532307144788788</v>
      </c>
      <c r="BK52" s="115"/>
      <c r="BL52" s="115">
        <f>+ESTADISTICA!$AP$771</f>
        <v>9632.5831578947345</v>
      </c>
      <c r="BM52" s="115">
        <f>+ESTADISTICA!$AP$771+ESTADISTICA!$AP$772</f>
        <v>11691.79056018239</v>
      </c>
      <c r="BN52" s="115">
        <f>+ESTADISTICA!$AP$771-ESTADISTICA!$AP$772</f>
        <v>7573.3757556070796</v>
      </c>
      <c r="BO52" s="115">
        <f>+ESTADISTICA!$AP$771+ESTADISTICA!$AP$772*2</f>
        <v>13750.997962470043</v>
      </c>
      <c r="BP52" s="115">
        <f>+ESTADISTICA!$AP$771-ESTADISTICA!$AP$772*2</f>
        <v>5514.1683533194255</v>
      </c>
      <c r="BQ52" s="115"/>
      <c r="BR52" s="114">
        <f>+ESTADISTICA!$AQ$771</f>
        <v>39.818771929824571</v>
      </c>
      <c r="BS52" s="114">
        <f>+ESTADISTICA!$AQ$771+ESTADISTICA!$AQ$772</f>
        <v>48.631387090201841</v>
      </c>
      <c r="BT52" s="114">
        <f>+ESTADISTICA!$AQ$771-ESTADISTICA!$AQ$772</f>
        <v>31.006156769447301</v>
      </c>
      <c r="BU52" s="114">
        <f>+ESTADISTICA!$AQ$771+ESTADISTICA!$AQ$772*2</f>
        <v>57.444002250579103</v>
      </c>
      <c r="BV52" s="114">
        <f>+ESTADISTICA!$AQ$771-ESTADISTICA!$AQ$772*2</f>
        <v>22.193541609070035</v>
      </c>
      <c r="BW52" s="114"/>
      <c r="BX52" s="74">
        <f>+ESTADISTICA!$AR$771</f>
        <v>10.63842105263158</v>
      </c>
      <c r="BY52" s="74">
        <f>+ESTADISTICA!$AR$771+ESTADISTICA!$AR$772</f>
        <v>14.039956309726993</v>
      </c>
      <c r="BZ52" s="74">
        <f>+ESTADISTICA!$AR$771-ESTADISTICA!$AR$772</f>
        <v>7.2368857955361676</v>
      </c>
      <c r="CA52" s="74">
        <f>+ESTADISTICA!$AR$771+ESTADISTICA!$AR$772*2</f>
        <v>17.441491566822407</v>
      </c>
      <c r="CB52" s="74">
        <f>+ESTADISTICA!$AR$771-ESTADISTICA!$AR$772*2</f>
        <v>3.8353505384407551</v>
      </c>
      <c r="CC52" s="74"/>
      <c r="CD52" s="74">
        <f>+ESTADISTICA!$BL$771</f>
        <v>1.3761929824561403</v>
      </c>
      <c r="CE52" s="74">
        <f>+ESTADISTICA!$BL$771+ESTADISTICA!$BL$772</f>
        <v>1.9599445330382501</v>
      </c>
      <c r="CF52" s="74">
        <f>+ESTADISTICA!$BL$771-ESTADISTICA!$BL$772</f>
        <v>0.79244143187403038</v>
      </c>
      <c r="CG52" s="74">
        <f>+ESTADISTICA!$BL$771+ESTADISTICA!$BL$772*2</f>
        <v>2.5436960836203601</v>
      </c>
      <c r="CH52" s="74">
        <f>+ESTADISTICA!$BL$771-ESTADISTICA!$BL$772*2</f>
        <v>0.20868988129192045</v>
      </c>
      <c r="CI52" s="74"/>
      <c r="CJ52" s="74">
        <f>+ESTADISTICA!$BM$771</f>
        <v>776.40175438596486</v>
      </c>
      <c r="CK52" s="74">
        <f>+ESTADISTICA!$BM$771+ESTADISTICA!$BM$772</f>
        <v>1085.0072702386867</v>
      </c>
      <c r="CL52" s="74">
        <f>+ESTADISTICA!$BM$771-ESTADISTICA!$BM$772</f>
        <v>467.79623853324307</v>
      </c>
      <c r="CM52" s="74">
        <f>+ESTADISTICA!$BM$771+ESTADISTICA!$BM$772*2</f>
        <v>1393.6127860914085</v>
      </c>
      <c r="CN52" s="74">
        <f>+ESTADISTICA!$BM$771-ESTADISTICA!$BM$772*2</f>
        <v>159.19072268052128</v>
      </c>
      <c r="CO52" s="74"/>
      <c r="CP52" s="114">
        <f>+ESTADISTICA!$BO$771</f>
        <v>50.673157894736832</v>
      </c>
      <c r="CQ52" s="114">
        <f>+ESTADISTICA!$BO$771+ESTADISTICA!$BO$772</f>
        <v>57.927057377550724</v>
      </c>
      <c r="CR52" s="114">
        <f>+ESTADISTICA!$BO$771-ESTADISTICA!$BO$772</f>
        <v>43.419258411922939</v>
      </c>
      <c r="CS52" s="114">
        <f>+ESTADISTICA!$BO$771+ESTADISTICA!$BO$772*2</f>
        <v>65.180956860364617</v>
      </c>
      <c r="CT52" s="114">
        <f>+ESTADISTICA!$BO$771-ESTADISTICA!$BO$772*2</f>
        <v>36.16535892910904</v>
      </c>
      <c r="CU52" s="72"/>
      <c r="CV52" s="115">
        <f>+ESTADISTICA!$CJ$771</f>
        <v>2.5155892857142859</v>
      </c>
      <c r="CW52" s="115">
        <f>+ESTADISTICA!$CJ$771+ESTADISTICA!$CJ$772</f>
        <v>3.8390560937163278</v>
      </c>
      <c r="CX52" s="115">
        <f>+ESTADISTICA!$CJ$771-ESTADISTICA!$CJ$772</f>
        <v>1.1921224777122439</v>
      </c>
      <c r="CY52" s="115">
        <f>+ESTADISTICA!$CJ$771+ESTADISTICA!$CJ$772*2</f>
        <v>5.1625229017183702</v>
      </c>
      <c r="CZ52" s="115">
        <f>+ESTADISTICA!$CJ$771-ESTADISTICA!$CJ$772*2</f>
        <v>-0.13134433028979808</v>
      </c>
      <c r="DA52" s="105"/>
      <c r="DB52" s="115">
        <f>+ESTADISTICA!$CK$771</f>
        <v>749.21446428571403</v>
      </c>
      <c r="DC52" s="115">
        <f>+ESTADISTICA!$CK$771+ESTADISTICA!$CK$772</f>
        <v>1260.1168024213255</v>
      </c>
      <c r="DD52" s="115">
        <f>+ESTADISTICA!$CK$771-ESTADISTICA!$CK$772</f>
        <v>238.31212615010253</v>
      </c>
      <c r="DE52" s="115">
        <f>+ESTADISTICA!$CK$771+ESTADISTICA!$CK$772*2</f>
        <v>1771.0191405569371</v>
      </c>
      <c r="DF52" s="115">
        <f>+ESTADISTICA!$CK$771-ESTADISTICA!$CK$772*2</f>
        <v>-272.59021198550897</v>
      </c>
      <c r="DG52" s="105"/>
      <c r="DH52" s="115">
        <f>+ESTADISTICA!$CN$771</f>
        <v>32.926125000000006</v>
      </c>
      <c r="DI52" s="115">
        <f>+ESTADISTICA!$CN$771+ESTADISTICA!$CN$772</f>
        <v>41.510772175600486</v>
      </c>
      <c r="DJ52" s="115">
        <f>+ESTADISTICA!$CN$771-ESTADISTICA!$CN$772</f>
        <v>24.341477824399526</v>
      </c>
      <c r="DK52" s="115">
        <f>+ESTADISTICA!$CN$771+ESTADISTICA!$CN$772*2</f>
        <v>50.09541935120096</v>
      </c>
      <c r="DL52" s="115">
        <f>+ESTADISTICA!$CN$771-ESTADISTICA!$CN$772*2</f>
        <v>15.756830648799049</v>
      </c>
      <c r="DM52" s="105"/>
    </row>
    <row r="53" spans="3:117" x14ac:dyDescent="0.25">
      <c r="C53" s="70">
        <v>714</v>
      </c>
      <c r="D53" s="114">
        <f>+'Rec. Diciembre'!$G$69</f>
        <v>59.718397140410723</v>
      </c>
      <c r="E53" s="114">
        <f>+'Rec. Diciembre'!$G$69+'Rec. Diciembre'!$G$70</f>
        <v>79.56947997745614</v>
      </c>
      <c r="F53" s="114">
        <f>+'Rec. Diciembre'!$G$69-'Rec. Diciembre'!$G$70</f>
        <v>39.867314303365305</v>
      </c>
      <c r="G53" s="114">
        <f>+'Rec. Diciembre'!$G$69+'Rec. Diciembre'!$G$70*2</f>
        <v>99.420562814501551</v>
      </c>
      <c r="H53" s="114">
        <f>+'Rec. Diciembre'!$G$69-'Rec. Diciembre'!$G$70*2</f>
        <v>20.016231466319894</v>
      </c>
      <c r="I53" s="114">
        <v>65.63</v>
      </c>
      <c r="J53" s="114">
        <f>+'Rec. Diciembre'!$H$69</f>
        <v>73.942210917869019</v>
      </c>
      <c r="K53" s="114">
        <f>+'Rec. Diciembre'!$H$69+'Rec. Diciembre'!$H$70</f>
        <v>98.409794611773862</v>
      </c>
      <c r="L53" s="114">
        <f>+'Rec. Diciembre'!$H$69-'Rec. Diciembre'!$H$70</f>
        <v>49.474627223964177</v>
      </c>
      <c r="M53" s="114">
        <f>+'Rec. Diciembre'!$H$69+'Rec. Diciembre'!$H$70*2</f>
        <v>122.87737830567869</v>
      </c>
      <c r="N53" s="114">
        <f>+'Rec. Diciembre'!$H$69-'Rec. Diciembre'!$H$70*2</f>
        <v>25.007043530059342</v>
      </c>
      <c r="O53" s="114">
        <v>82.78</v>
      </c>
      <c r="P53" s="114">
        <f>+'Rec. Diciembre'!$I$69</f>
        <v>79.922204634160337</v>
      </c>
      <c r="Q53" s="114">
        <f>+'Rec. Diciembre'!$I$69+'Rec. Diciembre'!$I$70</f>
        <v>106.3185991193848</v>
      </c>
      <c r="R53" s="114">
        <f>+'Rec. Diciembre'!$I$69-'Rec. Diciembre'!$I$70</f>
        <v>53.525810148935875</v>
      </c>
      <c r="S53" s="114">
        <f>+'Rec. Diciembre'!$I$69+'Rec. Diciembre'!$I$70*2</f>
        <v>132.71499360460928</v>
      </c>
      <c r="T53" s="114">
        <f>+'Rec. Diciembre'!$I$69-'Rec. Diciembre'!$I$70*2</f>
        <v>27.129415663711406</v>
      </c>
      <c r="U53" s="114">
        <v>87.75</v>
      </c>
      <c r="V53" s="74">
        <f>+'Rec. Diciembre'!$K$69</f>
        <v>4.2377690526466996</v>
      </c>
      <c r="W53" s="74">
        <f>+'Rec. Diciembre'!$K$69+'Rec. Diciembre'!$K$70</f>
        <v>6.0403188005723845</v>
      </c>
      <c r="X53" s="74">
        <f>+'Rec. Diciembre'!$K$69-'Rec. Diciembre'!$K$70</f>
        <v>2.4352193047210147</v>
      </c>
      <c r="Y53" s="74">
        <f>+'Rec. Diciembre'!$K$69+'Rec. Diciembre'!$K$70*2</f>
        <v>7.8428685484980694</v>
      </c>
      <c r="Z53" s="74">
        <f>+'Rec. Diciembre'!$K$69-'Rec. Diciembre'!$K$70*2</f>
        <v>0.63266955679533021</v>
      </c>
      <c r="AA53" s="74">
        <v>5.0599999999999996</v>
      </c>
      <c r="AB53" s="74">
        <f>+'Rec. Diciembre'!$L$69</f>
        <v>5.9641788063173875</v>
      </c>
      <c r="AC53" s="74">
        <f>+'Rec. Diciembre'!$L$69+'Rec. Diciembre'!$L$70</f>
        <v>8.2598019431726097</v>
      </c>
      <c r="AD53" s="74">
        <f>+'Rec. Diciembre'!$L$69-'Rec. Diciembre'!$L$70</f>
        <v>3.6685556694621648</v>
      </c>
      <c r="AE53" s="74">
        <f>+'Rec. Diciembre'!$L$69+'Rec. Diciembre'!$L$70*2</f>
        <v>10.555425080027833</v>
      </c>
      <c r="AF53" s="74">
        <f>+'Rec. Diciembre'!$L$69-'Rec. Diciembre'!$L$70*2</f>
        <v>1.3729325326069421</v>
      </c>
      <c r="AG53" s="74">
        <v>5.13</v>
      </c>
      <c r="AH53" s="74">
        <f>+'Rec. Diciembre'!$N$69</f>
        <v>69.739981780539281</v>
      </c>
      <c r="AI53" s="74">
        <f>+'Rec. Diciembre'!$N$69+'Rec. Diciembre'!$N$70</f>
        <v>92.90898236215088</v>
      </c>
      <c r="AJ53" s="74">
        <f>+'Rec. Diciembre'!$N$69-'Rec. Diciembre'!$N$70</f>
        <v>46.570981198927683</v>
      </c>
      <c r="AK53" s="74">
        <f>+'Rec. Diciembre'!$N$69+'Rec. Diciembre'!$N$70*2</f>
        <v>116.07798294376248</v>
      </c>
      <c r="AL53" s="74">
        <f>+'Rec. Diciembre'!$N$69-'Rec. Diciembre'!$N$70*2</f>
        <v>23.401980617316084</v>
      </c>
      <c r="AM53" s="74">
        <v>74.77</v>
      </c>
      <c r="AN53" s="74">
        <f>+'Rec. Diciembre'!$O$69</f>
        <v>4.2643245718988352</v>
      </c>
      <c r="AO53" s="74">
        <f>+'Rec. Diciembre'!$O$69+'Rec. Diciembre'!$O$70</f>
        <v>6.7775628085788391</v>
      </c>
      <c r="AP53" s="74">
        <f>+'Rec. Diciembre'!$O$69-'Rec. Diciembre'!$O$70</f>
        <v>1.7510863352188317</v>
      </c>
      <c r="AQ53" s="74">
        <f>+'Rec. Diciembre'!$O$69+'Rec. Diciembre'!$O$70*2</f>
        <v>9.2908010452588421</v>
      </c>
      <c r="AR53" s="74">
        <f>+'Rec. Diciembre'!$O$69-'Rec. Diciembre'!$O$70*2</f>
        <v>-0.76215190146117173</v>
      </c>
      <c r="AS53" s="74"/>
      <c r="AT53" s="74">
        <f>+'Rec. Diciembre'!$P$69</f>
        <v>3.3623122606354814</v>
      </c>
      <c r="AU53" s="74">
        <f>+'Rec. Diciembre'!$P$69+'Rec. Diciembre'!$P$70</f>
        <v>4.8513495729593679</v>
      </c>
      <c r="AV53" s="74">
        <f>+'Rec. Diciembre'!$P$69-'Rec. Diciembre'!$P$70</f>
        <v>1.8732749483115947</v>
      </c>
      <c r="AW53" s="74">
        <f>+'Rec. Diciembre'!$P$69+'Rec. Diciembre'!$P$70*2</f>
        <v>6.3403868852832552</v>
      </c>
      <c r="AX53" s="74">
        <f>+'Rec. Diciembre'!$P$69-'Rec. Diciembre'!$P$70*2</f>
        <v>0.38423763598770799</v>
      </c>
      <c r="AY53" s="74"/>
      <c r="AZ53" s="74">
        <f>+'Rec. Diciembre'!$S$69</f>
        <v>10.882442015100928</v>
      </c>
      <c r="BA53" s="74">
        <f>+'Rec. Diciembre'!$S$69+'Rec. Diciembre'!$S$70</f>
        <v>18.764704720040914</v>
      </c>
      <c r="BB53" s="74">
        <f>+'Rec. Diciembre'!$S$69-'Rec. Diciembre'!$S$70</f>
        <v>3.0001793101609415</v>
      </c>
      <c r="BC53" s="74">
        <f>+'Rec. Diciembre'!$S$69+'Rec. Diciembre'!$S$70*2</f>
        <v>26.6469674249809</v>
      </c>
      <c r="BD53" s="74">
        <f>+'Rec. Diciembre'!$S$69-'Rec. Diciembre'!$S$70*2</f>
        <v>-4.8820833947790447</v>
      </c>
      <c r="BE53" s="74"/>
      <c r="BF53" s="115">
        <f>+ESTADISTICA!$AO$771</f>
        <v>23.78259649122807</v>
      </c>
      <c r="BG53" s="115">
        <f>+ESTADISTICA!$AO$771+ESTADISTICA!$AO$772</f>
        <v>30.897279379602665</v>
      </c>
      <c r="BH53" s="115">
        <f>+ESTADISTICA!$AO$771-ESTADISTICA!$AO$772</f>
        <v>16.667913602853474</v>
      </c>
      <c r="BI53" s="115">
        <f>+ESTADISTICA!$AO$771+ESTADISTICA!$AO$772*2</f>
        <v>38.01196226797726</v>
      </c>
      <c r="BJ53" s="115">
        <f>+ESTADISTICA!$AO$771-ESTADISTICA!$AO$772*2</f>
        <v>9.5532307144788788</v>
      </c>
      <c r="BK53" s="115"/>
      <c r="BL53" s="115">
        <f>+ESTADISTICA!$AP$771</f>
        <v>9632.5831578947345</v>
      </c>
      <c r="BM53" s="115">
        <f>+ESTADISTICA!$AP$771+ESTADISTICA!$AP$772</f>
        <v>11691.79056018239</v>
      </c>
      <c r="BN53" s="115">
        <f>+ESTADISTICA!$AP$771-ESTADISTICA!$AP$772</f>
        <v>7573.3757556070796</v>
      </c>
      <c r="BO53" s="115">
        <f>+ESTADISTICA!$AP$771+ESTADISTICA!$AP$772*2</f>
        <v>13750.997962470043</v>
      </c>
      <c r="BP53" s="115">
        <f>+ESTADISTICA!$AP$771-ESTADISTICA!$AP$772*2</f>
        <v>5514.1683533194255</v>
      </c>
      <c r="BQ53" s="115"/>
      <c r="BR53" s="114">
        <f>+ESTADISTICA!$AQ$771</f>
        <v>39.818771929824571</v>
      </c>
      <c r="BS53" s="114">
        <f>+ESTADISTICA!$AQ$771+ESTADISTICA!$AQ$772</f>
        <v>48.631387090201841</v>
      </c>
      <c r="BT53" s="114">
        <f>+ESTADISTICA!$AQ$771-ESTADISTICA!$AQ$772</f>
        <v>31.006156769447301</v>
      </c>
      <c r="BU53" s="114">
        <f>+ESTADISTICA!$AQ$771+ESTADISTICA!$AQ$772*2</f>
        <v>57.444002250579103</v>
      </c>
      <c r="BV53" s="114">
        <f>+ESTADISTICA!$AQ$771-ESTADISTICA!$AQ$772*2</f>
        <v>22.193541609070035</v>
      </c>
      <c r="BW53" s="114"/>
      <c r="BX53" s="74">
        <f>+ESTADISTICA!$AR$771</f>
        <v>10.63842105263158</v>
      </c>
      <c r="BY53" s="74">
        <f>+ESTADISTICA!$AR$771+ESTADISTICA!$AR$772</f>
        <v>14.039956309726993</v>
      </c>
      <c r="BZ53" s="74">
        <f>+ESTADISTICA!$AR$771-ESTADISTICA!$AR$772</f>
        <v>7.2368857955361676</v>
      </c>
      <c r="CA53" s="74">
        <f>+ESTADISTICA!$AR$771+ESTADISTICA!$AR$772*2</f>
        <v>17.441491566822407</v>
      </c>
      <c r="CB53" s="74">
        <f>+ESTADISTICA!$AR$771-ESTADISTICA!$AR$772*2</f>
        <v>3.8353505384407551</v>
      </c>
      <c r="CC53" s="74"/>
      <c r="CD53" s="74">
        <f>+ESTADISTICA!$BL$771</f>
        <v>1.3761929824561403</v>
      </c>
      <c r="CE53" s="74">
        <f>+ESTADISTICA!$BL$771+ESTADISTICA!$BL$772</f>
        <v>1.9599445330382501</v>
      </c>
      <c r="CF53" s="74">
        <f>+ESTADISTICA!$BL$771-ESTADISTICA!$BL$772</f>
        <v>0.79244143187403038</v>
      </c>
      <c r="CG53" s="74">
        <f>+ESTADISTICA!$BL$771+ESTADISTICA!$BL$772*2</f>
        <v>2.5436960836203601</v>
      </c>
      <c r="CH53" s="74">
        <f>+ESTADISTICA!$BL$771-ESTADISTICA!$BL$772*2</f>
        <v>0.20868988129192045</v>
      </c>
      <c r="CI53" s="74"/>
      <c r="CJ53" s="74">
        <f>+ESTADISTICA!$BM$771</f>
        <v>776.40175438596486</v>
      </c>
      <c r="CK53" s="74">
        <f>+ESTADISTICA!$BM$771+ESTADISTICA!$BM$772</f>
        <v>1085.0072702386867</v>
      </c>
      <c r="CL53" s="74">
        <f>+ESTADISTICA!$BM$771-ESTADISTICA!$BM$772</f>
        <v>467.79623853324307</v>
      </c>
      <c r="CM53" s="74">
        <f>+ESTADISTICA!$BM$771+ESTADISTICA!$BM$772*2</f>
        <v>1393.6127860914085</v>
      </c>
      <c r="CN53" s="74">
        <f>+ESTADISTICA!$BM$771-ESTADISTICA!$BM$772*2</f>
        <v>159.19072268052128</v>
      </c>
      <c r="CO53" s="74"/>
      <c r="CP53" s="114">
        <f>+ESTADISTICA!$BO$771</f>
        <v>50.673157894736832</v>
      </c>
      <c r="CQ53" s="114">
        <f>+ESTADISTICA!$BO$771+ESTADISTICA!$BO$772</f>
        <v>57.927057377550724</v>
      </c>
      <c r="CR53" s="114">
        <f>+ESTADISTICA!$BO$771-ESTADISTICA!$BO$772</f>
        <v>43.419258411922939</v>
      </c>
      <c r="CS53" s="114">
        <f>+ESTADISTICA!$BO$771+ESTADISTICA!$BO$772*2</f>
        <v>65.180956860364617</v>
      </c>
      <c r="CT53" s="114">
        <f>+ESTADISTICA!$BO$771-ESTADISTICA!$BO$772*2</f>
        <v>36.16535892910904</v>
      </c>
      <c r="CU53" s="72"/>
      <c r="CV53" s="115">
        <f>+ESTADISTICA!$CJ$771</f>
        <v>2.5155892857142859</v>
      </c>
      <c r="CW53" s="115">
        <f>+ESTADISTICA!$CJ$771+ESTADISTICA!$CJ$772</f>
        <v>3.8390560937163278</v>
      </c>
      <c r="CX53" s="115">
        <f>+ESTADISTICA!$CJ$771-ESTADISTICA!$CJ$772</f>
        <v>1.1921224777122439</v>
      </c>
      <c r="CY53" s="115">
        <f>+ESTADISTICA!$CJ$771+ESTADISTICA!$CJ$772*2</f>
        <v>5.1625229017183702</v>
      </c>
      <c r="CZ53" s="115">
        <f>+ESTADISTICA!$CJ$771-ESTADISTICA!$CJ$772*2</f>
        <v>-0.13134433028979808</v>
      </c>
      <c r="DA53" s="105"/>
      <c r="DB53" s="115">
        <f>+ESTADISTICA!$CK$771</f>
        <v>749.21446428571403</v>
      </c>
      <c r="DC53" s="115">
        <f>+ESTADISTICA!$CK$771+ESTADISTICA!$CK$772</f>
        <v>1260.1168024213255</v>
      </c>
      <c r="DD53" s="115">
        <f>+ESTADISTICA!$CK$771-ESTADISTICA!$CK$772</f>
        <v>238.31212615010253</v>
      </c>
      <c r="DE53" s="115">
        <f>+ESTADISTICA!$CK$771+ESTADISTICA!$CK$772*2</f>
        <v>1771.0191405569371</v>
      </c>
      <c r="DF53" s="115">
        <f>+ESTADISTICA!$CK$771-ESTADISTICA!$CK$772*2</f>
        <v>-272.59021198550897</v>
      </c>
      <c r="DG53" s="105"/>
      <c r="DH53" s="115">
        <f>+ESTADISTICA!$CN$771</f>
        <v>32.926125000000006</v>
      </c>
      <c r="DI53" s="115">
        <f>+ESTADISTICA!$CN$771+ESTADISTICA!$CN$772</f>
        <v>41.510772175600486</v>
      </c>
      <c r="DJ53" s="115">
        <f>+ESTADISTICA!$CN$771-ESTADISTICA!$CN$772</f>
        <v>24.341477824399526</v>
      </c>
      <c r="DK53" s="115">
        <f>+ESTADISTICA!$CN$771+ESTADISTICA!$CN$772*2</f>
        <v>50.09541935120096</v>
      </c>
      <c r="DL53" s="115">
        <f>+ESTADISTICA!$CN$771-ESTADISTICA!$CN$772*2</f>
        <v>15.756830648799049</v>
      </c>
      <c r="DM53" s="105"/>
    </row>
    <row r="54" spans="3:117" x14ac:dyDescent="0.25">
      <c r="C54" s="70">
        <v>715</v>
      </c>
      <c r="D54" s="114">
        <f>+'Rec. Diciembre'!$G$69</f>
        <v>59.718397140410723</v>
      </c>
      <c r="E54" s="114">
        <f>+'Rec. Diciembre'!$G$69+'Rec. Diciembre'!$G$70</f>
        <v>79.56947997745614</v>
      </c>
      <c r="F54" s="114">
        <f>+'Rec. Diciembre'!$G$69-'Rec. Diciembre'!$G$70</f>
        <v>39.867314303365305</v>
      </c>
      <c r="G54" s="114">
        <f>+'Rec. Diciembre'!$G$69+'Rec. Diciembre'!$G$70*2</f>
        <v>99.420562814501551</v>
      </c>
      <c r="H54" s="114">
        <f>+'Rec. Diciembre'!$G$69-'Rec. Diciembre'!$G$70*2</f>
        <v>20.016231466319894</v>
      </c>
      <c r="I54" s="114">
        <v>65.63</v>
      </c>
      <c r="J54" s="114">
        <f>+'Rec. Diciembre'!$H$69</f>
        <v>73.942210917869019</v>
      </c>
      <c r="K54" s="114">
        <f>+'Rec. Diciembre'!$H$69+'Rec. Diciembre'!$H$70</f>
        <v>98.409794611773862</v>
      </c>
      <c r="L54" s="114">
        <f>+'Rec. Diciembre'!$H$69-'Rec. Diciembre'!$H$70</f>
        <v>49.474627223964177</v>
      </c>
      <c r="M54" s="114">
        <f>+'Rec. Diciembre'!$H$69+'Rec. Diciembre'!$H$70*2</f>
        <v>122.87737830567869</v>
      </c>
      <c r="N54" s="114">
        <f>+'Rec. Diciembre'!$H$69-'Rec. Diciembre'!$H$70*2</f>
        <v>25.007043530059342</v>
      </c>
      <c r="O54" s="114">
        <v>82.78</v>
      </c>
      <c r="P54" s="114">
        <f>+'Rec. Diciembre'!$I$69</f>
        <v>79.922204634160337</v>
      </c>
      <c r="Q54" s="114">
        <f>+'Rec. Diciembre'!$I$69+'Rec. Diciembre'!$I$70</f>
        <v>106.3185991193848</v>
      </c>
      <c r="R54" s="114">
        <f>+'Rec. Diciembre'!$I$69-'Rec. Diciembre'!$I$70</f>
        <v>53.525810148935875</v>
      </c>
      <c r="S54" s="114">
        <f>+'Rec. Diciembre'!$I$69+'Rec. Diciembre'!$I$70*2</f>
        <v>132.71499360460928</v>
      </c>
      <c r="T54" s="114">
        <f>+'Rec. Diciembre'!$I$69-'Rec. Diciembre'!$I$70*2</f>
        <v>27.129415663711406</v>
      </c>
      <c r="U54" s="114">
        <v>87.75</v>
      </c>
      <c r="V54" s="74">
        <f>+'Rec. Diciembre'!$K$69</f>
        <v>4.2377690526466996</v>
      </c>
      <c r="W54" s="74">
        <f>+'Rec. Diciembre'!$K$69+'Rec. Diciembre'!$K$70</f>
        <v>6.0403188005723845</v>
      </c>
      <c r="X54" s="74">
        <f>+'Rec. Diciembre'!$K$69-'Rec. Diciembre'!$K$70</f>
        <v>2.4352193047210147</v>
      </c>
      <c r="Y54" s="74">
        <f>+'Rec. Diciembre'!$K$69+'Rec. Diciembre'!$K$70*2</f>
        <v>7.8428685484980694</v>
      </c>
      <c r="Z54" s="74">
        <f>+'Rec. Diciembre'!$K$69-'Rec. Diciembre'!$K$70*2</f>
        <v>0.63266955679533021</v>
      </c>
      <c r="AA54" s="74">
        <v>5.0599999999999996</v>
      </c>
      <c r="AB54" s="74">
        <f>+'Rec. Diciembre'!$L$69</f>
        <v>5.9641788063173875</v>
      </c>
      <c r="AC54" s="74">
        <f>+'Rec. Diciembre'!$L$69+'Rec. Diciembre'!$L$70</f>
        <v>8.2598019431726097</v>
      </c>
      <c r="AD54" s="74">
        <f>+'Rec. Diciembre'!$L$69-'Rec. Diciembre'!$L$70</f>
        <v>3.6685556694621648</v>
      </c>
      <c r="AE54" s="74">
        <f>+'Rec. Diciembre'!$L$69+'Rec. Diciembre'!$L$70*2</f>
        <v>10.555425080027833</v>
      </c>
      <c r="AF54" s="74">
        <f>+'Rec. Diciembre'!$L$69-'Rec. Diciembre'!$L$70*2</f>
        <v>1.3729325326069421</v>
      </c>
      <c r="AG54" s="74">
        <v>5.13</v>
      </c>
      <c r="AH54" s="74">
        <f>+'Rec. Diciembre'!$N$69</f>
        <v>69.739981780539281</v>
      </c>
      <c r="AI54" s="74">
        <f>+'Rec. Diciembre'!$N$69+'Rec. Diciembre'!$N$70</f>
        <v>92.90898236215088</v>
      </c>
      <c r="AJ54" s="74">
        <f>+'Rec. Diciembre'!$N$69-'Rec. Diciembre'!$N$70</f>
        <v>46.570981198927683</v>
      </c>
      <c r="AK54" s="74">
        <f>+'Rec. Diciembre'!$N$69+'Rec. Diciembre'!$N$70*2</f>
        <v>116.07798294376248</v>
      </c>
      <c r="AL54" s="74">
        <f>+'Rec. Diciembre'!$N$69-'Rec. Diciembre'!$N$70*2</f>
        <v>23.401980617316084</v>
      </c>
      <c r="AM54" s="74">
        <v>74.77</v>
      </c>
      <c r="AN54" s="74">
        <f>+'Rec. Diciembre'!$O$69</f>
        <v>4.2643245718988352</v>
      </c>
      <c r="AO54" s="74">
        <f>+'Rec. Diciembre'!$O$69+'Rec. Diciembre'!$O$70</f>
        <v>6.7775628085788391</v>
      </c>
      <c r="AP54" s="74">
        <f>+'Rec. Diciembre'!$O$69-'Rec. Diciembre'!$O$70</f>
        <v>1.7510863352188317</v>
      </c>
      <c r="AQ54" s="74">
        <f>+'Rec. Diciembre'!$O$69+'Rec. Diciembre'!$O$70*2</f>
        <v>9.2908010452588421</v>
      </c>
      <c r="AR54" s="74">
        <f>+'Rec. Diciembre'!$O$69-'Rec. Diciembre'!$O$70*2</f>
        <v>-0.76215190146117173</v>
      </c>
      <c r="AS54" s="74"/>
      <c r="AT54" s="74">
        <f>+'Rec. Diciembre'!$P$69</f>
        <v>3.3623122606354814</v>
      </c>
      <c r="AU54" s="74">
        <f>+'Rec. Diciembre'!$P$69+'Rec. Diciembre'!$P$70</f>
        <v>4.8513495729593679</v>
      </c>
      <c r="AV54" s="74">
        <f>+'Rec. Diciembre'!$P$69-'Rec. Diciembre'!$P$70</f>
        <v>1.8732749483115947</v>
      </c>
      <c r="AW54" s="74">
        <f>+'Rec. Diciembre'!$P$69+'Rec. Diciembre'!$P$70*2</f>
        <v>6.3403868852832552</v>
      </c>
      <c r="AX54" s="74">
        <f>+'Rec. Diciembre'!$P$69-'Rec. Diciembre'!$P$70*2</f>
        <v>0.38423763598770799</v>
      </c>
      <c r="AY54" s="74"/>
      <c r="AZ54" s="74">
        <f>+'Rec. Diciembre'!$S$69</f>
        <v>10.882442015100928</v>
      </c>
      <c r="BA54" s="74">
        <f>+'Rec. Diciembre'!$S$69+'Rec. Diciembre'!$S$70</f>
        <v>18.764704720040914</v>
      </c>
      <c r="BB54" s="74">
        <f>+'Rec. Diciembre'!$S$69-'Rec. Diciembre'!$S$70</f>
        <v>3.0001793101609415</v>
      </c>
      <c r="BC54" s="74">
        <f>+'Rec. Diciembre'!$S$69+'Rec. Diciembre'!$S$70*2</f>
        <v>26.6469674249809</v>
      </c>
      <c r="BD54" s="74">
        <f>+'Rec. Diciembre'!$S$69-'Rec. Diciembre'!$S$70*2</f>
        <v>-4.8820833947790447</v>
      </c>
      <c r="BE54" s="74"/>
      <c r="BF54" s="115">
        <f>+ESTADISTICA!$AO$771</f>
        <v>23.78259649122807</v>
      </c>
      <c r="BG54" s="115">
        <f>+ESTADISTICA!$AO$771+ESTADISTICA!$AO$772</f>
        <v>30.897279379602665</v>
      </c>
      <c r="BH54" s="115">
        <f>+ESTADISTICA!$AO$771-ESTADISTICA!$AO$772</f>
        <v>16.667913602853474</v>
      </c>
      <c r="BI54" s="115">
        <f>+ESTADISTICA!$AO$771+ESTADISTICA!$AO$772*2</f>
        <v>38.01196226797726</v>
      </c>
      <c r="BJ54" s="115">
        <f>+ESTADISTICA!$AO$771-ESTADISTICA!$AO$772*2</f>
        <v>9.5532307144788788</v>
      </c>
      <c r="BK54" s="115"/>
      <c r="BL54" s="115">
        <f>+ESTADISTICA!$AP$771</f>
        <v>9632.5831578947345</v>
      </c>
      <c r="BM54" s="115">
        <f>+ESTADISTICA!$AP$771+ESTADISTICA!$AP$772</f>
        <v>11691.79056018239</v>
      </c>
      <c r="BN54" s="115">
        <f>+ESTADISTICA!$AP$771-ESTADISTICA!$AP$772</f>
        <v>7573.3757556070796</v>
      </c>
      <c r="BO54" s="115">
        <f>+ESTADISTICA!$AP$771+ESTADISTICA!$AP$772*2</f>
        <v>13750.997962470043</v>
      </c>
      <c r="BP54" s="115">
        <f>+ESTADISTICA!$AP$771-ESTADISTICA!$AP$772*2</f>
        <v>5514.1683533194255</v>
      </c>
      <c r="BQ54" s="115"/>
      <c r="BR54" s="114">
        <f>+ESTADISTICA!$AQ$771</f>
        <v>39.818771929824571</v>
      </c>
      <c r="BS54" s="114">
        <f>+ESTADISTICA!$AQ$771+ESTADISTICA!$AQ$772</f>
        <v>48.631387090201841</v>
      </c>
      <c r="BT54" s="114">
        <f>+ESTADISTICA!$AQ$771-ESTADISTICA!$AQ$772</f>
        <v>31.006156769447301</v>
      </c>
      <c r="BU54" s="114">
        <f>+ESTADISTICA!$AQ$771+ESTADISTICA!$AQ$772*2</f>
        <v>57.444002250579103</v>
      </c>
      <c r="BV54" s="114">
        <f>+ESTADISTICA!$AQ$771-ESTADISTICA!$AQ$772*2</f>
        <v>22.193541609070035</v>
      </c>
      <c r="BW54" s="114"/>
      <c r="BX54" s="74">
        <f>+ESTADISTICA!$AR$771</f>
        <v>10.63842105263158</v>
      </c>
      <c r="BY54" s="74">
        <f>+ESTADISTICA!$AR$771+ESTADISTICA!$AR$772</f>
        <v>14.039956309726993</v>
      </c>
      <c r="BZ54" s="74">
        <f>+ESTADISTICA!$AR$771-ESTADISTICA!$AR$772</f>
        <v>7.2368857955361676</v>
      </c>
      <c r="CA54" s="74">
        <f>+ESTADISTICA!$AR$771+ESTADISTICA!$AR$772*2</f>
        <v>17.441491566822407</v>
      </c>
      <c r="CB54" s="74">
        <f>+ESTADISTICA!$AR$771-ESTADISTICA!$AR$772*2</f>
        <v>3.8353505384407551</v>
      </c>
      <c r="CC54" s="74"/>
      <c r="CD54" s="74">
        <f>+ESTADISTICA!$BL$771</f>
        <v>1.3761929824561403</v>
      </c>
      <c r="CE54" s="74">
        <f>+ESTADISTICA!$BL$771+ESTADISTICA!$BL$772</f>
        <v>1.9599445330382501</v>
      </c>
      <c r="CF54" s="74">
        <f>+ESTADISTICA!$BL$771-ESTADISTICA!$BL$772</f>
        <v>0.79244143187403038</v>
      </c>
      <c r="CG54" s="74">
        <f>+ESTADISTICA!$BL$771+ESTADISTICA!$BL$772*2</f>
        <v>2.5436960836203601</v>
      </c>
      <c r="CH54" s="74">
        <f>+ESTADISTICA!$BL$771-ESTADISTICA!$BL$772*2</f>
        <v>0.20868988129192045</v>
      </c>
      <c r="CI54" s="74"/>
      <c r="CJ54" s="74">
        <f>+ESTADISTICA!$BM$771</f>
        <v>776.40175438596486</v>
      </c>
      <c r="CK54" s="74">
        <f>+ESTADISTICA!$BM$771+ESTADISTICA!$BM$772</f>
        <v>1085.0072702386867</v>
      </c>
      <c r="CL54" s="74">
        <f>+ESTADISTICA!$BM$771-ESTADISTICA!$BM$772</f>
        <v>467.79623853324307</v>
      </c>
      <c r="CM54" s="74">
        <f>+ESTADISTICA!$BM$771+ESTADISTICA!$BM$772*2</f>
        <v>1393.6127860914085</v>
      </c>
      <c r="CN54" s="74">
        <f>+ESTADISTICA!$BM$771-ESTADISTICA!$BM$772*2</f>
        <v>159.19072268052128</v>
      </c>
      <c r="CO54" s="74"/>
      <c r="CP54" s="114">
        <f>+ESTADISTICA!$BO$771</f>
        <v>50.673157894736832</v>
      </c>
      <c r="CQ54" s="114">
        <f>+ESTADISTICA!$BO$771+ESTADISTICA!$BO$772</f>
        <v>57.927057377550724</v>
      </c>
      <c r="CR54" s="114">
        <f>+ESTADISTICA!$BO$771-ESTADISTICA!$BO$772</f>
        <v>43.419258411922939</v>
      </c>
      <c r="CS54" s="114">
        <f>+ESTADISTICA!$BO$771+ESTADISTICA!$BO$772*2</f>
        <v>65.180956860364617</v>
      </c>
      <c r="CT54" s="114">
        <f>+ESTADISTICA!$BO$771-ESTADISTICA!$BO$772*2</f>
        <v>36.16535892910904</v>
      </c>
      <c r="CU54" s="72"/>
      <c r="CV54" s="115">
        <f>+ESTADISTICA!$CJ$771</f>
        <v>2.5155892857142859</v>
      </c>
      <c r="CW54" s="115">
        <f>+ESTADISTICA!$CJ$771+ESTADISTICA!$CJ$772</f>
        <v>3.8390560937163278</v>
      </c>
      <c r="CX54" s="115">
        <f>+ESTADISTICA!$CJ$771-ESTADISTICA!$CJ$772</f>
        <v>1.1921224777122439</v>
      </c>
      <c r="CY54" s="115">
        <f>+ESTADISTICA!$CJ$771+ESTADISTICA!$CJ$772*2</f>
        <v>5.1625229017183702</v>
      </c>
      <c r="CZ54" s="115">
        <f>+ESTADISTICA!$CJ$771-ESTADISTICA!$CJ$772*2</f>
        <v>-0.13134433028979808</v>
      </c>
      <c r="DA54" s="105"/>
      <c r="DB54" s="115">
        <f>+ESTADISTICA!$CK$771</f>
        <v>749.21446428571403</v>
      </c>
      <c r="DC54" s="115">
        <f>+ESTADISTICA!$CK$771+ESTADISTICA!$CK$772</f>
        <v>1260.1168024213255</v>
      </c>
      <c r="DD54" s="115">
        <f>+ESTADISTICA!$CK$771-ESTADISTICA!$CK$772</f>
        <v>238.31212615010253</v>
      </c>
      <c r="DE54" s="115">
        <f>+ESTADISTICA!$CK$771+ESTADISTICA!$CK$772*2</f>
        <v>1771.0191405569371</v>
      </c>
      <c r="DF54" s="115">
        <f>+ESTADISTICA!$CK$771-ESTADISTICA!$CK$772*2</f>
        <v>-272.59021198550897</v>
      </c>
      <c r="DG54" s="105"/>
      <c r="DH54" s="115">
        <f>+ESTADISTICA!$CN$771</f>
        <v>32.926125000000006</v>
      </c>
      <c r="DI54" s="115">
        <f>+ESTADISTICA!$CN$771+ESTADISTICA!$CN$772</f>
        <v>41.510772175600486</v>
      </c>
      <c r="DJ54" s="115">
        <f>+ESTADISTICA!$CN$771-ESTADISTICA!$CN$772</f>
        <v>24.341477824399526</v>
      </c>
      <c r="DK54" s="115">
        <f>+ESTADISTICA!$CN$771+ESTADISTICA!$CN$772*2</f>
        <v>50.09541935120096</v>
      </c>
      <c r="DL54" s="115">
        <f>+ESTADISTICA!$CN$771-ESTADISTICA!$CN$772*2</f>
        <v>15.756830648799049</v>
      </c>
      <c r="DM54" s="105"/>
    </row>
    <row r="55" spans="3:117" x14ac:dyDescent="0.25">
      <c r="C55" s="70">
        <v>716</v>
      </c>
      <c r="D55" s="114">
        <f>+'Rec. Diciembre'!$G$69</f>
        <v>59.718397140410723</v>
      </c>
      <c r="E55" s="114">
        <f>+'Rec. Diciembre'!$G$69+'Rec. Diciembre'!$G$70</f>
        <v>79.56947997745614</v>
      </c>
      <c r="F55" s="114">
        <f>+'Rec. Diciembre'!$G$69-'Rec. Diciembre'!$G$70</f>
        <v>39.867314303365305</v>
      </c>
      <c r="G55" s="114">
        <f>+'Rec. Diciembre'!$G$69+'Rec. Diciembre'!$G$70*2</f>
        <v>99.420562814501551</v>
      </c>
      <c r="H55" s="114">
        <f>+'Rec. Diciembre'!$G$69-'Rec. Diciembre'!$G$70*2</f>
        <v>20.016231466319894</v>
      </c>
      <c r="I55" s="114">
        <v>65.63</v>
      </c>
      <c r="J55" s="114">
        <f>+'Rec. Diciembre'!$H$69</f>
        <v>73.942210917869019</v>
      </c>
      <c r="K55" s="114">
        <f>+'Rec. Diciembre'!$H$69+'Rec. Diciembre'!$H$70</f>
        <v>98.409794611773862</v>
      </c>
      <c r="L55" s="114">
        <f>+'Rec. Diciembre'!$H$69-'Rec. Diciembre'!$H$70</f>
        <v>49.474627223964177</v>
      </c>
      <c r="M55" s="114">
        <f>+'Rec. Diciembre'!$H$69+'Rec. Diciembre'!$H$70*2</f>
        <v>122.87737830567869</v>
      </c>
      <c r="N55" s="114">
        <f>+'Rec. Diciembre'!$H$69-'Rec. Diciembre'!$H$70*2</f>
        <v>25.007043530059342</v>
      </c>
      <c r="O55" s="114">
        <v>82.78</v>
      </c>
      <c r="P55" s="114">
        <f>+'Rec. Diciembre'!$I$69</f>
        <v>79.922204634160337</v>
      </c>
      <c r="Q55" s="114">
        <f>+'Rec. Diciembre'!$I$69+'Rec. Diciembre'!$I$70</f>
        <v>106.3185991193848</v>
      </c>
      <c r="R55" s="114">
        <f>+'Rec. Diciembre'!$I$69-'Rec. Diciembre'!$I$70</f>
        <v>53.525810148935875</v>
      </c>
      <c r="S55" s="114">
        <f>+'Rec. Diciembre'!$I$69+'Rec. Diciembre'!$I$70*2</f>
        <v>132.71499360460928</v>
      </c>
      <c r="T55" s="114">
        <f>+'Rec. Diciembre'!$I$69-'Rec. Diciembre'!$I$70*2</f>
        <v>27.129415663711406</v>
      </c>
      <c r="U55" s="114">
        <v>87.75</v>
      </c>
      <c r="V55" s="74">
        <f>+'Rec. Diciembre'!$K$69</f>
        <v>4.2377690526466996</v>
      </c>
      <c r="W55" s="74">
        <f>+'Rec. Diciembre'!$K$69+'Rec. Diciembre'!$K$70</f>
        <v>6.0403188005723845</v>
      </c>
      <c r="X55" s="74">
        <f>+'Rec. Diciembre'!$K$69-'Rec. Diciembre'!$K$70</f>
        <v>2.4352193047210147</v>
      </c>
      <c r="Y55" s="74">
        <f>+'Rec. Diciembre'!$K$69+'Rec. Diciembre'!$K$70*2</f>
        <v>7.8428685484980694</v>
      </c>
      <c r="Z55" s="74">
        <f>+'Rec. Diciembre'!$K$69-'Rec. Diciembre'!$K$70*2</f>
        <v>0.63266955679533021</v>
      </c>
      <c r="AA55" s="74">
        <v>5.0599999999999996</v>
      </c>
      <c r="AB55" s="74">
        <f>+'Rec. Diciembre'!$L$69</f>
        <v>5.9641788063173875</v>
      </c>
      <c r="AC55" s="74">
        <f>+'Rec. Diciembre'!$L$69+'Rec. Diciembre'!$L$70</f>
        <v>8.2598019431726097</v>
      </c>
      <c r="AD55" s="74">
        <f>+'Rec. Diciembre'!$L$69-'Rec. Diciembre'!$L$70</f>
        <v>3.6685556694621648</v>
      </c>
      <c r="AE55" s="74">
        <f>+'Rec. Diciembre'!$L$69+'Rec. Diciembre'!$L$70*2</f>
        <v>10.555425080027833</v>
      </c>
      <c r="AF55" s="74">
        <f>+'Rec. Diciembre'!$L$69-'Rec. Diciembre'!$L$70*2</f>
        <v>1.3729325326069421</v>
      </c>
      <c r="AG55" s="74">
        <v>5.13</v>
      </c>
      <c r="AH55" s="74">
        <f>+'Rec. Diciembre'!$N$69</f>
        <v>69.739981780539281</v>
      </c>
      <c r="AI55" s="74">
        <f>+'Rec. Diciembre'!$N$69+'Rec. Diciembre'!$N$70</f>
        <v>92.90898236215088</v>
      </c>
      <c r="AJ55" s="74">
        <f>+'Rec. Diciembre'!$N$69-'Rec. Diciembre'!$N$70</f>
        <v>46.570981198927683</v>
      </c>
      <c r="AK55" s="74">
        <f>+'Rec. Diciembre'!$N$69+'Rec. Diciembre'!$N$70*2</f>
        <v>116.07798294376248</v>
      </c>
      <c r="AL55" s="74">
        <f>+'Rec. Diciembre'!$N$69-'Rec. Diciembre'!$N$70*2</f>
        <v>23.401980617316084</v>
      </c>
      <c r="AM55" s="74">
        <v>74.77</v>
      </c>
      <c r="AN55" s="74">
        <f>+'Rec. Diciembre'!$O$69</f>
        <v>4.2643245718988352</v>
      </c>
      <c r="AO55" s="74">
        <f>+'Rec. Diciembre'!$O$69+'Rec. Diciembre'!$O$70</f>
        <v>6.7775628085788391</v>
      </c>
      <c r="AP55" s="74">
        <f>+'Rec. Diciembre'!$O$69-'Rec. Diciembre'!$O$70</f>
        <v>1.7510863352188317</v>
      </c>
      <c r="AQ55" s="74">
        <f>+'Rec. Diciembre'!$O$69+'Rec. Diciembre'!$O$70*2</f>
        <v>9.2908010452588421</v>
      </c>
      <c r="AR55" s="74">
        <f>+'Rec. Diciembre'!$O$69-'Rec. Diciembre'!$O$70*2</f>
        <v>-0.76215190146117173</v>
      </c>
      <c r="AS55" s="74"/>
      <c r="AT55" s="74">
        <f>+'Rec. Diciembre'!$P$69</f>
        <v>3.3623122606354814</v>
      </c>
      <c r="AU55" s="74">
        <f>+'Rec. Diciembre'!$P$69+'Rec. Diciembre'!$P$70</f>
        <v>4.8513495729593679</v>
      </c>
      <c r="AV55" s="74">
        <f>+'Rec. Diciembre'!$P$69-'Rec. Diciembre'!$P$70</f>
        <v>1.8732749483115947</v>
      </c>
      <c r="AW55" s="74">
        <f>+'Rec. Diciembre'!$P$69+'Rec. Diciembre'!$P$70*2</f>
        <v>6.3403868852832552</v>
      </c>
      <c r="AX55" s="74">
        <f>+'Rec. Diciembre'!$P$69-'Rec. Diciembre'!$P$70*2</f>
        <v>0.38423763598770799</v>
      </c>
      <c r="AY55" s="74"/>
      <c r="AZ55" s="74">
        <f>+'Rec. Diciembre'!$S$69</f>
        <v>10.882442015100928</v>
      </c>
      <c r="BA55" s="74">
        <f>+'Rec. Diciembre'!$S$69+'Rec. Diciembre'!$S$70</f>
        <v>18.764704720040914</v>
      </c>
      <c r="BB55" s="74">
        <f>+'Rec. Diciembre'!$S$69-'Rec. Diciembre'!$S$70</f>
        <v>3.0001793101609415</v>
      </c>
      <c r="BC55" s="74">
        <f>+'Rec. Diciembre'!$S$69+'Rec. Diciembre'!$S$70*2</f>
        <v>26.6469674249809</v>
      </c>
      <c r="BD55" s="74">
        <f>+'Rec. Diciembre'!$S$69-'Rec. Diciembre'!$S$70*2</f>
        <v>-4.8820833947790447</v>
      </c>
      <c r="BE55" s="74"/>
      <c r="BF55" s="115">
        <f>+ESTADISTICA!$AO$771</f>
        <v>23.78259649122807</v>
      </c>
      <c r="BG55" s="115">
        <f>+ESTADISTICA!$AO$771+ESTADISTICA!$AO$772</f>
        <v>30.897279379602665</v>
      </c>
      <c r="BH55" s="115">
        <f>+ESTADISTICA!$AO$771-ESTADISTICA!$AO$772</f>
        <v>16.667913602853474</v>
      </c>
      <c r="BI55" s="115">
        <f>+ESTADISTICA!$AO$771+ESTADISTICA!$AO$772*2</f>
        <v>38.01196226797726</v>
      </c>
      <c r="BJ55" s="115">
        <f>+ESTADISTICA!$AO$771-ESTADISTICA!$AO$772*2</f>
        <v>9.5532307144788788</v>
      </c>
      <c r="BK55" s="115"/>
      <c r="BL55" s="115">
        <f>+ESTADISTICA!$AP$771</f>
        <v>9632.5831578947345</v>
      </c>
      <c r="BM55" s="115">
        <f>+ESTADISTICA!$AP$771+ESTADISTICA!$AP$772</f>
        <v>11691.79056018239</v>
      </c>
      <c r="BN55" s="115">
        <f>+ESTADISTICA!$AP$771-ESTADISTICA!$AP$772</f>
        <v>7573.3757556070796</v>
      </c>
      <c r="BO55" s="115">
        <f>+ESTADISTICA!$AP$771+ESTADISTICA!$AP$772*2</f>
        <v>13750.997962470043</v>
      </c>
      <c r="BP55" s="115">
        <f>+ESTADISTICA!$AP$771-ESTADISTICA!$AP$772*2</f>
        <v>5514.1683533194255</v>
      </c>
      <c r="BQ55" s="115"/>
      <c r="BR55" s="114">
        <f>+ESTADISTICA!$AQ$771</f>
        <v>39.818771929824571</v>
      </c>
      <c r="BS55" s="114">
        <f>+ESTADISTICA!$AQ$771+ESTADISTICA!$AQ$772</f>
        <v>48.631387090201841</v>
      </c>
      <c r="BT55" s="114">
        <f>+ESTADISTICA!$AQ$771-ESTADISTICA!$AQ$772</f>
        <v>31.006156769447301</v>
      </c>
      <c r="BU55" s="114">
        <f>+ESTADISTICA!$AQ$771+ESTADISTICA!$AQ$772*2</f>
        <v>57.444002250579103</v>
      </c>
      <c r="BV55" s="114">
        <f>+ESTADISTICA!$AQ$771-ESTADISTICA!$AQ$772*2</f>
        <v>22.193541609070035</v>
      </c>
      <c r="BW55" s="114"/>
      <c r="BX55" s="74">
        <f>+ESTADISTICA!$AR$771</f>
        <v>10.63842105263158</v>
      </c>
      <c r="BY55" s="74">
        <f>+ESTADISTICA!$AR$771+ESTADISTICA!$AR$772</f>
        <v>14.039956309726993</v>
      </c>
      <c r="BZ55" s="74">
        <f>+ESTADISTICA!$AR$771-ESTADISTICA!$AR$772</f>
        <v>7.2368857955361676</v>
      </c>
      <c r="CA55" s="74">
        <f>+ESTADISTICA!$AR$771+ESTADISTICA!$AR$772*2</f>
        <v>17.441491566822407</v>
      </c>
      <c r="CB55" s="74">
        <f>+ESTADISTICA!$AR$771-ESTADISTICA!$AR$772*2</f>
        <v>3.8353505384407551</v>
      </c>
      <c r="CC55" s="74"/>
      <c r="CD55" s="74">
        <f>+ESTADISTICA!$BL$771</f>
        <v>1.3761929824561403</v>
      </c>
      <c r="CE55" s="74">
        <f>+ESTADISTICA!$BL$771+ESTADISTICA!$BL$772</f>
        <v>1.9599445330382501</v>
      </c>
      <c r="CF55" s="74">
        <f>+ESTADISTICA!$BL$771-ESTADISTICA!$BL$772</f>
        <v>0.79244143187403038</v>
      </c>
      <c r="CG55" s="74">
        <f>+ESTADISTICA!$BL$771+ESTADISTICA!$BL$772*2</f>
        <v>2.5436960836203601</v>
      </c>
      <c r="CH55" s="74">
        <f>+ESTADISTICA!$BL$771-ESTADISTICA!$BL$772*2</f>
        <v>0.20868988129192045</v>
      </c>
      <c r="CI55" s="74"/>
      <c r="CJ55" s="74">
        <f>+ESTADISTICA!$BM$771</f>
        <v>776.40175438596486</v>
      </c>
      <c r="CK55" s="74">
        <f>+ESTADISTICA!$BM$771+ESTADISTICA!$BM$772</f>
        <v>1085.0072702386867</v>
      </c>
      <c r="CL55" s="74">
        <f>+ESTADISTICA!$BM$771-ESTADISTICA!$BM$772</f>
        <v>467.79623853324307</v>
      </c>
      <c r="CM55" s="74">
        <f>+ESTADISTICA!$BM$771+ESTADISTICA!$BM$772*2</f>
        <v>1393.6127860914085</v>
      </c>
      <c r="CN55" s="74">
        <f>+ESTADISTICA!$BM$771-ESTADISTICA!$BM$772*2</f>
        <v>159.19072268052128</v>
      </c>
      <c r="CO55" s="74"/>
      <c r="CP55" s="114">
        <f>+ESTADISTICA!$BO$771</f>
        <v>50.673157894736832</v>
      </c>
      <c r="CQ55" s="114">
        <f>+ESTADISTICA!$BO$771+ESTADISTICA!$BO$772</f>
        <v>57.927057377550724</v>
      </c>
      <c r="CR55" s="114">
        <f>+ESTADISTICA!$BO$771-ESTADISTICA!$BO$772</f>
        <v>43.419258411922939</v>
      </c>
      <c r="CS55" s="114">
        <f>+ESTADISTICA!$BO$771+ESTADISTICA!$BO$772*2</f>
        <v>65.180956860364617</v>
      </c>
      <c r="CT55" s="114">
        <f>+ESTADISTICA!$BO$771-ESTADISTICA!$BO$772*2</f>
        <v>36.16535892910904</v>
      </c>
      <c r="CU55" s="72"/>
      <c r="CV55" s="115">
        <f>+ESTADISTICA!$CJ$771</f>
        <v>2.5155892857142859</v>
      </c>
      <c r="CW55" s="115">
        <f>+ESTADISTICA!$CJ$771+ESTADISTICA!$CJ$772</f>
        <v>3.8390560937163278</v>
      </c>
      <c r="CX55" s="115">
        <f>+ESTADISTICA!$CJ$771-ESTADISTICA!$CJ$772</f>
        <v>1.1921224777122439</v>
      </c>
      <c r="CY55" s="115">
        <f>+ESTADISTICA!$CJ$771+ESTADISTICA!$CJ$772*2</f>
        <v>5.1625229017183702</v>
      </c>
      <c r="CZ55" s="115">
        <f>+ESTADISTICA!$CJ$771-ESTADISTICA!$CJ$772*2</f>
        <v>-0.13134433028979808</v>
      </c>
      <c r="DA55" s="105"/>
      <c r="DB55" s="115">
        <f>+ESTADISTICA!$CK$771</f>
        <v>749.21446428571403</v>
      </c>
      <c r="DC55" s="115">
        <f>+ESTADISTICA!$CK$771+ESTADISTICA!$CK$772</f>
        <v>1260.1168024213255</v>
      </c>
      <c r="DD55" s="115">
        <f>+ESTADISTICA!$CK$771-ESTADISTICA!$CK$772</f>
        <v>238.31212615010253</v>
      </c>
      <c r="DE55" s="115">
        <f>+ESTADISTICA!$CK$771+ESTADISTICA!$CK$772*2</f>
        <v>1771.0191405569371</v>
      </c>
      <c r="DF55" s="115">
        <f>+ESTADISTICA!$CK$771-ESTADISTICA!$CK$772*2</f>
        <v>-272.59021198550897</v>
      </c>
      <c r="DG55" s="105"/>
      <c r="DH55" s="115">
        <f>+ESTADISTICA!$CN$771</f>
        <v>32.926125000000006</v>
      </c>
      <c r="DI55" s="115">
        <f>+ESTADISTICA!$CN$771+ESTADISTICA!$CN$772</f>
        <v>41.510772175600486</v>
      </c>
      <c r="DJ55" s="115">
        <f>+ESTADISTICA!$CN$771-ESTADISTICA!$CN$772</f>
        <v>24.341477824399526</v>
      </c>
      <c r="DK55" s="115">
        <f>+ESTADISTICA!$CN$771+ESTADISTICA!$CN$772*2</f>
        <v>50.09541935120096</v>
      </c>
      <c r="DL55" s="115">
        <f>+ESTADISTICA!$CN$771-ESTADISTICA!$CN$772*2</f>
        <v>15.756830648799049</v>
      </c>
      <c r="DM55" s="105"/>
    </row>
    <row r="56" spans="3:117" x14ac:dyDescent="0.25">
      <c r="C56" s="70">
        <v>717</v>
      </c>
      <c r="D56" s="114">
        <f>+'Rec. Diciembre'!$G$69</f>
        <v>59.718397140410723</v>
      </c>
      <c r="E56" s="114">
        <f>+'Rec. Diciembre'!$G$69+'Rec. Diciembre'!$G$70</f>
        <v>79.56947997745614</v>
      </c>
      <c r="F56" s="114">
        <f>+'Rec. Diciembre'!$G$69-'Rec. Diciembre'!$G$70</f>
        <v>39.867314303365305</v>
      </c>
      <c r="G56" s="114">
        <f>+'Rec. Diciembre'!$G$69+'Rec. Diciembre'!$G$70*2</f>
        <v>99.420562814501551</v>
      </c>
      <c r="H56" s="114">
        <f>+'Rec. Diciembre'!$G$69-'Rec. Diciembre'!$G$70*2</f>
        <v>20.016231466319894</v>
      </c>
      <c r="I56" s="114">
        <v>65.63</v>
      </c>
      <c r="J56" s="114">
        <f>+'Rec. Diciembre'!$H$69</f>
        <v>73.942210917869019</v>
      </c>
      <c r="K56" s="114">
        <f>+'Rec. Diciembre'!$H$69+'Rec. Diciembre'!$H$70</f>
        <v>98.409794611773862</v>
      </c>
      <c r="L56" s="114">
        <f>+'Rec. Diciembre'!$H$69-'Rec. Diciembre'!$H$70</f>
        <v>49.474627223964177</v>
      </c>
      <c r="M56" s="114">
        <f>+'Rec. Diciembre'!$H$69+'Rec. Diciembre'!$H$70*2</f>
        <v>122.87737830567869</v>
      </c>
      <c r="N56" s="114">
        <f>+'Rec. Diciembre'!$H$69-'Rec. Diciembre'!$H$70*2</f>
        <v>25.007043530059342</v>
      </c>
      <c r="O56" s="114">
        <v>82.78</v>
      </c>
      <c r="P56" s="114">
        <f>+'Rec. Diciembre'!$I$69</f>
        <v>79.922204634160337</v>
      </c>
      <c r="Q56" s="114">
        <f>+'Rec. Diciembre'!$I$69+'Rec. Diciembre'!$I$70</f>
        <v>106.3185991193848</v>
      </c>
      <c r="R56" s="114">
        <f>+'Rec. Diciembre'!$I$69-'Rec. Diciembre'!$I$70</f>
        <v>53.525810148935875</v>
      </c>
      <c r="S56" s="114">
        <f>+'Rec. Diciembre'!$I$69+'Rec. Diciembre'!$I$70*2</f>
        <v>132.71499360460928</v>
      </c>
      <c r="T56" s="114">
        <f>+'Rec. Diciembre'!$I$69-'Rec. Diciembre'!$I$70*2</f>
        <v>27.129415663711406</v>
      </c>
      <c r="U56" s="114">
        <v>87.75</v>
      </c>
      <c r="V56" s="74">
        <f>+'Rec. Diciembre'!$K$69</f>
        <v>4.2377690526466996</v>
      </c>
      <c r="W56" s="74">
        <f>+'Rec. Diciembre'!$K$69+'Rec. Diciembre'!$K$70</f>
        <v>6.0403188005723845</v>
      </c>
      <c r="X56" s="74">
        <f>+'Rec. Diciembre'!$K$69-'Rec. Diciembre'!$K$70</f>
        <v>2.4352193047210147</v>
      </c>
      <c r="Y56" s="74">
        <f>+'Rec. Diciembre'!$K$69+'Rec. Diciembre'!$K$70*2</f>
        <v>7.8428685484980694</v>
      </c>
      <c r="Z56" s="74">
        <f>+'Rec. Diciembre'!$K$69-'Rec. Diciembre'!$K$70*2</f>
        <v>0.63266955679533021</v>
      </c>
      <c r="AA56" s="74">
        <v>5.0599999999999996</v>
      </c>
      <c r="AB56" s="74">
        <f>+'Rec. Diciembre'!$L$69</f>
        <v>5.9641788063173875</v>
      </c>
      <c r="AC56" s="74">
        <f>+'Rec. Diciembre'!$L$69+'Rec. Diciembre'!$L$70</f>
        <v>8.2598019431726097</v>
      </c>
      <c r="AD56" s="74">
        <f>+'Rec. Diciembre'!$L$69-'Rec. Diciembre'!$L$70</f>
        <v>3.6685556694621648</v>
      </c>
      <c r="AE56" s="74">
        <f>+'Rec. Diciembre'!$L$69+'Rec. Diciembre'!$L$70*2</f>
        <v>10.555425080027833</v>
      </c>
      <c r="AF56" s="74">
        <f>+'Rec. Diciembre'!$L$69-'Rec. Diciembre'!$L$70*2</f>
        <v>1.3729325326069421</v>
      </c>
      <c r="AG56" s="74">
        <v>5.13</v>
      </c>
      <c r="AH56" s="74">
        <f>+'Rec. Diciembre'!$N$69</f>
        <v>69.739981780539281</v>
      </c>
      <c r="AI56" s="74">
        <f>+'Rec. Diciembre'!$N$69+'Rec. Diciembre'!$N$70</f>
        <v>92.90898236215088</v>
      </c>
      <c r="AJ56" s="74">
        <f>+'Rec. Diciembre'!$N$69-'Rec. Diciembre'!$N$70</f>
        <v>46.570981198927683</v>
      </c>
      <c r="AK56" s="74">
        <f>+'Rec. Diciembre'!$N$69+'Rec. Diciembre'!$N$70*2</f>
        <v>116.07798294376248</v>
      </c>
      <c r="AL56" s="74">
        <f>+'Rec. Diciembre'!$N$69-'Rec. Diciembre'!$N$70*2</f>
        <v>23.401980617316084</v>
      </c>
      <c r="AM56" s="74">
        <v>74.77</v>
      </c>
      <c r="AN56" s="74">
        <f>+'Rec. Diciembre'!$O$69</f>
        <v>4.2643245718988352</v>
      </c>
      <c r="AO56" s="74">
        <f>+'Rec. Diciembre'!$O$69+'Rec. Diciembre'!$O$70</f>
        <v>6.7775628085788391</v>
      </c>
      <c r="AP56" s="74">
        <f>+'Rec. Diciembre'!$O$69-'Rec. Diciembre'!$O$70</f>
        <v>1.7510863352188317</v>
      </c>
      <c r="AQ56" s="74">
        <f>+'Rec. Diciembre'!$O$69+'Rec. Diciembre'!$O$70*2</f>
        <v>9.2908010452588421</v>
      </c>
      <c r="AR56" s="74">
        <f>+'Rec. Diciembre'!$O$69-'Rec. Diciembre'!$O$70*2</f>
        <v>-0.76215190146117173</v>
      </c>
      <c r="AS56" s="74"/>
      <c r="AT56" s="74">
        <f>+'Rec. Diciembre'!$P$69</f>
        <v>3.3623122606354814</v>
      </c>
      <c r="AU56" s="74">
        <f>+'Rec. Diciembre'!$P$69+'Rec. Diciembre'!$P$70</f>
        <v>4.8513495729593679</v>
      </c>
      <c r="AV56" s="74">
        <f>+'Rec. Diciembre'!$P$69-'Rec. Diciembre'!$P$70</f>
        <v>1.8732749483115947</v>
      </c>
      <c r="AW56" s="74">
        <f>+'Rec. Diciembre'!$P$69+'Rec. Diciembre'!$P$70*2</f>
        <v>6.3403868852832552</v>
      </c>
      <c r="AX56" s="74">
        <f>+'Rec. Diciembre'!$P$69-'Rec. Diciembre'!$P$70*2</f>
        <v>0.38423763598770799</v>
      </c>
      <c r="AY56" s="74"/>
      <c r="AZ56" s="74">
        <f>+'Rec. Diciembre'!$S$69</f>
        <v>10.882442015100928</v>
      </c>
      <c r="BA56" s="74">
        <f>+'Rec. Diciembre'!$S$69+'Rec. Diciembre'!$S$70</f>
        <v>18.764704720040914</v>
      </c>
      <c r="BB56" s="74">
        <f>+'Rec. Diciembre'!$S$69-'Rec. Diciembre'!$S$70</f>
        <v>3.0001793101609415</v>
      </c>
      <c r="BC56" s="74">
        <f>+'Rec. Diciembre'!$S$69+'Rec. Diciembre'!$S$70*2</f>
        <v>26.6469674249809</v>
      </c>
      <c r="BD56" s="74">
        <f>+'Rec. Diciembre'!$S$69-'Rec. Diciembre'!$S$70*2</f>
        <v>-4.8820833947790447</v>
      </c>
      <c r="BE56" s="74"/>
      <c r="BF56" s="115">
        <f>+ESTADISTICA!$AO$771</f>
        <v>23.78259649122807</v>
      </c>
      <c r="BG56" s="115">
        <f>+ESTADISTICA!$AO$771+ESTADISTICA!$AO$772</f>
        <v>30.897279379602665</v>
      </c>
      <c r="BH56" s="115">
        <f>+ESTADISTICA!$AO$771-ESTADISTICA!$AO$772</f>
        <v>16.667913602853474</v>
      </c>
      <c r="BI56" s="115">
        <f>+ESTADISTICA!$AO$771+ESTADISTICA!$AO$772*2</f>
        <v>38.01196226797726</v>
      </c>
      <c r="BJ56" s="115">
        <f>+ESTADISTICA!$AO$771-ESTADISTICA!$AO$772*2</f>
        <v>9.5532307144788788</v>
      </c>
      <c r="BK56" s="115"/>
      <c r="BL56" s="115">
        <f>+ESTADISTICA!$AP$771</f>
        <v>9632.5831578947345</v>
      </c>
      <c r="BM56" s="115">
        <f>+ESTADISTICA!$AP$771+ESTADISTICA!$AP$772</f>
        <v>11691.79056018239</v>
      </c>
      <c r="BN56" s="115">
        <f>+ESTADISTICA!$AP$771-ESTADISTICA!$AP$772</f>
        <v>7573.3757556070796</v>
      </c>
      <c r="BO56" s="115">
        <f>+ESTADISTICA!$AP$771+ESTADISTICA!$AP$772*2</f>
        <v>13750.997962470043</v>
      </c>
      <c r="BP56" s="115">
        <f>+ESTADISTICA!$AP$771-ESTADISTICA!$AP$772*2</f>
        <v>5514.1683533194255</v>
      </c>
      <c r="BQ56" s="115"/>
      <c r="BR56" s="114">
        <f>+ESTADISTICA!$AQ$771</f>
        <v>39.818771929824571</v>
      </c>
      <c r="BS56" s="114">
        <f>+ESTADISTICA!$AQ$771+ESTADISTICA!$AQ$772</f>
        <v>48.631387090201841</v>
      </c>
      <c r="BT56" s="114">
        <f>+ESTADISTICA!$AQ$771-ESTADISTICA!$AQ$772</f>
        <v>31.006156769447301</v>
      </c>
      <c r="BU56" s="114">
        <f>+ESTADISTICA!$AQ$771+ESTADISTICA!$AQ$772*2</f>
        <v>57.444002250579103</v>
      </c>
      <c r="BV56" s="114">
        <f>+ESTADISTICA!$AQ$771-ESTADISTICA!$AQ$772*2</f>
        <v>22.193541609070035</v>
      </c>
      <c r="BW56" s="114"/>
      <c r="BX56" s="74">
        <f>+ESTADISTICA!$AR$771</f>
        <v>10.63842105263158</v>
      </c>
      <c r="BY56" s="74">
        <f>+ESTADISTICA!$AR$771+ESTADISTICA!$AR$772</f>
        <v>14.039956309726993</v>
      </c>
      <c r="BZ56" s="74">
        <f>+ESTADISTICA!$AR$771-ESTADISTICA!$AR$772</f>
        <v>7.2368857955361676</v>
      </c>
      <c r="CA56" s="74">
        <f>+ESTADISTICA!$AR$771+ESTADISTICA!$AR$772*2</f>
        <v>17.441491566822407</v>
      </c>
      <c r="CB56" s="74">
        <f>+ESTADISTICA!$AR$771-ESTADISTICA!$AR$772*2</f>
        <v>3.8353505384407551</v>
      </c>
      <c r="CC56" s="74"/>
      <c r="CD56" s="74">
        <f>+ESTADISTICA!$BL$771</f>
        <v>1.3761929824561403</v>
      </c>
      <c r="CE56" s="74">
        <f>+ESTADISTICA!$BL$771+ESTADISTICA!$BL$772</f>
        <v>1.9599445330382501</v>
      </c>
      <c r="CF56" s="74">
        <f>+ESTADISTICA!$BL$771-ESTADISTICA!$BL$772</f>
        <v>0.79244143187403038</v>
      </c>
      <c r="CG56" s="74">
        <f>+ESTADISTICA!$BL$771+ESTADISTICA!$BL$772*2</f>
        <v>2.5436960836203601</v>
      </c>
      <c r="CH56" s="74">
        <f>+ESTADISTICA!$BL$771-ESTADISTICA!$BL$772*2</f>
        <v>0.20868988129192045</v>
      </c>
      <c r="CI56" s="74"/>
      <c r="CJ56" s="74">
        <f>+ESTADISTICA!$BM$771</f>
        <v>776.40175438596486</v>
      </c>
      <c r="CK56" s="74">
        <f>+ESTADISTICA!$BM$771+ESTADISTICA!$BM$772</f>
        <v>1085.0072702386867</v>
      </c>
      <c r="CL56" s="74">
        <f>+ESTADISTICA!$BM$771-ESTADISTICA!$BM$772</f>
        <v>467.79623853324307</v>
      </c>
      <c r="CM56" s="74">
        <f>+ESTADISTICA!$BM$771+ESTADISTICA!$BM$772*2</f>
        <v>1393.6127860914085</v>
      </c>
      <c r="CN56" s="74">
        <f>+ESTADISTICA!$BM$771-ESTADISTICA!$BM$772*2</f>
        <v>159.19072268052128</v>
      </c>
      <c r="CO56" s="74"/>
      <c r="CP56" s="114">
        <f>+ESTADISTICA!$BO$771</f>
        <v>50.673157894736832</v>
      </c>
      <c r="CQ56" s="114">
        <f>+ESTADISTICA!$BO$771+ESTADISTICA!$BO$772</f>
        <v>57.927057377550724</v>
      </c>
      <c r="CR56" s="114">
        <f>+ESTADISTICA!$BO$771-ESTADISTICA!$BO$772</f>
        <v>43.419258411922939</v>
      </c>
      <c r="CS56" s="114">
        <f>+ESTADISTICA!$BO$771+ESTADISTICA!$BO$772*2</f>
        <v>65.180956860364617</v>
      </c>
      <c r="CT56" s="114">
        <f>+ESTADISTICA!$BO$771-ESTADISTICA!$BO$772*2</f>
        <v>36.16535892910904</v>
      </c>
      <c r="CU56" s="72"/>
      <c r="CV56" s="115">
        <f>+ESTADISTICA!$CJ$771</f>
        <v>2.5155892857142859</v>
      </c>
      <c r="CW56" s="115">
        <f>+ESTADISTICA!$CJ$771+ESTADISTICA!$CJ$772</f>
        <v>3.8390560937163278</v>
      </c>
      <c r="CX56" s="115">
        <f>+ESTADISTICA!$CJ$771-ESTADISTICA!$CJ$772</f>
        <v>1.1921224777122439</v>
      </c>
      <c r="CY56" s="115">
        <f>+ESTADISTICA!$CJ$771+ESTADISTICA!$CJ$772*2</f>
        <v>5.1625229017183702</v>
      </c>
      <c r="CZ56" s="115">
        <f>+ESTADISTICA!$CJ$771-ESTADISTICA!$CJ$772*2</f>
        <v>-0.13134433028979808</v>
      </c>
      <c r="DA56" s="105"/>
      <c r="DB56" s="115">
        <f>+ESTADISTICA!$CK$771</f>
        <v>749.21446428571403</v>
      </c>
      <c r="DC56" s="115">
        <f>+ESTADISTICA!$CK$771+ESTADISTICA!$CK$772</f>
        <v>1260.1168024213255</v>
      </c>
      <c r="DD56" s="115">
        <f>+ESTADISTICA!$CK$771-ESTADISTICA!$CK$772</f>
        <v>238.31212615010253</v>
      </c>
      <c r="DE56" s="115">
        <f>+ESTADISTICA!$CK$771+ESTADISTICA!$CK$772*2</f>
        <v>1771.0191405569371</v>
      </c>
      <c r="DF56" s="115">
        <f>+ESTADISTICA!$CK$771-ESTADISTICA!$CK$772*2</f>
        <v>-272.59021198550897</v>
      </c>
      <c r="DG56" s="105"/>
      <c r="DH56" s="115">
        <f>+ESTADISTICA!$CN$771</f>
        <v>32.926125000000006</v>
      </c>
      <c r="DI56" s="115">
        <f>+ESTADISTICA!$CN$771+ESTADISTICA!$CN$772</f>
        <v>41.510772175600486</v>
      </c>
      <c r="DJ56" s="115">
        <f>+ESTADISTICA!$CN$771-ESTADISTICA!$CN$772</f>
        <v>24.341477824399526</v>
      </c>
      <c r="DK56" s="115">
        <f>+ESTADISTICA!$CN$771+ESTADISTICA!$CN$772*2</f>
        <v>50.09541935120096</v>
      </c>
      <c r="DL56" s="115">
        <f>+ESTADISTICA!$CN$771-ESTADISTICA!$CN$772*2</f>
        <v>15.756830648799049</v>
      </c>
      <c r="DM56" s="105"/>
    </row>
    <row r="57" spans="3:117" x14ac:dyDescent="0.25">
      <c r="C57" s="70">
        <v>718</v>
      </c>
      <c r="D57" s="114">
        <f>+'Rec. Diciembre'!$G$69</f>
        <v>59.718397140410723</v>
      </c>
      <c r="E57" s="114">
        <f>+'Rec. Diciembre'!$G$69+'Rec. Diciembre'!$G$70</f>
        <v>79.56947997745614</v>
      </c>
      <c r="F57" s="114">
        <f>+'Rec. Diciembre'!$G$69-'Rec. Diciembre'!$G$70</f>
        <v>39.867314303365305</v>
      </c>
      <c r="G57" s="114">
        <f>+'Rec. Diciembre'!$G$69+'Rec. Diciembre'!$G$70*2</f>
        <v>99.420562814501551</v>
      </c>
      <c r="H57" s="114">
        <f>+'Rec. Diciembre'!$G$69-'Rec. Diciembre'!$G$70*2</f>
        <v>20.016231466319894</v>
      </c>
      <c r="I57" s="114">
        <v>65.63</v>
      </c>
      <c r="J57" s="114">
        <f>+'Rec. Diciembre'!$H$69</f>
        <v>73.942210917869019</v>
      </c>
      <c r="K57" s="114">
        <f>+'Rec. Diciembre'!$H$69+'Rec. Diciembre'!$H$70</f>
        <v>98.409794611773862</v>
      </c>
      <c r="L57" s="114">
        <f>+'Rec. Diciembre'!$H$69-'Rec. Diciembre'!$H$70</f>
        <v>49.474627223964177</v>
      </c>
      <c r="M57" s="114">
        <f>+'Rec. Diciembre'!$H$69+'Rec. Diciembre'!$H$70*2</f>
        <v>122.87737830567869</v>
      </c>
      <c r="N57" s="114">
        <f>+'Rec. Diciembre'!$H$69-'Rec. Diciembre'!$H$70*2</f>
        <v>25.007043530059342</v>
      </c>
      <c r="O57" s="114">
        <v>82.78</v>
      </c>
      <c r="P57" s="114">
        <f>+'Rec. Diciembre'!$I$69</f>
        <v>79.922204634160337</v>
      </c>
      <c r="Q57" s="114">
        <f>+'Rec. Diciembre'!$I$69+'Rec. Diciembre'!$I$70</f>
        <v>106.3185991193848</v>
      </c>
      <c r="R57" s="114">
        <f>+'Rec. Diciembre'!$I$69-'Rec. Diciembre'!$I$70</f>
        <v>53.525810148935875</v>
      </c>
      <c r="S57" s="114">
        <f>+'Rec. Diciembre'!$I$69+'Rec. Diciembre'!$I$70*2</f>
        <v>132.71499360460928</v>
      </c>
      <c r="T57" s="114">
        <f>+'Rec. Diciembre'!$I$69-'Rec. Diciembre'!$I$70*2</f>
        <v>27.129415663711406</v>
      </c>
      <c r="U57" s="114">
        <v>87.75</v>
      </c>
      <c r="V57" s="74">
        <f>+'Rec. Diciembre'!$K$69</f>
        <v>4.2377690526466996</v>
      </c>
      <c r="W57" s="74">
        <f>+'Rec. Diciembre'!$K$69+'Rec. Diciembre'!$K$70</f>
        <v>6.0403188005723845</v>
      </c>
      <c r="X57" s="74">
        <f>+'Rec. Diciembre'!$K$69-'Rec. Diciembre'!$K$70</f>
        <v>2.4352193047210147</v>
      </c>
      <c r="Y57" s="74">
        <f>+'Rec. Diciembre'!$K$69+'Rec. Diciembre'!$K$70*2</f>
        <v>7.8428685484980694</v>
      </c>
      <c r="Z57" s="74">
        <f>+'Rec. Diciembre'!$K$69-'Rec. Diciembre'!$K$70*2</f>
        <v>0.63266955679533021</v>
      </c>
      <c r="AA57" s="74">
        <v>5.0599999999999996</v>
      </c>
      <c r="AB57" s="74">
        <f>+'Rec. Diciembre'!$L$69</f>
        <v>5.9641788063173875</v>
      </c>
      <c r="AC57" s="74">
        <f>+'Rec. Diciembre'!$L$69+'Rec. Diciembre'!$L$70</f>
        <v>8.2598019431726097</v>
      </c>
      <c r="AD57" s="74">
        <f>+'Rec. Diciembre'!$L$69-'Rec. Diciembre'!$L$70</f>
        <v>3.6685556694621648</v>
      </c>
      <c r="AE57" s="74">
        <f>+'Rec. Diciembre'!$L$69+'Rec. Diciembre'!$L$70*2</f>
        <v>10.555425080027833</v>
      </c>
      <c r="AF57" s="74">
        <f>+'Rec. Diciembre'!$L$69-'Rec. Diciembre'!$L$70*2</f>
        <v>1.3729325326069421</v>
      </c>
      <c r="AG57" s="74">
        <v>5.13</v>
      </c>
      <c r="AH57" s="74">
        <f>+'Rec. Diciembre'!$N$69</f>
        <v>69.739981780539281</v>
      </c>
      <c r="AI57" s="74">
        <f>+'Rec. Diciembre'!$N$69+'Rec. Diciembre'!$N$70</f>
        <v>92.90898236215088</v>
      </c>
      <c r="AJ57" s="74">
        <f>+'Rec. Diciembre'!$N$69-'Rec. Diciembre'!$N$70</f>
        <v>46.570981198927683</v>
      </c>
      <c r="AK57" s="74">
        <f>+'Rec. Diciembre'!$N$69+'Rec. Diciembre'!$N$70*2</f>
        <v>116.07798294376248</v>
      </c>
      <c r="AL57" s="74">
        <f>+'Rec. Diciembre'!$N$69-'Rec. Diciembre'!$N$70*2</f>
        <v>23.401980617316084</v>
      </c>
      <c r="AM57" s="74">
        <v>74.77</v>
      </c>
      <c r="AN57" s="74">
        <f>+'Rec. Diciembre'!$O$69</f>
        <v>4.2643245718988352</v>
      </c>
      <c r="AO57" s="74">
        <f>+'Rec. Diciembre'!$O$69+'Rec. Diciembre'!$O$70</f>
        <v>6.7775628085788391</v>
      </c>
      <c r="AP57" s="74">
        <f>+'Rec. Diciembre'!$O$69-'Rec. Diciembre'!$O$70</f>
        <v>1.7510863352188317</v>
      </c>
      <c r="AQ57" s="74">
        <f>+'Rec. Diciembre'!$O$69+'Rec. Diciembre'!$O$70*2</f>
        <v>9.2908010452588421</v>
      </c>
      <c r="AR57" s="74">
        <f>+'Rec. Diciembre'!$O$69-'Rec. Diciembre'!$O$70*2</f>
        <v>-0.76215190146117173</v>
      </c>
      <c r="AS57" s="74"/>
      <c r="AT57" s="74">
        <f>+'Rec. Diciembre'!$P$69</f>
        <v>3.3623122606354814</v>
      </c>
      <c r="AU57" s="74">
        <f>+'Rec. Diciembre'!$P$69+'Rec. Diciembre'!$P$70</f>
        <v>4.8513495729593679</v>
      </c>
      <c r="AV57" s="74">
        <f>+'Rec. Diciembre'!$P$69-'Rec. Diciembre'!$P$70</f>
        <v>1.8732749483115947</v>
      </c>
      <c r="AW57" s="74">
        <f>+'Rec. Diciembre'!$P$69+'Rec. Diciembre'!$P$70*2</f>
        <v>6.3403868852832552</v>
      </c>
      <c r="AX57" s="74">
        <f>+'Rec. Diciembre'!$P$69-'Rec. Diciembre'!$P$70*2</f>
        <v>0.38423763598770799</v>
      </c>
      <c r="AY57" s="74"/>
      <c r="AZ57" s="74">
        <f>+'Rec. Diciembre'!$S$69</f>
        <v>10.882442015100928</v>
      </c>
      <c r="BA57" s="74">
        <f>+'Rec. Diciembre'!$S$69+'Rec. Diciembre'!$S$70</f>
        <v>18.764704720040914</v>
      </c>
      <c r="BB57" s="74">
        <f>+'Rec. Diciembre'!$S$69-'Rec. Diciembre'!$S$70</f>
        <v>3.0001793101609415</v>
      </c>
      <c r="BC57" s="74">
        <f>+'Rec. Diciembre'!$S$69+'Rec. Diciembre'!$S$70*2</f>
        <v>26.6469674249809</v>
      </c>
      <c r="BD57" s="74">
        <f>+'Rec. Diciembre'!$S$69-'Rec. Diciembre'!$S$70*2</f>
        <v>-4.8820833947790447</v>
      </c>
      <c r="BE57" s="74"/>
      <c r="BF57" s="115">
        <f>+ESTADISTICA!$AO$771</f>
        <v>23.78259649122807</v>
      </c>
      <c r="BG57" s="115">
        <f>+ESTADISTICA!$AO$771+ESTADISTICA!$AO$772</f>
        <v>30.897279379602665</v>
      </c>
      <c r="BH57" s="115">
        <f>+ESTADISTICA!$AO$771-ESTADISTICA!$AO$772</f>
        <v>16.667913602853474</v>
      </c>
      <c r="BI57" s="115">
        <f>+ESTADISTICA!$AO$771+ESTADISTICA!$AO$772*2</f>
        <v>38.01196226797726</v>
      </c>
      <c r="BJ57" s="115">
        <f>+ESTADISTICA!$AO$771-ESTADISTICA!$AO$772*2</f>
        <v>9.5532307144788788</v>
      </c>
      <c r="BK57" s="115"/>
      <c r="BL57" s="115">
        <f>+ESTADISTICA!$AP$771</f>
        <v>9632.5831578947345</v>
      </c>
      <c r="BM57" s="115">
        <f>+ESTADISTICA!$AP$771+ESTADISTICA!$AP$772</f>
        <v>11691.79056018239</v>
      </c>
      <c r="BN57" s="115">
        <f>+ESTADISTICA!$AP$771-ESTADISTICA!$AP$772</f>
        <v>7573.3757556070796</v>
      </c>
      <c r="BO57" s="115">
        <f>+ESTADISTICA!$AP$771+ESTADISTICA!$AP$772*2</f>
        <v>13750.997962470043</v>
      </c>
      <c r="BP57" s="115">
        <f>+ESTADISTICA!$AP$771-ESTADISTICA!$AP$772*2</f>
        <v>5514.1683533194255</v>
      </c>
      <c r="BQ57" s="115"/>
      <c r="BR57" s="114">
        <f>+ESTADISTICA!$AQ$771</f>
        <v>39.818771929824571</v>
      </c>
      <c r="BS57" s="114">
        <f>+ESTADISTICA!$AQ$771+ESTADISTICA!$AQ$772</f>
        <v>48.631387090201841</v>
      </c>
      <c r="BT57" s="114">
        <f>+ESTADISTICA!$AQ$771-ESTADISTICA!$AQ$772</f>
        <v>31.006156769447301</v>
      </c>
      <c r="BU57" s="114">
        <f>+ESTADISTICA!$AQ$771+ESTADISTICA!$AQ$772*2</f>
        <v>57.444002250579103</v>
      </c>
      <c r="BV57" s="114">
        <f>+ESTADISTICA!$AQ$771-ESTADISTICA!$AQ$772*2</f>
        <v>22.193541609070035</v>
      </c>
      <c r="BW57" s="114"/>
      <c r="BX57" s="74">
        <f>+ESTADISTICA!$AR$771</f>
        <v>10.63842105263158</v>
      </c>
      <c r="BY57" s="74">
        <f>+ESTADISTICA!$AR$771+ESTADISTICA!$AR$772</f>
        <v>14.039956309726993</v>
      </c>
      <c r="BZ57" s="74">
        <f>+ESTADISTICA!$AR$771-ESTADISTICA!$AR$772</f>
        <v>7.2368857955361676</v>
      </c>
      <c r="CA57" s="74">
        <f>+ESTADISTICA!$AR$771+ESTADISTICA!$AR$772*2</f>
        <v>17.441491566822407</v>
      </c>
      <c r="CB57" s="74">
        <f>+ESTADISTICA!$AR$771-ESTADISTICA!$AR$772*2</f>
        <v>3.8353505384407551</v>
      </c>
      <c r="CC57" s="74"/>
      <c r="CD57" s="74">
        <f>+ESTADISTICA!$BL$771</f>
        <v>1.3761929824561403</v>
      </c>
      <c r="CE57" s="74">
        <f>+ESTADISTICA!$BL$771+ESTADISTICA!$BL$772</f>
        <v>1.9599445330382501</v>
      </c>
      <c r="CF57" s="74">
        <f>+ESTADISTICA!$BL$771-ESTADISTICA!$BL$772</f>
        <v>0.79244143187403038</v>
      </c>
      <c r="CG57" s="74">
        <f>+ESTADISTICA!$BL$771+ESTADISTICA!$BL$772*2</f>
        <v>2.5436960836203601</v>
      </c>
      <c r="CH57" s="74">
        <f>+ESTADISTICA!$BL$771-ESTADISTICA!$BL$772*2</f>
        <v>0.20868988129192045</v>
      </c>
      <c r="CI57" s="74"/>
      <c r="CJ57" s="74">
        <f>+ESTADISTICA!$BM$771</f>
        <v>776.40175438596486</v>
      </c>
      <c r="CK57" s="74">
        <f>+ESTADISTICA!$BM$771+ESTADISTICA!$BM$772</f>
        <v>1085.0072702386867</v>
      </c>
      <c r="CL57" s="74">
        <f>+ESTADISTICA!$BM$771-ESTADISTICA!$BM$772</f>
        <v>467.79623853324307</v>
      </c>
      <c r="CM57" s="74">
        <f>+ESTADISTICA!$BM$771+ESTADISTICA!$BM$772*2</f>
        <v>1393.6127860914085</v>
      </c>
      <c r="CN57" s="74">
        <f>+ESTADISTICA!$BM$771-ESTADISTICA!$BM$772*2</f>
        <v>159.19072268052128</v>
      </c>
      <c r="CO57" s="74"/>
      <c r="CP57" s="114">
        <f>+ESTADISTICA!$BO$771</f>
        <v>50.673157894736832</v>
      </c>
      <c r="CQ57" s="114">
        <f>+ESTADISTICA!$BO$771+ESTADISTICA!$BO$772</f>
        <v>57.927057377550724</v>
      </c>
      <c r="CR57" s="114">
        <f>+ESTADISTICA!$BO$771-ESTADISTICA!$BO$772</f>
        <v>43.419258411922939</v>
      </c>
      <c r="CS57" s="114">
        <f>+ESTADISTICA!$BO$771+ESTADISTICA!$BO$772*2</f>
        <v>65.180956860364617</v>
      </c>
      <c r="CT57" s="114">
        <f>+ESTADISTICA!$BO$771-ESTADISTICA!$BO$772*2</f>
        <v>36.16535892910904</v>
      </c>
      <c r="CU57" s="72"/>
      <c r="CV57" s="115">
        <f>+ESTADISTICA!$CJ$771</f>
        <v>2.5155892857142859</v>
      </c>
      <c r="CW57" s="115">
        <f>+ESTADISTICA!$CJ$771+ESTADISTICA!$CJ$772</f>
        <v>3.8390560937163278</v>
      </c>
      <c r="CX57" s="115">
        <f>+ESTADISTICA!$CJ$771-ESTADISTICA!$CJ$772</f>
        <v>1.1921224777122439</v>
      </c>
      <c r="CY57" s="115">
        <f>+ESTADISTICA!$CJ$771+ESTADISTICA!$CJ$772*2</f>
        <v>5.1625229017183702</v>
      </c>
      <c r="CZ57" s="115">
        <f>+ESTADISTICA!$CJ$771-ESTADISTICA!$CJ$772*2</f>
        <v>-0.13134433028979808</v>
      </c>
      <c r="DA57" s="105"/>
      <c r="DB57" s="115">
        <f>+ESTADISTICA!$CK$771</f>
        <v>749.21446428571403</v>
      </c>
      <c r="DC57" s="115">
        <f>+ESTADISTICA!$CK$771+ESTADISTICA!$CK$772</f>
        <v>1260.1168024213255</v>
      </c>
      <c r="DD57" s="115">
        <f>+ESTADISTICA!$CK$771-ESTADISTICA!$CK$772</f>
        <v>238.31212615010253</v>
      </c>
      <c r="DE57" s="115">
        <f>+ESTADISTICA!$CK$771+ESTADISTICA!$CK$772*2</f>
        <v>1771.0191405569371</v>
      </c>
      <c r="DF57" s="115">
        <f>+ESTADISTICA!$CK$771-ESTADISTICA!$CK$772*2</f>
        <v>-272.59021198550897</v>
      </c>
      <c r="DG57" s="105"/>
      <c r="DH57" s="115">
        <f>+ESTADISTICA!$CN$771</f>
        <v>32.926125000000006</v>
      </c>
      <c r="DI57" s="115">
        <f>+ESTADISTICA!$CN$771+ESTADISTICA!$CN$772</f>
        <v>41.510772175600486</v>
      </c>
      <c r="DJ57" s="115">
        <f>+ESTADISTICA!$CN$771-ESTADISTICA!$CN$772</f>
        <v>24.341477824399526</v>
      </c>
      <c r="DK57" s="115">
        <f>+ESTADISTICA!$CN$771+ESTADISTICA!$CN$772*2</f>
        <v>50.09541935120096</v>
      </c>
      <c r="DL57" s="115">
        <f>+ESTADISTICA!$CN$771-ESTADISTICA!$CN$772*2</f>
        <v>15.756830648799049</v>
      </c>
      <c r="DM57" s="105"/>
    </row>
    <row r="58" spans="3:117" x14ac:dyDescent="0.25">
      <c r="C58" s="70">
        <v>719</v>
      </c>
      <c r="D58" s="114">
        <f>+'Rec. Diciembre'!$G$69</f>
        <v>59.718397140410723</v>
      </c>
      <c r="E58" s="114">
        <f>+'Rec. Diciembre'!$G$69+'Rec. Diciembre'!$G$70</f>
        <v>79.56947997745614</v>
      </c>
      <c r="F58" s="114">
        <f>+'Rec. Diciembre'!$G$69-'Rec. Diciembre'!$G$70</f>
        <v>39.867314303365305</v>
      </c>
      <c r="G58" s="114">
        <f>+'Rec. Diciembre'!$G$69+'Rec. Diciembre'!$G$70*2</f>
        <v>99.420562814501551</v>
      </c>
      <c r="H58" s="114">
        <f>+'Rec. Diciembre'!$G$69-'Rec. Diciembre'!$G$70*2</f>
        <v>20.016231466319894</v>
      </c>
      <c r="I58" s="114">
        <v>65.63</v>
      </c>
      <c r="J58" s="114">
        <f>+'Rec. Diciembre'!$H$69</f>
        <v>73.942210917869019</v>
      </c>
      <c r="K58" s="114">
        <f>+'Rec. Diciembre'!$H$69+'Rec. Diciembre'!$H$70</f>
        <v>98.409794611773862</v>
      </c>
      <c r="L58" s="114">
        <f>+'Rec. Diciembre'!$H$69-'Rec. Diciembre'!$H$70</f>
        <v>49.474627223964177</v>
      </c>
      <c r="M58" s="114">
        <f>+'Rec. Diciembre'!$H$69+'Rec. Diciembre'!$H$70*2</f>
        <v>122.87737830567869</v>
      </c>
      <c r="N58" s="114">
        <f>+'Rec. Diciembre'!$H$69-'Rec. Diciembre'!$H$70*2</f>
        <v>25.007043530059342</v>
      </c>
      <c r="O58" s="114">
        <v>82.78</v>
      </c>
      <c r="P58" s="114">
        <f>+'Rec. Diciembre'!$I$69</f>
        <v>79.922204634160337</v>
      </c>
      <c r="Q58" s="114">
        <f>+'Rec. Diciembre'!$I$69+'Rec. Diciembre'!$I$70</f>
        <v>106.3185991193848</v>
      </c>
      <c r="R58" s="114">
        <f>+'Rec. Diciembre'!$I$69-'Rec. Diciembre'!$I$70</f>
        <v>53.525810148935875</v>
      </c>
      <c r="S58" s="114">
        <f>+'Rec. Diciembre'!$I$69+'Rec. Diciembre'!$I$70*2</f>
        <v>132.71499360460928</v>
      </c>
      <c r="T58" s="114">
        <f>+'Rec. Diciembre'!$I$69-'Rec. Diciembre'!$I$70*2</f>
        <v>27.129415663711406</v>
      </c>
      <c r="U58" s="114">
        <v>87.75</v>
      </c>
      <c r="V58" s="74">
        <f>+'Rec. Diciembre'!$K$69</f>
        <v>4.2377690526466996</v>
      </c>
      <c r="W58" s="74">
        <f>+'Rec. Diciembre'!$K$69+'Rec. Diciembre'!$K$70</f>
        <v>6.0403188005723845</v>
      </c>
      <c r="X58" s="74">
        <f>+'Rec. Diciembre'!$K$69-'Rec. Diciembre'!$K$70</f>
        <v>2.4352193047210147</v>
      </c>
      <c r="Y58" s="74">
        <f>+'Rec. Diciembre'!$K$69+'Rec. Diciembre'!$K$70*2</f>
        <v>7.8428685484980694</v>
      </c>
      <c r="Z58" s="74">
        <f>+'Rec. Diciembre'!$K$69-'Rec. Diciembre'!$K$70*2</f>
        <v>0.63266955679533021</v>
      </c>
      <c r="AA58" s="74">
        <v>5.0599999999999996</v>
      </c>
      <c r="AB58" s="74">
        <f>+'Rec. Diciembre'!$L$69</f>
        <v>5.9641788063173875</v>
      </c>
      <c r="AC58" s="74">
        <f>+'Rec. Diciembre'!$L$69+'Rec. Diciembre'!$L$70</f>
        <v>8.2598019431726097</v>
      </c>
      <c r="AD58" s="74">
        <f>+'Rec. Diciembre'!$L$69-'Rec. Diciembre'!$L$70</f>
        <v>3.6685556694621648</v>
      </c>
      <c r="AE58" s="74">
        <f>+'Rec. Diciembre'!$L$69+'Rec. Diciembre'!$L$70*2</f>
        <v>10.555425080027833</v>
      </c>
      <c r="AF58" s="74">
        <f>+'Rec. Diciembre'!$L$69-'Rec. Diciembre'!$L$70*2</f>
        <v>1.3729325326069421</v>
      </c>
      <c r="AG58" s="74">
        <v>5.13</v>
      </c>
      <c r="AH58" s="74">
        <f>+'Rec. Diciembre'!$N$69</f>
        <v>69.739981780539281</v>
      </c>
      <c r="AI58" s="74">
        <f>+'Rec. Diciembre'!$N$69+'Rec. Diciembre'!$N$70</f>
        <v>92.90898236215088</v>
      </c>
      <c r="AJ58" s="74">
        <f>+'Rec. Diciembre'!$N$69-'Rec. Diciembre'!$N$70</f>
        <v>46.570981198927683</v>
      </c>
      <c r="AK58" s="74">
        <f>+'Rec. Diciembre'!$N$69+'Rec. Diciembre'!$N$70*2</f>
        <v>116.07798294376248</v>
      </c>
      <c r="AL58" s="74">
        <f>+'Rec. Diciembre'!$N$69-'Rec. Diciembre'!$N$70*2</f>
        <v>23.401980617316084</v>
      </c>
      <c r="AM58" s="74">
        <v>74.77</v>
      </c>
      <c r="AN58" s="74">
        <f>+'Rec. Diciembre'!$O$69</f>
        <v>4.2643245718988352</v>
      </c>
      <c r="AO58" s="74">
        <f>+'Rec. Diciembre'!$O$69+'Rec. Diciembre'!$O$70</f>
        <v>6.7775628085788391</v>
      </c>
      <c r="AP58" s="74">
        <f>+'Rec. Diciembre'!$O$69-'Rec. Diciembre'!$O$70</f>
        <v>1.7510863352188317</v>
      </c>
      <c r="AQ58" s="74">
        <f>+'Rec. Diciembre'!$O$69+'Rec. Diciembre'!$O$70*2</f>
        <v>9.2908010452588421</v>
      </c>
      <c r="AR58" s="74">
        <f>+'Rec. Diciembre'!$O$69-'Rec. Diciembre'!$O$70*2</f>
        <v>-0.76215190146117173</v>
      </c>
      <c r="AS58" s="74"/>
      <c r="AT58" s="74">
        <f>+'Rec. Diciembre'!$P$69</f>
        <v>3.3623122606354814</v>
      </c>
      <c r="AU58" s="74">
        <f>+'Rec. Diciembre'!$P$69+'Rec. Diciembre'!$P$70</f>
        <v>4.8513495729593679</v>
      </c>
      <c r="AV58" s="74">
        <f>+'Rec. Diciembre'!$P$69-'Rec. Diciembre'!$P$70</f>
        <v>1.8732749483115947</v>
      </c>
      <c r="AW58" s="74">
        <f>+'Rec. Diciembre'!$P$69+'Rec. Diciembre'!$P$70*2</f>
        <v>6.3403868852832552</v>
      </c>
      <c r="AX58" s="74">
        <f>+'Rec. Diciembre'!$P$69-'Rec. Diciembre'!$P$70*2</f>
        <v>0.38423763598770799</v>
      </c>
      <c r="AY58" s="74"/>
      <c r="AZ58" s="74">
        <f>+'Rec. Diciembre'!$S$69</f>
        <v>10.882442015100928</v>
      </c>
      <c r="BA58" s="74">
        <f>+'Rec. Diciembre'!$S$69+'Rec. Diciembre'!$S$70</f>
        <v>18.764704720040914</v>
      </c>
      <c r="BB58" s="74">
        <f>+'Rec. Diciembre'!$S$69-'Rec. Diciembre'!$S$70</f>
        <v>3.0001793101609415</v>
      </c>
      <c r="BC58" s="74">
        <f>+'Rec. Diciembre'!$S$69+'Rec. Diciembre'!$S$70*2</f>
        <v>26.6469674249809</v>
      </c>
      <c r="BD58" s="74">
        <f>+'Rec. Diciembre'!$S$69-'Rec. Diciembre'!$S$70*2</f>
        <v>-4.8820833947790447</v>
      </c>
      <c r="BE58" s="74"/>
      <c r="BF58" s="115">
        <f>+ESTADISTICA!$AO$771</f>
        <v>23.78259649122807</v>
      </c>
      <c r="BG58" s="115">
        <f>+ESTADISTICA!$AO$771+ESTADISTICA!$AO$772</f>
        <v>30.897279379602665</v>
      </c>
      <c r="BH58" s="115">
        <f>+ESTADISTICA!$AO$771-ESTADISTICA!$AO$772</f>
        <v>16.667913602853474</v>
      </c>
      <c r="BI58" s="115">
        <f>+ESTADISTICA!$AO$771+ESTADISTICA!$AO$772*2</f>
        <v>38.01196226797726</v>
      </c>
      <c r="BJ58" s="115">
        <f>+ESTADISTICA!$AO$771-ESTADISTICA!$AO$772*2</f>
        <v>9.5532307144788788</v>
      </c>
      <c r="BK58" s="115"/>
      <c r="BL58" s="115">
        <f>+ESTADISTICA!$AP$771</f>
        <v>9632.5831578947345</v>
      </c>
      <c r="BM58" s="115">
        <f>+ESTADISTICA!$AP$771+ESTADISTICA!$AP$772</f>
        <v>11691.79056018239</v>
      </c>
      <c r="BN58" s="115">
        <f>+ESTADISTICA!$AP$771-ESTADISTICA!$AP$772</f>
        <v>7573.3757556070796</v>
      </c>
      <c r="BO58" s="115">
        <f>+ESTADISTICA!$AP$771+ESTADISTICA!$AP$772*2</f>
        <v>13750.997962470043</v>
      </c>
      <c r="BP58" s="115">
        <f>+ESTADISTICA!$AP$771-ESTADISTICA!$AP$772*2</f>
        <v>5514.1683533194255</v>
      </c>
      <c r="BQ58" s="115"/>
      <c r="BR58" s="114">
        <f>+ESTADISTICA!$AQ$771</f>
        <v>39.818771929824571</v>
      </c>
      <c r="BS58" s="114">
        <f>+ESTADISTICA!$AQ$771+ESTADISTICA!$AQ$772</f>
        <v>48.631387090201841</v>
      </c>
      <c r="BT58" s="114">
        <f>+ESTADISTICA!$AQ$771-ESTADISTICA!$AQ$772</f>
        <v>31.006156769447301</v>
      </c>
      <c r="BU58" s="114">
        <f>+ESTADISTICA!$AQ$771+ESTADISTICA!$AQ$772*2</f>
        <v>57.444002250579103</v>
      </c>
      <c r="BV58" s="114">
        <f>+ESTADISTICA!$AQ$771-ESTADISTICA!$AQ$772*2</f>
        <v>22.193541609070035</v>
      </c>
      <c r="BW58" s="114"/>
      <c r="BX58" s="74">
        <f>+ESTADISTICA!$AR$771</f>
        <v>10.63842105263158</v>
      </c>
      <c r="BY58" s="74">
        <f>+ESTADISTICA!$AR$771+ESTADISTICA!$AR$772</f>
        <v>14.039956309726993</v>
      </c>
      <c r="BZ58" s="74">
        <f>+ESTADISTICA!$AR$771-ESTADISTICA!$AR$772</f>
        <v>7.2368857955361676</v>
      </c>
      <c r="CA58" s="74">
        <f>+ESTADISTICA!$AR$771+ESTADISTICA!$AR$772*2</f>
        <v>17.441491566822407</v>
      </c>
      <c r="CB58" s="74">
        <f>+ESTADISTICA!$AR$771-ESTADISTICA!$AR$772*2</f>
        <v>3.8353505384407551</v>
      </c>
      <c r="CC58" s="74"/>
      <c r="CD58" s="74">
        <f>+ESTADISTICA!$BL$771</f>
        <v>1.3761929824561403</v>
      </c>
      <c r="CE58" s="74">
        <f>+ESTADISTICA!$BL$771+ESTADISTICA!$BL$772</f>
        <v>1.9599445330382501</v>
      </c>
      <c r="CF58" s="74">
        <f>+ESTADISTICA!$BL$771-ESTADISTICA!$BL$772</f>
        <v>0.79244143187403038</v>
      </c>
      <c r="CG58" s="74">
        <f>+ESTADISTICA!$BL$771+ESTADISTICA!$BL$772*2</f>
        <v>2.5436960836203601</v>
      </c>
      <c r="CH58" s="74">
        <f>+ESTADISTICA!$BL$771-ESTADISTICA!$BL$772*2</f>
        <v>0.20868988129192045</v>
      </c>
      <c r="CI58" s="74"/>
      <c r="CJ58" s="74">
        <f>+ESTADISTICA!$BM$771</f>
        <v>776.40175438596486</v>
      </c>
      <c r="CK58" s="74">
        <f>+ESTADISTICA!$BM$771+ESTADISTICA!$BM$772</f>
        <v>1085.0072702386867</v>
      </c>
      <c r="CL58" s="74">
        <f>+ESTADISTICA!$BM$771-ESTADISTICA!$BM$772</f>
        <v>467.79623853324307</v>
      </c>
      <c r="CM58" s="74">
        <f>+ESTADISTICA!$BM$771+ESTADISTICA!$BM$772*2</f>
        <v>1393.6127860914085</v>
      </c>
      <c r="CN58" s="74">
        <f>+ESTADISTICA!$BM$771-ESTADISTICA!$BM$772*2</f>
        <v>159.19072268052128</v>
      </c>
      <c r="CO58" s="74"/>
      <c r="CP58" s="114">
        <f>+ESTADISTICA!$BO$771</f>
        <v>50.673157894736832</v>
      </c>
      <c r="CQ58" s="114">
        <f>+ESTADISTICA!$BO$771+ESTADISTICA!$BO$772</f>
        <v>57.927057377550724</v>
      </c>
      <c r="CR58" s="114">
        <f>+ESTADISTICA!$BO$771-ESTADISTICA!$BO$772</f>
        <v>43.419258411922939</v>
      </c>
      <c r="CS58" s="114">
        <f>+ESTADISTICA!$BO$771+ESTADISTICA!$BO$772*2</f>
        <v>65.180956860364617</v>
      </c>
      <c r="CT58" s="114">
        <f>+ESTADISTICA!$BO$771-ESTADISTICA!$BO$772*2</f>
        <v>36.16535892910904</v>
      </c>
      <c r="CU58" s="72"/>
      <c r="CV58" s="115">
        <f>+ESTADISTICA!$CJ$771</f>
        <v>2.5155892857142859</v>
      </c>
      <c r="CW58" s="115">
        <f>+ESTADISTICA!$CJ$771+ESTADISTICA!$CJ$772</f>
        <v>3.8390560937163278</v>
      </c>
      <c r="CX58" s="115">
        <f>+ESTADISTICA!$CJ$771-ESTADISTICA!$CJ$772</f>
        <v>1.1921224777122439</v>
      </c>
      <c r="CY58" s="115">
        <f>+ESTADISTICA!$CJ$771+ESTADISTICA!$CJ$772*2</f>
        <v>5.1625229017183702</v>
      </c>
      <c r="CZ58" s="115">
        <f>+ESTADISTICA!$CJ$771-ESTADISTICA!$CJ$772*2</f>
        <v>-0.13134433028979808</v>
      </c>
      <c r="DA58" s="105"/>
      <c r="DB58" s="115">
        <f>+ESTADISTICA!$CK$771</f>
        <v>749.21446428571403</v>
      </c>
      <c r="DC58" s="115">
        <f>+ESTADISTICA!$CK$771+ESTADISTICA!$CK$772</f>
        <v>1260.1168024213255</v>
      </c>
      <c r="DD58" s="115">
        <f>+ESTADISTICA!$CK$771-ESTADISTICA!$CK$772</f>
        <v>238.31212615010253</v>
      </c>
      <c r="DE58" s="115">
        <f>+ESTADISTICA!$CK$771+ESTADISTICA!$CK$772*2</f>
        <v>1771.0191405569371</v>
      </c>
      <c r="DF58" s="115">
        <f>+ESTADISTICA!$CK$771-ESTADISTICA!$CK$772*2</f>
        <v>-272.59021198550897</v>
      </c>
      <c r="DG58" s="105"/>
      <c r="DH58" s="115">
        <f>+ESTADISTICA!$CN$771</f>
        <v>32.926125000000006</v>
      </c>
      <c r="DI58" s="115">
        <f>+ESTADISTICA!$CN$771+ESTADISTICA!$CN$772</f>
        <v>41.510772175600486</v>
      </c>
      <c r="DJ58" s="115">
        <f>+ESTADISTICA!$CN$771-ESTADISTICA!$CN$772</f>
        <v>24.341477824399526</v>
      </c>
      <c r="DK58" s="115">
        <f>+ESTADISTICA!$CN$771+ESTADISTICA!$CN$772*2</f>
        <v>50.09541935120096</v>
      </c>
      <c r="DL58" s="115">
        <f>+ESTADISTICA!$CN$771-ESTADISTICA!$CN$772*2</f>
        <v>15.756830648799049</v>
      </c>
      <c r="DM58" s="105"/>
    </row>
    <row r="59" spans="3:117" x14ac:dyDescent="0.25">
      <c r="C59" s="70">
        <v>720</v>
      </c>
      <c r="D59" s="114">
        <f>+'Rec. Diciembre'!$G$69</f>
        <v>59.718397140410723</v>
      </c>
      <c r="E59" s="114">
        <f>+'Rec. Diciembre'!$G$69+'Rec. Diciembre'!$G$70</f>
        <v>79.56947997745614</v>
      </c>
      <c r="F59" s="114">
        <f>+'Rec. Diciembre'!$G$69-'Rec. Diciembre'!$G$70</f>
        <v>39.867314303365305</v>
      </c>
      <c r="G59" s="114">
        <f>+'Rec. Diciembre'!$G$69+'Rec. Diciembre'!$G$70*2</f>
        <v>99.420562814501551</v>
      </c>
      <c r="H59" s="114">
        <f>+'Rec. Diciembre'!$G$69-'Rec. Diciembre'!$G$70*2</f>
        <v>20.016231466319894</v>
      </c>
      <c r="I59" s="114">
        <v>65.63</v>
      </c>
      <c r="J59" s="114">
        <f>+'Rec. Diciembre'!$H$69</f>
        <v>73.942210917869019</v>
      </c>
      <c r="K59" s="114">
        <f>+'Rec. Diciembre'!$H$69+'Rec. Diciembre'!$H$70</f>
        <v>98.409794611773862</v>
      </c>
      <c r="L59" s="114">
        <f>+'Rec. Diciembre'!$H$69-'Rec. Diciembre'!$H$70</f>
        <v>49.474627223964177</v>
      </c>
      <c r="M59" s="114">
        <f>+'Rec. Diciembre'!$H$69+'Rec. Diciembre'!$H$70*2</f>
        <v>122.87737830567869</v>
      </c>
      <c r="N59" s="114">
        <f>+'Rec. Diciembre'!$H$69-'Rec. Diciembre'!$H$70*2</f>
        <v>25.007043530059342</v>
      </c>
      <c r="O59" s="114">
        <v>82.78</v>
      </c>
      <c r="P59" s="114">
        <f>+'Rec. Diciembre'!$I$69</f>
        <v>79.922204634160337</v>
      </c>
      <c r="Q59" s="114">
        <f>+'Rec. Diciembre'!$I$69+'Rec. Diciembre'!$I$70</f>
        <v>106.3185991193848</v>
      </c>
      <c r="R59" s="114">
        <f>+'Rec. Diciembre'!$I$69-'Rec. Diciembre'!$I$70</f>
        <v>53.525810148935875</v>
      </c>
      <c r="S59" s="114">
        <f>+'Rec. Diciembre'!$I$69+'Rec. Diciembre'!$I$70*2</f>
        <v>132.71499360460928</v>
      </c>
      <c r="T59" s="114">
        <f>+'Rec. Diciembre'!$I$69-'Rec. Diciembre'!$I$70*2</f>
        <v>27.129415663711406</v>
      </c>
      <c r="U59" s="114">
        <v>87.75</v>
      </c>
      <c r="V59" s="74">
        <f>+'Rec. Diciembre'!$K$69</f>
        <v>4.2377690526466996</v>
      </c>
      <c r="W59" s="74">
        <f>+'Rec. Diciembre'!$K$69+'Rec. Diciembre'!$K$70</f>
        <v>6.0403188005723845</v>
      </c>
      <c r="X59" s="74">
        <f>+'Rec. Diciembre'!$K$69-'Rec. Diciembre'!$K$70</f>
        <v>2.4352193047210147</v>
      </c>
      <c r="Y59" s="74">
        <f>+'Rec. Diciembre'!$K$69+'Rec. Diciembre'!$K$70*2</f>
        <v>7.8428685484980694</v>
      </c>
      <c r="Z59" s="74">
        <f>+'Rec. Diciembre'!$K$69-'Rec. Diciembre'!$K$70*2</f>
        <v>0.63266955679533021</v>
      </c>
      <c r="AA59" s="74">
        <v>5.0599999999999996</v>
      </c>
      <c r="AB59" s="74">
        <f>+'Rec. Diciembre'!$L$69</f>
        <v>5.9641788063173875</v>
      </c>
      <c r="AC59" s="74">
        <f>+'Rec. Diciembre'!$L$69+'Rec. Diciembre'!$L$70</f>
        <v>8.2598019431726097</v>
      </c>
      <c r="AD59" s="74">
        <f>+'Rec. Diciembre'!$L$69-'Rec. Diciembre'!$L$70</f>
        <v>3.6685556694621648</v>
      </c>
      <c r="AE59" s="74">
        <f>+'Rec. Diciembre'!$L$69+'Rec. Diciembre'!$L$70*2</f>
        <v>10.555425080027833</v>
      </c>
      <c r="AF59" s="74">
        <f>+'Rec. Diciembre'!$L$69-'Rec. Diciembre'!$L$70*2</f>
        <v>1.3729325326069421</v>
      </c>
      <c r="AG59" s="74">
        <v>5.13</v>
      </c>
      <c r="AH59" s="74">
        <f>+'Rec. Diciembre'!$N$69</f>
        <v>69.739981780539281</v>
      </c>
      <c r="AI59" s="74">
        <f>+'Rec. Diciembre'!$N$69+'Rec. Diciembre'!$N$70</f>
        <v>92.90898236215088</v>
      </c>
      <c r="AJ59" s="74">
        <f>+'Rec. Diciembre'!$N$69-'Rec. Diciembre'!$N$70</f>
        <v>46.570981198927683</v>
      </c>
      <c r="AK59" s="74">
        <f>+'Rec. Diciembre'!$N$69+'Rec. Diciembre'!$N$70*2</f>
        <v>116.07798294376248</v>
      </c>
      <c r="AL59" s="74">
        <f>+'Rec. Diciembre'!$N$69-'Rec. Diciembre'!$N$70*2</f>
        <v>23.401980617316084</v>
      </c>
      <c r="AM59" s="74">
        <v>74.77</v>
      </c>
      <c r="AN59" s="74">
        <f>+'Rec. Diciembre'!$O$69</f>
        <v>4.2643245718988352</v>
      </c>
      <c r="AO59" s="74">
        <f>+'Rec. Diciembre'!$O$69+'Rec. Diciembre'!$O$70</f>
        <v>6.7775628085788391</v>
      </c>
      <c r="AP59" s="74">
        <f>+'Rec. Diciembre'!$O$69-'Rec. Diciembre'!$O$70</f>
        <v>1.7510863352188317</v>
      </c>
      <c r="AQ59" s="74">
        <f>+'Rec. Diciembre'!$O$69+'Rec. Diciembre'!$O$70*2</f>
        <v>9.2908010452588421</v>
      </c>
      <c r="AR59" s="74">
        <f>+'Rec. Diciembre'!$O$69-'Rec. Diciembre'!$O$70*2</f>
        <v>-0.76215190146117173</v>
      </c>
      <c r="AS59" s="74"/>
      <c r="AT59" s="74">
        <f>+'Rec. Diciembre'!$P$69</f>
        <v>3.3623122606354814</v>
      </c>
      <c r="AU59" s="74">
        <f>+'Rec. Diciembre'!$P$69+'Rec. Diciembre'!$P$70</f>
        <v>4.8513495729593679</v>
      </c>
      <c r="AV59" s="74">
        <f>+'Rec. Diciembre'!$P$69-'Rec. Diciembre'!$P$70</f>
        <v>1.8732749483115947</v>
      </c>
      <c r="AW59" s="74">
        <f>+'Rec. Diciembre'!$P$69+'Rec. Diciembre'!$P$70*2</f>
        <v>6.3403868852832552</v>
      </c>
      <c r="AX59" s="74">
        <f>+'Rec. Diciembre'!$P$69-'Rec. Diciembre'!$P$70*2</f>
        <v>0.38423763598770799</v>
      </c>
      <c r="AY59" s="74"/>
      <c r="AZ59" s="74">
        <f>+'Rec. Diciembre'!$S$69</f>
        <v>10.882442015100928</v>
      </c>
      <c r="BA59" s="74">
        <f>+'Rec. Diciembre'!$S$69+'Rec. Diciembre'!$S$70</f>
        <v>18.764704720040914</v>
      </c>
      <c r="BB59" s="74">
        <f>+'Rec. Diciembre'!$S$69-'Rec. Diciembre'!$S$70</f>
        <v>3.0001793101609415</v>
      </c>
      <c r="BC59" s="74">
        <f>+'Rec. Diciembre'!$S$69+'Rec. Diciembre'!$S$70*2</f>
        <v>26.6469674249809</v>
      </c>
      <c r="BD59" s="74">
        <f>+'Rec. Diciembre'!$S$69-'Rec. Diciembre'!$S$70*2</f>
        <v>-4.8820833947790447</v>
      </c>
      <c r="BE59" s="74"/>
      <c r="BF59" s="115">
        <f>+ESTADISTICA!$AO$771</f>
        <v>23.78259649122807</v>
      </c>
      <c r="BG59" s="115">
        <f>+ESTADISTICA!$AO$771+ESTADISTICA!$AO$772</f>
        <v>30.897279379602665</v>
      </c>
      <c r="BH59" s="115">
        <f>+ESTADISTICA!$AO$771-ESTADISTICA!$AO$772</f>
        <v>16.667913602853474</v>
      </c>
      <c r="BI59" s="115">
        <f>+ESTADISTICA!$AO$771+ESTADISTICA!$AO$772*2</f>
        <v>38.01196226797726</v>
      </c>
      <c r="BJ59" s="115">
        <f>+ESTADISTICA!$AO$771-ESTADISTICA!$AO$772*2</f>
        <v>9.5532307144788788</v>
      </c>
      <c r="BK59" s="115"/>
      <c r="BL59" s="115">
        <f>+ESTADISTICA!$AP$771</f>
        <v>9632.5831578947345</v>
      </c>
      <c r="BM59" s="115">
        <f>+ESTADISTICA!$AP$771+ESTADISTICA!$AP$772</f>
        <v>11691.79056018239</v>
      </c>
      <c r="BN59" s="115">
        <f>+ESTADISTICA!$AP$771-ESTADISTICA!$AP$772</f>
        <v>7573.3757556070796</v>
      </c>
      <c r="BO59" s="115">
        <f>+ESTADISTICA!$AP$771+ESTADISTICA!$AP$772*2</f>
        <v>13750.997962470043</v>
      </c>
      <c r="BP59" s="115">
        <f>+ESTADISTICA!$AP$771-ESTADISTICA!$AP$772*2</f>
        <v>5514.1683533194255</v>
      </c>
      <c r="BQ59" s="115"/>
      <c r="BR59" s="114">
        <f>+ESTADISTICA!$AQ$771</f>
        <v>39.818771929824571</v>
      </c>
      <c r="BS59" s="114">
        <f>+ESTADISTICA!$AQ$771+ESTADISTICA!$AQ$772</f>
        <v>48.631387090201841</v>
      </c>
      <c r="BT59" s="114">
        <f>+ESTADISTICA!$AQ$771-ESTADISTICA!$AQ$772</f>
        <v>31.006156769447301</v>
      </c>
      <c r="BU59" s="114">
        <f>+ESTADISTICA!$AQ$771+ESTADISTICA!$AQ$772*2</f>
        <v>57.444002250579103</v>
      </c>
      <c r="BV59" s="114">
        <f>+ESTADISTICA!$AQ$771-ESTADISTICA!$AQ$772*2</f>
        <v>22.193541609070035</v>
      </c>
      <c r="BW59" s="114"/>
      <c r="BX59" s="74">
        <f>+ESTADISTICA!$AR$771</f>
        <v>10.63842105263158</v>
      </c>
      <c r="BY59" s="74">
        <f>+ESTADISTICA!$AR$771+ESTADISTICA!$AR$772</f>
        <v>14.039956309726993</v>
      </c>
      <c r="BZ59" s="74">
        <f>+ESTADISTICA!$AR$771-ESTADISTICA!$AR$772</f>
        <v>7.2368857955361676</v>
      </c>
      <c r="CA59" s="74">
        <f>+ESTADISTICA!$AR$771+ESTADISTICA!$AR$772*2</f>
        <v>17.441491566822407</v>
      </c>
      <c r="CB59" s="74">
        <f>+ESTADISTICA!$AR$771-ESTADISTICA!$AR$772*2</f>
        <v>3.8353505384407551</v>
      </c>
      <c r="CC59" s="74"/>
      <c r="CD59" s="74">
        <f>+ESTADISTICA!$BL$771</f>
        <v>1.3761929824561403</v>
      </c>
      <c r="CE59" s="74">
        <f>+ESTADISTICA!$BL$771+ESTADISTICA!$BL$772</f>
        <v>1.9599445330382501</v>
      </c>
      <c r="CF59" s="74">
        <f>+ESTADISTICA!$BL$771-ESTADISTICA!$BL$772</f>
        <v>0.79244143187403038</v>
      </c>
      <c r="CG59" s="74">
        <f>+ESTADISTICA!$BL$771+ESTADISTICA!$BL$772*2</f>
        <v>2.5436960836203601</v>
      </c>
      <c r="CH59" s="74">
        <f>+ESTADISTICA!$BL$771-ESTADISTICA!$BL$772*2</f>
        <v>0.20868988129192045</v>
      </c>
      <c r="CI59" s="74"/>
      <c r="CJ59" s="74">
        <f>+ESTADISTICA!$BM$771</f>
        <v>776.40175438596486</v>
      </c>
      <c r="CK59" s="74">
        <f>+ESTADISTICA!$BM$771+ESTADISTICA!$BM$772</f>
        <v>1085.0072702386867</v>
      </c>
      <c r="CL59" s="74">
        <f>+ESTADISTICA!$BM$771-ESTADISTICA!$BM$772</f>
        <v>467.79623853324307</v>
      </c>
      <c r="CM59" s="74">
        <f>+ESTADISTICA!$BM$771+ESTADISTICA!$BM$772*2</f>
        <v>1393.6127860914085</v>
      </c>
      <c r="CN59" s="74">
        <f>+ESTADISTICA!$BM$771-ESTADISTICA!$BM$772*2</f>
        <v>159.19072268052128</v>
      </c>
      <c r="CO59" s="74"/>
      <c r="CP59" s="114">
        <f>+ESTADISTICA!$BO$771</f>
        <v>50.673157894736832</v>
      </c>
      <c r="CQ59" s="114">
        <f>+ESTADISTICA!$BO$771+ESTADISTICA!$BO$772</f>
        <v>57.927057377550724</v>
      </c>
      <c r="CR59" s="114">
        <f>+ESTADISTICA!$BO$771-ESTADISTICA!$BO$772</f>
        <v>43.419258411922939</v>
      </c>
      <c r="CS59" s="114">
        <f>+ESTADISTICA!$BO$771+ESTADISTICA!$BO$772*2</f>
        <v>65.180956860364617</v>
      </c>
      <c r="CT59" s="114">
        <f>+ESTADISTICA!$BO$771-ESTADISTICA!$BO$772*2</f>
        <v>36.16535892910904</v>
      </c>
      <c r="CU59" s="72"/>
      <c r="CV59" s="115">
        <f>+ESTADISTICA!$CJ$771</f>
        <v>2.5155892857142859</v>
      </c>
      <c r="CW59" s="115">
        <f>+ESTADISTICA!$CJ$771+ESTADISTICA!$CJ$772</f>
        <v>3.8390560937163278</v>
      </c>
      <c r="CX59" s="115">
        <f>+ESTADISTICA!$CJ$771-ESTADISTICA!$CJ$772</f>
        <v>1.1921224777122439</v>
      </c>
      <c r="CY59" s="115">
        <f>+ESTADISTICA!$CJ$771+ESTADISTICA!$CJ$772*2</f>
        <v>5.1625229017183702</v>
      </c>
      <c r="CZ59" s="115">
        <f>+ESTADISTICA!$CJ$771-ESTADISTICA!$CJ$772*2</f>
        <v>-0.13134433028979808</v>
      </c>
      <c r="DA59" s="105"/>
      <c r="DB59" s="115">
        <f>+ESTADISTICA!$CK$771</f>
        <v>749.21446428571403</v>
      </c>
      <c r="DC59" s="115">
        <f>+ESTADISTICA!$CK$771+ESTADISTICA!$CK$772</f>
        <v>1260.1168024213255</v>
      </c>
      <c r="DD59" s="115">
        <f>+ESTADISTICA!$CK$771-ESTADISTICA!$CK$772</f>
        <v>238.31212615010253</v>
      </c>
      <c r="DE59" s="115">
        <f>+ESTADISTICA!$CK$771+ESTADISTICA!$CK$772*2</f>
        <v>1771.0191405569371</v>
      </c>
      <c r="DF59" s="115">
        <f>+ESTADISTICA!$CK$771-ESTADISTICA!$CK$772*2</f>
        <v>-272.59021198550897</v>
      </c>
      <c r="DG59" s="105"/>
      <c r="DH59" s="115">
        <f>+ESTADISTICA!$CN$771</f>
        <v>32.926125000000006</v>
      </c>
      <c r="DI59" s="115">
        <f>+ESTADISTICA!$CN$771+ESTADISTICA!$CN$772</f>
        <v>41.510772175600486</v>
      </c>
      <c r="DJ59" s="115">
        <f>+ESTADISTICA!$CN$771-ESTADISTICA!$CN$772</f>
        <v>24.341477824399526</v>
      </c>
      <c r="DK59" s="115">
        <f>+ESTADISTICA!$CN$771+ESTADISTICA!$CN$772*2</f>
        <v>50.09541935120096</v>
      </c>
      <c r="DL59" s="115">
        <f>+ESTADISTICA!$CN$771-ESTADISTICA!$CN$772*2</f>
        <v>15.756830648799049</v>
      </c>
      <c r="DM59" s="105"/>
    </row>
    <row r="60" spans="3:117" x14ac:dyDescent="0.25">
      <c r="C60" s="70">
        <v>721</v>
      </c>
      <c r="D60" s="114">
        <f>+'Rec. Diciembre'!$G$69</f>
        <v>59.718397140410723</v>
      </c>
      <c r="E60" s="114">
        <f>+'Rec. Diciembre'!$G$69+'Rec. Diciembre'!$G$70</f>
        <v>79.56947997745614</v>
      </c>
      <c r="F60" s="114">
        <f>+'Rec. Diciembre'!$G$69-'Rec. Diciembre'!$G$70</f>
        <v>39.867314303365305</v>
      </c>
      <c r="G60" s="114">
        <f>+'Rec. Diciembre'!$G$69+'Rec. Diciembre'!$G$70*2</f>
        <v>99.420562814501551</v>
      </c>
      <c r="H60" s="114">
        <f>+'Rec. Diciembre'!$G$69-'Rec. Diciembre'!$G$70*2</f>
        <v>20.016231466319894</v>
      </c>
      <c r="I60" s="114">
        <v>65.63</v>
      </c>
      <c r="J60" s="114">
        <f>+'Rec. Diciembre'!$H$69</f>
        <v>73.942210917869019</v>
      </c>
      <c r="K60" s="114">
        <f>+'Rec. Diciembre'!$H$69+'Rec. Diciembre'!$H$70</f>
        <v>98.409794611773862</v>
      </c>
      <c r="L60" s="114">
        <f>+'Rec. Diciembre'!$H$69-'Rec. Diciembre'!$H$70</f>
        <v>49.474627223964177</v>
      </c>
      <c r="M60" s="114">
        <f>+'Rec. Diciembre'!$H$69+'Rec. Diciembre'!$H$70*2</f>
        <v>122.87737830567869</v>
      </c>
      <c r="N60" s="114">
        <f>+'Rec. Diciembre'!$H$69-'Rec. Diciembre'!$H$70*2</f>
        <v>25.007043530059342</v>
      </c>
      <c r="O60" s="114">
        <v>82.78</v>
      </c>
      <c r="P60" s="114">
        <f>+'Rec. Diciembre'!$I$69</f>
        <v>79.922204634160337</v>
      </c>
      <c r="Q60" s="114">
        <f>+'Rec. Diciembre'!$I$69+'Rec. Diciembre'!$I$70</f>
        <v>106.3185991193848</v>
      </c>
      <c r="R60" s="114">
        <f>+'Rec. Diciembre'!$I$69-'Rec. Diciembre'!$I$70</f>
        <v>53.525810148935875</v>
      </c>
      <c r="S60" s="114">
        <f>+'Rec. Diciembre'!$I$69+'Rec. Diciembre'!$I$70*2</f>
        <v>132.71499360460928</v>
      </c>
      <c r="T60" s="114">
        <f>+'Rec. Diciembre'!$I$69-'Rec. Diciembre'!$I$70*2</f>
        <v>27.129415663711406</v>
      </c>
      <c r="U60" s="114">
        <v>87.75</v>
      </c>
      <c r="V60" s="74">
        <f>+'Rec. Diciembre'!$K$69</f>
        <v>4.2377690526466996</v>
      </c>
      <c r="W60" s="74">
        <f>+'Rec. Diciembre'!$K$69+'Rec. Diciembre'!$K$70</f>
        <v>6.0403188005723845</v>
      </c>
      <c r="X60" s="74">
        <f>+'Rec. Diciembre'!$K$69-'Rec. Diciembre'!$K$70</f>
        <v>2.4352193047210147</v>
      </c>
      <c r="Y60" s="74">
        <f>+'Rec. Diciembre'!$K$69+'Rec. Diciembre'!$K$70*2</f>
        <v>7.8428685484980694</v>
      </c>
      <c r="Z60" s="74">
        <f>+'Rec. Diciembre'!$K$69-'Rec. Diciembre'!$K$70*2</f>
        <v>0.63266955679533021</v>
      </c>
      <c r="AA60" s="74">
        <v>5.0599999999999996</v>
      </c>
      <c r="AB60" s="74">
        <f>+'Rec. Diciembre'!$L$69</f>
        <v>5.9641788063173875</v>
      </c>
      <c r="AC60" s="74">
        <f>+'Rec. Diciembre'!$L$69+'Rec. Diciembre'!$L$70</f>
        <v>8.2598019431726097</v>
      </c>
      <c r="AD60" s="74">
        <f>+'Rec. Diciembre'!$L$69-'Rec. Diciembre'!$L$70</f>
        <v>3.6685556694621648</v>
      </c>
      <c r="AE60" s="74">
        <f>+'Rec. Diciembre'!$L$69+'Rec. Diciembre'!$L$70*2</f>
        <v>10.555425080027833</v>
      </c>
      <c r="AF60" s="74">
        <f>+'Rec. Diciembre'!$L$69-'Rec. Diciembre'!$L$70*2</f>
        <v>1.3729325326069421</v>
      </c>
      <c r="AG60" s="74">
        <v>5.13</v>
      </c>
      <c r="AH60" s="74">
        <f>+'Rec. Diciembre'!$N$69</f>
        <v>69.739981780539281</v>
      </c>
      <c r="AI60" s="74">
        <f>+'Rec. Diciembre'!$N$69+'Rec. Diciembre'!$N$70</f>
        <v>92.90898236215088</v>
      </c>
      <c r="AJ60" s="74">
        <f>+'Rec. Diciembre'!$N$69-'Rec. Diciembre'!$N$70</f>
        <v>46.570981198927683</v>
      </c>
      <c r="AK60" s="74">
        <f>+'Rec. Diciembre'!$N$69+'Rec. Diciembre'!$N$70*2</f>
        <v>116.07798294376248</v>
      </c>
      <c r="AL60" s="74">
        <f>+'Rec. Diciembre'!$N$69-'Rec. Diciembre'!$N$70*2</f>
        <v>23.401980617316084</v>
      </c>
      <c r="AM60" s="74">
        <v>74.77</v>
      </c>
      <c r="AN60" s="74">
        <f>+'Rec. Diciembre'!$O$69</f>
        <v>4.2643245718988352</v>
      </c>
      <c r="AO60" s="74">
        <f>+'Rec. Diciembre'!$O$69+'Rec. Diciembre'!$O$70</f>
        <v>6.7775628085788391</v>
      </c>
      <c r="AP60" s="74">
        <f>+'Rec. Diciembre'!$O$69-'Rec. Diciembre'!$O$70</f>
        <v>1.7510863352188317</v>
      </c>
      <c r="AQ60" s="74">
        <f>+'Rec. Diciembre'!$O$69+'Rec. Diciembre'!$O$70*2</f>
        <v>9.2908010452588421</v>
      </c>
      <c r="AR60" s="74">
        <f>+'Rec. Diciembre'!$O$69-'Rec. Diciembre'!$O$70*2</f>
        <v>-0.76215190146117173</v>
      </c>
      <c r="AS60" s="74"/>
      <c r="AT60" s="74">
        <f>+'Rec. Diciembre'!$P$69</f>
        <v>3.3623122606354814</v>
      </c>
      <c r="AU60" s="74">
        <f>+'Rec. Diciembre'!$P$69+'Rec. Diciembre'!$P$70</f>
        <v>4.8513495729593679</v>
      </c>
      <c r="AV60" s="74">
        <f>+'Rec. Diciembre'!$P$69-'Rec. Diciembre'!$P$70</f>
        <v>1.8732749483115947</v>
      </c>
      <c r="AW60" s="74">
        <f>+'Rec. Diciembre'!$P$69+'Rec. Diciembre'!$P$70*2</f>
        <v>6.3403868852832552</v>
      </c>
      <c r="AX60" s="74">
        <f>+'Rec. Diciembre'!$P$69-'Rec. Diciembre'!$P$70*2</f>
        <v>0.38423763598770799</v>
      </c>
      <c r="AY60" s="74"/>
      <c r="AZ60" s="74">
        <f>+'Rec. Diciembre'!$S$69</f>
        <v>10.882442015100928</v>
      </c>
      <c r="BA60" s="74">
        <f>+'Rec. Diciembre'!$S$69+'Rec. Diciembre'!$S$70</f>
        <v>18.764704720040914</v>
      </c>
      <c r="BB60" s="74">
        <f>+'Rec. Diciembre'!$S$69-'Rec. Diciembre'!$S$70</f>
        <v>3.0001793101609415</v>
      </c>
      <c r="BC60" s="74">
        <f>+'Rec. Diciembre'!$S$69+'Rec. Diciembre'!$S$70*2</f>
        <v>26.6469674249809</v>
      </c>
      <c r="BD60" s="74">
        <f>+'Rec. Diciembre'!$S$69-'Rec. Diciembre'!$S$70*2</f>
        <v>-4.8820833947790447</v>
      </c>
      <c r="BE60" s="74"/>
      <c r="BF60" s="115">
        <f>+ESTADISTICA!$AO$771</f>
        <v>23.78259649122807</v>
      </c>
      <c r="BG60" s="115">
        <f>+ESTADISTICA!$AO$771+ESTADISTICA!$AO$772</f>
        <v>30.897279379602665</v>
      </c>
      <c r="BH60" s="115">
        <f>+ESTADISTICA!$AO$771-ESTADISTICA!$AO$772</f>
        <v>16.667913602853474</v>
      </c>
      <c r="BI60" s="115">
        <f>+ESTADISTICA!$AO$771+ESTADISTICA!$AO$772*2</f>
        <v>38.01196226797726</v>
      </c>
      <c r="BJ60" s="115">
        <f>+ESTADISTICA!$AO$771-ESTADISTICA!$AO$772*2</f>
        <v>9.5532307144788788</v>
      </c>
      <c r="BK60" s="115"/>
      <c r="BL60" s="115">
        <f>+ESTADISTICA!$AP$771</f>
        <v>9632.5831578947345</v>
      </c>
      <c r="BM60" s="115">
        <f>+ESTADISTICA!$AP$771+ESTADISTICA!$AP$772</f>
        <v>11691.79056018239</v>
      </c>
      <c r="BN60" s="115">
        <f>+ESTADISTICA!$AP$771-ESTADISTICA!$AP$772</f>
        <v>7573.3757556070796</v>
      </c>
      <c r="BO60" s="115">
        <f>+ESTADISTICA!$AP$771+ESTADISTICA!$AP$772*2</f>
        <v>13750.997962470043</v>
      </c>
      <c r="BP60" s="115">
        <f>+ESTADISTICA!$AP$771-ESTADISTICA!$AP$772*2</f>
        <v>5514.1683533194255</v>
      </c>
      <c r="BQ60" s="115"/>
      <c r="BR60" s="114">
        <f>+ESTADISTICA!$AQ$771</f>
        <v>39.818771929824571</v>
      </c>
      <c r="BS60" s="114">
        <f>+ESTADISTICA!$AQ$771+ESTADISTICA!$AQ$772</f>
        <v>48.631387090201841</v>
      </c>
      <c r="BT60" s="114">
        <f>+ESTADISTICA!$AQ$771-ESTADISTICA!$AQ$772</f>
        <v>31.006156769447301</v>
      </c>
      <c r="BU60" s="114">
        <f>+ESTADISTICA!$AQ$771+ESTADISTICA!$AQ$772*2</f>
        <v>57.444002250579103</v>
      </c>
      <c r="BV60" s="114">
        <f>+ESTADISTICA!$AQ$771-ESTADISTICA!$AQ$772*2</f>
        <v>22.193541609070035</v>
      </c>
      <c r="BW60" s="114"/>
      <c r="BX60" s="74">
        <f>+ESTADISTICA!$AR$771</f>
        <v>10.63842105263158</v>
      </c>
      <c r="BY60" s="74">
        <f>+ESTADISTICA!$AR$771+ESTADISTICA!$AR$772</f>
        <v>14.039956309726993</v>
      </c>
      <c r="BZ60" s="74">
        <f>+ESTADISTICA!$AR$771-ESTADISTICA!$AR$772</f>
        <v>7.2368857955361676</v>
      </c>
      <c r="CA60" s="74">
        <f>+ESTADISTICA!$AR$771+ESTADISTICA!$AR$772*2</f>
        <v>17.441491566822407</v>
      </c>
      <c r="CB60" s="74">
        <f>+ESTADISTICA!$AR$771-ESTADISTICA!$AR$772*2</f>
        <v>3.8353505384407551</v>
      </c>
      <c r="CC60" s="74"/>
      <c r="CD60" s="74">
        <f>+ESTADISTICA!$BL$771</f>
        <v>1.3761929824561403</v>
      </c>
      <c r="CE60" s="74">
        <f>+ESTADISTICA!$BL$771+ESTADISTICA!$BL$772</f>
        <v>1.9599445330382501</v>
      </c>
      <c r="CF60" s="74">
        <f>+ESTADISTICA!$BL$771-ESTADISTICA!$BL$772</f>
        <v>0.79244143187403038</v>
      </c>
      <c r="CG60" s="74">
        <f>+ESTADISTICA!$BL$771+ESTADISTICA!$BL$772*2</f>
        <v>2.5436960836203601</v>
      </c>
      <c r="CH60" s="74">
        <f>+ESTADISTICA!$BL$771-ESTADISTICA!$BL$772*2</f>
        <v>0.20868988129192045</v>
      </c>
      <c r="CI60" s="74"/>
      <c r="CJ60" s="74">
        <f>+ESTADISTICA!$BM$771</f>
        <v>776.40175438596486</v>
      </c>
      <c r="CK60" s="74">
        <f>+ESTADISTICA!$BM$771+ESTADISTICA!$BM$772</f>
        <v>1085.0072702386867</v>
      </c>
      <c r="CL60" s="74">
        <f>+ESTADISTICA!$BM$771-ESTADISTICA!$BM$772</f>
        <v>467.79623853324307</v>
      </c>
      <c r="CM60" s="74">
        <f>+ESTADISTICA!$BM$771+ESTADISTICA!$BM$772*2</f>
        <v>1393.6127860914085</v>
      </c>
      <c r="CN60" s="74">
        <f>+ESTADISTICA!$BM$771-ESTADISTICA!$BM$772*2</f>
        <v>159.19072268052128</v>
      </c>
      <c r="CO60" s="74"/>
      <c r="CP60" s="114">
        <f>+ESTADISTICA!$BO$771</f>
        <v>50.673157894736832</v>
      </c>
      <c r="CQ60" s="114">
        <f>+ESTADISTICA!$BO$771+ESTADISTICA!$BO$772</f>
        <v>57.927057377550724</v>
      </c>
      <c r="CR60" s="114">
        <f>+ESTADISTICA!$BO$771-ESTADISTICA!$BO$772</f>
        <v>43.419258411922939</v>
      </c>
      <c r="CS60" s="114">
        <f>+ESTADISTICA!$BO$771+ESTADISTICA!$BO$772*2</f>
        <v>65.180956860364617</v>
      </c>
      <c r="CT60" s="114">
        <f>+ESTADISTICA!$BO$771-ESTADISTICA!$BO$772*2</f>
        <v>36.16535892910904</v>
      </c>
      <c r="CU60" s="72"/>
      <c r="CV60" s="115">
        <f>+ESTADISTICA!$CJ$771</f>
        <v>2.5155892857142859</v>
      </c>
      <c r="CW60" s="115">
        <f>+ESTADISTICA!$CJ$771+ESTADISTICA!$CJ$772</f>
        <v>3.8390560937163278</v>
      </c>
      <c r="CX60" s="115">
        <f>+ESTADISTICA!$CJ$771-ESTADISTICA!$CJ$772</f>
        <v>1.1921224777122439</v>
      </c>
      <c r="CY60" s="115">
        <f>+ESTADISTICA!$CJ$771+ESTADISTICA!$CJ$772*2</f>
        <v>5.1625229017183702</v>
      </c>
      <c r="CZ60" s="115">
        <f>+ESTADISTICA!$CJ$771-ESTADISTICA!$CJ$772*2</f>
        <v>-0.13134433028979808</v>
      </c>
      <c r="DA60" s="105"/>
      <c r="DB60" s="115">
        <f>+ESTADISTICA!$CK$771</f>
        <v>749.21446428571403</v>
      </c>
      <c r="DC60" s="115">
        <f>+ESTADISTICA!$CK$771+ESTADISTICA!$CK$772</f>
        <v>1260.1168024213255</v>
      </c>
      <c r="DD60" s="115">
        <f>+ESTADISTICA!$CK$771-ESTADISTICA!$CK$772</f>
        <v>238.31212615010253</v>
      </c>
      <c r="DE60" s="115">
        <f>+ESTADISTICA!$CK$771+ESTADISTICA!$CK$772*2</f>
        <v>1771.0191405569371</v>
      </c>
      <c r="DF60" s="115">
        <f>+ESTADISTICA!$CK$771-ESTADISTICA!$CK$772*2</f>
        <v>-272.59021198550897</v>
      </c>
      <c r="DG60" s="105"/>
      <c r="DH60" s="115">
        <f>+ESTADISTICA!$CN$771</f>
        <v>32.926125000000006</v>
      </c>
      <c r="DI60" s="115">
        <f>+ESTADISTICA!$CN$771+ESTADISTICA!$CN$772</f>
        <v>41.510772175600486</v>
      </c>
      <c r="DJ60" s="115">
        <f>+ESTADISTICA!$CN$771-ESTADISTICA!$CN$772</f>
        <v>24.341477824399526</v>
      </c>
      <c r="DK60" s="115">
        <f>+ESTADISTICA!$CN$771+ESTADISTICA!$CN$772*2</f>
        <v>50.09541935120096</v>
      </c>
      <c r="DL60" s="115">
        <f>+ESTADISTICA!$CN$771-ESTADISTICA!$CN$772*2</f>
        <v>15.756830648799049</v>
      </c>
      <c r="DM60" s="105"/>
    </row>
    <row r="61" spans="3:117" x14ac:dyDescent="0.25">
      <c r="C61" s="70">
        <v>722</v>
      </c>
      <c r="D61" s="114">
        <f>+'Rec. Diciembre'!$G$69</f>
        <v>59.718397140410723</v>
      </c>
      <c r="E61" s="114">
        <f>+'Rec. Diciembre'!$G$69+'Rec. Diciembre'!$G$70</f>
        <v>79.56947997745614</v>
      </c>
      <c r="F61" s="114">
        <f>+'Rec. Diciembre'!$G$69-'Rec. Diciembre'!$G$70</f>
        <v>39.867314303365305</v>
      </c>
      <c r="G61" s="114">
        <f>+'Rec. Diciembre'!$G$69+'Rec. Diciembre'!$G$70*2</f>
        <v>99.420562814501551</v>
      </c>
      <c r="H61" s="114">
        <f>+'Rec. Diciembre'!$G$69-'Rec. Diciembre'!$G$70*2</f>
        <v>20.016231466319894</v>
      </c>
      <c r="I61" s="114">
        <v>65.63</v>
      </c>
      <c r="J61" s="114">
        <f>+'Rec. Diciembre'!$H$69</f>
        <v>73.942210917869019</v>
      </c>
      <c r="K61" s="114">
        <f>+'Rec. Diciembre'!$H$69+'Rec. Diciembre'!$H$70</f>
        <v>98.409794611773862</v>
      </c>
      <c r="L61" s="114">
        <f>+'Rec. Diciembre'!$H$69-'Rec. Diciembre'!$H$70</f>
        <v>49.474627223964177</v>
      </c>
      <c r="M61" s="114">
        <f>+'Rec. Diciembre'!$H$69+'Rec. Diciembre'!$H$70*2</f>
        <v>122.87737830567869</v>
      </c>
      <c r="N61" s="114">
        <f>+'Rec. Diciembre'!$H$69-'Rec. Diciembre'!$H$70*2</f>
        <v>25.007043530059342</v>
      </c>
      <c r="O61" s="114">
        <v>82.78</v>
      </c>
      <c r="P61" s="114">
        <f>+'Rec. Diciembre'!$I$69</f>
        <v>79.922204634160337</v>
      </c>
      <c r="Q61" s="114">
        <f>+'Rec. Diciembre'!$I$69+'Rec. Diciembre'!$I$70</f>
        <v>106.3185991193848</v>
      </c>
      <c r="R61" s="114">
        <f>+'Rec. Diciembre'!$I$69-'Rec. Diciembre'!$I$70</f>
        <v>53.525810148935875</v>
      </c>
      <c r="S61" s="114">
        <f>+'Rec. Diciembre'!$I$69+'Rec. Diciembre'!$I$70*2</f>
        <v>132.71499360460928</v>
      </c>
      <c r="T61" s="114">
        <f>+'Rec. Diciembre'!$I$69-'Rec. Diciembre'!$I$70*2</f>
        <v>27.129415663711406</v>
      </c>
      <c r="U61" s="114">
        <v>87.75</v>
      </c>
      <c r="V61" s="74">
        <f>+'Rec. Diciembre'!$K$69</f>
        <v>4.2377690526466996</v>
      </c>
      <c r="W61" s="74">
        <f>+'Rec. Diciembre'!$K$69+'Rec. Diciembre'!$K$70</f>
        <v>6.0403188005723845</v>
      </c>
      <c r="X61" s="74">
        <f>+'Rec. Diciembre'!$K$69-'Rec. Diciembre'!$K$70</f>
        <v>2.4352193047210147</v>
      </c>
      <c r="Y61" s="74">
        <f>+'Rec. Diciembre'!$K$69+'Rec. Diciembre'!$K$70*2</f>
        <v>7.8428685484980694</v>
      </c>
      <c r="Z61" s="74">
        <f>+'Rec. Diciembre'!$K$69-'Rec. Diciembre'!$K$70*2</f>
        <v>0.63266955679533021</v>
      </c>
      <c r="AA61" s="74">
        <v>5.0599999999999996</v>
      </c>
      <c r="AB61" s="74">
        <f>+'Rec. Diciembre'!$L$69</f>
        <v>5.9641788063173875</v>
      </c>
      <c r="AC61" s="74">
        <f>+'Rec. Diciembre'!$L$69+'Rec. Diciembre'!$L$70</f>
        <v>8.2598019431726097</v>
      </c>
      <c r="AD61" s="74">
        <f>+'Rec. Diciembre'!$L$69-'Rec. Diciembre'!$L$70</f>
        <v>3.6685556694621648</v>
      </c>
      <c r="AE61" s="74">
        <f>+'Rec. Diciembre'!$L$69+'Rec. Diciembre'!$L$70*2</f>
        <v>10.555425080027833</v>
      </c>
      <c r="AF61" s="74">
        <f>+'Rec. Diciembre'!$L$69-'Rec. Diciembre'!$L$70*2</f>
        <v>1.3729325326069421</v>
      </c>
      <c r="AG61" s="74">
        <v>5.13</v>
      </c>
      <c r="AH61" s="74">
        <f>+'Rec. Diciembre'!$N$69</f>
        <v>69.739981780539281</v>
      </c>
      <c r="AI61" s="74">
        <f>+'Rec. Diciembre'!$N$69+'Rec. Diciembre'!$N$70</f>
        <v>92.90898236215088</v>
      </c>
      <c r="AJ61" s="74">
        <f>+'Rec. Diciembre'!$N$69-'Rec. Diciembre'!$N$70</f>
        <v>46.570981198927683</v>
      </c>
      <c r="AK61" s="74">
        <f>+'Rec. Diciembre'!$N$69+'Rec. Diciembre'!$N$70*2</f>
        <v>116.07798294376248</v>
      </c>
      <c r="AL61" s="74">
        <f>+'Rec. Diciembre'!$N$69-'Rec. Diciembre'!$N$70*2</f>
        <v>23.401980617316084</v>
      </c>
      <c r="AM61" s="74">
        <v>74.77</v>
      </c>
      <c r="AN61" s="74">
        <f>+'Rec. Diciembre'!$O$69</f>
        <v>4.2643245718988352</v>
      </c>
      <c r="AO61" s="74">
        <f>+'Rec. Diciembre'!$O$69+'Rec. Diciembre'!$O$70</f>
        <v>6.7775628085788391</v>
      </c>
      <c r="AP61" s="74">
        <f>+'Rec. Diciembre'!$O$69-'Rec. Diciembre'!$O$70</f>
        <v>1.7510863352188317</v>
      </c>
      <c r="AQ61" s="74">
        <f>+'Rec. Diciembre'!$O$69+'Rec. Diciembre'!$O$70*2</f>
        <v>9.2908010452588421</v>
      </c>
      <c r="AR61" s="74">
        <f>+'Rec. Diciembre'!$O$69-'Rec. Diciembre'!$O$70*2</f>
        <v>-0.76215190146117173</v>
      </c>
      <c r="AS61" s="74"/>
      <c r="AT61" s="74">
        <f>+'Rec. Diciembre'!$P$69</f>
        <v>3.3623122606354814</v>
      </c>
      <c r="AU61" s="74">
        <f>+'Rec. Diciembre'!$P$69+'Rec. Diciembre'!$P$70</f>
        <v>4.8513495729593679</v>
      </c>
      <c r="AV61" s="74">
        <f>+'Rec. Diciembre'!$P$69-'Rec. Diciembre'!$P$70</f>
        <v>1.8732749483115947</v>
      </c>
      <c r="AW61" s="74">
        <f>+'Rec. Diciembre'!$P$69+'Rec. Diciembre'!$P$70*2</f>
        <v>6.3403868852832552</v>
      </c>
      <c r="AX61" s="74">
        <f>+'Rec. Diciembre'!$P$69-'Rec. Diciembre'!$P$70*2</f>
        <v>0.38423763598770799</v>
      </c>
      <c r="AY61" s="74"/>
      <c r="AZ61" s="74">
        <f>+'Rec. Diciembre'!$S$69</f>
        <v>10.882442015100928</v>
      </c>
      <c r="BA61" s="74">
        <f>+'Rec. Diciembre'!$S$69+'Rec. Diciembre'!$S$70</f>
        <v>18.764704720040914</v>
      </c>
      <c r="BB61" s="74">
        <f>+'Rec. Diciembre'!$S$69-'Rec. Diciembre'!$S$70</f>
        <v>3.0001793101609415</v>
      </c>
      <c r="BC61" s="74">
        <f>+'Rec. Diciembre'!$S$69+'Rec. Diciembre'!$S$70*2</f>
        <v>26.6469674249809</v>
      </c>
      <c r="BD61" s="74">
        <f>+'Rec. Diciembre'!$S$69-'Rec. Diciembre'!$S$70*2</f>
        <v>-4.8820833947790447</v>
      </c>
      <c r="BE61" s="74"/>
      <c r="BF61" s="115">
        <f>+ESTADISTICA!$AO$771</f>
        <v>23.78259649122807</v>
      </c>
      <c r="BG61" s="115">
        <f>+ESTADISTICA!$AO$771+ESTADISTICA!$AO$772</f>
        <v>30.897279379602665</v>
      </c>
      <c r="BH61" s="115">
        <f>+ESTADISTICA!$AO$771-ESTADISTICA!$AO$772</f>
        <v>16.667913602853474</v>
      </c>
      <c r="BI61" s="115">
        <f>+ESTADISTICA!$AO$771+ESTADISTICA!$AO$772*2</f>
        <v>38.01196226797726</v>
      </c>
      <c r="BJ61" s="115">
        <f>+ESTADISTICA!$AO$771-ESTADISTICA!$AO$772*2</f>
        <v>9.5532307144788788</v>
      </c>
      <c r="BK61" s="115"/>
      <c r="BL61" s="115">
        <f>+ESTADISTICA!$AP$771</f>
        <v>9632.5831578947345</v>
      </c>
      <c r="BM61" s="115">
        <f>+ESTADISTICA!$AP$771+ESTADISTICA!$AP$772</f>
        <v>11691.79056018239</v>
      </c>
      <c r="BN61" s="115">
        <f>+ESTADISTICA!$AP$771-ESTADISTICA!$AP$772</f>
        <v>7573.3757556070796</v>
      </c>
      <c r="BO61" s="115">
        <f>+ESTADISTICA!$AP$771+ESTADISTICA!$AP$772*2</f>
        <v>13750.997962470043</v>
      </c>
      <c r="BP61" s="115">
        <f>+ESTADISTICA!$AP$771-ESTADISTICA!$AP$772*2</f>
        <v>5514.1683533194255</v>
      </c>
      <c r="BQ61" s="115"/>
      <c r="BR61" s="114">
        <f>+ESTADISTICA!$AQ$771</f>
        <v>39.818771929824571</v>
      </c>
      <c r="BS61" s="114">
        <f>+ESTADISTICA!$AQ$771+ESTADISTICA!$AQ$772</f>
        <v>48.631387090201841</v>
      </c>
      <c r="BT61" s="114">
        <f>+ESTADISTICA!$AQ$771-ESTADISTICA!$AQ$772</f>
        <v>31.006156769447301</v>
      </c>
      <c r="BU61" s="114">
        <f>+ESTADISTICA!$AQ$771+ESTADISTICA!$AQ$772*2</f>
        <v>57.444002250579103</v>
      </c>
      <c r="BV61" s="114">
        <f>+ESTADISTICA!$AQ$771-ESTADISTICA!$AQ$772*2</f>
        <v>22.193541609070035</v>
      </c>
      <c r="BW61" s="114"/>
      <c r="BX61" s="74">
        <f>+ESTADISTICA!$AR$771</f>
        <v>10.63842105263158</v>
      </c>
      <c r="BY61" s="74">
        <f>+ESTADISTICA!$AR$771+ESTADISTICA!$AR$772</f>
        <v>14.039956309726993</v>
      </c>
      <c r="BZ61" s="74">
        <f>+ESTADISTICA!$AR$771-ESTADISTICA!$AR$772</f>
        <v>7.2368857955361676</v>
      </c>
      <c r="CA61" s="74">
        <f>+ESTADISTICA!$AR$771+ESTADISTICA!$AR$772*2</f>
        <v>17.441491566822407</v>
      </c>
      <c r="CB61" s="74">
        <f>+ESTADISTICA!$AR$771-ESTADISTICA!$AR$772*2</f>
        <v>3.8353505384407551</v>
      </c>
      <c r="CC61" s="74"/>
      <c r="CD61" s="74">
        <f>+ESTADISTICA!$BL$771</f>
        <v>1.3761929824561403</v>
      </c>
      <c r="CE61" s="74">
        <f>+ESTADISTICA!$BL$771+ESTADISTICA!$BL$772</f>
        <v>1.9599445330382501</v>
      </c>
      <c r="CF61" s="74">
        <f>+ESTADISTICA!$BL$771-ESTADISTICA!$BL$772</f>
        <v>0.79244143187403038</v>
      </c>
      <c r="CG61" s="74">
        <f>+ESTADISTICA!$BL$771+ESTADISTICA!$BL$772*2</f>
        <v>2.5436960836203601</v>
      </c>
      <c r="CH61" s="74">
        <f>+ESTADISTICA!$BL$771-ESTADISTICA!$BL$772*2</f>
        <v>0.20868988129192045</v>
      </c>
      <c r="CI61" s="74"/>
      <c r="CJ61" s="74">
        <f>+ESTADISTICA!$BM$771</f>
        <v>776.40175438596486</v>
      </c>
      <c r="CK61" s="74">
        <f>+ESTADISTICA!$BM$771+ESTADISTICA!$BM$772</f>
        <v>1085.0072702386867</v>
      </c>
      <c r="CL61" s="74">
        <f>+ESTADISTICA!$BM$771-ESTADISTICA!$BM$772</f>
        <v>467.79623853324307</v>
      </c>
      <c r="CM61" s="74">
        <f>+ESTADISTICA!$BM$771+ESTADISTICA!$BM$772*2</f>
        <v>1393.6127860914085</v>
      </c>
      <c r="CN61" s="74">
        <f>+ESTADISTICA!$BM$771-ESTADISTICA!$BM$772*2</f>
        <v>159.19072268052128</v>
      </c>
      <c r="CO61" s="74"/>
      <c r="CP61" s="114">
        <f>+ESTADISTICA!$BO$771</f>
        <v>50.673157894736832</v>
      </c>
      <c r="CQ61" s="114">
        <f>+ESTADISTICA!$BO$771+ESTADISTICA!$BO$772</f>
        <v>57.927057377550724</v>
      </c>
      <c r="CR61" s="114">
        <f>+ESTADISTICA!$BO$771-ESTADISTICA!$BO$772</f>
        <v>43.419258411922939</v>
      </c>
      <c r="CS61" s="114">
        <f>+ESTADISTICA!$BO$771+ESTADISTICA!$BO$772*2</f>
        <v>65.180956860364617</v>
      </c>
      <c r="CT61" s="114">
        <f>+ESTADISTICA!$BO$771-ESTADISTICA!$BO$772*2</f>
        <v>36.16535892910904</v>
      </c>
      <c r="CU61" s="72"/>
      <c r="CV61" s="115">
        <f>+ESTADISTICA!$CJ$771</f>
        <v>2.5155892857142859</v>
      </c>
      <c r="CW61" s="115">
        <f>+ESTADISTICA!$CJ$771+ESTADISTICA!$CJ$772</f>
        <v>3.8390560937163278</v>
      </c>
      <c r="CX61" s="115">
        <f>+ESTADISTICA!$CJ$771-ESTADISTICA!$CJ$772</f>
        <v>1.1921224777122439</v>
      </c>
      <c r="CY61" s="115">
        <f>+ESTADISTICA!$CJ$771+ESTADISTICA!$CJ$772*2</f>
        <v>5.1625229017183702</v>
      </c>
      <c r="CZ61" s="115">
        <f>+ESTADISTICA!$CJ$771-ESTADISTICA!$CJ$772*2</f>
        <v>-0.13134433028979808</v>
      </c>
      <c r="DA61" s="105"/>
      <c r="DB61" s="115">
        <f>+ESTADISTICA!$CK$771</f>
        <v>749.21446428571403</v>
      </c>
      <c r="DC61" s="115">
        <f>+ESTADISTICA!$CK$771+ESTADISTICA!$CK$772</f>
        <v>1260.1168024213255</v>
      </c>
      <c r="DD61" s="115">
        <f>+ESTADISTICA!$CK$771-ESTADISTICA!$CK$772</f>
        <v>238.31212615010253</v>
      </c>
      <c r="DE61" s="115">
        <f>+ESTADISTICA!$CK$771+ESTADISTICA!$CK$772*2</f>
        <v>1771.0191405569371</v>
      </c>
      <c r="DF61" s="115">
        <f>+ESTADISTICA!$CK$771-ESTADISTICA!$CK$772*2</f>
        <v>-272.59021198550897</v>
      </c>
      <c r="DG61" s="105"/>
      <c r="DH61" s="115">
        <f>+ESTADISTICA!$CN$771</f>
        <v>32.926125000000006</v>
      </c>
      <c r="DI61" s="115">
        <f>+ESTADISTICA!$CN$771+ESTADISTICA!$CN$772</f>
        <v>41.510772175600486</v>
      </c>
      <c r="DJ61" s="115">
        <f>+ESTADISTICA!$CN$771-ESTADISTICA!$CN$772</f>
        <v>24.341477824399526</v>
      </c>
      <c r="DK61" s="115">
        <f>+ESTADISTICA!$CN$771+ESTADISTICA!$CN$772*2</f>
        <v>50.09541935120096</v>
      </c>
      <c r="DL61" s="115">
        <f>+ESTADISTICA!$CN$771-ESTADISTICA!$CN$772*2</f>
        <v>15.756830648799049</v>
      </c>
      <c r="DM61" s="105"/>
    </row>
    <row r="62" spans="3:117" x14ac:dyDescent="0.25">
      <c r="C62" s="70">
        <v>723</v>
      </c>
      <c r="D62" s="114">
        <f>+'Rec. Diciembre'!$G$69</f>
        <v>59.718397140410723</v>
      </c>
      <c r="E62" s="114">
        <f>+'Rec. Diciembre'!$G$69+'Rec. Diciembre'!$G$70</f>
        <v>79.56947997745614</v>
      </c>
      <c r="F62" s="114">
        <f>+'Rec. Diciembre'!$G$69-'Rec. Diciembre'!$G$70</f>
        <v>39.867314303365305</v>
      </c>
      <c r="G62" s="114">
        <f>+'Rec. Diciembre'!$G$69+'Rec. Diciembre'!$G$70*2</f>
        <v>99.420562814501551</v>
      </c>
      <c r="H62" s="114">
        <f>+'Rec. Diciembre'!$G$69-'Rec. Diciembre'!$G$70*2</f>
        <v>20.016231466319894</v>
      </c>
      <c r="I62" s="114">
        <v>65.63</v>
      </c>
      <c r="J62" s="114">
        <f>+'Rec. Diciembre'!$H$69</f>
        <v>73.942210917869019</v>
      </c>
      <c r="K62" s="114">
        <f>+'Rec. Diciembre'!$H$69+'Rec. Diciembre'!$H$70</f>
        <v>98.409794611773862</v>
      </c>
      <c r="L62" s="114">
        <f>+'Rec. Diciembre'!$H$69-'Rec. Diciembre'!$H$70</f>
        <v>49.474627223964177</v>
      </c>
      <c r="M62" s="114">
        <f>+'Rec. Diciembre'!$H$69+'Rec. Diciembre'!$H$70*2</f>
        <v>122.87737830567869</v>
      </c>
      <c r="N62" s="114">
        <f>+'Rec. Diciembre'!$H$69-'Rec. Diciembre'!$H$70*2</f>
        <v>25.007043530059342</v>
      </c>
      <c r="O62" s="114">
        <v>82.78</v>
      </c>
      <c r="P62" s="114">
        <f>+'Rec. Diciembre'!$I$69</f>
        <v>79.922204634160337</v>
      </c>
      <c r="Q62" s="114">
        <f>+'Rec. Diciembre'!$I$69+'Rec. Diciembre'!$I$70</f>
        <v>106.3185991193848</v>
      </c>
      <c r="R62" s="114">
        <f>+'Rec. Diciembre'!$I$69-'Rec. Diciembre'!$I$70</f>
        <v>53.525810148935875</v>
      </c>
      <c r="S62" s="114">
        <f>+'Rec. Diciembre'!$I$69+'Rec. Diciembre'!$I$70*2</f>
        <v>132.71499360460928</v>
      </c>
      <c r="T62" s="114">
        <f>+'Rec. Diciembre'!$I$69-'Rec. Diciembre'!$I$70*2</f>
        <v>27.129415663711406</v>
      </c>
      <c r="U62" s="114">
        <v>87.75</v>
      </c>
      <c r="V62" s="74">
        <f>+'Rec. Diciembre'!$K$69</f>
        <v>4.2377690526466996</v>
      </c>
      <c r="W62" s="74">
        <f>+'Rec. Diciembre'!$K$69+'Rec. Diciembre'!$K$70</f>
        <v>6.0403188005723845</v>
      </c>
      <c r="X62" s="74">
        <f>+'Rec. Diciembre'!$K$69-'Rec. Diciembre'!$K$70</f>
        <v>2.4352193047210147</v>
      </c>
      <c r="Y62" s="74">
        <f>+'Rec. Diciembre'!$K$69+'Rec. Diciembre'!$K$70*2</f>
        <v>7.8428685484980694</v>
      </c>
      <c r="Z62" s="74">
        <f>+'Rec. Diciembre'!$K$69-'Rec. Diciembre'!$K$70*2</f>
        <v>0.63266955679533021</v>
      </c>
      <c r="AA62" s="74">
        <v>5.0599999999999996</v>
      </c>
      <c r="AB62" s="74">
        <f>+'Rec. Diciembre'!$L$69</f>
        <v>5.9641788063173875</v>
      </c>
      <c r="AC62" s="74">
        <f>+'Rec. Diciembre'!$L$69+'Rec. Diciembre'!$L$70</f>
        <v>8.2598019431726097</v>
      </c>
      <c r="AD62" s="74">
        <f>+'Rec. Diciembre'!$L$69-'Rec. Diciembre'!$L$70</f>
        <v>3.6685556694621648</v>
      </c>
      <c r="AE62" s="74">
        <f>+'Rec. Diciembre'!$L$69+'Rec. Diciembre'!$L$70*2</f>
        <v>10.555425080027833</v>
      </c>
      <c r="AF62" s="74">
        <f>+'Rec. Diciembre'!$L$69-'Rec. Diciembre'!$L$70*2</f>
        <v>1.3729325326069421</v>
      </c>
      <c r="AG62" s="74">
        <v>5.13</v>
      </c>
      <c r="AH62" s="74">
        <f>+'Rec. Diciembre'!$N$69</f>
        <v>69.739981780539281</v>
      </c>
      <c r="AI62" s="74">
        <f>+'Rec. Diciembre'!$N$69+'Rec. Diciembre'!$N$70</f>
        <v>92.90898236215088</v>
      </c>
      <c r="AJ62" s="74">
        <f>+'Rec. Diciembre'!$N$69-'Rec. Diciembre'!$N$70</f>
        <v>46.570981198927683</v>
      </c>
      <c r="AK62" s="74">
        <f>+'Rec. Diciembre'!$N$69+'Rec. Diciembre'!$N$70*2</f>
        <v>116.07798294376248</v>
      </c>
      <c r="AL62" s="74">
        <f>+'Rec. Diciembre'!$N$69-'Rec. Diciembre'!$N$70*2</f>
        <v>23.401980617316084</v>
      </c>
      <c r="AM62" s="74">
        <v>74.77</v>
      </c>
      <c r="AN62" s="74">
        <f>+'Rec. Diciembre'!$O$69</f>
        <v>4.2643245718988352</v>
      </c>
      <c r="AO62" s="74">
        <f>+'Rec. Diciembre'!$O$69+'Rec. Diciembre'!$O$70</f>
        <v>6.7775628085788391</v>
      </c>
      <c r="AP62" s="74">
        <f>+'Rec. Diciembre'!$O$69-'Rec. Diciembre'!$O$70</f>
        <v>1.7510863352188317</v>
      </c>
      <c r="AQ62" s="74">
        <f>+'Rec. Diciembre'!$O$69+'Rec. Diciembre'!$O$70*2</f>
        <v>9.2908010452588421</v>
      </c>
      <c r="AR62" s="74">
        <f>+'Rec. Diciembre'!$O$69-'Rec. Diciembre'!$O$70*2</f>
        <v>-0.76215190146117173</v>
      </c>
      <c r="AS62" s="74"/>
      <c r="AT62" s="74">
        <f>+'Rec. Diciembre'!$P$69</f>
        <v>3.3623122606354814</v>
      </c>
      <c r="AU62" s="74">
        <f>+'Rec. Diciembre'!$P$69+'Rec. Diciembre'!$P$70</f>
        <v>4.8513495729593679</v>
      </c>
      <c r="AV62" s="74">
        <f>+'Rec. Diciembre'!$P$69-'Rec. Diciembre'!$P$70</f>
        <v>1.8732749483115947</v>
      </c>
      <c r="AW62" s="74">
        <f>+'Rec. Diciembre'!$P$69+'Rec. Diciembre'!$P$70*2</f>
        <v>6.3403868852832552</v>
      </c>
      <c r="AX62" s="74">
        <f>+'Rec. Diciembre'!$P$69-'Rec. Diciembre'!$P$70*2</f>
        <v>0.38423763598770799</v>
      </c>
      <c r="AY62" s="74"/>
      <c r="AZ62" s="74">
        <f>+'Rec. Diciembre'!$S$69</f>
        <v>10.882442015100928</v>
      </c>
      <c r="BA62" s="74">
        <f>+'Rec. Diciembre'!$S$69+'Rec. Diciembre'!$S$70</f>
        <v>18.764704720040914</v>
      </c>
      <c r="BB62" s="74">
        <f>+'Rec. Diciembre'!$S$69-'Rec. Diciembre'!$S$70</f>
        <v>3.0001793101609415</v>
      </c>
      <c r="BC62" s="74">
        <f>+'Rec. Diciembre'!$S$69+'Rec. Diciembre'!$S$70*2</f>
        <v>26.6469674249809</v>
      </c>
      <c r="BD62" s="74">
        <f>+'Rec. Diciembre'!$S$69-'Rec. Diciembre'!$S$70*2</f>
        <v>-4.8820833947790447</v>
      </c>
      <c r="BE62" s="74"/>
      <c r="BF62" s="115">
        <f>+ESTADISTICA!$AO$771</f>
        <v>23.78259649122807</v>
      </c>
      <c r="BG62" s="115">
        <f>+ESTADISTICA!$AO$771+ESTADISTICA!$AO$772</f>
        <v>30.897279379602665</v>
      </c>
      <c r="BH62" s="115">
        <f>+ESTADISTICA!$AO$771-ESTADISTICA!$AO$772</f>
        <v>16.667913602853474</v>
      </c>
      <c r="BI62" s="115">
        <f>+ESTADISTICA!$AO$771+ESTADISTICA!$AO$772*2</f>
        <v>38.01196226797726</v>
      </c>
      <c r="BJ62" s="115">
        <f>+ESTADISTICA!$AO$771-ESTADISTICA!$AO$772*2</f>
        <v>9.5532307144788788</v>
      </c>
      <c r="BK62" s="115"/>
      <c r="BL62" s="115">
        <f>+ESTADISTICA!$AP$771</f>
        <v>9632.5831578947345</v>
      </c>
      <c r="BM62" s="115">
        <f>+ESTADISTICA!$AP$771+ESTADISTICA!$AP$772</f>
        <v>11691.79056018239</v>
      </c>
      <c r="BN62" s="115">
        <f>+ESTADISTICA!$AP$771-ESTADISTICA!$AP$772</f>
        <v>7573.3757556070796</v>
      </c>
      <c r="BO62" s="115">
        <f>+ESTADISTICA!$AP$771+ESTADISTICA!$AP$772*2</f>
        <v>13750.997962470043</v>
      </c>
      <c r="BP62" s="115">
        <f>+ESTADISTICA!$AP$771-ESTADISTICA!$AP$772*2</f>
        <v>5514.1683533194255</v>
      </c>
      <c r="BQ62" s="115"/>
      <c r="BR62" s="114">
        <f>+ESTADISTICA!$AQ$771</f>
        <v>39.818771929824571</v>
      </c>
      <c r="BS62" s="114">
        <f>+ESTADISTICA!$AQ$771+ESTADISTICA!$AQ$772</f>
        <v>48.631387090201841</v>
      </c>
      <c r="BT62" s="114">
        <f>+ESTADISTICA!$AQ$771-ESTADISTICA!$AQ$772</f>
        <v>31.006156769447301</v>
      </c>
      <c r="BU62" s="114">
        <f>+ESTADISTICA!$AQ$771+ESTADISTICA!$AQ$772*2</f>
        <v>57.444002250579103</v>
      </c>
      <c r="BV62" s="114">
        <f>+ESTADISTICA!$AQ$771-ESTADISTICA!$AQ$772*2</f>
        <v>22.193541609070035</v>
      </c>
      <c r="BW62" s="114"/>
      <c r="BX62" s="74">
        <f>+ESTADISTICA!$AR$771</f>
        <v>10.63842105263158</v>
      </c>
      <c r="BY62" s="74">
        <f>+ESTADISTICA!$AR$771+ESTADISTICA!$AR$772</f>
        <v>14.039956309726993</v>
      </c>
      <c r="BZ62" s="74">
        <f>+ESTADISTICA!$AR$771-ESTADISTICA!$AR$772</f>
        <v>7.2368857955361676</v>
      </c>
      <c r="CA62" s="74">
        <f>+ESTADISTICA!$AR$771+ESTADISTICA!$AR$772*2</f>
        <v>17.441491566822407</v>
      </c>
      <c r="CB62" s="74">
        <f>+ESTADISTICA!$AR$771-ESTADISTICA!$AR$772*2</f>
        <v>3.8353505384407551</v>
      </c>
      <c r="CC62" s="74"/>
      <c r="CD62" s="74">
        <f>+ESTADISTICA!$BL$771</f>
        <v>1.3761929824561403</v>
      </c>
      <c r="CE62" s="74">
        <f>+ESTADISTICA!$BL$771+ESTADISTICA!$BL$772</f>
        <v>1.9599445330382501</v>
      </c>
      <c r="CF62" s="74">
        <f>+ESTADISTICA!$BL$771-ESTADISTICA!$BL$772</f>
        <v>0.79244143187403038</v>
      </c>
      <c r="CG62" s="74">
        <f>+ESTADISTICA!$BL$771+ESTADISTICA!$BL$772*2</f>
        <v>2.5436960836203601</v>
      </c>
      <c r="CH62" s="74">
        <f>+ESTADISTICA!$BL$771-ESTADISTICA!$BL$772*2</f>
        <v>0.20868988129192045</v>
      </c>
      <c r="CI62" s="74"/>
      <c r="CJ62" s="74">
        <f>+ESTADISTICA!$BM$771</f>
        <v>776.40175438596486</v>
      </c>
      <c r="CK62" s="74">
        <f>+ESTADISTICA!$BM$771+ESTADISTICA!$BM$772</f>
        <v>1085.0072702386867</v>
      </c>
      <c r="CL62" s="74">
        <f>+ESTADISTICA!$BM$771-ESTADISTICA!$BM$772</f>
        <v>467.79623853324307</v>
      </c>
      <c r="CM62" s="74">
        <f>+ESTADISTICA!$BM$771+ESTADISTICA!$BM$772*2</f>
        <v>1393.6127860914085</v>
      </c>
      <c r="CN62" s="74">
        <f>+ESTADISTICA!$BM$771-ESTADISTICA!$BM$772*2</f>
        <v>159.19072268052128</v>
      </c>
      <c r="CO62" s="74"/>
      <c r="CP62" s="114">
        <f>+ESTADISTICA!$BO$771</f>
        <v>50.673157894736832</v>
      </c>
      <c r="CQ62" s="114">
        <f>+ESTADISTICA!$BO$771+ESTADISTICA!$BO$772</f>
        <v>57.927057377550724</v>
      </c>
      <c r="CR62" s="114">
        <f>+ESTADISTICA!$BO$771-ESTADISTICA!$BO$772</f>
        <v>43.419258411922939</v>
      </c>
      <c r="CS62" s="114">
        <f>+ESTADISTICA!$BO$771+ESTADISTICA!$BO$772*2</f>
        <v>65.180956860364617</v>
      </c>
      <c r="CT62" s="114">
        <f>+ESTADISTICA!$BO$771-ESTADISTICA!$BO$772*2</f>
        <v>36.16535892910904</v>
      </c>
      <c r="CU62" s="72"/>
      <c r="CV62" s="115">
        <f>+ESTADISTICA!$CJ$771</f>
        <v>2.5155892857142859</v>
      </c>
      <c r="CW62" s="115">
        <f>+ESTADISTICA!$CJ$771+ESTADISTICA!$CJ$772</f>
        <v>3.8390560937163278</v>
      </c>
      <c r="CX62" s="115">
        <f>+ESTADISTICA!$CJ$771-ESTADISTICA!$CJ$772</f>
        <v>1.1921224777122439</v>
      </c>
      <c r="CY62" s="115">
        <f>+ESTADISTICA!$CJ$771+ESTADISTICA!$CJ$772*2</f>
        <v>5.1625229017183702</v>
      </c>
      <c r="CZ62" s="115">
        <f>+ESTADISTICA!$CJ$771-ESTADISTICA!$CJ$772*2</f>
        <v>-0.13134433028979808</v>
      </c>
      <c r="DA62" s="105"/>
      <c r="DB62" s="115">
        <f>+ESTADISTICA!$CK$771</f>
        <v>749.21446428571403</v>
      </c>
      <c r="DC62" s="115">
        <f>+ESTADISTICA!$CK$771+ESTADISTICA!$CK$772</f>
        <v>1260.1168024213255</v>
      </c>
      <c r="DD62" s="115">
        <f>+ESTADISTICA!$CK$771-ESTADISTICA!$CK$772</f>
        <v>238.31212615010253</v>
      </c>
      <c r="DE62" s="115">
        <f>+ESTADISTICA!$CK$771+ESTADISTICA!$CK$772*2</f>
        <v>1771.0191405569371</v>
      </c>
      <c r="DF62" s="115">
        <f>+ESTADISTICA!$CK$771-ESTADISTICA!$CK$772*2</f>
        <v>-272.59021198550897</v>
      </c>
      <c r="DG62" s="105"/>
      <c r="DH62" s="115">
        <f>+ESTADISTICA!$CN$771</f>
        <v>32.926125000000006</v>
      </c>
      <c r="DI62" s="115">
        <f>+ESTADISTICA!$CN$771+ESTADISTICA!$CN$772</f>
        <v>41.510772175600486</v>
      </c>
      <c r="DJ62" s="115">
        <f>+ESTADISTICA!$CN$771-ESTADISTICA!$CN$772</f>
        <v>24.341477824399526</v>
      </c>
      <c r="DK62" s="115">
        <f>+ESTADISTICA!$CN$771+ESTADISTICA!$CN$772*2</f>
        <v>50.09541935120096</v>
      </c>
      <c r="DL62" s="115">
        <f>+ESTADISTICA!$CN$771-ESTADISTICA!$CN$772*2</f>
        <v>15.756830648799049</v>
      </c>
      <c r="DM62" s="105"/>
    </row>
    <row r="63" spans="3:117" x14ac:dyDescent="0.25">
      <c r="C63" s="70">
        <v>724</v>
      </c>
      <c r="D63" s="114">
        <f>+'Rec. Diciembre'!$G$69</f>
        <v>59.718397140410723</v>
      </c>
      <c r="E63" s="114">
        <f>+'Rec. Diciembre'!$G$69+'Rec. Diciembre'!$G$70</f>
        <v>79.56947997745614</v>
      </c>
      <c r="F63" s="114">
        <f>+'Rec. Diciembre'!$G$69-'Rec. Diciembre'!$G$70</f>
        <v>39.867314303365305</v>
      </c>
      <c r="G63" s="114">
        <f>+'Rec. Diciembre'!$G$69+'Rec. Diciembre'!$G$70*2</f>
        <v>99.420562814501551</v>
      </c>
      <c r="H63" s="114">
        <f>+'Rec. Diciembre'!$G$69-'Rec. Diciembre'!$G$70*2</f>
        <v>20.016231466319894</v>
      </c>
      <c r="I63" s="114">
        <v>65.63</v>
      </c>
      <c r="J63" s="114">
        <f>+'Rec. Diciembre'!$H$69</f>
        <v>73.942210917869019</v>
      </c>
      <c r="K63" s="114">
        <f>+'Rec. Diciembre'!$H$69+'Rec. Diciembre'!$H$70</f>
        <v>98.409794611773862</v>
      </c>
      <c r="L63" s="114">
        <f>+'Rec. Diciembre'!$H$69-'Rec. Diciembre'!$H$70</f>
        <v>49.474627223964177</v>
      </c>
      <c r="M63" s="114">
        <f>+'Rec. Diciembre'!$H$69+'Rec. Diciembre'!$H$70*2</f>
        <v>122.87737830567869</v>
      </c>
      <c r="N63" s="114">
        <f>+'Rec. Diciembre'!$H$69-'Rec. Diciembre'!$H$70*2</f>
        <v>25.007043530059342</v>
      </c>
      <c r="O63" s="114">
        <v>82.78</v>
      </c>
      <c r="P63" s="114">
        <f>+'Rec. Diciembre'!$I$69</f>
        <v>79.922204634160337</v>
      </c>
      <c r="Q63" s="114">
        <f>+'Rec. Diciembre'!$I$69+'Rec. Diciembre'!$I$70</f>
        <v>106.3185991193848</v>
      </c>
      <c r="R63" s="114">
        <f>+'Rec. Diciembre'!$I$69-'Rec. Diciembre'!$I$70</f>
        <v>53.525810148935875</v>
      </c>
      <c r="S63" s="114">
        <f>+'Rec. Diciembre'!$I$69+'Rec. Diciembre'!$I$70*2</f>
        <v>132.71499360460928</v>
      </c>
      <c r="T63" s="114">
        <f>+'Rec. Diciembre'!$I$69-'Rec. Diciembre'!$I$70*2</f>
        <v>27.129415663711406</v>
      </c>
      <c r="U63" s="114">
        <v>87.75</v>
      </c>
      <c r="V63" s="74">
        <f>+'Rec. Diciembre'!$K$69</f>
        <v>4.2377690526466996</v>
      </c>
      <c r="W63" s="74">
        <f>+'Rec. Diciembre'!$K$69+'Rec. Diciembre'!$K$70</f>
        <v>6.0403188005723845</v>
      </c>
      <c r="X63" s="74">
        <f>+'Rec. Diciembre'!$K$69-'Rec. Diciembre'!$K$70</f>
        <v>2.4352193047210147</v>
      </c>
      <c r="Y63" s="74">
        <f>+'Rec. Diciembre'!$K$69+'Rec. Diciembre'!$K$70*2</f>
        <v>7.8428685484980694</v>
      </c>
      <c r="Z63" s="74">
        <f>+'Rec. Diciembre'!$K$69-'Rec. Diciembre'!$K$70*2</f>
        <v>0.63266955679533021</v>
      </c>
      <c r="AA63" s="74">
        <v>5.0599999999999996</v>
      </c>
      <c r="AB63" s="74">
        <f>+'Rec. Diciembre'!$L$69</f>
        <v>5.9641788063173875</v>
      </c>
      <c r="AC63" s="74">
        <f>+'Rec. Diciembre'!$L$69+'Rec. Diciembre'!$L$70</f>
        <v>8.2598019431726097</v>
      </c>
      <c r="AD63" s="74">
        <f>+'Rec. Diciembre'!$L$69-'Rec. Diciembre'!$L$70</f>
        <v>3.6685556694621648</v>
      </c>
      <c r="AE63" s="74">
        <f>+'Rec. Diciembre'!$L$69+'Rec. Diciembre'!$L$70*2</f>
        <v>10.555425080027833</v>
      </c>
      <c r="AF63" s="74">
        <f>+'Rec. Diciembre'!$L$69-'Rec. Diciembre'!$L$70*2</f>
        <v>1.3729325326069421</v>
      </c>
      <c r="AG63" s="74">
        <v>5.13</v>
      </c>
      <c r="AH63" s="74">
        <f>+'Rec. Diciembre'!$N$69</f>
        <v>69.739981780539281</v>
      </c>
      <c r="AI63" s="74">
        <f>+'Rec. Diciembre'!$N$69+'Rec. Diciembre'!$N$70</f>
        <v>92.90898236215088</v>
      </c>
      <c r="AJ63" s="74">
        <f>+'Rec. Diciembre'!$N$69-'Rec. Diciembre'!$N$70</f>
        <v>46.570981198927683</v>
      </c>
      <c r="AK63" s="74">
        <f>+'Rec. Diciembre'!$N$69+'Rec. Diciembre'!$N$70*2</f>
        <v>116.07798294376248</v>
      </c>
      <c r="AL63" s="74">
        <f>+'Rec. Diciembre'!$N$69-'Rec. Diciembre'!$N$70*2</f>
        <v>23.401980617316084</v>
      </c>
      <c r="AM63" s="74">
        <v>74.77</v>
      </c>
      <c r="AN63" s="74">
        <f>+'Rec. Diciembre'!$O$69</f>
        <v>4.2643245718988352</v>
      </c>
      <c r="AO63" s="74">
        <f>+'Rec. Diciembre'!$O$69+'Rec. Diciembre'!$O$70</f>
        <v>6.7775628085788391</v>
      </c>
      <c r="AP63" s="74">
        <f>+'Rec. Diciembre'!$O$69-'Rec. Diciembre'!$O$70</f>
        <v>1.7510863352188317</v>
      </c>
      <c r="AQ63" s="74">
        <f>+'Rec. Diciembre'!$O$69+'Rec. Diciembre'!$O$70*2</f>
        <v>9.2908010452588421</v>
      </c>
      <c r="AR63" s="74">
        <f>+'Rec. Diciembre'!$O$69-'Rec. Diciembre'!$O$70*2</f>
        <v>-0.76215190146117173</v>
      </c>
      <c r="AS63" s="74"/>
      <c r="AT63" s="74">
        <f>+'Rec. Diciembre'!$P$69</f>
        <v>3.3623122606354814</v>
      </c>
      <c r="AU63" s="74">
        <f>+'Rec. Diciembre'!$P$69+'Rec. Diciembre'!$P$70</f>
        <v>4.8513495729593679</v>
      </c>
      <c r="AV63" s="74">
        <f>+'Rec. Diciembre'!$P$69-'Rec. Diciembre'!$P$70</f>
        <v>1.8732749483115947</v>
      </c>
      <c r="AW63" s="74">
        <f>+'Rec. Diciembre'!$P$69+'Rec. Diciembre'!$P$70*2</f>
        <v>6.3403868852832552</v>
      </c>
      <c r="AX63" s="74">
        <f>+'Rec. Diciembre'!$P$69-'Rec. Diciembre'!$P$70*2</f>
        <v>0.38423763598770799</v>
      </c>
      <c r="AY63" s="74"/>
      <c r="AZ63" s="74">
        <f>+'Rec. Diciembre'!$S$69</f>
        <v>10.882442015100928</v>
      </c>
      <c r="BA63" s="74">
        <f>+'Rec. Diciembre'!$S$69+'Rec. Diciembre'!$S$70</f>
        <v>18.764704720040914</v>
      </c>
      <c r="BB63" s="74">
        <f>+'Rec. Diciembre'!$S$69-'Rec. Diciembre'!$S$70</f>
        <v>3.0001793101609415</v>
      </c>
      <c r="BC63" s="74">
        <f>+'Rec. Diciembre'!$S$69+'Rec. Diciembre'!$S$70*2</f>
        <v>26.6469674249809</v>
      </c>
      <c r="BD63" s="74">
        <f>+'Rec. Diciembre'!$S$69-'Rec. Diciembre'!$S$70*2</f>
        <v>-4.8820833947790447</v>
      </c>
      <c r="BE63" s="74"/>
      <c r="BF63" s="115">
        <f>+ESTADISTICA!$AO$771</f>
        <v>23.78259649122807</v>
      </c>
      <c r="BG63" s="115">
        <f>+ESTADISTICA!$AO$771+ESTADISTICA!$AO$772</f>
        <v>30.897279379602665</v>
      </c>
      <c r="BH63" s="115">
        <f>+ESTADISTICA!$AO$771-ESTADISTICA!$AO$772</f>
        <v>16.667913602853474</v>
      </c>
      <c r="BI63" s="115">
        <f>+ESTADISTICA!$AO$771+ESTADISTICA!$AO$772*2</f>
        <v>38.01196226797726</v>
      </c>
      <c r="BJ63" s="115">
        <f>+ESTADISTICA!$AO$771-ESTADISTICA!$AO$772*2</f>
        <v>9.5532307144788788</v>
      </c>
      <c r="BK63" s="115"/>
      <c r="BL63" s="115">
        <f>+ESTADISTICA!$AP$771</f>
        <v>9632.5831578947345</v>
      </c>
      <c r="BM63" s="115">
        <f>+ESTADISTICA!$AP$771+ESTADISTICA!$AP$772</f>
        <v>11691.79056018239</v>
      </c>
      <c r="BN63" s="115">
        <f>+ESTADISTICA!$AP$771-ESTADISTICA!$AP$772</f>
        <v>7573.3757556070796</v>
      </c>
      <c r="BO63" s="115">
        <f>+ESTADISTICA!$AP$771+ESTADISTICA!$AP$772*2</f>
        <v>13750.997962470043</v>
      </c>
      <c r="BP63" s="115">
        <f>+ESTADISTICA!$AP$771-ESTADISTICA!$AP$772*2</f>
        <v>5514.1683533194255</v>
      </c>
      <c r="BQ63" s="115"/>
      <c r="BR63" s="114">
        <f>+ESTADISTICA!$AQ$771</f>
        <v>39.818771929824571</v>
      </c>
      <c r="BS63" s="114">
        <f>+ESTADISTICA!$AQ$771+ESTADISTICA!$AQ$772</f>
        <v>48.631387090201841</v>
      </c>
      <c r="BT63" s="114">
        <f>+ESTADISTICA!$AQ$771-ESTADISTICA!$AQ$772</f>
        <v>31.006156769447301</v>
      </c>
      <c r="BU63" s="114">
        <f>+ESTADISTICA!$AQ$771+ESTADISTICA!$AQ$772*2</f>
        <v>57.444002250579103</v>
      </c>
      <c r="BV63" s="114">
        <f>+ESTADISTICA!$AQ$771-ESTADISTICA!$AQ$772*2</f>
        <v>22.193541609070035</v>
      </c>
      <c r="BW63" s="114"/>
      <c r="BX63" s="74">
        <f>+ESTADISTICA!$AR$771</f>
        <v>10.63842105263158</v>
      </c>
      <c r="BY63" s="74">
        <f>+ESTADISTICA!$AR$771+ESTADISTICA!$AR$772</f>
        <v>14.039956309726993</v>
      </c>
      <c r="BZ63" s="74">
        <f>+ESTADISTICA!$AR$771-ESTADISTICA!$AR$772</f>
        <v>7.2368857955361676</v>
      </c>
      <c r="CA63" s="74">
        <f>+ESTADISTICA!$AR$771+ESTADISTICA!$AR$772*2</f>
        <v>17.441491566822407</v>
      </c>
      <c r="CB63" s="74">
        <f>+ESTADISTICA!$AR$771-ESTADISTICA!$AR$772*2</f>
        <v>3.8353505384407551</v>
      </c>
      <c r="CC63" s="74"/>
      <c r="CD63" s="74">
        <f>+ESTADISTICA!$BL$771</f>
        <v>1.3761929824561403</v>
      </c>
      <c r="CE63" s="74">
        <f>+ESTADISTICA!$BL$771+ESTADISTICA!$BL$772</f>
        <v>1.9599445330382501</v>
      </c>
      <c r="CF63" s="74">
        <f>+ESTADISTICA!$BL$771-ESTADISTICA!$BL$772</f>
        <v>0.79244143187403038</v>
      </c>
      <c r="CG63" s="74">
        <f>+ESTADISTICA!$BL$771+ESTADISTICA!$BL$772*2</f>
        <v>2.5436960836203601</v>
      </c>
      <c r="CH63" s="74">
        <f>+ESTADISTICA!$BL$771-ESTADISTICA!$BL$772*2</f>
        <v>0.20868988129192045</v>
      </c>
      <c r="CI63" s="74"/>
      <c r="CJ63" s="74">
        <f>+ESTADISTICA!$BM$771</f>
        <v>776.40175438596486</v>
      </c>
      <c r="CK63" s="74">
        <f>+ESTADISTICA!$BM$771+ESTADISTICA!$BM$772</f>
        <v>1085.0072702386867</v>
      </c>
      <c r="CL63" s="74">
        <f>+ESTADISTICA!$BM$771-ESTADISTICA!$BM$772</f>
        <v>467.79623853324307</v>
      </c>
      <c r="CM63" s="74">
        <f>+ESTADISTICA!$BM$771+ESTADISTICA!$BM$772*2</f>
        <v>1393.6127860914085</v>
      </c>
      <c r="CN63" s="74">
        <f>+ESTADISTICA!$BM$771-ESTADISTICA!$BM$772*2</f>
        <v>159.19072268052128</v>
      </c>
      <c r="CO63" s="74"/>
      <c r="CP63" s="114">
        <f>+ESTADISTICA!$BO$771</f>
        <v>50.673157894736832</v>
      </c>
      <c r="CQ63" s="114">
        <f>+ESTADISTICA!$BO$771+ESTADISTICA!$BO$772</f>
        <v>57.927057377550724</v>
      </c>
      <c r="CR63" s="114">
        <f>+ESTADISTICA!$BO$771-ESTADISTICA!$BO$772</f>
        <v>43.419258411922939</v>
      </c>
      <c r="CS63" s="114">
        <f>+ESTADISTICA!$BO$771+ESTADISTICA!$BO$772*2</f>
        <v>65.180956860364617</v>
      </c>
      <c r="CT63" s="114">
        <f>+ESTADISTICA!$BO$771-ESTADISTICA!$BO$772*2</f>
        <v>36.16535892910904</v>
      </c>
      <c r="CU63" s="72"/>
      <c r="CV63" s="115">
        <f>+ESTADISTICA!$CJ$771</f>
        <v>2.5155892857142859</v>
      </c>
      <c r="CW63" s="115">
        <f>+ESTADISTICA!$CJ$771+ESTADISTICA!$CJ$772</f>
        <v>3.8390560937163278</v>
      </c>
      <c r="CX63" s="115">
        <f>+ESTADISTICA!$CJ$771-ESTADISTICA!$CJ$772</f>
        <v>1.1921224777122439</v>
      </c>
      <c r="CY63" s="115">
        <f>+ESTADISTICA!$CJ$771+ESTADISTICA!$CJ$772*2</f>
        <v>5.1625229017183702</v>
      </c>
      <c r="CZ63" s="115">
        <f>+ESTADISTICA!$CJ$771-ESTADISTICA!$CJ$772*2</f>
        <v>-0.13134433028979808</v>
      </c>
      <c r="DA63" s="105"/>
      <c r="DB63" s="115">
        <f>+ESTADISTICA!$CK$771</f>
        <v>749.21446428571403</v>
      </c>
      <c r="DC63" s="115">
        <f>+ESTADISTICA!$CK$771+ESTADISTICA!$CK$772</f>
        <v>1260.1168024213255</v>
      </c>
      <c r="DD63" s="115">
        <f>+ESTADISTICA!$CK$771-ESTADISTICA!$CK$772</f>
        <v>238.31212615010253</v>
      </c>
      <c r="DE63" s="115">
        <f>+ESTADISTICA!$CK$771+ESTADISTICA!$CK$772*2</f>
        <v>1771.0191405569371</v>
      </c>
      <c r="DF63" s="115">
        <f>+ESTADISTICA!$CK$771-ESTADISTICA!$CK$772*2</f>
        <v>-272.59021198550897</v>
      </c>
      <c r="DG63" s="105"/>
      <c r="DH63" s="115">
        <f>+ESTADISTICA!$CN$771</f>
        <v>32.926125000000006</v>
      </c>
      <c r="DI63" s="115">
        <f>+ESTADISTICA!$CN$771+ESTADISTICA!$CN$772</f>
        <v>41.510772175600486</v>
      </c>
      <c r="DJ63" s="115">
        <f>+ESTADISTICA!$CN$771-ESTADISTICA!$CN$772</f>
        <v>24.341477824399526</v>
      </c>
      <c r="DK63" s="115">
        <f>+ESTADISTICA!$CN$771+ESTADISTICA!$CN$772*2</f>
        <v>50.09541935120096</v>
      </c>
      <c r="DL63" s="115">
        <f>+ESTADISTICA!$CN$771-ESTADISTICA!$CN$772*2</f>
        <v>15.756830648799049</v>
      </c>
      <c r="DM63" s="105"/>
    </row>
    <row r="64" spans="3:117" x14ac:dyDescent="0.25">
      <c r="C64" s="70">
        <v>725</v>
      </c>
      <c r="D64" s="114">
        <f>+'Rec. Diciembre'!$G$69</f>
        <v>59.718397140410723</v>
      </c>
      <c r="E64" s="114">
        <f>+'Rec. Diciembre'!$G$69+'Rec. Diciembre'!$G$70</f>
        <v>79.56947997745614</v>
      </c>
      <c r="F64" s="114">
        <f>+'Rec. Diciembre'!$G$69-'Rec. Diciembre'!$G$70</f>
        <v>39.867314303365305</v>
      </c>
      <c r="G64" s="114">
        <f>+'Rec. Diciembre'!$G$69+'Rec. Diciembre'!$G$70*2</f>
        <v>99.420562814501551</v>
      </c>
      <c r="H64" s="114">
        <f>+'Rec. Diciembre'!$G$69-'Rec. Diciembre'!$G$70*2</f>
        <v>20.016231466319894</v>
      </c>
      <c r="I64" s="114">
        <v>65.63</v>
      </c>
      <c r="J64" s="114">
        <f>+'Rec. Diciembre'!$H$69</f>
        <v>73.942210917869019</v>
      </c>
      <c r="K64" s="114">
        <f>+'Rec. Diciembre'!$H$69+'Rec. Diciembre'!$H$70</f>
        <v>98.409794611773862</v>
      </c>
      <c r="L64" s="114">
        <f>+'Rec. Diciembre'!$H$69-'Rec. Diciembre'!$H$70</f>
        <v>49.474627223964177</v>
      </c>
      <c r="M64" s="114">
        <f>+'Rec. Diciembre'!$H$69+'Rec. Diciembre'!$H$70*2</f>
        <v>122.87737830567869</v>
      </c>
      <c r="N64" s="114">
        <f>+'Rec. Diciembre'!$H$69-'Rec. Diciembre'!$H$70*2</f>
        <v>25.007043530059342</v>
      </c>
      <c r="O64" s="114">
        <v>82.78</v>
      </c>
      <c r="P64" s="114">
        <f>+'Rec. Diciembre'!$I$69</f>
        <v>79.922204634160337</v>
      </c>
      <c r="Q64" s="114">
        <f>+'Rec. Diciembre'!$I$69+'Rec. Diciembre'!$I$70</f>
        <v>106.3185991193848</v>
      </c>
      <c r="R64" s="114">
        <f>+'Rec. Diciembre'!$I$69-'Rec. Diciembre'!$I$70</f>
        <v>53.525810148935875</v>
      </c>
      <c r="S64" s="114">
        <f>+'Rec. Diciembre'!$I$69+'Rec. Diciembre'!$I$70*2</f>
        <v>132.71499360460928</v>
      </c>
      <c r="T64" s="114">
        <f>+'Rec. Diciembre'!$I$69-'Rec. Diciembre'!$I$70*2</f>
        <v>27.129415663711406</v>
      </c>
      <c r="U64" s="114">
        <v>87.75</v>
      </c>
      <c r="V64" s="74">
        <f>+'Rec. Diciembre'!$K$69</f>
        <v>4.2377690526466996</v>
      </c>
      <c r="W64" s="74">
        <f>+'Rec. Diciembre'!$K$69+'Rec. Diciembre'!$K$70</f>
        <v>6.0403188005723845</v>
      </c>
      <c r="X64" s="74">
        <f>+'Rec. Diciembre'!$K$69-'Rec. Diciembre'!$K$70</f>
        <v>2.4352193047210147</v>
      </c>
      <c r="Y64" s="74">
        <f>+'Rec. Diciembre'!$K$69+'Rec. Diciembre'!$K$70*2</f>
        <v>7.8428685484980694</v>
      </c>
      <c r="Z64" s="74">
        <f>+'Rec. Diciembre'!$K$69-'Rec. Diciembre'!$K$70*2</f>
        <v>0.63266955679533021</v>
      </c>
      <c r="AA64" s="74">
        <v>5.0599999999999996</v>
      </c>
      <c r="AB64" s="74">
        <f>+'Rec. Diciembre'!$L$69</f>
        <v>5.9641788063173875</v>
      </c>
      <c r="AC64" s="74">
        <f>+'Rec. Diciembre'!$L$69+'Rec. Diciembre'!$L$70</f>
        <v>8.2598019431726097</v>
      </c>
      <c r="AD64" s="74">
        <f>+'Rec. Diciembre'!$L$69-'Rec. Diciembre'!$L$70</f>
        <v>3.6685556694621648</v>
      </c>
      <c r="AE64" s="74">
        <f>+'Rec. Diciembre'!$L$69+'Rec. Diciembre'!$L$70*2</f>
        <v>10.555425080027833</v>
      </c>
      <c r="AF64" s="74">
        <f>+'Rec. Diciembre'!$L$69-'Rec. Diciembre'!$L$70*2</f>
        <v>1.3729325326069421</v>
      </c>
      <c r="AG64" s="74">
        <v>5.13</v>
      </c>
      <c r="AH64" s="74">
        <f>+'Rec. Diciembre'!$N$69</f>
        <v>69.739981780539281</v>
      </c>
      <c r="AI64" s="74">
        <f>+'Rec. Diciembre'!$N$69+'Rec. Diciembre'!$N$70</f>
        <v>92.90898236215088</v>
      </c>
      <c r="AJ64" s="74">
        <f>+'Rec. Diciembre'!$N$69-'Rec. Diciembre'!$N$70</f>
        <v>46.570981198927683</v>
      </c>
      <c r="AK64" s="74">
        <f>+'Rec. Diciembre'!$N$69+'Rec. Diciembre'!$N$70*2</f>
        <v>116.07798294376248</v>
      </c>
      <c r="AL64" s="74">
        <f>+'Rec. Diciembre'!$N$69-'Rec. Diciembre'!$N$70*2</f>
        <v>23.401980617316084</v>
      </c>
      <c r="AM64" s="74">
        <v>74.77</v>
      </c>
      <c r="AN64" s="74">
        <f>+'Rec. Diciembre'!$O$69</f>
        <v>4.2643245718988352</v>
      </c>
      <c r="AO64" s="74">
        <f>+'Rec. Diciembre'!$O$69+'Rec. Diciembre'!$O$70</f>
        <v>6.7775628085788391</v>
      </c>
      <c r="AP64" s="74">
        <f>+'Rec. Diciembre'!$O$69-'Rec. Diciembre'!$O$70</f>
        <v>1.7510863352188317</v>
      </c>
      <c r="AQ64" s="74">
        <f>+'Rec. Diciembre'!$O$69+'Rec. Diciembre'!$O$70*2</f>
        <v>9.2908010452588421</v>
      </c>
      <c r="AR64" s="74">
        <f>+'Rec. Diciembre'!$O$69-'Rec. Diciembre'!$O$70*2</f>
        <v>-0.76215190146117173</v>
      </c>
      <c r="AS64" s="74"/>
      <c r="AT64" s="74">
        <f>+'Rec. Diciembre'!$P$69</f>
        <v>3.3623122606354814</v>
      </c>
      <c r="AU64" s="74">
        <f>+'Rec. Diciembre'!$P$69+'Rec. Diciembre'!$P$70</f>
        <v>4.8513495729593679</v>
      </c>
      <c r="AV64" s="74">
        <f>+'Rec. Diciembre'!$P$69-'Rec. Diciembre'!$P$70</f>
        <v>1.8732749483115947</v>
      </c>
      <c r="AW64" s="74">
        <f>+'Rec. Diciembre'!$P$69+'Rec. Diciembre'!$P$70*2</f>
        <v>6.3403868852832552</v>
      </c>
      <c r="AX64" s="74">
        <f>+'Rec. Diciembre'!$P$69-'Rec. Diciembre'!$P$70*2</f>
        <v>0.38423763598770799</v>
      </c>
      <c r="AY64" s="74"/>
      <c r="AZ64" s="74">
        <f>+'Rec. Diciembre'!$S$69</f>
        <v>10.882442015100928</v>
      </c>
      <c r="BA64" s="74">
        <f>+'Rec. Diciembre'!$S$69+'Rec. Diciembre'!$S$70</f>
        <v>18.764704720040914</v>
      </c>
      <c r="BB64" s="74">
        <f>+'Rec. Diciembre'!$S$69-'Rec. Diciembre'!$S$70</f>
        <v>3.0001793101609415</v>
      </c>
      <c r="BC64" s="74">
        <f>+'Rec. Diciembre'!$S$69+'Rec. Diciembre'!$S$70*2</f>
        <v>26.6469674249809</v>
      </c>
      <c r="BD64" s="74">
        <f>+'Rec. Diciembre'!$S$69-'Rec. Diciembre'!$S$70*2</f>
        <v>-4.8820833947790447</v>
      </c>
      <c r="BE64" s="74"/>
      <c r="BF64" s="115">
        <f>+ESTADISTICA!$AO$771</f>
        <v>23.78259649122807</v>
      </c>
      <c r="BG64" s="115">
        <f>+ESTADISTICA!$AO$771+ESTADISTICA!$AO$772</f>
        <v>30.897279379602665</v>
      </c>
      <c r="BH64" s="115">
        <f>+ESTADISTICA!$AO$771-ESTADISTICA!$AO$772</f>
        <v>16.667913602853474</v>
      </c>
      <c r="BI64" s="115">
        <f>+ESTADISTICA!$AO$771+ESTADISTICA!$AO$772*2</f>
        <v>38.01196226797726</v>
      </c>
      <c r="BJ64" s="115">
        <f>+ESTADISTICA!$AO$771-ESTADISTICA!$AO$772*2</f>
        <v>9.5532307144788788</v>
      </c>
      <c r="BK64" s="115"/>
      <c r="BL64" s="115">
        <f>+ESTADISTICA!$AP$771</f>
        <v>9632.5831578947345</v>
      </c>
      <c r="BM64" s="115">
        <f>+ESTADISTICA!$AP$771+ESTADISTICA!$AP$772</f>
        <v>11691.79056018239</v>
      </c>
      <c r="BN64" s="115">
        <f>+ESTADISTICA!$AP$771-ESTADISTICA!$AP$772</f>
        <v>7573.3757556070796</v>
      </c>
      <c r="BO64" s="115">
        <f>+ESTADISTICA!$AP$771+ESTADISTICA!$AP$772*2</f>
        <v>13750.997962470043</v>
      </c>
      <c r="BP64" s="115">
        <f>+ESTADISTICA!$AP$771-ESTADISTICA!$AP$772*2</f>
        <v>5514.1683533194255</v>
      </c>
      <c r="BQ64" s="115"/>
      <c r="BR64" s="114">
        <f>+ESTADISTICA!$AQ$771</f>
        <v>39.818771929824571</v>
      </c>
      <c r="BS64" s="114">
        <f>+ESTADISTICA!$AQ$771+ESTADISTICA!$AQ$772</f>
        <v>48.631387090201841</v>
      </c>
      <c r="BT64" s="114">
        <f>+ESTADISTICA!$AQ$771-ESTADISTICA!$AQ$772</f>
        <v>31.006156769447301</v>
      </c>
      <c r="BU64" s="114">
        <f>+ESTADISTICA!$AQ$771+ESTADISTICA!$AQ$772*2</f>
        <v>57.444002250579103</v>
      </c>
      <c r="BV64" s="114">
        <f>+ESTADISTICA!$AQ$771-ESTADISTICA!$AQ$772*2</f>
        <v>22.193541609070035</v>
      </c>
      <c r="BW64" s="114"/>
      <c r="BX64" s="74">
        <f>+ESTADISTICA!$AR$771</f>
        <v>10.63842105263158</v>
      </c>
      <c r="BY64" s="74">
        <f>+ESTADISTICA!$AR$771+ESTADISTICA!$AR$772</f>
        <v>14.039956309726993</v>
      </c>
      <c r="BZ64" s="74">
        <f>+ESTADISTICA!$AR$771-ESTADISTICA!$AR$772</f>
        <v>7.2368857955361676</v>
      </c>
      <c r="CA64" s="74">
        <f>+ESTADISTICA!$AR$771+ESTADISTICA!$AR$772*2</f>
        <v>17.441491566822407</v>
      </c>
      <c r="CB64" s="74">
        <f>+ESTADISTICA!$AR$771-ESTADISTICA!$AR$772*2</f>
        <v>3.8353505384407551</v>
      </c>
      <c r="CC64" s="74"/>
      <c r="CD64" s="74">
        <f>+ESTADISTICA!$BL$771</f>
        <v>1.3761929824561403</v>
      </c>
      <c r="CE64" s="74">
        <f>+ESTADISTICA!$BL$771+ESTADISTICA!$BL$772</f>
        <v>1.9599445330382501</v>
      </c>
      <c r="CF64" s="74">
        <f>+ESTADISTICA!$BL$771-ESTADISTICA!$BL$772</f>
        <v>0.79244143187403038</v>
      </c>
      <c r="CG64" s="74">
        <f>+ESTADISTICA!$BL$771+ESTADISTICA!$BL$772*2</f>
        <v>2.5436960836203601</v>
      </c>
      <c r="CH64" s="74">
        <f>+ESTADISTICA!$BL$771-ESTADISTICA!$BL$772*2</f>
        <v>0.20868988129192045</v>
      </c>
      <c r="CI64" s="74"/>
      <c r="CJ64" s="74">
        <f>+ESTADISTICA!$BM$771</f>
        <v>776.40175438596486</v>
      </c>
      <c r="CK64" s="74">
        <f>+ESTADISTICA!$BM$771+ESTADISTICA!$BM$772</f>
        <v>1085.0072702386867</v>
      </c>
      <c r="CL64" s="74">
        <f>+ESTADISTICA!$BM$771-ESTADISTICA!$BM$772</f>
        <v>467.79623853324307</v>
      </c>
      <c r="CM64" s="74">
        <f>+ESTADISTICA!$BM$771+ESTADISTICA!$BM$772*2</f>
        <v>1393.6127860914085</v>
      </c>
      <c r="CN64" s="74">
        <f>+ESTADISTICA!$BM$771-ESTADISTICA!$BM$772*2</f>
        <v>159.19072268052128</v>
      </c>
      <c r="CO64" s="74"/>
      <c r="CP64" s="114">
        <f>+ESTADISTICA!$BO$771</f>
        <v>50.673157894736832</v>
      </c>
      <c r="CQ64" s="114">
        <f>+ESTADISTICA!$BO$771+ESTADISTICA!$BO$772</f>
        <v>57.927057377550724</v>
      </c>
      <c r="CR64" s="114">
        <f>+ESTADISTICA!$BO$771-ESTADISTICA!$BO$772</f>
        <v>43.419258411922939</v>
      </c>
      <c r="CS64" s="114">
        <f>+ESTADISTICA!$BO$771+ESTADISTICA!$BO$772*2</f>
        <v>65.180956860364617</v>
      </c>
      <c r="CT64" s="114">
        <f>+ESTADISTICA!$BO$771-ESTADISTICA!$BO$772*2</f>
        <v>36.16535892910904</v>
      </c>
      <c r="CU64" s="72"/>
      <c r="CV64" s="115">
        <f>+ESTADISTICA!$CJ$771</f>
        <v>2.5155892857142859</v>
      </c>
      <c r="CW64" s="115">
        <f>+ESTADISTICA!$CJ$771+ESTADISTICA!$CJ$772</f>
        <v>3.8390560937163278</v>
      </c>
      <c r="CX64" s="115">
        <f>+ESTADISTICA!$CJ$771-ESTADISTICA!$CJ$772</f>
        <v>1.1921224777122439</v>
      </c>
      <c r="CY64" s="115">
        <f>+ESTADISTICA!$CJ$771+ESTADISTICA!$CJ$772*2</f>
        <v>5.1625229017183702</v>
      </c>
      <c r="CZ64" s="115">
        <f>+ESTADISTICA!$CJ$771-ESTADISTICA!$CJ$772*2</f>
        <v>-0.13134433028979808</v>
      </c>
      <c r="DA64" s="105"/>
      <c r="DB64" s="115">
        <f>+ESTADISTICA!$CK$771</f>
        <v>749.21446428571403</v>
      </c>
      <c r="DC64" s="115">
        <f>+ESTADISTICA!$CK$771+ESTADISTICA!$CK$772</f>
        <v>1260.1168024213255</v>
      </c>
      <c r="DD64" s="115">
        <f>+ESTADISTICA!$CK$771-ESTADISTICA!$CK$772</f>
        <v>238.31212615010253</v>
      </c>
      <c r="DE64" s="115">
        <f>+ESTADISTICA!$CK$771+ESTADISTICA!$CK$772*2</f>
        <v>1771.0191405569371</v>
      </c>
      <c r="DF64" s="115">
        <f>+ESTADISTICA!$CK$771-ESTADISTICA!$CK$772*2</f>
        <v>-272.59021198550897</v>
      </c>
      <c r="DG64" s="105"/>
      <c r="DH64" s="115">
        <f>+ESTADISTICA!$CN$771</f>
        <v>32.926125000000006</v>
      </c>
      <c r="DI64" s="115">
        <f>+ESTADISTICA!$CN$771+ESTADISTICA!$CN$772</f>
        <v>41.510772175600486</v>
      </c>
      <c r="DJ64" s="115">
        <f>+ESTADISTICA!$CN$771-ESTADISTICA!$CN$772</f>
        <v>24.341477824399526</v>
      </c>
      <c r="DK64" s="115">
        <f>+ESTADISTICA!$CN$771+ESTADISTICA!$CN$772*2</f>
        <v>50.09541935120096</v>
      </c>
      <c r="DL64" s="115">
        <f>+ESTADISTICA!$CN$771-ESTADISTICA!$CN$772*2</f>
        <v>15.756830648799049</v>
      </c>
      <c r="DM64" s="105"/>
    </row>
    <row r="65" spans="3:117" x14ac:dyDescent="0.25">
      <c r="C65" s="70">
        <v>726</v>
      </c>
      <c r="D65" s="114">
        <f>+'Rec. Diciembre'!$G$69</f>
        <v>59.718397140410723</v>
      </c>
      <c r="E65" s="114">
        <f>+'Rec. Diciembre'!$G$69+'Rec. Diciembre'!$G$70</f>
        <v>79.56947997745614</v>
      </c>
      <c r="F65" s="114">
        <f>+'Rec. Diciembre'!$G$69-'Rec. Diciembre'!$G$70</f>
        <v>39.867314303365305</v>
      </c>
      <c r="G65" s="114">
        <f>+'Rec. Diciembre'!$G$69+'Rec. Diciembre'!$G$70*2</f>
        <v>99.420562814501551</v>
      </c>
      <c r="H65" s="114">
        <f>+'Rec. Diciembre'!$G$69-'Rec. Diciembre'!$G$70*2</f>
        <v>20.016231466319894</v>
      </c>
      <c r="I65" s="114">
        <v>65.63</v>
      </c>
      <c r="J65" s="114">
        <f>+'Rec. Diciembre'!$H$69</f>
        <v>73.942210917869019</v>
      </c>
      <c r="K65" s="114">
        <f>+'Rec. Diciembre'!$H$69+'Rec. Diciembre'!$H$70</f>
        <v>98.409794611773862</v>
      </c>
      <c r="L65" s="114">
        <f>+'Rec. Diciembre'!$H$69-'Rec. Diciembre'!$H$70</f>
        <v>49.474627223964177</v>
      </c>
      <c r="M65" s="114">
        <f>+'Rec. Diciembre'!$H$69+'Rec. Diciembre'!$H$70*2</f>
        <v>122.87737830567869</v>
      </c>
      <c r="N65" s="114">
        <f>+'Rec. Diciembre'!$H$69-'Rec. Diciembre'!$H$70*2</f>
        <v>25.007043530059342</v>
      </c>
      <c r="O65" s="114">
        <v>82.78</v>
      </c>
      <c r="P65" s="114">
        <f>+'Rec. Diciembre'!$I$69</f>
        <v>79.922204634160337</v>
      </c>
      <c r="Q65" s="114">
        <f>+'Rec. Diciembre'!$I$69+'Rec. Diciembre'!$I$70</f>
        <v>106.3185991193848</v>
      </c>
      <c r="R65" s="114">
        <f>+'Rec. Diciembre'!$I$69-'Rec. Diciembre'!$I$70</f>
        <v>53.525810148935875</v>
      </c>
      <c r="S65" s="114">
        <f>+'Rec. Diciembre'!$I$69+'Rec. Diciembre'!$I$70*2</f>
        <v>132.71499360460928</v>
      </c>
      <c r="T65" s="114">
        <f>+'Rec. Diciembre'!$I$69-'Rec. Diciembre'!$I$70*2</f>
        <v>27.129415663711406</v>
      </c>
      <c r="U65" s="114">
        <v>87.75</v>
      </c>
      <c r="V65" s="74">
        <f>+'Rec. Diciembre'!$K$69</f>
        <v>4.2377690526466996</v>
      </c>
      <c r="W65" s="74">
        <f>+'Rec. Diciembre'!$K$69+'Rec. Diciembre'!$K$70</f>
        <v>6.0403188005723845</v>
      </c>
      <c r="X65" s="74">
        <f>+'Rec. Diciembre'!$K$69-'Rec. Diciembre'!$K$70</f>
        <v>2.4352193047210147</v>
      </c>
      <c r="Y65" s="74">
        <f>+'Rec. Diciembre'!$K$69+'Rec. Diciembre'!$K$70*2</f>
        <v>7.8428685484980694</v>
      </c>
      <c r="Z65" s="74">
        <f>+'Rec. Diciembre'!$K$69-'Rec. Diciembre'!$K$70*2</f>
        <v>0.63266955679533021</v>
      </c>
      <c r="AA65" s="74">
        <v>5.0599999999999996</v>
      </c>
      <c r="AB65" s="74">
        <f>+'Rec. Diciembre'!$L$69</f>
        <v>5.9641788063173875</v>
      </c>
      <c r="AC65" s="74">
        <f>+'Rec. Diciembre'!$L$69+'Rec. Diciembre'!$L$70</f>
        <v>8.2598019431726097</v>
      </c>
      <c r="AD65" s="74">
        <f>+'Rec. Diciembre'!$L$69-'Rec. Diciembre'!$L$70</f>
        <v>3.6685556694621648</v>
      </c>
      <c r="AE65" s="74">
        <f>+'Rec. Diciembre'!$L$69+'Rec. Diciembre'!$L$70*2</f>
        <v>10.555425080027833</v>
      </c>
      <c r="AF65" s="74">
        <f>+'Rec. Diciembre'!$L$69-'Rec. Diciembre'!$L$70*2</f>
        <v>1.3729325326069421</v>
      </c>
      <c r="AG65" s="74">
        <v>5.13</v>
      </c>
      <c r="AH65" s="74">
        <f>+'Rec. Diciembre'!$N$69</f>
        <v>69.739981780539281</v>
      </c>
      <c r="AI65" s="74">
        <f>+'Rec. Diciembre'!$N$69+'Rec. Diciembre'!$N$70</f>
        <v>92.90898236215088</v>
      </c>
      <c r="AJ65" s="74">
        <f>+'Rec. Diciembre'!$N$69-'Rec. Diciembre'!$N$70</f>
        <v>46.570981198927683</v>
      </c>
      <c r="AK65" s="74">
        <f>+'Rec. Diciembre'!$N$69+'Rec. Diciembre'!$N$70*2</f>
        <v>116.07798294376248</v>
      </c>
      <c r="AL65" s="74">
        <f>+'Rec. Diciembre'!$N$69-'Rec. Diciembre'!$N$70*2</f>
        <v>23.401980617316084</v>
      </c>
      <c r="AM65" s="74">
        <v>74.77</v>
      </c>
      <c r="AN65" s="74">
        <f>+'Rec. Diciembre'!$O$69</f>
        <v>4.2643245718988352</v>
      </c>
      <c r="AO65" s="74">
        <f>+'Rec. Diciembre'!$O$69+'Rec. Diciembre'!$O$70</f>
        <v>6.7775628085788391</v>
      </c>
      <c r="AP65" s="74">
        <f>+'Rec. Diciembre'!$O$69-'Rec. Diciembre'!$O$70</f>
        <v>1.7510863352188317</v>
      </c>
      <c r="AQ65" s="74">
        <f>+'Rec. Diciembre'!$O$69+'Rec. Diciembre'!$O$70*2</f>
        <v>9.2908010452588421</v>
      </c>
      <c r="AR65" s="74">
        <f>+'Rec. Diciembre'!$O$69-'Rec. Diciembre'!$O$70*2</f>
        <v>-0.76215190146117173</v>
      </c>
      <c r="AS65" s="74"/>
      <c r="AT65" s="74">
        <f>+'Rec. Diciembre'!$P$69</f>
        <v>3.3623122606354814</v>
      </c>
      <c r="AU65" s="74">
        <f>+'Rec. Diciembre'!$P$69+'Rec. Diciembre'!$P$70</f>
        <v>4.8513495729593679</v>
      </c>
      <c r="AV65" s="74">
        <f>+'Rec. Diciembre'!$P$69-'Rec. Diciembre'!$P$70</f>
        <v>1.8732749483115947</v>
      </c>
      <c r="AW65" s="74">
        <f>+'Rec. Diciembre'!$P$69+'Rec. Diciembre'!$P$70*2</f>
        <v>6.3403868852832552</v>
      </c>
      <c r="AX65" s="74">
        <f>+'Rec. Diciembre'!$P$69-'Rec. Diciembre'!$P$70*2</f>
        <v>0.38423763598770799</v>
      </c>
      <c r="AY65" s="74"/>
      <c r="AZ65" s="74">
        <f>+'Rec. Diciembre'!$S$69</f>
        <v>10.882442015100928</v>
      </c>
      <c r="BA65" s="74">
        <f>+'Rec. Diciembre'!$S$69+'Rec. Diciembre'!$S$70</f>
        <v>18.764704720040914</v>
      </c>
      <c r="BB65" s="74">
        <f>+'Rec. Diciembre'!$S$69-'Rec. Diciembre'!$S$70</f>
        <v>3.0001793101609415</v>
      </c>
      <c r="BC65" s="74">
        <f>+'Rec. Diciembre'!$S$69+'Rec. Diciembre'!$S$70*2</f>
        <v>26.6469674249809</v>
      </c>
      <c r="BD65" s="74">
        <f>+'Rec. Diciembre'!$S$69-'Rec. Diciembre'!$S$70*2</f>
        <v>-4.8820833947790447</v>
      </c>
      <c r="BE65" s="74"/>
      <c r="BF65" s="115">
        <f>+ESTADISTICA!$AO$771</f>
        <v>23.78259649122807</v>
      </c>
      <c r="BG65" s="115">
        <f>+ESTADISTICA!$AO$771+ESTADISTICA!$AO$772</f>
        <v>30.897279379602665</v>
      </c>
      <c r="BH65" s="115">
        <f>+ESTADISTICA!$AO$771-ESTADISTICA!$AO$772</f>
        <v>16.667913602853474</v>
      </c>
      <c r="BI65" s="115">
        <f>+ESTADISTICA!$AO$771+ESTADISTICA!$AO$772*2</f>
        <v>38.01196226797726</v>
      </c>
      <c r="BJ65" s="115">
        <f>+ESTADISTICA!$AO$771-ESTADISTICA!$AO$772*2</f>
        <v>9.5532307144788788</v>
      </c>
      <c r="BK65" s="115"/>
      <c r="BL65" s="115">
        <f>+ESTADISTICA!$AP$771</f>
        <v>9632.5831578947345</v>
      </c>
      <c r="BM65" s="115">
        <f>+ESTADISTICA!$AP$771+ESTADISTICA!$AP$772</f>
        <v>11691.79056018239</v>
      </c>
      <c r="BN65" s="115">
        <f>+ESTADISTICA!$AP$771-ESTADISTICA!$AP$772</f>
        <v>7573.3757556070796</v>
      </c>
      <c r="BO65" s="115">
        <f>+ESTADISTICA!$AP$771+ESTADISTICA!$AP$772*2</f>
        <v>13750.997962470043</v>
      </c>
      <c r="BP65" s="115">
        <f>+ESTADISTICA!$AP$771-ESTADISTICA!$AP$772*2</f>
        <v>5514.1683533194255</v>
      </c>
      <c r="BQ65" s="115"/>
      <c r="BR65" s="114">
        <f>+ESTADISTICA!$AQ$771</f>
        <v>39.818771929824571</v>
      </c>
      <c r="BS65" s="114">
        <f>+ESTADISTICA!$AQ$771+ESTADISTICA!$AQ$772</f>
        <v>48.631387090201841</v>
      </c>
      <c r="BT65" s="114">
        <f>+ESTADISTICA!$AQ$771-ESTADISTICA!$AQ$772</f>
        <v>31.006156769447301</v>
      </c>
      <c r="BU65" s="114">
        <f>+ESTADISTICA!$AQ$771+ESTADISTICA!$AQ$772*2</f>
        <v>57.444002250579103</v>
      </c>
      <c r="BV65" s="114">
        <f>+ESTADISTICA!$AQ$771-ESTADISTICA!$AQ$772*2</f>
        <v>22.193541609070035</v>
      </c>
      <c r="BW65" s="114"/>
      <c r="BX65" s="74">
        <f>+ESTADISTICA!$AR$771</f>
        <v>10.63842105263158</v>
      </c>
      <c r="BY65" s="74">
        <f>+ESTADISTICA!$AR$771+ESTADISTICA!$AR$772</f>
        <v>14.039956309726993</v>
      </c>
      <c r="BZ65" s="74">
        <f>+ESTADISTICA!$AR$771-ESTADISTICA!$AR$772</f>
        <v>7.2368857955361676</v>
      </c>
      <c r="CA65" s="74">
        <f>+ESTADISTICA!$AR$771+ESTADISTICA!$AR$772*2</f>
        <v>17.441491566822407</v>
      </c>
      <c r="CB65" s="74">
        <f>+ESTADISTICA!$AR$771-ESTADISTICA!$AR$772*2</f>
        <v>3.8353505384407551</v>
      </c>
      <c r="CC65" s="74"/>
      <c r="CD65" s="74">
        <f>+ESTADISTICA!$BL$771</f>
        <v>1.3761929824561403</v>
      </c>
      <c r="CE65" s="74">
        <f>+ESTADISTICA!$BL$771+ESTADISTICA!$BL$772</f>
        <v>1.9599445330382501</v>
      </c>
      <c r="CF65" s="74">
        <f>+ESTADISTICA!$BL$771-ESTADISTICA!$BL$772</f>
        <v>0.79244143187403038</v>
      </c>
      <c r="CG65" s="74">
        <f>+ESTADISTICA!$BL$771+ESTADISTICA!$BL$772*2</f>
        <v>2.5436960836203601</v>
      </c>
      <c r="CH65" s="74">
        <f>+ESTADISTICA!$BL$771-ESTADISTICA!$BL$772*2</f>
        <v>0.20868988129192045</v>
      </c>
      <c r="CI65" s="74"/>
      <c r="CJ65" s="74">
        <f>+ESTADISTICA!$BM$771</f>
        <v>776.40175438596486</v>
      </c>
      <c r="CK65" s="74">
        <f>+ESTADISTICA!$BM$771+ESTADISTICA!$BM$772</f>
        <v>1085.0072702386867</v>
      </c>
      <c r="CL65" s="74">
        <f>+ESTADISTICA!$BM$771-ESTADISTICA!$BM$772</f>
        <v>467.79623853324307</v>
      </c>
      <c r="CM65" s="74">
        <f>+ESTADISTICA!$BM$771+ESTADISTICA!$BM$772*2</f>
        <v>1393.6127860914085</v>
      </c>
      <c r="CN65" s="74">
        <f>+ESTADISTICA!$BM$771-ESTADISTICA!$BM$772*2</f>
        <v>159.19072268052128</v>
      </c>
      <c r="CO65" s="74"/>
      <c r="CP65" s="114">
        <f>+ESTADISTICA!$BO$771</f>
        <v>50.673157894736832</v>
      </c>
      <c r="CQ65" s="114">
        <f>+ESTADISTICA!$BO$771+ESTADISTICA!$BO$772</f>
        <v>57.927057377550724</v>
      </c>
      <c r="CR65" s="114">
        <f>+ESTADISTICA!$BO$771-ESTADISTICA!$BO$772</f>
        <v>43.419258411922939</v>
      </c>
      <c r="CS65" s="114">
        <f>+ESTADISTICA!$BO$771+ESTADISTICA!$BO$772*2</f>
        <v>65.180956860364617</v>
      </c>
      <c r="CT65" s="114">
        <f>+ESTADISTICA!$BO$771-ESTADISTICA!$BO$772*2</f>
        <v>36.16535892910904</v>
      </c>
      <c r="CU65" s="72"/>
      <c r="CV65" s="115">
        <f>+ESTADISTICA!$CJ$771</f>
        <v>2.5155892857142859</v>
      </c>
      <c r="CW65" s="115">
        <f>+ESTADISTICA!$CJ$771+ESTADISTICA!$CJ$772</f>
        <v>3.8390560937163278</v>
      </c>
      <c r="CX65" s="115">
        <f>+ESTADISTICA!$CJ$771-ESTADISTICA!$CJ$772</f>
        <v>1.1921224777122439</v>
      </c>
      <c r="CY65" s="115">
        <f>+ESTADISTICA!$CJ$771+ESTADISTICA!$CJ$772*2</f>
        <v>5.1625229017183702</v>
      </c>
      <c r="CZ65" s="115">
        <f>+ESTADISTICA!$CJ$771-ESTADISTICA!$CJ$772*2</f>
        <v>-0.13134433028979808</v>
      </c>
      <c r="DA65" s="105"/>
      <c r="DB65" s="115">
        <f>+ESTADISTICA!$CK$771</f>
        <v>749.21446428571403</v>
      </c>
      <c r="DC65" s="115">
        <f>+ESTADISTICA!$CK$771+ESTADISTICA!$CK$772</f>
        <v>1260.1168024213255</v>
      </c>
      <c r="DD65" s="115">
        <f>+ESTADISTICA!$CK$771-ESTADISTICA!$CK$772</f>
        <v>238.31212615010253</v>
      </c>
      <c r="DE65" s="115">
        <f>+ESTADISTICA!$CK$771+ESTADISTICA!$CK$772*2</f>
        <v>1771.0191405569371</v>
      </c>
      <c r="DF65" s="115">
        <f>+ESTADISTICA!$CK$771-ESTADISTICA!$CK$772*2</f>
        <v>-272.59021198550897</v>
      </c>
      <c r="DG65" s="105"/>
      <c r="DH65" s="115">
        <f>+ESTADISTICA!$CN$771</f>
        <v>32.926125000000006</v>
      </c>
      <c r="DI65" s="115">
        <f>+ESTADISTICA!$CN$771+ESTADISTICA!$CN$772</f>
        <v>41.510772175600486</v>
      </c>
      <c r="DJ65" s="115">
        <f>+ESTADISTICA!$CN$771-ESTADISTICA!$CN$772</f>
        <v>24.341477824399526</v>
      </c>
      <c r="DK65" s="115">
        <f>+ESTADISTICA!$CN$771+ESTADISTICA!$CN$772*2</f>
        <v>50.09541935120096</v>
      </c>
      <c r="DL65" s="115">
        <f>+ESTADISTICA!$CN$771-ESTADISTICA!$CN$772*2</f>
        <v>15.756830648799049</v>
      </c>
      <c r="DM65" s="105"/>
    </row>
    <row r="66" spans="3:117" x14ac:dyDescent="0.25">
      <c r="C66" s="70">
        <v>727</v>
      </c>
      <c r="D66" s="114">
        <f>+'Rec. Diciembre'!$G$69</f>
        <v>59.718397140410723</v>
      </c>
      <c r="E66" s="114">
        <f>+'Rec. Diciembre'!$G$69+'Rec. Diciembre'!$G$70</f>
        <v>79.56947997745614</v>
      </c>
      <c r="F66" s="114">
        <f>+'Rec. Diciembre'!$G$69-'Rec. Diciembre'!$G$70</f>
        <v>39.867314303365305</v>
      </c>
      <c r="G66" s="114">
        <f>+'Rec. Diciembre'!$G$69+'Rec. Diciembre'!$G$70*2</f>
        <v>99.420562814501551</v>
      </c>
      <c r="H66" s="114">
        <f>+'Rec. Diciembre'!$G$69-'Rec. Diciembre'!$G$70*2</f>
        <v>20.016231466319894</v>
      </c>
      <c r="I66" s="114">
        <v>65.63</v>
      </c>
      <c r="J66" s="114">
        <f>+'Rec. Diciembre'!$H$69</f>
        <v>73.942210917869019</v>
      </c>
      <c r="K66" s="114">
        <f>+'Rec. Diciembre'!$H$69+'Rec. Diciembre'!$H$70</f>
        <v>98.409794611773862</v>
      </c>
      <c r="L66" s="114">
        <f>+'Rec. Diciembre'!$H$69-'Rec. Diciembre'!$H$70</f>
        <v>49.474627223964177</v>
      </c>
      <c r="M66" s="114">
        <f>+'Rec. Diciembre'!$H$69+'Rec. Diciembre'!$H$70*2</f>
        <v>122.87737830567869</v>
      </c>
      <c r="N66" s="114">
        <f>+'Rec. Diciembre'!$H$69-'Rec. Diciembre'!$H$70*2</f>
        <v>25.007043530059342</v>
      </c>
      <c r="O66" s="114">
        <v>82.78</v>
      </c>
      <c r="P66" s="114">
        <f>+'Rec. Diciembre'!$I$69</f>
        <v>79.922204634160337</v>
      </c>
      <c r="Q66" s="114">
        <f>+'Rec. Diciembre'!$I$69+'Rec. Diciembre'!$I$70</f>
        <v>106.3185991193848</v>
      </c>
      <c r="R66" s="114">
        <f>+'Rec. Diciembre'!$I$69-'Rec. Diciembre'!$I$70</f>
        <v>53.525810148935875</v>
      </c>
      <c r="S66" s="114">
        <f>+'Rec. Diciembre'!$I$69+'Rec. Diciembre'!$I$70*2</f>
        <v>132.71499360460928</v>
      </c>
      <c r="T66" s="114">
        <f>+'Rec. Diciembre'!$I$69-'Rec. Diciembre'!$I$70*2</f>
        <v>27.129415663711406</v>
      </c>
      <c r="U66" s="114">
        <v>87.75</v>
      </c>
      <c r="V66" s="74">
        <f>+'Rec. Diciembre'!$K$69</f>
        <v>4.2377690526466996</v>
      </c>
      <c r="W66" s="74">
        <f>+'Rec. Diciembre'!$K$69+'Rec. Diciembre'!$K$70</f>
        <v>6.0403188005723845</v>
      </c>
      <c r="X66" s="74">
        <f>+'Rec. Diciembre'!$K$69-'Rec. Diciembre'!$K$70</f>
        <v>2.4352193047210147</v>
      </c>
      <c r="Y66" s="74">
        <f>+'Rec. Diciembre'!$K$69+'Rec. Diciembre'!$K$70*2</f>
        <v>7.8428685484980694</v>
      </c>
      <c r="Z66" s="74">
        <f>+'Rec. Diciembre'!$K$69-'Rec. Diciembre'!$K$70*2</f>
        <v>0.63266955679533021</v>
      </c>
      <c r="AA66" s="74">
        <v>5.0599999999999996</v>
      </c>
      <c r="AB66" s="74">
        <f>+'Rec. Diciembre'!$L$69</f>
        <v>5.9641788063173875</v>
      </c>
      <c r="AC66" s="74">
        <f>+'Rec. Diciembre'!$L$69+'Rec. Diciembre'!$L$70</f>
        <v>8.2598019431726097</v>
      </c>
      <c r="AD66" s="74">
        <f>+'Rec. Diciembre'!$L$69-'Rec. Diciembre'!$L$70</f>
        <v>3.6685556694621648</v>
      </c>
      <c r="AE66" s="74">
        <f>+'Rec. Diciembre'!$L$69+'Rec. Diciembre'!$L$70*2</f>
        <v>10.555425080027833</v>
      </c>
      <c r="AF66" s="74">
        <f>+'Rec. Diciembre'!$L$69-'Rec. Diciembre'!$L$70*2</f>
        <v>1.3729325326069421</v>
      </c>
      <c r="AG66" s="74">
        <v>5.13</v>
      </c>
      <c r="AH66" s="74">
        <f>+'Rec. Diciembre'!$N$69</f>
        <v>69.739981780539281</v>
      </c>
      <c r="AI66" s="74">
        <f>+'Rec. Diciembre'!$N$69+'Rec. Diciembre'!$N$70</f>
        <v>92.90898236215088</v>
      </c>
      <c r="AJ66" s="74">
        <f>+'Rec. Diciembre'!$N$69-'Rec. Diciembre'!$N$70</f>
        <v>46.570981198927683</v>
      </c>
      <c r="AK66" s="74">
        <f>+'Rec. Diciembre'!$N$69+'Rec. Diciembre'!$N$70*2</f>
        <v>116.07798294376248</v>
      </c>
      <c r="AL66" s="74">
        <f>+'Rec. Diciembre'!$N$69-'Rec. Diciembre'!$N$70*2</f>
        <v>23.401980617316084</v>
      </c>
      <c r="AM66" s="74">
        <v>74.77</v>
      </c>
      <c r="AN66" s="74">
        <f>+'Rec. Diciembre'!$O$69</f>
        <v>4.2643245718988352</v>
      </c>
      <c r="AO66" s="74">
        <f>+'Rec. Diciembre'!$O$69+'Rec. Diciembre'!$O$70</f>
        <v>6.7775628085788391</v>
      </c>
      <c r="AP66" s="74">
        <f>+'Rec. Diciembre'!$O$69-'Rec. Diciembre'!$O$70</f>
        <v>1.7510863352188317</v>
      </c>
      <c r="AQ66" s="74">
        <f>+'Rec. Diciembre'!$O$69+'Rec. Diciembre'!$O$70*2</f>
        <v>9.2908010452588421</v>
      </c>
      <c r="AR66" s="74">
        <f>+'Rec. Diciembre'!$O$69-'Rec. Diciembre'!$O$70*2</f>
        <v>-0.76215190146117173</v>
      </c>
      <c r="AS66" s="74"/>
      <c r="AT66" s="74">
        <f>+'Rec. Diciembre'!$P$69</f>
        <v>3.3623122606354814</v>
      </c>
      <c r="AU66" s="74">
        <f>+'Rec. Diciembre'!$P$69+'Rec. Diciembre'!$P$70</f>
        <v>4.8513495729593679</v>
      </c>
      <c r="AV66" s="74">
        <f>+'Rec. Diciembre'!$P$69-'Rec. Diciembre'!$P$70</f>
        <v>1.8732749483115947</v>
      </c>
      <c r="AW66" s="74">
        <f>+'Rec. Diciembre'!$P$69+'Rec. Diciembre'!$P$70*2</f>
        <v>6.3403868852832552</v>
      </c>
      <c r="AX66" s="74">
        <f>+'Rec. Diciembre'!$P$69-'Rec. Diciembre'!$P$70*2</f>
        <v>0.38423763598770799</v>
      </c>
      <c r="AY66" s="74"/>
      <c r="AZ66" s="74">
        <f>+'Rec. Diciembre'!$S$69</f>
        <v>10.882442015100928</v>
      </c>
      <c r="BA66" s="74">
        <f>+'Rec. Diciembre'!$S$69+'Rec. Diciembre'!$S$70</f>
        <v>18.764704720040914</v>
      </c>
      <c r="BB66" s="74">
        <f>+'Rec. Diciembre'!$S$69-'Rec. Diciembre'!$S$70</f>
        <v>3.0001793101609415</v>
      </c>
      <c r="BC66" s="74">
        <f>+'Rec. Diciembre'!$S$69+'Rec. Diciembre'!$S$70*2</f>
        <v>26.6469674249809</v>
      </c>
      <c r="BD66" s="74">
        <f>+'Rec. Diciembre'!$S$69-'Rec. Diciembre'!$S$70*2</f>
        <v>-4.8820833947790447</v>
      </c>
      <c r="BE66" s="74"/>
      <c r="BF66" s="115">
        <f>+ESTADISTICA!$AO$771</f>
        <v>23.78259649122807</v>
      </c>
      <c r="BG66" s="115">
        <f>+ESTADISTICA!$AO$771+ESTADISTICA!$AO$772</f>
        <v>30.897279379602665</v>
      </c>
      <c r="BH66" s="115">
        <f>+ESTADISTICA!$AO$771-ESTADISTICA!$AO$772</f>
        <v>16.667913602853474</v>
      </c>
      <c r="BI66" s="115">
        <f>+ESTADISTICA!$AO$771+ESTADISTICA!$AO$772*2</f>
        <v>38.01196226797726</v>
      </c>
      <c r="BJ66" s="115">
        <f>+ESTADISTICA!$AO$771-ESTADISTICA!$AO$772*2</f>
        <v>9.5532307144788788</v>
      </c>
      <c r="BK66" s="115"/>
      <c r="BL66" s="115">
        <f>+ESTADISTICA!$AP$771</f>
        <v>9632.5831578947345</v>
      </c>
      <c r="BM66" s="115">
        <f>+ESTADISTICA!$AP$771+ESTADISTICA!$AP$772</f>
        <v>11691.79056018239</v>
      </c>
      <c r="BN66" s="115">
        <f>+ESTADISTICA!$AP$771-ESTADISTICA!$AP$772</f>
        <v>7573.3757556070796</v>
      </c>
      <c r="BO66" s="115">
        <f>+ESTADISTICA!$AP$771+ESTADISTICA!$AP$772*2</f>
        <v>13750.997962470043</v>
      </c>
      <c r="BP66" s="115">
        <f>+ESTADISTICA!$AP$771-ESTADISTICA!$AP$772*2</f>
        <v>5514.1683533194255</v>
      </c>
      <c r="BQ66" s="115"/>
      <c r="BR66" s="114">
        <f>+ESTADISTICA!$AQ$771</f>
        <v>39.818771929824571</v>
      </c>
      <c r="BS66" s="114">
        <f>+ESTADISTICA!$AQ$771+ESTADISTICA!$AQ$772</f>
        <v>48.631387090201841</v>
      </c>
      <c r="BT66" s="114">
        <f>+ESTADISTICA!$AQ$771-ESTADISTICA!$AQ$772</f>
        <v>31.006156769447301</v>
      </c>
      <c r="BU66" s="114">
        <f>+ESTADISTICA!$AQ$771+ESTADISTICA!$AQ$772*2</f>
        <v>57.444002250579103</v>
      </c>
      <c r="BV66" s="114">
        <f>+ESTADISTICA!$AQ$771-ESTADISTICA!$AQ$772*2</f>
        <v>22.193541609070035</v>
      </c>
      <c r="BW66" s="114"/>
      <c r="BX66" s="74">
        <f>+ESTADISTICA!$AR$771</f>
        <v>10.63842105263158</v>
      </c>
      <c r="BY66" s="74">
        <f>+ESTADISTICA!$AR$771+ESTADISTICA!$AR$772</f>
        <v>14.039956309726993</v>
      </c>
      <c r="BZ66" s="74">
        <f>+ESTADISTICA!$AR$771-ESTADISTICA!$AR$772</f>
        <v>7.2368857955361676</v>
      </c>
      <c r="CA66" s="74">
        <f>+ESTADISTICA!$AR$771+ESTADISTICA!$AR$772*2</f>
        <v>17.441491566822407</v>
      </c>
      <c r="CB66" s="74">
        <f>+ESTADISTICA!$AR$771-ESTADISTICA!$AR$772*2</f>
        <v>3.8353505384407551</v>
      </c>
      <c r="CC66" s="74"/>
      <c r="CD66" s="74">
        <f>+ESTADISTICA!$BL$771</f>
        <v>1.3761929824561403</v>
      </c>
      <c r="CE66" s="74">
        <f>+ESTADISTICA!$BL$771+ESTADISTICA!$BL$772</f>
        <v>1.9599445330382501</v>
      </c>
      <c r="CF66" s="74">
        <f>+ESTADISTICA!$BL$771-ESTADISTICA!$BL$772</f>
        <v>0.79244143187403038</v>
      </c>
      <c r="CG66" s="74">
        <f>+ESTADISTICA!$BL$771+ESTADISTICA!$BL$772*2</f>
        <v>2.5436960836203601</v>
      </c>
      <c r="CH66" s="74">
        <f>+ESTADISTICA!$BL$771-ESTADISTICA!$BL$772*2</f>
        <v>0.20868988129192045</v>
      </c>
      <c r="CI66" s="74"/>
      <c r="CJ66" s="74">
        <f>+ESTADISTICA!$BM$771</f>
        <v>776.40175438596486</v>
      </c>
      <c r="CK66" s="74">
        <f>+ESTADISTICA!$BM$771+ESTADISTICA!$BM$772</f>
        <v>1085.0072702386867</v>
      </c>
      <c r="CL66" s="74">
        <f>+ESTADISTICA!$BM$771-ESTADISTICA!$BM$772</f>
        <v>467.79623853324307</v>
      </c>
      <c r="CM66" s="74">
        <f>+ESTADISTICA!$BM$771+ESTADISTICA!$BM$772*2</f>
        <v>1393.6127860914085</v>
      </c>
      <c r="CN66" s="74">
        <f>+ESTADISTICA!$BM$771-ESTADISTICA!$BM$772*2</f>
        <v>159.19072268052128</v>
      </c>
      <c r="CO66" s="74"/>
      <c r="CP66" s="114">
        <f>+ESTADISTICA!$BO$771</f>
        <v>50.673157894736832</v>
      </c>
      <c r="CQ66" s="114">
        <f>+ESTADISTICA!$BO$771+ESTADISTICA!$BO$772</f>
        <v>57.927057377550724</v>
      </c>
      <c r="CR66" s="114">
        <f>+ESTADISTICA!$BO$771-ESTADISTICA!$BO$772</f>
        <v>43.419258411922939</v>
      </c>
      <c r="CS66" s="114">
        <f>+ESTADISTICA!$BO$771+ESTADISTICA!$BO$772*2</f>
        <v>65.180956860364617</v>
      </c>
      <c r="CT66" s="114">
        <f>+ESTADISTICA!$BO$771-ESTADISTICA!$BO$772*2</f>
        <v>36.16535892910904</v>
      </c>
      <c r="CU66" s="72"/>
      <c r="CV66" s="115">
        <f>+ESTADISTICA!$CJ$771</f>
        <v>2.5155892857142859</v>
      </c>
      <c r="CW66" s="115">
        <f>+ESTADISTICA!$CJ$771+ESTADISTICA!$CJ$772</f>
        <v>3.8390560937163278</v>
      </c>
      <c r="CX66" s="115">
        <f>+ESTADISTICA!$CJ$771-ESTADISTICA!$CJ$772</f>
        <v>1.1921224777122439</v>
      </c>
      <c r="CY66" s="115">
        <f>+ESTADISTICA!$CJ$771+ESTADISTICA!$CJ$772*2</f>
        <v>5.1625229017183702</v>
      </c>
      <c r="CZ66" s="115">
        <f>+ESTADISTICA!$CJ$771-ESTADISTICA!$CJ$772*2</f>
        <v>-0.13134433028979808</v>
      </c>
      <c r="DA66" s="105"/>
      <c r="DB66" s="115">
        <f>+ESTADISTICA!$CK$771</f>
        <v>749.21446428571403</v>
      </c>
      <c r="DC66" s="115">
        <f>+ESTADISTICA!$CK$771+ESTADISTICA!$CK$772</f>
        <v>1260.1168024213255</v>
      </c>
      <c r="DD66" s="115">
        <f>+ESTADISTICA!$CK$771-ESTADISTICA!$CK$772</f>
        <v>238.31212615010253</v>
      </c>
      <c r="DE66" s="115">
        <f>+ESTADISTICA!$CK$771+ESTADISTICA!$CK$772*2</f>
        <v>1771.0191405569371</v>
      </c>
      <c r="DF66" s="115">
        <f>+ESTADISTICA!$CK$771-ESTADISTICA!$CK$772*2</f>
        <v>-272.59021198550897</v>
      </c>
      <c r="DG66" s="105"/>
      <c r="DH66" s="115">
        <f>+ESTADISTICA!$CN$771</f>
        <v>32.926125000000006</v>
      </c>
      <c r="DI66" s="115">
        <f>+ESTADISTICA!$CN$771+ESTADISTICA!$CN$772</f>
        <v>41.510772175600486</v>
      </c>
      <c r="DJ66" s="115">
        <f>+ESTADISTICA!$CN$771-ESTADISTICA!$CN$772</f>
        <v>24.341477824399526</v>
      </c>
      <c r="DK66" s="115">
        <f>+ESTADISTICA!$CN$771+ESTADISTICA!$CN$772*2</f>
        <v>50.09541935120096</v>
      </c>
      <c r="DL66" s="115">
        <f>+ESTADISTICA!$CN$771-ESTADISTICA!$CN$772*2</f>
        <v>15.756830648799049</v>
      </c>
      <c r="DM66" s="105"/>
    </row>
    <row r="67" spans="3:117" x14ac:dyDescent="0.25">
      <c r="C67" s="70">
        <v>728</v>
      </c>
      <c r="D67" s="114">
        <f>+'Rec. Diciembre'!$G$69</f>
        <v>59.718397140410723</v>
      </c>
      <c r="E67" s="114">
        <f>+'Rec. Diciembre'!$G$69+'Rec. Diciembre'!$G$70</f>
        <v>79.56947997745614</v>
      </c>
      <c r="F67" s="114">
        <f>+'Rec. Diciembre'!$G$69-'Rec. Diciembre'!$G$70</f>
        <v>39.867314303365305</v>
      </c>
      <c r="G67" s="114">
        <f>+'Rec. Diciembre'!$G$69+'Rec. Diciembre'!$G$70*2</f>
        <v>99.420562814501551</v>
      </c>
      <c r="H67" s="114">
        <f>+'Rec. Diciembre'!$G$69-'Rec. Diciembre'!$G$70*2</f>
        <v>20.016231466319894</v>
      </c>
      <c r="I67" s="114">
        <v>65.63</v>
      </c>
      <c r="J67" s="114">
        <f>+'Rec. Diciembre'!$H$69</f>
        <v>73.942210917869019</v>
      </c>
      <c r="K67" s="114">
        <f>+'Rec. Diciembre'!$H$69+'Rec. Diciembre'!$H$70</f>
        <v>98.409794611773862</v>
      </c>
      <c r="L67" s="114">
        <f>+'Rec. Diciembre'!$H$69-'Rec. Diciembre'!$H$70</f>
        <v>49.474627223964177</v>
      </c>
      <c r="M67" s="114">
        <f>+'Rec. Diciembre'!$H$69+'Rec. Diciembre'!$H$70*2</f>
        <v>122.87737830567869</v>
      </c>
      <c r="N67" s="114">
        <f>+'Rec. Diciembre'!$H$69-'Rec. Diciembre'!$H$70*2</f>
        <v>25.007043530059342</v>
      </c>
      <c r="O67" s="114">
        <v>82.78</v>
      </c>
      <c r="P67" s="114">
        <f>+'Rec. Diciembre'!$I$69</f>
        <v>79.922204634160337</v>
      </c>
      <c r="Q67" s="114">
        <f>+'Rec. Diciembre'!$I$69+'Rec. Diciembre'!$I$70</f>
        <v>106.3185991193848</v>
      </c>
      <c r="R67" s="114">
        <f>+'Rec. Diciembre'!$I$69-'Rec. Diciembre'!$I$70</f>
        <v>53.525810148935875</v>
      </c>
      <c r="S67" s="114">
        <f>+'Rec. Diciembre'!$I$69+'Rec. Diciembre'!$I$70*2</f>
        <v>132.71499360460928</v>
      </c>
      <c r="T67" s="114">
        <f>+'Rec. Diciembre'!$I$69-'Rec. Diciembre'!$I$70*2</f>
        <v>27.129415663711406</v>
      </c>
      <c r="U67" s="114">
        <v>87.75</v>
      </c>
      <c r="V67" s="74">
        <f>+'Rec. Diciembre'!$K$69</f>
        <v>4.2377690526466996</v>
      </c>
      <c r="W67" s="74">
        <f>+'Rec. Diciembre'!$K$69+'Rec. Diciembre'!$K$70</f>
        <v>6.0403188005723845</v>
      </c>
      <c r="X67" s="74">
        <f>+'Rec. Diciembre'!$K$69-'Rec. Diciembre'!$K$70</f>
        <v>2.4352193047210147</v>
      </c>
      <c r="Y67" s="74">
        <f>+'Rec. Diciembre'!$K$69+'Rec. Diciembre'!$K$70*2</f>
        <v>7.8428685484980694</v>
      </c>
      <c r="Z67" s="74">
        <f>+'Rec. Diciembre'!$K$69-'Rec. Diciembre'!$K$70*2</f>
        <v>0.63266955679533021</v>
      </c>
      <c r="AA67" s="74">
        <v>5.0599999999999996</v>
      </c>
      <c r="AB67" s="74">
        <f>+'Rec. Diciembre'!$L$69</f>
        <v>5.9641788063173875</v>
      </c>
      <c r="AC67" s="74">
        <f>+'Rec. Diciembre'!$L$69+'Rec. Diciembre'!$L$70</f>
        <v>8.2598019431726097</v>
      </c>
      <c r="AD67" s="74">
        <f>+'Rec. Diciembre'!$L$69-'Rec. Diciembre'!$L$70</f>
        <v>3.6685556694621648</v>
      </c>
      <c r="AE67" s="74">
        <f>+'Rec. Diciembre'!$L$69+'Rec. Diciembre'!$L$70*2</f>
        <v>10.555425080027833</v>
      </c>
      <c r="AF67" s="74">
        <f>+'Rec. Diciembre'!$L$69-'Rec. Diciembre'!$L$70*2</f>
        <v>1.3729325326069421</v>
      </c>
      <c r="AG67" s="74">
        <v>5.13</v>
      </c>
      <c r="AH67" s="74">
        <f>+'Rec. Diciembre'!$N$69</f>
        <v>69.739981780539281</v>
      </c>
      <c r="AI67" s="74">
        <f>+'Rec. Diciembre'!$N$69+'Rec. Diciembre'!$N$70</f>
        <v>92.90898236215088</v>
      </c>
      <c r="AJ67" s="74">
        <f>+'Rec. Diciembre'!$N$69-'Rec. Diciembre'!$N$70</f>
        <v>46.570981198927683</v>
      </c>
      <c r="AK67" s="74">
        <f>+'Rec. Diciembre'!$N$69+'Rec. Diciembre'!$N$70*2</f>
        <v>116.07798294376248</v>
      </c>
      <c r="AL67" s="74">
        <f>+'Rec. Diciembre'!$N$69-'Rec. Diciembre'!$N$70*2</f>
        <v>23.401980617316084</v>
      </c>
      <c r="AM67" s="74">
        <v>74.77</v>
      </c>
      <c r="AN67" s="74">
        <f>+'Rec. Diciembre'!$O$69</f>
        <v>4.2643245718988352</v>
      </c>
      <c r="AO67" s="74">
        <f>+'Rec. Diciembre'!$O$69+'Rec. Diciembre'!$O$70</f>
        <v>6.7775628085788391</v>
      </c>
      <c r="AP67" s="74">
        <f>+'Rec. Diciembre'!$O$69-'Rec. Diciembre'!$O$70</f>
        <v>1.7510863352188317</v>
      </c>
      <c r="AQ67" s="74">
        <f>+'Rec. Diciembre'!$O$69+'Rec. Diciembre'!$O$70*2</f>
        <v>9.2908010452588421</v>
      </c>
      <c r="AR67" s="74">
        <f>+'Rec. Diciembre'!$O$69-'Rec. Diciembre'!$O$70*2</f>
        <v>-0.76215190146117173</v>
      </c>
      <c r="AS67" s="105"/>
      <c r="AT67" s="74">
        <f>+'Rec. Diciembre'!$P$69</f>
        <v>3.3623122606354814</v>
      </c>
      <c r="AU67" s="74">
        <f>+'Rec. Diciembre'!$P$69+'Rec. Diciembre'!$P$70</f>
        <v>4.8513495729593679</v>
      </c>
      <c r="AV67" s="74">
        <f>+'Rec. Diciembre'!$P$69-'Rec. Diciembre'!$P$70</f>
        <v>1.8732749483115947</v>
      </c>
      <c r="AW67" s="74">
        <f>+'Rec. Diciembre'!$P$69+'Rec. Diciembre'!$P$70*2</f>
        <v>6.3403868852832552</v>
      </c>
      <c r="AX67" s="74">
        <f>+'Rec. Diciembre'!$P$69-'Rec. Diciembre'!$P$70*2</f>
        <v>0.38423763598770799</v>
      </c>
      <c r="AY67" s="105"/>
      <c r="AZ67" s="74">
        <f>+'Rec. Diciembre'!$S$69</f>
        <v>10.882442015100928</v>
      </c>
      <c r="BA67" s="74">
        <f>+'Rec. Diciembre'!$S$69+'Rec. Diciembre'!$S$70</f>
        <v>18.764704720040914</v>
      </c>
      <c r="BB67" s="74">
        <f>+'Rec. Diciembre'!$S$69-'Rec. Diciembre'!$S$70</f>
        <v>3.0001793101609415</v>
      </c>
      <c r="BC67" s="74">
        <f>+'Rec. Diciembre'!$S$69+'Rec. Diciembre'!$S$70*2</f>
        <v>26.6469674249809</v>
      </c>
      <c r="BD67" s="74">
        <f>+'Rec. Diciembre'!$S$69-'Rec. Diciembre'!$S$70*2</f>
        <v>-4.8820833947790447</v>
      </c>
      <c r="BE67" s="105"/>
      <c r="BF67" s="115">
        <f>+ESTADISTICA!$AO$771</f>
        <v>23.78259649122807</v>
      </c>
      <c r="BG67" s="115">
        <f>+ESTADISTICA!$AO$771+ESTADISTICA!$AO$772</f>
        <v>30.897279379602665</v>
      </c>
      <c r="BH67" s="115">
        <f>+ESTADISTICA!$AO$771-ESTADISTICA!$AO$772</f>
        <v>16.667913602853474</v>
      </c>
      <c r="BI67" s="115">
        <f>+ESTADISTICA!$AO$771+ESTADISTICA!$AO$772*2</f>
        <v>38.01196226797726</v>
      </c>
      <c r="BJ67" s="115">
        <f>+ESTADISTICA!$AO$771-ESTADISTICA!$AO$772*2</f>
        <v>9.5532307144788788</v>
      </c>
      <c r="BK67" s="105"/>
      <c r="BL67" s="115">
        <f>+ESTADISTICA!$AP$771</f>
        <v>9632.5831578947345</v>
      </c>
      <c r="BM67" s="115">
        <f>+ESTADISTICA!$AP$771+ESTADISTICA!$AP$772</f>
        <v>11691.79056018239</v>
      </c>
      <c r="BN67" s="115">
        <f>+ESTADISTICA!$AP$771-ESTADISTICA!$AP$772</f>
        <v>7573.3757556070796</v>
      </c>
      <c r="BO67" s="115">
        <f>+ESTADISTICA!$AP$771+ESTADISTICA!$AP$772*2</f>
        <v>13750.997962470043</v>
      </c>
      <c r="BP67" s="115">
        <f>+ESTADISTICA!$AP$771-ESTADISTICA!$AP$772*2</f>
        <v>5514.1683533194255</v>
      </c>
      <c r="BQ67" s="105"/>
      <c r="BR67" s="114">
        <f>+ESTADISTICA!$AQ$771</f>
        <v>39.818771929824571</v>
      </c>
      <c r="BS67" s="114">
        <f>+ESTADISTICA!$AQ$771+ESTADISTICA!$AQ$772</f>
        <v>48.631387090201841</v>
      </c>
      <c r="BT67" s="114">
        <f>+ESTADISTICA!$AQ$771-ESTADISTICA!$AQ$772</f>
        <v>31.006156769447301</v>
      </c>
      <c r="BU67" s="114">
        <f>+ESTADISTICA!$AQ$771+ESTADISTICA!$AQ$772*2</f>
        <v>57.444002250579103</v>
      </c>
      <c r="BV67" s="114">
        <f>+ESTADISTICA!$AQ$771-ESTADISTICA!$AQ$772*2</f>
        <v>22.193541609070035</v>
      </c>
      <c r="BW67" s="105"/>
      <c r="BX67" s="74">
        <f>+ESTADISTICA!$AR$771</f>
        <v>10.63842105263158</v>
      </c>
      <c r="BY67" s="74">
        <f>+ESTADISTICA!$AR$771+ESTADISTICA!$AR$772</f>
        <v>14.039956309726993</v>
      </c>
      <c r="BZ67" s="74">
        <f>+ESTADISTICA!$AR$771-ESTADISTICA!$AR$772</f>
        <v>7.2368857955361676</v>
      </c>
      <c r="CA67" s="74">
        <f>+ESTADISTICA!$AR$771+ESTADISTICA!$AR$772*2</f>
        <v>17.441491566822407</v>
      </c>
      <c r="CB67" s="74">
        <f>+ESTADISTICA!$AR$771-ESTADISTICA!$AR$772*2</f>
        <v>3.8353505384407551</v>
      </c>
      <c r="CC67" s="105"/>
      <c r="CD67" s="74">
        <f>+ESTADISTICA!$BL$771</f>
        <v>1.3761929824561403</v>
      </c>
      <c r="CE67" s="74">
        <f>+ESTADISTICA!$BL$771+ESTADISTICA!$BL$772</f>
        <v>1.9599445330382501</v>
      </c>
      <c r="CF67" s="74">
        <f>+ESTADISTICA!$BL$771-ESTADISTICA!$BL$772</f>
        <v>0.79244143187403038</v>
      </c>
      <c r="CG67" s="74">
        <f>+ESTADISTICA!$BL$771+ESTADISTICA!$BL$772*2</f>
        <v>2.5436960836203601</v>
      </c>
      <c r="CH67" s="74">
        <f>+ESTADISTICA!$BL$771-ESTADISTICA!$BL$772*2</f>
        <v>0.20868988129192045</v>
      </c>
      <c r="CI67" s="105"/>
      <c r="CJ67" s="74">
        <f>+ESTADISTICA!$BM$771</f>
        <v>776.40175438596486</v>
      </c>
      <c r="CK67" s="74">
        <f>+ESTADISTICA!$BM$771+ESTADISTICA!$BM$772</f>
        <v>1085.0072702386867</v>
      </c>
      <c r="CL67" s="74">
        <f>+ESTADISTICA!$BM$771-ESTADISTICA!$BM$772</f>
        <v>467.79623853324307</v>
      </c>
      <c r="CM67" s="74">
        <f>+ESTADISTICA!$BM$771+ESTADISTICA!$BM$772*2</f>
        <v>1393.6127860914085</v>
      </c>
      <c r="CN67" s="74">
        <f>+ESTADISTICA!$BM$771-ESTADISTICA!$BM$772*2</f>
        <v>159.19072268052128</v>
      </c>
      <c r="CO67" s="105"/>
      <c r="CP67" s="114">
        <f>+ESTADISTICA!$BO$771</f>
        <v>50.673157894736832</v>
      </c>
      <c r="CQ67" s="114">
        <f>+ESTADISTICA!$BO$771+ESTADISTICA!$BO$772</f>
        <v>57.927057377550724</v>
      </c>
      <c r="CR67" s="114">
        <f>+ESTADISTICA!$BO$771-ESTADISTICA!$BO$772</f>
        <v>43.419258411922939</v>
      </c>
      <c r="CS67" s="114">
        <f>+ESTADISTICA!$BO$771+ESTADISTICA!$BO$772*2</f>
        <v>65.180956860364617</v>
      </c>
      <c r="CT67" s="114">
        <f>+ESTADISTICA!$BO$771-ESTADISTICA!$BO$772*2</f>
        <v>36.16535892910904</v>
      </c>
      <c r="CU67" s="105"/>
      <c r="CV67" s="115">
        <f>+ESTADISTICA!$CJ$771</f>
        <v>2.5155892857142859</v>
      </c>
      <c r="CW67" s="115">
        <f>+ESTADISTICA!$CJ$771+ESTADISTICA!$CJ$772</f>
        <v>3.8390560937163278</v>
      </c>
      <c r="CX67" s="115">
        <f>+ESTADISTICA!$CJ$771-ESTADISTICA!$CJ$772</f>
        <v>1.1921224777122439</v>
      </c>
      <c r="CY67" s="115">
        <f>+ESTADISTICA!$CJ$771+ESTADISTICA!$CJ$772*2</f>
        <v>5.1625229017183702</v>
      </c>
      <c r="CZ67" s="115">
        <f>+ESTADISTICA!$CJ$771-ESTADISTICA!$CJ$772*2</f>
        <v>-0.13134433028979808</v>
      </c>
      <c r="DA67" s="105"/>
      <c r="DB67" s="115">
        <f>+ESTADISTICA!$CK$771</f>
        <v>749.21446428571403</v>
      </c>
      <c r="DC67" s="115">
        <f>+ESTADISTICA!$CK$771+ESTADISTICA!$CK$772</f>
        <v>1260.1168024213255</v>
      </c>
      <c r="DD67" s="115">
        <f>+ESTADISTICA!$CK$771-ESTADISTICA!$CK$772</f>
        <v>238.31212615010253</v>
      </c>
      <c r="DE67" s="115">
        <f>+ESTADISTICA!$CK$771+ESTADISTICA!$CK$772*2</f>
        <v>1771.0191405569371</v>
      </c>
      <c r="DF67" s="115">
        <f>+ESTADISTICA!$CK$771-ESTADISTICA!$CK$772*2</f>
        <v>-272.59021198550897</v>
      </c>
      <c r="DG67" s="105"/>
      <c r="DH67" s="115">
        <f>+ESTADISTICA!$CN$771</f>
        <v>32.926125000000006</v>
      </c>
      <c r="DI67" s="115">
        <f>+ESTADISTICA!$CN$771+ESTADISTICA!$CN$772</f>
        <v>41.510772175600486</v>
      </c>
      <c r="DJ67" s="115">
        <f>+ESTADISTICA!$CN$771-ESTADISTICA!$CN$772</f>
        <v>24.341477824399526</v>
      </c>
      <c r="DK67" s="115">
        <f>+ESTADISTICA!$CN$771+ESTADISTICA!$CN$772*2</f>
        <v>50.09541935120096</v>
      </c>
      <c r="DL67" s="115">
        <f>+ESTADISTICA!$CN$771-ESTADISTICA!$CN$772*2</f>
        <v>15.756830648799049</v>
      </c>
      <c r="DM67" s="105"/>
    </row>
    <row r="68" spans="3:117" x14ac:dyDescent="0.25">
      <c r="C68" s="70">
        <v>729</v>
      </c>
      <c r="D68" s="114">
        <f>+'Rec. Diciembre'!$G$69</f>
        <v>59.718397140410723</v>
      </c>
      <c r="E68" s="114">
        <f>+'Rec. Diciembre'!$G$69+'Rec. Diciembre'!$G$70</f>
        <v>79.56947997745614</v>
      </c>
      <c r="F68" s="114">
        <f>+'Rec. Diciembre'!$G$69-'Rec. Diciembre'!$G$70</f>
        <v>39.867314303365305</v>
      </c>
      <c r="G68" s="114">
        <f>+'Rec. Diciembre'!$G$69+'Rec. Diciembre'!$G$70*2</f>
        <v>99.420562814501551</v>
      </c>
      <c r="H68" s="114">
        <f>+'Rec. Diciembre'!$G$69-'Rec. Diciembre'!$G$70*2</f>
        <v>20.016231466319894</v>
      </c>
      <c r="I68" s="114">
        <v>65.63</v>
      </c>
      <c r="J68" s="114">
        <f>+'Rec. Diciembre'!$H$69</f>
        <v>73.942210917869019</v>
      </c>
      <c r="K68" s="114">
        <f>+'Rec. Diciembre'!$H$69+'Rec. Diciembre'!$H$70</f>
        <v>98.409794611773862</v>
      </c>
      <c r="L68" s="114">
        <f>+'Rec. Diciembre'!$H$69-'Rec. Diciembre'!$H$70</f>
        <v>49.474627223964177</v>
      </c>
      <c r="M68" s="114">
        <f>+'Rec. Diciembre'!$H$69+'Rec. Diciembre'!$H$70*2</f>
        <v>122.87737830567869</v>
      </c>
      <c r="N68" s="114">
        <f>+'Rec. Diciembre'!$H$69-'Rec. Diciembre'!$H$70*2</f>
        <v>25.007043530059342</v>
      </c>
      <c r="O68" s="114">
        <v>82.78</v>
      </c>
      <c r="P68" s="114">
        <f>+'Rec. Diciembre'!$I$69</f>
        <v>79.922204634160337</v>
      </c>
      <c r="Q68" s="114">
        <f>+'Rec. Diciembre'!$I$69+'Rec. Diciembre'!$I$70</f>
        <v>106.3185991193848</v>
      </c>
      <c r="R68" s="114">
        <f>+'Rec. Diciembre'!$I$69-'Rec. Diciembre'!$I$70</f>
        <v>53.525810148935875</v>
      </c>
      <c r="S68" s="114">
        <f>+'Rec. Diciembre'!$I$69+'Rec. Diciembre'!$I$70*2</f>
        <v>132.71499360460928</v>
      </c>
      <c r="T68" s="114">
        <f>+'Rec. Diciembre'!$I$69-'Rec. Diciembre'!$I$70*2</f>
        <v>27.129415663711406</v>
      </c>
      <c r="U68" s="114">
        <v>87.75</v>
      </c>
      <c r="V68" s="74">
        <f>+'Rec. Diciembre'!$K$69</f>
        <v>4.2377690526466996</v>
      </c>
      <c r="W68" s="74">
        <f>+'Rec. Diciembre'!$K$69+'Rec. Diciembre'!$K$70</f>
        <v>6.0403188005723845</v>
      </c>
      <c r="X68" s="74">
        <f>+'Rec. Diciembre'!$K$69-'Rec. Diciembre'!$K$70</f>
        <v>2.4352193047210147</v>
      </c>
      <c r="Y68" s="74">
        <f>+'Rec. Diciembre'!$K$69+'Rec. Diciembre'!$K$70*2</f>
        <v>7.8428685484980694</v>
      </c>
      <c r="Z68" s="74">
        <f>+'Rec. Diciembre'!$K$69-'Rec. Diciembre'!$K$70*2</f>
        <v>0.63266955679533021</v>
      </c>
      <c r="AA68" s="74">
        <v>5.0599999999999996</v>
      </c>
      <c r="AB68" s="74">
        <f>+'Rec. Diciembre'!$L$69</f>
        <v>5.9641788063173875</v>
      </c>
      <c r="AC68" s="74">
        <f>+'Rec. Diciembre'!$L$69+'Rec. Diciembre'!$L$70</f>
        <v>8.2598019431726097</v>
      </c>
      <c r="AD68" s="74">
        <f>+'Rec. Diciembre'!$L$69-'Rec. Diciembre'!$L$70</f>
        <v>3.6685556694621648</v>
      </c>
      <c r="AE68" s="74">
        <f>+'Rec. Diciembre'!$L$69+'Rec. Diciembre'!$L$70*2</f>
        <v>10.555425080027833</v>
      </c>
      <c r="AF68" s="74">
        <f>+'Rec. Diciembre'!$L$69-'Rec. Diciembre'!$L$70*2</f>
        <v>1.3729325326069421</v>
      </c>
      <c r="AG68" s="74">
        <v>5.13</v>
      </c>
      <c r="AH68" s="74">
        <f>+'Rec. Diciembre'!$N$69</f>
        <v>69.739981780539281</v>
      </c>
      <c r="AI68" s="74">
        <f>+'Rec. Diciembre'!$N$69+'Rec. Diciembre'!$N$70</f>
        <v>92.90898236215088</v>
      </c>
      <c r="AJ68" s="74">
        <f>+'Rec. Diciembre'!$N$69-'Rec. Diciembre'!$N$70</f>
        <v>46.570981198927683</v>
      </c>
      <c r="AK68" s="74">
        <f>+'Rec. Diciembre'!$N$69+'Rec. Diciembre'!$N$70*2</f>
        <v>116.07798294376248</v>
      </c>
      <c r="AL68" s="74">
        <f>+'Rec. Diciembre'!$N$69-'Rec. Diciembre'!$N$70*2</f>
        <v>23.401980617316084</v>
      </c>
      <c r="AM68" s="74">
        <v>74.77</v>
      </c>
      <c r="AN68" s="74">
        <f>+'Rec. Diciembre'!$O$69</f>
        <v>4.2643245718988352</v>
      </c>
      <c r="AO68" s="74">
        <f>+'Rec. Diciembre'!$O$69+'Rec. Diciembre'!$O$70</f>
        <v>6.7775628085788391</v>
      </c>
      <c r="AP68" s="74">
        <f>+'Rec. Diciembre'!$O$69-'Rec. Diciembre'!$O$70</f>
        <v>1.7510863352188317</v>
      </c>
      <c r="AQ68" s="74">
        <f>+'Rec. Diciembre'!$O$69+'Rec. Diciembre'!$O$70*2</f>
        <v>9.2908010452588421</v>
      </c>
      <c r="AR68" s="74">
        <f>+'Rec. Diciembre'!$O$69-'Rec. Diciembre'!$O$70*2</f>
        <v>-0.76215190146117173</v>
      </c>
      <c r="AS68" s="105"/>
      <c r="AT68" s="74">
        <f>+'Rec. Diciembre'!$P$69</f>
        <v>3.3623122606354814</v>
      </c>
      <c r="AU68" s="74">
        <f>+'Rec. Diciembre'!$P$69+'Rec. Diciembre'!$P$70</f>
        <v>4.8513495729593679</v>
      </c>
      <c r="AV68" s="74">
        <f>+'Rec. Diciembre'!$P$69-'Rec. Diciembre'!$P$70</f>
        <v>1.8732749483115947</v>
      </c>
      <c r="AW68" s="74">
        <f>+'Rec. Diciembre'!$P$69+'Rec. Diciembre'!$P$70*2</f>
        <v>6.3403868852832552</v>
      </c>
      <c r="AX68" s="74">
        <f>+'Rec. Diciembre'!$P$69-'Rec. Diciembre'!$P$70*2</f>
        <v>0.38423763598770799</v>
      </c>
      <c r="AY68" s="105"/>
      <c r="AZ68" s="74">
        <f>+'Rec. Diciembre'!$S$69</f>
        <v>10.882442015100928</v>
      </c>
      <c r="BA68" s="74">
        <f>+'Rec. Diciembre'!$S$69+'Rec. Diciembre'!$S$70</f>
        <v>18.764704720040914</v>
      </c>
      <c r="BB68" s="74">
        <f>+'Rec. Diciembre'!$S$69-'Rec. Diciembre'!$S$70</f>
        <v>3.0001793101609415</v>
      </c>
      <c r="BC68" s="74">
        <f>+'Rec. Diciembre'!$S$69+'Rec. Diciembre'!$S$70*2</f>
        <v>26.6469674249809</v>
      </c>
      <c r="BD68" s="74">
        <f>+'Rec. Diciembre'!$S$69-'Rec. Diciembre'!$S$70*2</f>
        <v>-4.8820833947790447</v>
      </c>
      <c r="BE68" s="105"/>
      <c r="BF68" s="115">
        <f>+ESTADISTICA!$AO$771</f>
        <v>23.78259649122807</v>
      </c>
      <c r="BG68" s="115">
        <f>+ESTADISTICA!$AO$771+ESTADISTICA!$AO$772</f>
        <v>30.897279379602665</v>
      </c>
      <c r="BH68" s="115">
        <f>+ESTADISTICA!$AO$771-ESTADISTICA!$AO$772</f>
        <v>16.667913602853474</v>
      </c>
      <c r="BI68" s="115">
        <f>+ESTADISTICA!$AO$771+ESTADISTICA!$AO$772*2</f>
        <v>38.01196226797726</v>
      </c>
      <c r="BJ68" s="115">
        <f>+ESTADISTICA!$AO$771-ESTADISTICA!$AO$772*2</f>
        <v>9.5532307144788788</v>
      </c>
      <c r="BK68" s="105"/>
      <c r="BL68" s="115">
        <f>+ESTADISTICA!$AP$771</f>
        <v>9632.5831578947345</v>
      </c>
      <c r="BM68" s="115">
        <f>+ESTADISTICA!$AP$771+ESTADISTICA!$AP$772</f>
        <v>11691.79056018239</v>
      </c>
      <c r="BN68" s="115">
        <f>+ESTADISTICA!$AP$771-ESTADISTICA!$AP$772</f>
        <v>7573.3757556070796</v>
      </c>
      <c r="BO68" s="115">
        <f>+ESTADISTICA!$AP$771+ESTADISTICA!$AP$772*2</f>
        <v>13750.997962470043</v>
      </c>
      <c r="BP68" s="115">
        <f>+ESTADISTICA!$AP$771-ESTADISTICA!$AP$772*2</f>
        <v>5514.1683533194255</v>
      </c>
      <c r="BQ68" s="105"/>
      <c r="BR68" s="114">
        <f>+ESTADISTICA!$AQ$771</f>
        <v>39.818771929824571</v>
      </c>
      <c r="BS68" s="114">
        <f>+ESTADISTICA!$AQ$771+ESTADISTICA!$AQ$772</f>
        <v>48.631387090201841</v>
      </c>
      <c r="BT68" s="114">
        <f>+ESTADISTICA!$AQ$771-ESTADISTICA!$AQ$772</f>
        <v>31.006156769447301</v>
      </c>
      <c r="BU68" s="114">
        <f>+ESTADISTICA!$AQ$771+ESTADISTICA!$AQ$772*2</f>
        <v>57.444002250579103</v>
      </c>
      <c r="BV68" s="114">
        <f>+ESTADISTICA!$AQ$771-ESTADISTICA!$AQ$772*2</f>
        <v>22.193541609070035</v>
      </c>
      <c r="BW68" s="105"/>
      <c r="BX68" s="74">
        <f>+ESTADISTICA!$AR$771</f>
        <v>10.63842105263158</v>
      </c>
      <c r="BY68" s="74">
        <f>+ESTADISTICA!$AR$771+ESTADISTICA!$AR$772</f>
        <v>14.039956309726993</v>
      </c>
      <c r="BZ68" s="74">
        <f>+ESTADISTICA!$AR$771-ESTADISTICA!$AR$772</f>
        <v>7.2368857955361676</v>
      </c>
      <c r="CA68" s="74">
        <f>+ESTADISTICA!$AR$771+ESTADISTICA!$AR$772*2</f>
        <v>17.441491566822407</v>
      </c>
      <c r="CB68" s="74">
        <f>+ESTADISTICA!$AR$771-ESTADISTICA!$AR$772*2</f>
        <v>3.8353505384407551</v>
      </c>
      <c r="CC68" s="105"/>
      <c r="CD68" s="74">
        <f>+ESTADISTICA!$BL$771</f>
        <v>1.3761929824561403</v>
      </c>
      <c r="CE68" s="74">
        <f>+ESTADISTICA!$BL$771+ESTADISTICA!$BL$772</f>
        <v>1.9599445330382501</v>
      </c>
      <c r="CF68" s="74">
        <f>+ESTADISTICA!$BL$771-ESTADISTICA!$BL$772</f>
        <v>0.79244143187403038</v>
      </c>
      <c r="CG68" s="74">
        <f>+ESTADISTICA!$BL$771+ESTADISTICA!$BL$772*2</f>
        <v>2.5436960836203601</v>
      </c>
      <c r="CH68" s="74">
        <f>+ESTADISTICA!$BL$771-ESTADISTICA!$BL$772*2</f>
        <v>0.20868988129192045</v>
      </c>
      <c r="CI68" s="105"/>
      <c r="CJ68" s="74">
        <f>+ESTADISTICA!$BM$771</f>
        <v>776.40175438596486</v>
      </c>
      <c r="CK68" s="74">
        <f>+ESTADISTICA!$BM$771+ESTADISTICA!$BM$772</f>
        <v>1085.0072702386867</v>
      </c>
      <c r="CL68" s="74">
        <f>+ESTADISTICA!$BM$771-ESTADISTICA!$BM$772</f>
        <v>467.79623853324307</v>
      </c>
      <c r="CM68" s="74">
        <f>+ESTADISTICA!$BM$771+ESTADISTICA!$BM$772*2</f>
        <v>1393.6127860914085</v>
      </c>
      <c r="CN68" s="74">
        <f>+ESTADISTICA!$BM$771-ESTADISTICA!$BM$772*2</f>
        <v>159.19072268052128</v>
      </c>
      <c r="CO68" s="105"/>
      <c r="CP68" s="114">
        <f>+ESTADISTICA!$BO$771</f>
        <v>50.673157894736832</v>
      </c>
      <c r="CQ68" s="114">
        <f>+ESTADISTICA!$BO$771+ESTADISTICA!$BO$772</f>
        <v>57.927057377550724</v>
      </c>
      <c r="CR68" s="114">
        <f>+ESTADISTICA!$BO$771-ESTADISTICA!$BO$772</f>
        <v>43.419258411922939</v>
      </c>
      <c r="CS68" s="114">
        <f>+ESTADISTICA!$BO$771+ESTADISTICA!$BO$772*2</f>
        <v>65.180956860364617</v>
      </c>
      <c r="CT68" s="114">
        <f>+ESTADISTICA!$BO$771-ESTADISTICA!$BO$772*2</f>
        <v>36.16535892910904</v>
      </c>
      <c r="CU68" s="105"/>
      <c r="CV68" s="115">
        <f>+ESTADISTICA!$CJ$771</f>
        <v>2.5155892857142859</v>
      </c>
      <c r="CW68" s="115">
        <f>+ESTADISTICA!$CJ$771+ESTADISTICA!$CJ$772</f>
        <v>3.8390560937163278</v>
      </c>
      <c r="CX68" s="115">
        <f>+ESTADISTICA!$CJ$771-ESTADISTICA!$CJ$772</f>
        <v>1.1921224777122439</v>
      </c>
      <c r="CY68" s="115">
        <f>+ESTADISTICA!$CJ$771+ESTADISTICA!$CJ$772*2</f>
        <v>5.1625229017183702</v>
      </c>
      <c r="CZ68" s="115">
        <f>+ESTADISTICA!$CJ$771-ESTADISTICA!$CJ$772*2</f>
        <v>-0.13134433028979808</v>
      </c>
      <c r="DA68" s="105"/>
      <c r="DB68" s="115">
        <f>+ESTADISTICA!$CK$771</f>
        <v>749.21446428571403</v>
      </c>
      <c r="DC68" s="115">
        <f>+ESTADISTICA!$CK$771+ESTADISTICA!$CK$772</f>
        <v>1260.1168024213255</v>
      </c>
      <c r="DD68" s="115">
        <f>+ESTADISTICA!$CK$771-ESTADISTICA!$CK$772</f>
        <v>238.31212615010253</v>
      </c>
      <c r="DE68" s="115">
        <f>+ESTADISTICA!$CK$771+ESTADISTICA!$CK$772*2</f>
        <v>1771.0191405569371</v>
      </c>
      <c r="DF68" s="115">
        <f>+ESTADISTICA!$CK$771-ESTADISTICA!$CK$772*2</f>
        <v>-272.59021198550897</v>
      </c>
      <c r="DG68" s="105"/>
      <c r="DH68" s="115">
        <f>+ESTADISTICA!$CN$771</f>
        <v>32.926125000000006</v>
      </c>
      <c r="DI68" s="115">
        <f>+ESTADISTICA!$CN$771+ESTADISTICA!$CN$772</f>
        <v>41.510772175600486</v>
      </c>
      <c r="DJ68" s="115">
        <f>+ESTADISTICA!$CN$771-ESTADISTICA!$CN$772</f>
        <v>24.341477824399526</v>
      </c>
      <c r="DK68" s="115">
        <f>+ESTADISTICA!$CN$771+ESTADISTICA!$CN$772*2</f>
        <v>50.09541935120096</v>
      </c>
      <c r="DL68" s="115">
        <f>+ESTADISTICA!$CN$771-ESTADISTICA!$CN$772*2</f>
        <v>15.756830648799049</v>
      </c>
      <c r="DM68" s="105"/>
    </row>
  </sheetData>
  <mergeCells count="20">
    <mergeCell ref="BL5:BQ5"/>
    <mergeCell ref="C5:C6"/>
    <mergeCell ref="D5:I5"/>
    <mergeCell ref="J5:O5"/>
    <mergeCell ref="P5:U5"/>
    <mergeCell ref="V5:AA5"/>
    <mergeCell ref="AB5:AG5"/>
    <mergeCell ref="AH5:AM5"/>
    <mergeCell ref="AN5:AS5"/>
    <mergeCell ref="AT5:AY5"/>
    <mergeCell ref="AZ5:BE5"/>
    <mergeCell ref="BF5:BK5"/>
    <mergeCell ref="DB5:DG5"/>
    <mergeCell ref="DH5:DM5"/>
    <mergeCell ref="BR5:BW5"/>
    <mergeCell ref="BX5:CC5"/>
    <mergeCell ref="CD5:CI5"/>
    <mergeCell ref="CJ5:CO5"/>
    <mergeCell ref="CP5:CU5"/>
    <mergeCell ref="CV5:DA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0E05-0E50-4FBE-BC46-51E2CBB49150}">
  <sheetPr>
    <tabColor rgb="FF7030A0"/>
  </sheetPr>
  <dimension ref="A1"/>
  <sheetViews>
    <sheetView showGridLines="0" zoomScale="90" zoomScaleNormal="90" workbookViewId="0">
      <selection activeCell="T25" sqref="T25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347E-762A-4175-84C6-9A95F325BCF1}">
  <sheetPr>
    <tabColor rgb="FF7030A0"/>
  </sheetPr>
  <dimension ref="A1"/>
  <sheetViews>
    <sheetView showGridLines="0" zoomScale="90" zoomScaleNormal="90" workbookViewId="0">
      <selection activeCell="Q22" sqref="Q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820-09AD-4FE3-AF03-98261DA9DEC2}">
  <sheetPr>
    <tabColor rgb="FF7030A0"/>
  </sheetPr>
  <dimension ref="A1"/>
  <sheetViews>
    <sheetView showGridLines="0" topLeftCell="D1" zoomScale="130" zoomScaleNormal="130" workbookViewId="0">
      <selection activeCell="Q22" sqref="Q22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D6E9-BA6D-4866-B291-F475D711603A}">
  <sheetPr>
    <tabColor rgb="FF7030A0"/>
  </sheetPr>
  <dimension ref="A1"/>
  <sheetViews>
    <sheetView showGridLines="0" topLeftCell="B1" zoomScale="90" zoomScaleNormal="90" workbookViewId="0">
      <selection activeCell="V19" sqref="V19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C45A-A924-4C2C-9CED-CB897C934187}">
  <sheetPr>
    <tabColor rgb="FF7030A0"/>
  </sheetPr>
  <dimension ref="A1"/>
  <sheetViews>
    <sheetView showGridLines="0" zoomScale="90" zoomScaleNormal="90" workbookViewId="0">
      <selection activeCell="X20" sqref="X20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28CD-49C9-4581-AFEC-EB1637A773E5}">
  <sheetPr>
    <tabColor rgb="FF7030A0"/>
  </sheetPr>
  <dimension ref="A1"/>
  <sheetViews>
    <sheetView showGridLines="0" zoomScale="90" zoomScaleNormal="90" workbookViewId="0">
      <selection activeCell="U24" sqref="U24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ESTADISTICA</vt:lpstr>
      <vt:lpstr>Rec. Diciembre</vt:lpstr>
      <vt:lpstr>Diciembre</vt:lpstr>
      <vt:lpstr>Rec Au Conc. Pb Dic 2024</vt:lpstr>
      <vt:lpstr>Rec Ag Conc. Pb Dic 2024</vt:lpstr>
      <vt:lpstr>Rec Pb Conc. Pb Dic 2024</vt:lpstr>
      <vt:lpstr>Rec Au Conc Zn Dic 2024</vt:lpstr>
      <vt:lpstr>Rec Ag Conc Zn Dic 2024</vt:lpstr>
      <vt:lpstr>Rec Zn Conc. Zn Dic 2024</vt:lpstr>
      <vt:lpstr>Grado Au Conc. Pb  Dic 2024</vt:lpstr>
      <vt:lpstr>Grado Ag Conc. Pb Dic 2024</vt:lpstr>
      <vt:lpstr>Grado Pb  Conc. Pb Dic 2024</vt:lpstr>
      <vt:lpstr>Grado Zn  Conc. Pb Dic 2024</vt:lpstr>
      <vt:lpstr>Grado Au Conc. Zn Dic 2024</vt:lpstr>
      <vt:lpstr>Grado Ag Conc. Zn Dic 2024</vt:lpstr>
      <vt:lpstr>Grado Zn Conc. Zn  Dic 2024</vt:lpstr>
      <vt:lpstr>Grado Au Conc. Fe  Dic 2024</vt:lpstr>
      <vt:lpstr>Grado Ag Conc. Fe  Dic 2024</vt:lpstr>
      <vt:lpstr>Grado Fe Conc. Fe  Dic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CAROLINA MENDOZA CRUZ</dc:creator>
  <cp:lastModifiedBy>GONZALO ROSAS CORONADO</cp:lastModifiedBy>
  <dcterms:created xsi:type="dcterms:W3CDTF">2024-05-30T20:48:55Z</dcterms:created>
  <dcterms:modified xsi:type="dcterms:W3CDTF">2025-02-18T17:49:20Z</dcterms:modified>
</cp:coreProperties>
</file>