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ysi\Dokumenty\Studia\4 Semestr\PKM2\Przekładnia\"/>
    </mc:Choice>
  </mc:AlternateContent>
  <xr:revisionPtr revIDLastSave="0" documentId="8_{8DD35F3F-9A87-45D2-935E-7FBF6596087C}" xr6:coauthVersionLast="47" xr6:coauthVersionMax="47" xr10:uidLastSave="{00000000-0000-0000-0000-000000000000}"/>
  <bookViews>
    <workbookView xWindow="-108" yWindow="-108" windowWidth="23256" windowHeight="13896" xr2:uid="{A2BEC7B8-B356-420F-BB76-D6B183719B0E}"/>
  </bookViews>
  <sheets>
    <sheet name="Arkusz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E41" i="1"/>
  <c r="G39" i="1"/>
  <c r="E39" i="1"/>
  <c r="E37" i="1"/>
  <c r="N50" i="1"/>
  <c r="L50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3" i="1"/>
  <c r="BA153" i="1"/>
  <c r="BC153" i="1" s="1"/>
  <c r="BB153" i="1"/>
  <c r="BD153" i="1" s="1"/>
  <c r="BA154" i="1"/>
  <c r="BB154" i="1"/>
  <c r="BC154" i="1"/>
  <c r="BD154" i="1"/>
  <c r="BA155" i="1"/>
  <c r="BB155" i="1"/>
  <c r="BC155" i="1"/>
  <c r="BD155" i="1"/>
  <c r="BA156" i="1"/>
  <c r="BC156" i="1" s="1"/>
  <c r="BB156" i="1"/>
  <c r="BD156" i="1" s="1"/>
  <c r="BA157" i="1"/>
  <c r="BB157" i="1"/>
  <c r="BC157" i="1"/>
  <c r="BD157" i="1"/>
  <c r="BA158" i="1"/>
  <c r="BB158" i="1"/>
  <c r="BC158" i="1"/>
  <c r="BD158" i="1"/>
  <c r="BA159" i="1"/>
  <c r="BC159" i="1" s="1"/>
  <c r="BB159" i="1"/>
  <c r="BD159" i="1" s="1"/>
  <c r="BA160" i="1"/>
  <c r="BB160" i="1"/>
  <c r="BC160" i="1"/>
  <c r="BD160" i="1"/>
  <c r="BA161" i="1"/>
  <c r="BB161" i="1"/>
  <c r="BC161" i="1"/>
  <c r="BD161" i="1"/>
  <c r="BA162" i="1"/>
  <c r="BC162" i="1" s="1"/>
  <c r="BB162" i="1"/>
  <c r="BD162" i="1" s="1"/>
  <c r="AW158" i="1"/>
  <c r="AW159" i="1" s="1"/>
  <c r="AW160" i="1" s="1"/>
  <c r="AW161" i="1" s="1"/>
  <c r="AW162" i="1" s="1"/>
  <c r="AW153" i="1"/>
  <c r="AW154" i="1"/>
  <c r="AW155" i="1" s="1"/>
  <c r="AW156" i="1" s="1"/>
  <c r="AW157" i="1" s="1"/>
  <c r="BD152" i="1"/>
  <c r="BC152" i="1"/>
  <c r="BB152" i="1"/>
  <c r="BA152" i="1"/>
  <c r="BD151" i="1"/>
  <c r="BC151" i="1"/>
  <c r="BB151" i="1"/>
  <c r="BA151" i="1"/>
  <c r="BD150" i="1"/>
  <c r="BC150" i="1"/>
  <c r="BB150" i="1"/>
  <c r="BA150" i="1"/>
  <c r="BB149" i="1"/>
  <c r="BD149" i="1" s="1"/>
  <c r="BA149" i="1"/>
  <c r="BC149" i="1" s="1"/>
  <c r="BD148" i="1"/>
  <c r="BC148" i="1"/>
  <c r="BB148" i="1"/>
  <c r="BA148" i="1"/>
  <c r="BD147" i="1"/>
  <c r="BB147" i="1"/>
  <c r="BA147" i="1"/>
  <c r="BC147" i="1" s="1"/>
  <c r="BB146" i="1"/>
  <c r="BD146" i="1" s="1"/>
  <c r="BA146" i="1"/>
  <c r="BC146" i="1" s="1"/>
  <c r="BC145" i="1"/>
  <c r="BB145" i="1"/>
  <c r="BD145" i="1" s="1"/>
  <c r="BA145" i="1"/>
  <c r="BD144" i="1"/>
  <c r="BB144" i="1"/>
  <c r="BA144" i="1"/>
  <c r="BC144" i="1" s="1"/>
  <c r="BD143" i="1"/>
  <c r="BC143" i="1"/>
  <c r="BB143" i="1"/>
  <c r="BA143" i="1"/>
  <c r="BB142" i="1"/>
  <c r="BD142" i="1" s="1"/>
  <c r="BA142" i="1"/>
  <c r="BC142" i="1" s="1"/>
  <c r="BB141" i="1"/>
  <c r="BD141" i="1" s="1"/>
  <c r="BA141" i="1"/>
  <c r="BC141" i="1" s="1"/>
  <c r="BD140" i="1"/>
  <c r="BC140" i="1"/>
  <c r="BB140" i="1"/>
  <c r="BA140" i="1"/>
  <c r="BD139" i="1"/>
  <c r="BC139" i="1"/>
  <c r="BB139" i="1"/>
  <c r="BA139" i="1"/>
  <c r="BD138" i="1"/>
  <c r="BB138" i="1"/>
  <c r="BA138" i="1"/>
  <c r="BC138" i="1" s="1"/>
  <c r="BC137" i="1"/>
  <c r="BB137" i="1"/>
  <c r="BD137" i="1" s="1"/>
  <c r="BA137" i="1"/>
  <c r="BD136" i="1"/>
  <c r="BB136" i="1"/>
  <c r="BA136" i="1"/>
  <c r="BC136" i="1" s="1"/>
  <c r="BD135" i="1"/>
  <c r="BB135" i="1"/>
  <c r="BA135" i="1"/>
  <c r="BC135" i="1" s="1"/>
  <c r="BC134" i="1"/>
  <c r="BB134" i="1"/>
  <c r="BD134" i="1" s="1"/>
  <c r="BA134" i="1"/>
  <c r="BC133" i="1"/>
  <c r="BB133" i="1"/>
  <c r="BD133" i="1" s="1"/>
  <c r="BA133" i="1"/>
  <c r="BD132" i="1"/>
  <c r="BB132" i="1"/>
  <c r="BA132" i="1"/>
  <c r="BC132" i="1" s="1"/>
  <c r="BD131" i="1"/>
  <c r="BC131" i="1"/>
  <c r="BB131" i="1"/>
  <c r="BA131" i="1"/>
  <c r="BB130" i="1"/>
  <c r="BD130" i="1" s="1"/>
  <c r="BA130" i="1"/>
  <c r="BC130" i="1" s="1"/>
  <c r="BD129" i="1"/>
  <c r="BB129" i="1"/>
  <c r="BA129" i="1"/>
  <c r="BC129" i="1" s="1"/>
  <c r="BD128" i="1"/>
  <c r="BC128" i="1"/>
  <c r="BB128" i="1"/>
  <c r="BA128" i="1"/>
  <c r="BB127" i="1"/>
  <c r="BD127" i="1" s="1"/>
  <c r="BA127" i="1"/>
  <c r="BC127" i="1" s="1"/>
  <c r="BD126" i="1"/>
  <c r="BB126" i="1"/>
  <c r="BA126" i="1"/>
  <c r="BC126" i="1" s="1"/>
  <c r="BB125" i="1"/>
  <c r="BD125" i="1" s="1"/>
  <c r="BA125" i="1"/>
  <c r="BC125" i="1" s="1"/>
  <c r="BB124" i="1"/>
  <c r="BD124" i="1" s="1"/>
  <c r="BA124" i="1"/>
  <c r="BC124" i="1" s="1"/>
  <c r="BD123" i="1"/>
  <c r="BB123" i="1"/>
  <c r="BA123" i="1"/>
  <c r="BC123" i="1" s="1"/>
  <c r="BB122" i="1"/>
  <c r="BD122" i="1" s="1"/>
  <c r="BA122" i="1"/>
  <c r="BC122" i="1" s="1"/>
  <c r="BD121" i="1"/>
  <c r="BC121" i="1"/>
  <c r="BB121" i="1"/>
  <c r="BA121" i="1"/>
  <c r="BC120" i="1"/>
  <c r="BB120" i="1"/>
  <c r="BD120" i="1" s="1"/>
  <c r="BA120" i="1"/>
  <c r="BC119" i="1"/>
  <c r="BB119" i="1"/>
  <c r="BD119" i="1" s="1"/>
  <c r="BA119" i="1"/>
  <c r="BB118" i="1"/>
  <c r="BD118" i="1" s="1"/>
  <c r="BA118" i="1"/>
  <c r="BC118" i="1" s="1"/>
  <c r="BD117" i="1"/>
  <c r="BC117" i="1"/>
  <c r="BB117" i="1"/>
  <c r="BA117" i="1"/>
  <c r="BD116" i="1"/>
  <c r="BC116" i="1"/>
  <c r="BB116" i="1"/>
  <c r="BA116" i="1"/>
  <c r="BD115" i="1"/>
  <c r="BB115" i="1"/>
  <c r="BA115" i="1"/>
  <c r="BC115" i="1" s="1"/>
  <c r="BD114" i="1"/>
  <c r="BB114" i="1"/>
  <c r="BA114" i="1"/>
  <c r="BC114" i="1" s="1"/>
  <c r="BC113" i="1"/>
  <c r="BB113" i="1"/>
  <c r="BD113" i="1" s="1"/>
  <c r="BA113" i="1"/>
  <c r="BD112" i="1"/>
  <c r="BC112" i="1"/>
  <c r="BB112" i="1"/>
  <c r="BA112" i="1"/>
  <c r="BD111" i="1"/>
  <c r="BB111" i="1"/>
  <c r="BA111" i="1"/>
  <c r="BC111" i="1" s="1"/>
  <c r="BD110" i="1"/>
  <c r="BB110" i="1"/>
  <c r="BA110" i="1"/>
  <c r="BC110" i="1" s="1"/>
  <c r="BD109" i="1"/>
  <c r="BC109" i="1"/>
  <c r="BB109" i="1"/>
  <c r="BA109" i="1"/>
  <c r="BB108" i="1"/>
  <c r="BD108" i="1" s="1"/>
  <c r="BA108" i="1"/>
  <c r="BC108" i="1" s="1"/>
  <c r="BD107" i="1"/>
  <c r="BC107" i="1"/>
  <c r="BB107" i="1"/>
  <c r="BA107" i="1"/>
  <c r="BB106" i="1"/>
  <c r="BD106" i="1" s="1"/>
  <c r="BA106" i="1"/>
  <c r="BC106" i="1" s="1"/>
  <c r="BB105" i="1"/>
  <c r="BD105" i="1" s="1"/>
  <c r="BA105" i="1"/>
  <c r="BC105" i="1" s="1"/>
  <c r="BD104" i="1"/>
  <c r="BC104" i="1"/>
  <c r="BB104" i="1"/>
  <c r="BA104" i="1"/>
  <c r="BB103" i="1"/>
  <c r="BD103" i="1" s="1"/>
  <c r="BA103" i="1"/>
  <c r="BC103" i="1" s="1"/>
  <c r="BD102" i="1"/>
  <c r="BB102" i="1"/>
  <c r="BA102" i="1"/>
  <c r="BC102" i="1" s="1"/>
  <c r="BC101" i="1"/>
  <c r="BB101" i="1"/>
  <c r="BD101" i="1" s="1"/>
  <c r="BA101" i="1"/>
  <c r="BB100" i="1"/>
  <c r="BD100" i="1" s="1"/>
  <c r="BA100" i="1"/>
  <c r="BC100" i="1" s="1"/>
  <c r="BD99" i="1"/>
  <c r="BB99" i="1"/>
  <c r="BA99" i="1"/>
  <c r="BC99" i="1" s="1"/>
  <c r="BD98" i="1"/>
  <c r="BC98" i="1"/>
  <c r="BB98" i="1"/>
  <c r="BA98" i="1"/>
  <c r="BC97" i="1"/>
  <c r="BB97" i="1"/>
  <c r="BD97" i="1" s="1"/>
  <c r="BA97" i="1"/>
  <c r="BD96" i="1"/>
  <c r="BC96" i="1"/>
  <c r="BB96" i="1"/>
  <c r="BA96" i="1"/>
  <c r="BC95" i="1"/>
  <c r="BB95" i="1"/>
  <c r="BD95" i="1" s="1"/>
  <c r="BA95" i="1"/>
  <c r="BB94" i="1"/>
  <c r="BD94" i="1" s="1"/>
  <c r="BA94" i="1"/>
  <c r="BC94" i="1" s="1"/>
  <c r="BD93" i="1"/>
  <c r="BC93" i="1"/>
  <c r="BB93" i="1"/>
  <c r="BA93" i="1"/>
  <c r="BD92" i="1"/>
  <c r="BC92" i="1"/>
  <c r="BB92" i="1"/>
  <c r="BA92" i="1"/>
  <c r="BB91" i="1"/>
  <c r="BD91" i="1" s="1"/>
  <c r="BA91" i="1"/>
  <c r="BC91" i="1" s="1"/>
  <c r="BD90" i="1"/>
  <c r="BB90" i="1"/>
  <c r="BA90" i="1"/>
  <c r="BC90" i="1" s="1"/>
  <c r="BB89" i="1"/>
  <c r="BD89" i="1" s="1"/>
  <c r="BA89" i="1"/>
  <c r="BC89" i="1" s="1"/>
  <c r="BB88" i="1"/>
  <c r="BD88" i="1" s="1"/>
  <c r="BA88" i="1"/>
  <c r="BC88" i="1" s="1"/>
  <c r="BD87" i="1"/>
  <c r="BB87" i="1"/>
  <c r="BA87" i="1"/>
  <c r="BC87" i="1" s="1"/>
  <c r="BB86" i="1"/>
  <c r="BD86" i="1" s="1"/>
  <c r="BA86" i="1"/>
  <c r="BC86" i="1" s="1"/>
  <c r="BD85" i="1"/>
  <c r="BC85" i="1"/>
  <c r="BB85" i="1"/>
  <c r="BA85" i="1"/>
  <c r="BB84" i="1"/>
  <c r="BD84" i="1" s="1"/>
  <c r="BA84" i="1"/>
  <c r="BC84" i="1" s="1"/>
  <c r="BC83" i="1"/>
  <c r="BB83" i="1"/>
  <c r="BD83" i="1" s="1"/>
  <c r="BA83" i="1"/>
  <c r="BB82" i="1"/>
  <c r="BD82" i="1" s="1"/>
  <c r="BA82" i="1"/>
  <c r="BC82" i="1" s="1"/>
  <c r="BB81" i="1"/>
  <c r="BD81" i="1" s="1"/>
  <c r="BA81" i="1"/>
  <c r="BC81" i="1" s="1"/>
  <c r="BD80" i="1"/>
  <c r="BC80" i="1"/>
  <c r="BB80" i="1"/>
  <c r="BA80" i="1"/>
  <c r="BD79" i="1"/>
  <c r="BB79" i="1"/>
  <c r="BA79" i="1"/>
  <c r="BC79" i="1" s="1"/>
  <c r="BD78" i="1"/>
  <c r="BC78" i="1"/>
  <c r="BB78" i="1"/>
  <c r="BA78" i="1"/>
  <c r="AW7" i="1"/>
  <c r="AW5" i="1"/>
  <c r="AW6" i="1" s="1"/>
  <c r="AW3" i="1"/>
  <c r="AW4" i="1" s="1"/>
  <c r="BD2" i="1"/>
  <c r="AY2" i="1"/>
  <c r="AZ2" i="1" s="1"/>
  <c r="BC2" i="1" s="1"/>
  <c r="AX2" i="1"/>
  <c r="Y81" i="1"/>
  <c r="AA81" i="1" s="1"/>
  <c r="W81" i="1"/>
  <c r="U82" i="1"/>
  <c r="U81" i="1"/>
  <c r="U80" i="1"/>
  <c r="U160" i="1"/>
  <c r="W160" i="1"/>
  <c r="Z16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2" i="1"/>
  <c r="Y2" i="1"/>
  <c r="W2" i="1"/>
  <c r="V2" i="1"/>
  <c r="U2" i="1"/>
  <c r="N65" i="1"/>
  <c r="L65" i="1"/>
  <c r="L58" i="1"/>
  <c r="L53" i="1"/>
  <c r="L52" i="1"/>
  <c r="L54" i="1" s="1"/>
  <c r="U3" i="1"/>
  <c r="G35" i="1"/>
  <c r="N48" i="1"/>
  <c r="L48" i="1"/>
  <c r="L46" i="1"/>
  <c r="N44" i="1"/>
  <c r="L44" i="1"/>
  <c r="N42" i="1"/>
  <c r="L42" i="1"/>
  <c r="N40" i="1"/>
  <c r="L40" i="1"/>
  <c r="N46" i="1"/>
  <c r="N52" i="1" s="1"/>
  <c r="G37" i="1"/>
  <c r="E35" i="1"/>
  <c r="E19" i="1"/>
  <c r="E21" i="1"/>
  <c r="L32" i="1"/>
  <c r="L34" i="1"/>
  <c r="L15" i="1"/>
  <c r="L56" i="1" l="1"/>
  <c r="L63" i="1" s="1"/>
  <c r="O54" i="1"/>
  <c r="N60" i="1"/>
  <c r="L60" i="1"/>
  <c r="N56" i="1"/>
  <c r="N63" i="1" s="1"/>
  <c r="AW8" i="1"/>
  <c r="AY7" i="1"/>
  <c r="AZ7" i="1"/>
  <c r="AY6" i="1"/>
  <c r="AZ6" i="1"/>
  <c r="AY5" i="1"/>
  <c r="AY4" i="1"/>
  <c r="AZ4" i="1"/>
  <c r="AY3" i="1"/>
  <c r="N53" i="1"/>
  <c r="N54" i="1" s="1"/>
  <c r="P54" i="1" s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G31" i="1"/>
  <c r="E31" i="1"/>
  <c r="T30" i="1"/>
  <c r="T29" i="1"/>
  <c r="T28" i="1"/>
  <c r="T27" i="1"/>
  <c r="G27" i="1"/>
  <c r="E27" i="1"/>
  <c r="T26" i="1"/>
  <c r="T25" i="1"/>
  <c r="G25" i="1"/>
  <c r="E25" i="1"/>
  <c r="B25" i="1"/>
  <c r="T24" i="1"/>
  <c r="T23" i="1"/>
  <c r="T22" i="1"/>
  <c r="T21" i="1"/>
  <c r="T20" i="1"/>
  <c r="T19" i="1"/>
  <c r="T18" i="1"/>
  <c r="T17" i="1"/>
  <c r="T16" i="1"/>
  <c r="T15" i="1"/>
  <c r="J15" i="1"/>
  <c r="T14" i="1"/>
  <c r="T13" i="1"/>
  <c r="L13" i="1"/>
  <c r="J13" i="1"/>
  <c r="T12" i="1"/>
  <c r="E12" i="1"/>
  <c r="T11" i="1"/>
  <c r="T10" i="1"/>
  <c r="G10" i="1"/>
  <c r="E10" i="1"/>
  <c r="T9" i="1"/>
  <c r="T8" i="1"/>
  <c r="T7" i="1"/>
  <c r="T6" i="1"/>
  <c r="T5" i="1"/>
  <c r="G5" i="1"/>
  <c r="L3" i="1" s="1"/>
  <c r="T4" i="1"/>
  <c r="T3" i="1"/>
  <c r="J3" i="1"/>
  <c r="G3" i="1"/>
  <c r="T2" i="1"/>
  <c r="AZ3" i="1" l="1"/>
  <c r="BC6" i="1"/>
  <c r="BD6" i="1"/>
  <c r="BC4" i="1"/>
  <c r="BD4" i="1"/>
  <c r="AZ5" i="1"/>
  <c r="BD7" i="1"/>
  <c r="BC7" i="1"/>
  <c r="AY8" i="1"/>
  <c r="AW9" i="1"/>
  <c r="AZ8" i="1"/>
  <c r="G19" i="1"/>
  <c r="G21" i="1"/>
  <c r="X94" i="1"/>
  <c r="J5" i="1"/>
  <c r="X147" i="1"/>
  <c r="X157" i="1"/>
  <c r="G7" i="1"/>
  <c r="X146" i="1"/>
  <c r="X120" i="1"/>
  <c r="X104" i="1"/>
  <c r="X101" i="1"/>
  <c r="X93" i="1"/>
  <c r="X144" i="1"/>
  <c r="X125" i="1"/>
  <c r="X108" i="1"/>
  <c r="X97" i="1"/>
  <c r="X156" i="1"/>
  <c r="X152" i="1"/>
  <c r="X149" i="1"/>
  <c r="X132" i="1"/>
  <c r="X128" i="1"/>
  <c r="X116" i="1"/>
  <c r="X111" i="1"/>
  <c r="X103" i="1"/>
  <c r="X84" i="1"/>
  <c r="X140" i="1"/>
  <c r="X124" i="1"/>
  <c r="X119" i="1"/>
  <c r="X107" i="1"/>
  <c r="X100" i="1"/>
  <c r="X96" i="1"/>
  <c r="X92" i="1"/>
  <c r="X155" i="1"/>
  <c r="X151" i="1"/>
  <c r="X148" i="1"/>
  <c r="X131" i="1"/>
  <c r="X127" i="1"/>
  <c r="X110" i="1"/>
  <c r="E7" i="1"/>
  <c r="X135" i="1"/>
  <c r="X123" i="1"/>
  <c r="X83" i="1"/>
  <c r="X143" i="1"/>
  <c r="X114" i="1"/>
  <c r="X95" i="1"/>
  <c r="X87" i="1"/>
  <c r="X106" i="1"/>
  <c r="X137" i="1"/>
  <c r="O3" i="1"/>
  <c r="J11" i="1" s="1"/>
  <c r="X82" i="1"/>
  <c r="X89" i="1"/>
  <c r="X117" i="1"/>
  <c r="X142" i="1"/>
  <c r="X158" i="1"/>
  <c r="P3" i="1"/>
  <c r="X133" i="1"/>
  <c r="X138" i="1"/>
  <c r="X118" i="1"/>
  <c r="X159" i="1"/>
  <c r="X90" i="1"/>
  <c r="X134" i="1"/>
  <c r="X102" i="1"/>
  <c r="X154" i="1"/>
  <c r="X85" i="1"/>
  <c r="X113" i="1"/>
  <c r="X130" i="1"/>
  <c r="X150" i="1"/>
  <c r="X145" i="1"/>
  <c r="G12" i="1"/>
  <c r="E23" i="1" s="1"/>
  <c r="L25" i="1" s="1"/>
  <c r="X109" i="1"/>
  <c r="X126" i="1"/>
  <c r="X86" i="1"/>
  <c r="X99" i="1"/>
  <c r="X121" i="1"/>
  <c r="X141" i="1"/>
  <c r="E17" i="1"/>
  <c r="L11" i="1"/>
  <c r="L9" i="1"/>
  <c r="L5" i="1"/>
  <c r="J9" i="1"/>
  <c r="X81" i="1"/>
  <c r="X88" i="1"/>
  <c r="X105" i="1"/>
  <c r="X112" i="1"/>
  <c r="X129" i="1"/>
  <c r="X136" i="1"/>
  <c r="X153" i="1"/>
  <c r="X160" i="1"/>
  <c r="X91" i="1"/>
  <c r="X98" i="1"/>
  <c r="X115" i="1"/>
  <c r="X122" i="1"/>
  <c r="X139" i="1"/>
  <c r="BD5" i="1" l="1"/>
  <c r="BC5" i="1"/>
  <c r="BC8" i="1"/>
  <c r="BD8" i="1"/>
  <c r="AW10" i="1"/>
  <c r="AY9" i="1"/>
  <c r="AZ9" i="1"/>
  <c r="BD3" i="1"/>
  <c r="BC3" i="1"/>
  <c r="G17" i="1"/>
  <c r="G23" i="1"/>
  <c r="L17" i="1"/>
  <c r="L7" i="1"/>
  <c r="J17" i="1"/>
  <c r="J7" i="1"/>
  <c r="BD9" i="1" l="1"/>
  <c r="BC9" i="1"/>
  <c r="AW11" i="1"/>
  <c r="AY10" i="1"/>
  <c r="AZ10" i="1"/>
  <c r="V151" i="1"/>
  <c r="V136" i="1"/>
  <c r="V119" i="1"/>
  <c r="V99" i="1"/>
  <c r="V90" i="1"/>
  <c r="V131" i="1"/>
  <c r="V83" i="1"/>
  <c r="V148" i="1"/>
  <c r="V140" i="1"/>
  <c r="V137" i="1"/>
  <c r="V77" i="1"/>
  <c r="V126" i="1"/>
  <c r="V107" i="1"/>
  <c r="V57" i="1"/>
  <c r="V40" i="1"/>
  <c r="V144" i="1"/>
  <c r="V82" i="1"/>
  <c r="V12" i="1"/>
  <c r="V53" i="1"/>
  <c r="V3" i="1"/>
  <c r="V39" i="1"/>
  <c r="V31" i="1"/>
  <c r="W31" i="1" s="1"/>
  <c r="V29" i="1"/>
  <c r="V155" i="1"/>
  <c r="V106" i="1"/>
  <c r="V20" i="1"/>
  <c r="V49" i="1"/>
  <c r="V88" i="1"/>
  <c r="V124" i="1"/>
  <c r="V105" i="1"/>
  <c r="V69" i="1"/>
  <c r="V97" i="1"/>
  <c r="V108" i="1"/>
  <c r="V22" i="1"/>
  <c r="V4" i="1"/>
  <c r="V32" i="1"/>
  <c r="V19" i="1"/>
  <c r="V61" i="1"/>
  <c r="V109" i="1"/>
  <c r="V66" i="1"/>
  <c r="V127" i="1"/>
  <c r="W127" i="1" s="1"/>
  <c r="V79" i="1"/>
  <c r="W79" i="1" s="1"/>
  <c r="V101" i="1"/>
  <c r="V116" i="1"/>
  <c r="V18" i="1"/>
  <c r="V48" i="1"/>
  <c r="V62" i="1"/>
  <c r="V133" i="1"/>
  <c r="V52" i="1"/>
  <c r="V110" i="1"/>
  <c r="V100" i="1"/>
  <c r="V45" i="1"/>
  <c r="V86" i="1"/>
  <c r="V46" i="1"/>
  <c r="W46" i="1" s="1"/>
  <c r="V159" i="1"/>
  <c r="V87" i="1"/>
  <c r="V94" i="1"/>
  <c r="V71" i="1"/>
  <c r="V54" i="1"/>
  <c r="V103" i="1"/>
  <c r="V26" i="1"/>
  <c r="V135" i="1"/>
  <c r="V91" i="1"/>
  <c r="V160" i="1"/>
  <c r="V128" i="1"/>
  <c r="V118" i="1"/>
  <c r="V84" i="1"/>
  <c r="V157" i="1"/>
  <c r="V59" i="1"/>
  <c r="V154" i="1"/>
  <c r="V33" i="1"/>
  <c r="V153" i="1"/>
  <c r="V28" i="1"/>
  <c r="V67" i="1"/>
  <c r="V120" i="1"/>
  <c r="V76" i="1"/>
  <c r="W76" i="1" s="1"/>
  <c r="V121" i="1"/>
  <c r="V112" i="1"/>
  <c r="V8" i="1"/>
  <c r="V89" i="1"/>
  <c r="V23" i="1"/>
  <c r="V93" i="1"/>
  <c r="V113" i="1"/>
  <c r="V13" i="1"/>
  <c r="V21" i="1"/>
  <c r="V55" i="1"/>
  <c r="V41" i="1"/>
  <c r="V147" i="1"/>
  <c r="V42" i="1"/>
  <c r="V68" i="1"/>
  <c r="V5" i="1"/>
  <c r="V9" i="1"/>
  <c r="V72" i="1"/>
  <c r="V81" i="1"/>
  <c r="V38" i="1"/>
  <c r="W38" i="1" s="1"/>
  <c r="V35" i="1"/>
  <c r="V27" i="1"/>
  <c r="V17" i="1"/>
  <c r="V43" i="1"/>
  <c r="V134" i="1"/>
  <c r="V58" i="1"/>
  <c r="W58" i="1" s="1"/>
  <c r="V132" i="1"/>
  <c r="V15" i="1"/>
  <c r="V92" i="1"/>
  <c r="V7" i="1"/>
  <c r="V129" i="1"/>
  <c r="W129" i="1" s="1"/>
  <c r="V142" i="1"/>
  <c r="V47" i="1"/>
  <c r="V56" i="1"/>
  <c r="V150" i="1"/>
  <c r="V63" i="1"/>
  <c r="V65" i="1"/>
  <c r="V25" i="1"/>
  <c r="V130" i="1"/>
  <c r="V30" i="1"/>
  <c r="V111" i="1"/>
  <c r="V156" i="1"/>
  <c r="V146" i="1"/>
  <c r="V80" i="1"/>
  <c r="V102" i="1"/>
  <c r="V14" i="1"/>
  <c r="V114" i="1"/>
  <c r="V104" i="1"/>
  <c r="V149" i="1"/>
  <c r="V123" i="1"/>
  <c r="V122" i="1"/>
  <c r="V50" i="1"/>
  <c r="V74" i="1"/>
  <c r="V152" i="1"/>
  <c r="V125" i="1"/>
  <c r="V98" i="1"/>
  <c r="W98" i="1" s="1"/>
  <c r="V37" i="1"/>
  <c r="V145" i="1"/>
  <c r="V78" i="1"/>
  <c r="V34" i="1"/>
  <c r="W34" i="1" s="1"/>
  <c r="V117" i="1"/>
  <c r="W117" i="1" s="1"/>
  <c r="V115" i="1"/>
  <c r="V10" i="1"/>
  <c r="V85" i="1"/>
  <c r="V24" i="1"/>
  <c r="V36" i="1"/>
  <c r="V51" i="1"/>
  <c r="V70" i="1"/>
  <c r="V16" i="1"/>
  <c r="V95" i="1"/>
  <c r="V96" i="1"/>
  <c r="V138" i="1"/>
  <c r="V60" i="1"/>
  <c r="V6" i="1"/>
  <c r="V139" i="1"/>
  <c r="V143" i="1"/>
  <c r="V11" i="1"/>
  <c r="V44" i="1"/>
  <c r="V75" i="1"/>
  <c r="V141" i="1"/>
  <c r="V158" i="1"/>
  <c r="V64" i="1"/>
  <c r="W64" i="1" s="1"/>
  <c r="V73" i="1"/>
  <c r="U144" i="1"/>
  <c r="U127" i="1"/>
  <c r="U123" i="1"/>
  <c r="U151" i="1"/>
  <c r="U136" i="1"/>
  <c r="U119" i="1"/>
  <c r="U99" i="1"/>
  <c r="U86" i="1"/>
  <c r="U140" i="1"/>
  <c r="U126" i="1"/>
  <c r="U107" i="1"/>
  <c r="U98" i="1"/>
  <c r="U57" i="1"/>
  <c r="U30" i="1"/>
  <c r="U51" i="1"/>
  <c r="U141" i="1"/>
  <c r="U117" i="1"/>
  <c r="U16" i="1"/>
  <c r="U58" i="1"/>
  <c r="U79" i="1"/>
  <c r="U71" i="1"/>
  <c r="U102" i="1"/>
  <c r="W102" i="1" s="1"/>
  <c r="U6" i="1"/>
  <c r="U104" i="1"/>
  <c r="U115" i="1"/>
  <c r="W115" i="1" s="1"/>
  <c r="U112" i="1"/>
  <c r="U47" i="1"/>
  <c r="U40" i="1"/>
  <c r="U64" i="1"/>
  <c r="U92" i="1"/>
  <c r="U32" i="1"/>
  <c r="U27" i="1"/>
  <c r="U11" i="1"/>
  <c r="U88" i="1"/>
  <c r="W88" i="1" s="1"/>
  <c r="U4" i="1"/>
  <c r="U45" i="1"/>
  <c r="U43" i="1"/>
  <c r="U8" i="1"/>
  <c r="W8" i="1" s="1"/>
  <c r="U90" i="1"/>
  <c r="U97" i="1"/>
  <c r="U108" i="1"/>
  <c r="U65" i="1"/>
  <c r="U5" i="1"/>
  <c r="U13" i="1"/>
  <c r="U70" i="1"/>
  <c r="U38" i="1"/>
  <c r="U110" i="1"/>
  <c r="U14" i="1"/>
  <c r="U103" i="1"/>
  <c r="U122" i="1"/>
  <c r="U66" i="1"/>
  <c r="U94" i="1"/>
  <c r="U101" i="1"/>
  <c r="U120" i="1"/>
  <c r="U148" i="1"/>
  <c r="U67" i="1"/>
  <c r="U62" i="1"/>
  <c r="U154" i="1"/>
  <c r="U150" i="1"/>
  <c r="U106" i="1"/>
  <c r="U29" i="1"/>
  <c r="U7" i="1"/>
  <c r="W7" i="1" s="1"/>
  <c r="U68" i="1"/>
  <c r="U50" i="1"/>
  <c r="U121" i="1"/>
  <c r="U157" i="1"/>
  <c r="U56" i="1"/>
  <c r="U28" i="1"/>
  <c r="U155" i="1"/>
  <c r="W155" i="1" s="1"/>
  <c r="U19" i="1"/>
  <c r="U26" i="1"/>
  <c r="U53" i="1"/>
  <c r="U69" i="1"/>
  <c r="W69" i="1" s="1"/>
  <c r="Y69" i="1" s="1"/>
  <c r="U113" i="1"/>
  <c r="U39" i="1"/>
  <c r="U25" i="1"/>
  <c r="U9" i="1"/>
  <c r="U22" i="1"/>
  <c r="U116" i="1"/>
  <c r="U111" i="1"/>
  <c r="U156" i="1"/>
  <c r="U146" i="1"/>
  <c r="U15" i="1"/>
  <c r="W15" i="1" s="1"/>
  <c r="U77" i="1"/>
  <c r="U54" i="1"/>
  <c r="U72" i="1"/>
  <c r="W72" i="1" s="1"/>
  <c r="U23" i="1"/>
  <c r="U55" i="1"/>
  <c r="U41" i="1"/>
  <c r="U143" i="1"/>
  <c r="U114" i="1"/>
  <c r="U87" i="1"/>
  <c r="U149" i="1"/>
  <c r="U83" i="1"/>
  <c r="U18" i="1"/>
  <c r="U49" i="1"/>
  <c r="U133" i="1"/>
  <c r="U134" i="1"/>
  <c r="U12" i="1"/>
  <c r="U93" i="1"/>
  <c r="U34" i="1"/>
  <c r="U75" i="1"/>
  <c r="U21" i="1"/>
  <c r="W21" i="1" s="1"/>
  <c r="U96" i="1"/>
  <c r="U74" i="1"/>
  <c r="U48" i="1"/>
  <c r="U159" i="1"/>
  <c r="W159" i="1" s="1"/>
  <c r="U142" i="1"/>
  <c r="U132" i="1"/>
  <c r="U124" i="1"/>
  <c r="U63" i="1"/>
  <c r="U60" i="1"/>
  <c r="U145" i="1"/>
  <c r="U36" i="1"/>
  <c r="U137" i="1"/>
  <c r="U59" i="1"/>
  <c r="U158" i="1"/>
  <c r="U109" i="1"/>
  <c r="U44" i="1"/>
  <c r="U153" i="1"/>
  <c r="U105" i="1"/>
  <c r="U147" i="1"/>
  <c r="U135" i="1"/>
  <c r="W135" i="1" s="1"/>
  <c r="U91" i="1"/>
  <c r="W91" i="1" s="1"/>
  <c r="U73" i="1"/>
  <c r="W73" i="1" s="1"/>
  <c r="U95" i="1"/>
  <c r="W95" i="1" s="1"/>
  <c r="U24" i="1"/>
  <c r="U17" i="1"/>
  <c r="U35" i="1"/>
  <c r="U89" i="1"/>
  <c r="W89" i="1" s="1"/>
  <c r="U100" i="1"/>
  <c r="U139" i="1"/>
  <c r="U42" i="1"/>
  <c r="U31" i="1"/>
  <c r="U46" i="1"/>
  <c r="U37" i="1"/>
  <c r="U52" i="1"/>
  <c r="U10" i="1"/>
  <c r="U118" i="1"/>
  <c r="U76" i="1"/>
  <c r="U61" i="1"/>
  <c r="U129" i="1"/>
  <c r="U138" i="1"/>
  <c r="U128" i="1"/>
  <c r="U84" i="1"/>
  <c r="U78" i="1"/>
  <c r="U130" i="1"/>
  <c r="U33" i="1"/>
  <c r="U152" i="1"/>
  <c r="U125" i="1"/>
  <c r="U85" i="1"/>
  <c r="U20" i="1"/>
  <c r="U131" i="1"/>
  <c r="BD10" i="1" l="1"/>
  <c r="BC10" i="1"/>
  <c r="AW12" i="1"/>
  <c r="AY11" i="1"/>
  <c r="AZ11" i="1"/>
  <c r="W100" i="1"/>
  <c r="W66" i="1"/>
  <c r="W90" i="1"/>
  <c r="W47" i="1"/>
  <c r="Y47" i="1" s="1"/>
  <c r="W109" i="1"/>
  <c r="W35" i="1"/>
  <c r="W158" i="1"/>
  <c r="W106" i="1"/>
  <c r="W103" i="1"/>
  <c r="W43" i="1"/>
  <c r="W57" i="1"/>
  <c r="Y57" i="1" s="1"/>
  <c r="W82" i="1"/>
  <c r="W20" i="1"/>
  <c r="Y20" i="1" s="1"/>
  <c r="W17" i="1"/>
  <c r="W26" i="1"/>
  <c r="W150" i="1"/>
  <c r="W14" i="1"/>
  <c r="W96" i="1"/>
  <c r="Y96" i="1" s="1"/>
  <c r="W149" i="1"/>
  <c r="W19" i="1"/>
  <c r="W110" i="1"/>
  <c r="W107" i="1"/>
  <c r="W144" i="1"/>
  <c r="W128" i="1"/>
  <c r="W139" i="1"/>
  <c r="W153" i="1"/>
  <c r="W132" i="1"/>
  <c r="W133" i="1"/>
  <c r="W23" i="1"/>
  <c r="W39" i="1"/>
  <c r="W68" i="1"/>
  <c r="W97" i="1"/>
  <c r="W40" i="1"/>
  <c r="Y40" i="1" s="1"/>
  <c r="W141" i="1"/>
  <c r="Y141" i="1" s="1"/>
  <c r="W151" i="1"/>
  <c r="W138" i="1"/>
  <c r="W122" i="1"/>
  <c r="Y122" i="1" s="1"/>
  <c r="W112" i="1"/>
  <c r="W131" i="1"/>
  <c r="W53" i="1"/>
  <c r="Y53" i="1" s="1"/>
  <c r="W118" i="1"/>
  <c r="W75" i="1"/>
  <c r="W32" i="1"/>
  <c r="Y32" i="1" s="1"/>
  <c r="W13" i="1"/>
  <c r="Y21" i="1"/>
  <c r="W6" i="1"/>
  <c r="W145" i="1"/>
  <c r="Y145" i="1" s="1"/>
  <c r="W114" i="1"/>
  <c r="W28" i="1"/>
  <c r="Y158" i="1"/>
  <c r="W37" i="1"/>
  <c r="W56" i="1"/>
  <c r="Y56" i="1" s="1"/>
  <c r="W27" i="1"/>
  <c r="W119" i="1"/>
  <c r="Y119" i="1" s="1"/>
  <c r="Y159" i="1"/>
  <c r="W136" i="1"/>
  <c r="Y139" i="1"/>
  <c r="Y66" i="1"/>
  <c r="Y8" i="1"/>
  <c r="W48" i="1"/>
  <c r="W18" i="1"/>
  <c r="W77" i="1"/>
  <c r="Y115" i="1"/>
  <c r="Y91" i="1"/>
  <c r="W59" i="1"/>
  <c r="W74" i="1"/>
  <c r="W83" i="1"/>
  <c r="Y15" i="1"/>
  <c r="W45" i="1"/>
  <c r="W104" i="1"/>
  <c r="W30" i="1"/>
  <c r="W148" i="1"/>
  <c r="W80" i="1"/>
  <c r="Y103" i="1"/>
  <c r="W85" i="1"/>
  <c r="W24" i="1"/>
  <c r="W146" i="1"/>
  <c r="Y19" i="1"/>
  <c r="Y110" i="1"/>
  <c r="Y144" i="1"/>
  <c r="Y46" i="1"/>
  <c r="Y79" i="1"/>
  <c r="W125" i="1"/>
  <c r="Y95" i="1"/>
  <c r="W87" i="1"/>
  <c r="Y155" i="1"/>
  <c r="Y102" i="1"/>
  <c r="W123" i="1"/>
  <c r="W152" i="1"/>
  <c r="Y73" i="1"/>
  <c r="W111" i="1"/>
  <c r="W11" i="1"/>
  <c r="W71" i="1"/>
  <c r="W33" i="1"/>
  <c r="W60" i="1"/>
  <c r="W116" i="1"/>
  <c r="Y13" i="1"/>
  <c r="Y64" i="1"/>
  <c r="Y35" i="1"/>
  <c r="W130" i="1"/>
  <c r="Y135" i="1"/>
  <c r="W63" i="1"/>
  <c r="W93" i="1"/>
  <c r="W3" i="1"/>
  <c r="W22" i="1"/>
  <c r="W157" i="1"/>
  <c r="W120" i="1"/>
  <c r="W5" i="1"/>
  <c r="W99" i="1"/>
  <c r="W67" i="1"/>
  <c r="W61" i="1"/>
  <c r="Y97" i="1"/>
  <c r="W44" i="1"/>
  <c r="W142" i="1"/>
  <c r="W113" i="1"/>
  <c r="Y90" i="1"/>
  <c r="Y133" i="1"/>
  <c r="W54" i="1"/>
  <c r="Y106" i="1"/>
  <c r="W137" i="1"/>
  <c r="Y149" i="1"/>
  <c r="W154" i="1"/>
  <c r="W4" i="1"/>
  <c r="Y107" i="1"/>
  <c r="W10" i="1"/>
  <c r="W36" i="1"/>
  <c r="W156" i="1"/>
  <c r="Y88" i="1"/>
  <c r="W126" i="1"/>
  <c r="Y117" i="1"/>
  <c r="Y58" i="1"/>
  <c r="Y127" i="1"/>
  <c r="W140" i="1"/>
  <c r="Y34" i="1"/>
  <c r="Y76" i="1"/>
  <c r="W143" i="1"/>
  <c r="W86" i="1"/>
  <c r="W49" i="1"/>
  <c r="Y89" i="1"/>
  <c r="W78" i="1"/>
  <c r="W147" i="1"/>
  <c r="W12" i="1"/>
  <c r="W41" i="1"/>
  <c r="W9" i="1"/>
  <c r="W121" i="1"/>
  <c r="W101" i="1"/>
  <c r="W65" i="1"/>
  <c r="W92" i="1"/>
  <c r="W16" i="1"/>
  <c r="W70" i="1"/>
  <c r="W52" i="1"/>
  <c r="Y68" i="1"/>
  <c r="Y98" i="1"/>
  <c r="Y38" i="1"/>
  <c r="Y72" i="1"/>
  <c r="Y7" i="1"/>
  <c r="Y129" i="1"/>
  <c r="Y31" i="1"/>
  <c r="W29" i="1"/>
  <c r="W62" i="1"/>
  <c r="Y153" i="1"/>
  <c r="W84" i="1"/>
  <c r="W42" i="1"/>
  <c r="W105" i="1"/>
  <c r="W124" i="1"/>
  <c r="W134" i="1"/>
  <c r="W55" i="1"/>
  <c r="W25" i="1"/>
  <c r="W50" i="1"/>
  <c r="W94" i="1"/>
  <c r="W108" i="1"/>
  <c r="Y136" i="1"/>
  <c r="W51" i="1"/>
  <c r="BD11" i="1" l="1"/>
  <c r="BC11" i="1"/>
  <c r="AW13" i="1"/>
  <c r="AY12" i="1"/>
  <c r="Y23" i="1"/>
  <c r="Y14" i="1"/>
  <c r="Y112" i="1"/>
  <c r="Y131" i="1"/>
  <c r="Y138" i="1"/>
  <c r="Y100" i="1"/>
  <c r="Y17" i="1"/>
  <c r="Y128" i="1"/>
  <c r="Y6" i="1"/>
  <c r="Y150" i="1"/>
  <c r="Y82" i="1"/>
  <c r="Y43" i="1"/>
  <c r="Y109" i="1"/>
  <c r="Y26" i="1"/>
  <c r="Y118" i="1"/>
  <c r="Y151" i="1"/>
  <c r="Y39" i="1"/>
  <c r="Y132" i="1"/>
  <c r="Y75" i="1"/>
  <c r="Y37" i="1"/>
  <c r="Y114" i="1"/>
  <c r="Y28" i="1"/>
  <c r="Y27" i="1"/>
  <c r="Y83" i="1"/>
  <c r="Y59" i="1"/>
  <c r="Y137" i="1"/>
  <c r="Y11" i="1"/>
  <c r="Y146" i="1"/>
  <c r="Y45" i="1"/>
  <c r="Y157" i="1"/>
  <c r="Y134" i="1"/>
  <c r="Y121" i="1"/>
  <c r="Y36" i="1"/>
  <c r="Y22" i="1"/>
  <c r="Y152" i="1"/>
  <c r="Y80" i="1"/>
  <c r="Y124" i="1"/>
  <c r="Y9" i="1"/>
  <c r="Y10" i="1"/>
  <c r="Y60" i="1"/>
  <c r="Y42" i="1"/>
  <c r="Y12" i="1"/>
  <c r="Y63" i="1"/>
  <c r="Y51" i="1"/>
  <c r="Y4" i="1"/>
  <c r="Y61" i="1"/>
  <c r="Y147" i="1"/>
  <c r="Y77" i="1"/>
  <c r="Y130" i="1"/>
  <c r="Y30" i="1"/>
  <c r="Y18" i="1"/>
  <c r="Y108" i="1"/>
  <c r="Y113" i="1"/>
  <c r="Y71" i="1"/>
  <c r="Y50" i="1"/>
  <c r="Y29" i="1"/>
  <c r="Y92" i="1"/>
  <c r="Y49" i="1"/>
  <c r="Y44" i="1"/>
  <c r="Y5" i="1"/>
  <c r="Y111" i="1"/>
  <c r="Y125" i="1"/>
  <c r="Y24" i="1"/>
  <c r="Y55" i="1"/>
  <c r="Y101" i="1"/>
  <c r="Y156" i="1"/>
  <c r="Y116" i="1"/>
  <c r="Y143" i="1"/>
  <c r="Y3" i="1"/>
  <c r="Y123" i="1"/>
  <c r="Y105" i="1"/>
  <c r="Y41" i="1"/>
  <c r="Y93" i="1"/>
  <c r="Y54" i="1"/>
  <c r="Y84" i="1"/>
  <c r="Y52" i="1"/>
  <c r="Y33" i="1"/>
  <c r="Y74" i="1"/>
  <c r="Y70" i="1"/>
  <c r="Y154" i="1"/>
  <c r="Y67" i="1"/>
  <c r="Y148" i="1"/>
  <c r="Y62" i="1"/>
  <c r="Y78" i="1"/>
  <c r="Y99" i="1"/>
  <c r="Y160" i="1"/>
  <c r="Y87" i="1"/>
  <c r="Y140" i="1"/>
  <c r="Y104" i="1"/>
  <c r="Y48" i="1"/>
  <c r="Y94" i="1"/>
  <c r="Y16" i="1"/>
  <c r="Y126" i="1"/>
  <c r="Y142" i="1"/>
  <c r="Y25" i="1"/>
  <c r="Y65" i="1"/>
  <c r="Y86" i="1"/>
  <c r="Y120" i="1"/>
  <c r="Y85" i="1"/>
  <c r="AZ12" i="1" l="1"/>
  <c r="AW14" i="1"/>
  <c r="AY13" i="1"/>
  <c r="AZ13" i="1"/>
  <c r="BC13" i="1" l="1"/>
  <c r="BD13" i="1"/>
  <c r="AW15" i="1"/>
  <c r="AY14" i="1"/>
  <c r="AZ14" i="1"/>
  <c r="BD12" i="1"/>
  <c r="BC12" i="1"/>
  <c r="BD14" i="1" l="1"/>
  <c r="BC14" i="1"/>
  <c r="AW16" i="1"/>
  <c r="AY15" i="1"/>
  <c r="AZ15" i="1" l="1"/>
  <c r="AW17" i="1"/>
  <c r="AY16" i="1"/>
  <c r="AZ16" i="1" l="1"/>
  <c r="AW18" i="1"/>
  <c r="AY17" i="1"/>
  <c r="AZ17" i="1"/>
  <c r="BD15" i="1"/>
  <c r="BC15" i="1"/>
  <c r="BD17" i="1" l="1"/>
  <c r="BC17" i="1"/>
  <c r="AY18" i="1"/>
  <c r="AZ18" i="1"/>
  <c r="AW19" i="1"/>
  <c r="BD16" i="1"/>
  <c r="BC16" i="1"/>
  <c r="AW20" i="1" l="1"/>
  <c r="AY19" i="1"/>
  <c r="BD18" i="1"/>
  <c r="BC18" i="1"/>
  <c r="AY20" i="1" l="1"/>
  <c r="AW21" i="1"/>
  <c r="AZ20" i="1"/>
  <c r="AZ19" i="1"/>
  <c r="BC19" i="1" l="1"/>
  <c r="BD19" i="1"/>
  <c r="BD20" i="1"/>
  <c r="BC20" i="1"/>
  <c r="AW22" i="1"/>
  <c r="AY21" i="1"/>
  <c r="AZ21" i="1" l="1"/>
  <c r="AY22" i="1"/>
  <c r="AZ22" i="1"/>
  <c r="AW23" i="1"/>
  <c r="AW24" i="1" l="1"/>
  <c r="AY23" i="1"/>
  <c r="AZ23" i="1"/>
  <c r="BD22" i="1"/>
  <c r="BC22" i="1"/>
  <c r="BD21" i="1"/>
  <c r="BC21" i="1"/>
  <c r="BD23" i="1" l="1"/>
  <c r="BC23" i="1"/>
  <c r="AY24" i="1"/>
  <c r="AZ24" i="1"/>
  <c r="AW25" i="1"/>
  <c r="AW26" i="1" l="1"/>
  <c r="AY25" i="1"/>
  <c r="AZ25" i="1"/>
  <c r="BC24" i="1"/>
  <c r="BD24" i="1"/>
  <c r="BD25" i="1" l="1"/>
  <c r="BC25" i="1"/>
  <c r="AY26" i="1"/>
  <c r="AW27" i="1"/>
  <c r="AZ26" i="1"/>
  <c r="BC26" i="1" l="1"/>
  <c r="BD26" i="1"/>
  <c r="AW28" i="1"/>
  <c r="AY27" i="1"/>
  <c r="AZ27" i="1"/>
  <c r="BC27" i="1" l="1"/>
  <c r="BD27" i="1"/>
  <c r="AY28" i="1"/>
  <c r="AW29" i="1"/>
  <c r="AZ28" i="1"/>
  <c r="BC28" i="1" l="1"/>
  <c r="BD28" i="1"/>
  <c r="AW30" i="1"/>
  <c r="AY29" i="1"/>
  <c r="AZ29" i="1"/>
  <c r="BD29" i="1" l="1"/>
  <c r="BC29" i="1"/>
  <c r="AY30" i="1"/>
  <c r="AZ30" i="1"/>
  <c r="AW31" i="1"/>
  <c r="AW32" i="1" l="1"/>
  <c r="AY31" i="1"/>
  <c r="AZ31" i="1"/>
  <c r="BD30" i="1"/>
  <c r="BC30" i="1"/>
  <c r="BC31" i="1" l="1"/>
  <c r="BD31" i="1"/>
  <c r="AY32" i="1"/>
  <c r="AZ32" i="1"/>
  <c r="AW33" i="1"/>
  <c r="AW34" i="1" l="1"/>
  <c r="AY33" i="1"/>
  <c r="AZ33" i="1"/>
  <c r="BD32" i="1"/>
  <c r="BC32" i="1"/>
  <c r="BD33" i="1" l="1"/>
  <c r="BC33" i="1"/>
  <c r="AY34" i="1"/>
  <c r="AZ34" i="1"/>
  <c r="AW35" i="1"/>
  <c r="AW36" i="1" l="1"/>
  <c r="AY35" i="1"/>
  <c r="BD34" i="1"/>
  <c r="BC34" i="1"/>
  <c r="AZ35" i="1" l="1"/>
  <c r="AY36" i="1"/>
  <c r="AZ36" i="1"/>
  <c r="AW37" i="1"/>
  <c r="AW38" i="1" l="1"/>
  <c r="AY37" i="1"/>
  <c r="AZ37" i="1"/>
  <c r="BC36" i="1"/>
  <c r="BD36" i="1"/>
  <c r="BD35" i="1"/>
  <c r="BC35" i="1"/>
  <c r="BD37" i="1" l="1"/>
  <c r="BC37" i="1"/>
  <c r="AY38" i="1"/>
  <c r="AW39" i="1"/>
  <c r="AZ38" i="1"/>
  <c r="BD38" i="1" l="1"/>
  <c r="BC38" i="1"/>
  <c r="AW40" i="1"/>
  <c r="AY39" i="1"/>
  <c r="AZ39" i="1" l="1"/>
  <c r="AY40" i="1"/>
  <c r="AW41" i="1"/>
  <c r="AZ40" i="1"/>
  <c r="BD40" i="1" l="1"/>
  <c r="BC40" i="1"/>
  <c r="AW42" i="1"/>
  <c r="AY41" i="1"/>
  <c r="AZ41" i="1"/>
  <c r="BD39" i="1"/>
  <c r="BC39" i="1"/>
  <c r="AY42" i="1" l="1"/>
  <c r="AW43" i="1"/>
  <c r="AZ42" i="1"/>
  <c r="BC41" i="1"/>
  <c r="BD41" i="1"/>
  <c r="BD42" i="1" l="1"/>
  <c r="BC42" i="1"/>
  <c r="AW44" i="1"/>
  <c r="AY43" i="1"/>
  <c r="AZ43" i="1"/>
  <c r="BC43" i="1" l="1"/>
  <c r="BD43" i="1"/>
  <c r="AY44" i="1"/>
  <c r="AW45" i="1"/>
  <c r="AZ44" i="1"/>
  <c r="BD44" i="1" l="1"/>
  <c r="BC44" i="1"/>
  <c r="AW46" i="1"/>
  <c r="AY45" i="1"/>
  <c r="AZ45" i="1"/>
  <c r="BD45" i="1" l="1"/>
  <c r="BC45" i="1"/>
  <c r="AY46" i="1"/>
  <c r="AZ46" i="1"/>
  <c r="AW47" i="1"/>
  <c r="AW48" i="1" l="1"/>
  <c r="AY47" i="1"/>
  <c r="AZ47" i="1"/>
  <c r="BD46" i="1"/>
  <c r="BC46" i="1"/>
  <c r="BD47" i="1" l="1"/>
  <c r="BC47" i="1"/>
  <c r="AY48" i="1"/>
  <c r="AZ48" i="1"/>
  <c r="AW49" i="1"/>
  <c r="AW50" i="1" l="1"/>
  <c r="AY49" i="1"/>
  <c r="AZ49" i="1"/>
  <c r="BC48" i="1"/>
  <c r="BD48" i="1"/>
  <c r="BD49" i="1" l="1"/>
  <c r="BC49" i="1"/>
  <c r="AY50" i="1"/>
  <c r="AW51" i="1"/>
  <c r="AZ50" i="1"/>
  <c r="BD50" i="1" l="1"/>
  <c r="BC50" i="1"/>
  <c r="AW52" i="1"/>
  <c r="AY51" i="1"/>
  <c r="AZ51" i="1"/>
  <c r="BC51" i="1" l="1"/>
  <c r="BD51" i="1"/>
  <c r="AY52" i="1"/>
  <c r="AW53" i="1"/>
  <c r="AZ52" i="1"/>
  <c r="BD52" i="1" l="1"/>
  <c r="BC52" i="1"/>
  <c r="AW54" i="1"/>
  <c r="AY53" i="1"/>
  <c r="AZ53" i="1"/>
  <c r="BD53" i="1" l="1"/>
  <c r="BC53" i="1"/>
  <c r="AY54" i="1"/>
  <c r="AZ54" i="1"/>
  <c r="AW55" i="1"/>
  <c r="AW56" i="1" l="1"/>
  <c r="AY55" i="1"/>
  <c r="AZ55" i="1"/>
  <c r="BD54" i="1"/>
  <c r="BC54" i="1"/>
  <c r="BC55" i="1" l="1"/>
  <c r="BD55" i="1"/>
  <c r="AY56" i="1"/>
  <c r="AZ56" i="1"/>
  <c r="AW57" i="1"/>
  <c r="AW58" i="1" l="1"/>
  <c r="AY57" i="1"/>
  <c r="AZ57" i="1"/>
  <c r="BC56" i="1"/>
  <c r="BD56" i="1"/>
  <c r="BD57" i="1" l="1"/>
  <c r="BC57" i="1"/>
  <c r="AY58" i="1"/>
  <c r="AZ58" i="1"/>
  <c r="AW59" i="1"/>
  <c r="AW60" i="1" l="1"/>
  <c r="AY59" i="1"/>
  <c r="AZ59" i="1"/>
  <c r="BD58" i="1"/>
  <c r="BC58" i="1"/>
  <c r="BD59" i="1" l="1"/>
  <c r="BC59" i="1"/>
  <c r="AY60" i="1"/>
  <c r="AW61" i="1"/>
  <c r="AZ60" i="1"/>
  <c r="BD60" i="1" l="1"/>
  <c r="BC60" i="1"/>
  <c r="AW62" i="1"/>
  <c r="AY61" i="1"/>
  <c r="AZ61" i="1" l="1"/>
  <c r="AY62" i="1"/>
  <c r="AW63" i="1"/>
  <c r="AZ62" i="1"/>
  <c r="BD62" i="1" l="1"/>
  <c r="BC62" i="1"/>
  <c r="AW64" i="1"/>
  <c r="AY63" i="1"/>
  <c r="AZ63" i="1"/>
  <c r="BD61" i="1"/>
  <c r="BC61" i="1"/>
  <c r="BD63" i="1" l="1"/>
  <c r="BC63" i="1"/>
  <c r="AY64" i="1"/>
  <c r="AZ64" i="1"/>
  <c r="AW65" i="1"/>
  <c r="AW66" i="1" l="1"/>
  <c r="AY65" i="1"/>
  <c r="BD64" i="1"/>
  <c r="BC64" i="1"/>
  <c r="AZ65" i="1" l="1"/>
  <c r="AY66" i="1"/>
  <c r="AW67" i="1"/>
  <c r="AZ66" i="1" l="1"/>
  <c r="AW68" i="1"/>
  <c r="AY67" i="1"/>
  <c r="BD65" i="1"/>
  <c r="BC65" i="1"/>
  <c r="AZ67" i="1" l="1"/>
  <c r="AY68" i="1"/>
  <c r="AW69" i="1"/>
  <c r="AZ68" i="1"/>
  <c r="BD66" i="1"/>
  <c r="BC66" i="1"/>
  <c r="BD68" i="1" l="1"/>
  <c r="BC68" i="1"/>
  <c r="AW70" i="1"/>
  <c r="AY69" i="1"/>
  <c r="AZ69" i="1"/>
  <c r="BD67" i="1"/>
  <c r="BC67" i="1"/>
  <c r="BD69" i="1" l="1"/>
  <c r="BC69" i="1"/>
  <c r="AY70" i="1"/>
  <c r="AZ70" i="1"/>
  <c r="AW71" i="1"/>
  <c r="AW72" i="1" l="1"/>
  <c r="AY71" i="1"/>
  <c r="BC70" i="1"/>
  <c r="BD70" i="1"/>
  <c r="AZ71" i="1" l="1"/>
  <c r="AY72" i="1"/>
  <c r="AZ72" i="1"/>
  <c r="AW73" i="1"/>
  <c r="AW74" i="1" l="1"/>
  <c r="AY73" i="1"/>
  <c r="BD72" i="1"/>
  <c r="BC72" i="1"/>
  <c r="BD71" i="1"/>
  <c r="BC71" i="1"/>
  <c r="AY74" i="1" l="1"/>
  <c r="AZ74" i="1"/>
  <c r="AW75" i="1"/>
  <c r="AZ73" i="1"/>
  <c r="BD73" i="1" l="1"/>
  <c r="BC73" i="1"/>
  <c r="AW76" i="1"/>
  <c r="AY75" i="1"/>
  <c r="BC74" i="1"/>
  <c r="BD74" i="1"/>
  <c r="AZ75" i="1" l="1"/>
  <c r="AY76" i="1"/>
  <c r="AW77" i="1"/>
  <c r="AZ76" i="1"/>
  <c r="BD76" i="1" l="1"/>
  <c r="BC76" i="1"/>
  <c r="AW78" i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Y77" i="1"/>
  <c r="AZ77" i="1"/>
  <c r="BD75" i="1"/>
  <c r="BC75" i="1"/>
  <c r="BD77" i="1" l="1"/>
  <c r="BC77" i="1"/>
</calcChain>
</file>

<file path=xl/sharedStrings.xml><?xml version="1.0" encoding="utf-8"?>
<sst xmlns="http://schemas.openxmlformats.org/spreadsheetml/2006/main" count="252" uniqueCount="179">
  <si>
    <t>Dane początkowe:</t>
  </si>
  <si>
    <t>Stałe przyjęte w obliczeniach:</t>
  </si>
  <si>
    <t>Koło nr1 (Napędzające)</t>
  </si>
  <si>
    <t>Koło 2 (Napędzane)</t>
  </si>
  <si>
    <t>Siły i Momenty działające na Koło nr1</t>
  </si>
  <si>
    <t>Siły i Momenty działające na Koło nr2</t>
  </si>
  <si>
    <t>X [mm]</t>
  </si>
  <si>
    <t>X [m]</t>
  </si>
  <si>
    <t>Mgxy [Nm]</t>
  </si>
  <si>
    <t>Mgzx [Nm]</t>
  </si>
  <si>
    <t>Mgw [Nm]</t>
  </si>
  <si>
    <t>Ms</t>
  </si>
  <si>
    <t>Mz</t>
  </si>
  <si>
    <t>d I</t>
  </si>
  <si>
    <t>d II</t>
  </si>
  <si>
    <t>d III</t>
  </si>
  <si>
    <t>Moc P</t>
  </si>
  <si>
    <t>Wpsółczynnik przeciążenia Kp</t>
  </si>
  <si>
    <t>Liczba zebów</t>
  </si>
  <si>
    <t>z1</t>
  </si>
  <si>
    <t>z2</t>
  </si>
  <si>
    <t>Moment skręcający</t>
  </si>
  <si>
    <t>Ms1</t>
  </si>
  <si>
    <t>Ms2</t>
  </si>
  <si>
    <t>Nm</t>
  </si>
  <si>
    <t>F=</t>
  </si>
  <si>
    <t>k/N</t>
  </si>
  <si>
    <t>W</t>
  </si>
  <si>
    <t>Współczynnik nadwyżek dynamicznych Kv</t>
  </si>
  <si>
    <t>Prędkość Obrotowa n</t>
  </si>
  <si>
    <t>n1</t>
  </si>
  <si>
    <t>n2</t>
  </si>
  <si>
    <t>Siła Obwodowa F</t>
  </si>
  <si>
    <t>F1</t>
  </si>
  <si>
    <t>F2</t>
  </si>
  <si>
    <t>C=</t>
  </si>
  <si>
    <t>1/MPa</t>
  </si>
  <si>
    <t>Przełożenie i</t>
  </si>
  <si>
    <t>obr/min</t>
  </si>
  <si>
    <t>N</t>
  </si>
  <si>
    <t>W=</t>
  </si>
  <si>
    <t>Kε</t>
  </si>
  <si>
    <t>Moduł</t>
  </si>
  <si>
    <t>m1</t>
  </si>
  <si>
    <t>=</t>
  </si>
  <si>
    <t>m2</t>
  </si>
  <si>
    <t>Siła Obliczeniowa Fobl</t>
  </si>
  <si>
    <t>Fobl1</t>
  </si>
  <si>
    <t>Fobl2</t>
  </si>
  <si>
    <t>Prędkość obrotowa n1</t>
  </si>
  <si>
    <t>Teoretyczny:</t>
  </si>
  <si>
    <t>q</t>
  </si>
  <si>
    <t>mm</t>
  </si>
  <si>
    <t>Moment Obliczeniowy Mobl</t>
  </si>
  <si>
    <t>Mobl1</t>
  </si>
  <si>
    <t>Mobl2</t>
  </si>
  <si>
    <t>b=m*λ</t>
  </si>
  <si>
    <t>b</t>
  </si>
  <si>
    <t>Współczynnik przeciążenia Kp</t>
  </si>
  <si>
    <t>λ</t>
  </si>
  <si>
    <t>Nacisk Powierzchniowy pomax</t>
  </si>
  <si>
    <t>pomax1</t>
  </si>
  <si>
    <t>pomax2</t>
  </si>
  <si>
    <t>Średnica podziałowa d</t>
  </si>
  <si>
    <t>d1</t>
  </si>
  <si>
    <t>d2</t>
  </si>
  <si>
    <t>Czas pracy T</t>
  </si>
  <si>
    <t>α0</t>
  </si>
  <si>
    <t>m*z</t>
  </si>
  <si>
    <t>Wsp. wytrzymałości na naciski ko</t>
  </si>
  <si>
    <t>komin1</t>
  </si>
  <si>
    <t>komin2</t>
  </si>
  <si>
    <t>Współczynnik kształtu zęba q</t>
  </si>
  <si>
    <t>q1</t>
  </si>
  <si>
    <t>q2</t>
  </si>
  <si>
    <t>Mpa</t>
  </si>
  <si>
    <t>h</t>
  </si>
  <si>
    <t>π</t>
  </si>
  <si>
    <t>T 11.5</t>
  </si>
  <si>
    <t>komax1</t>
  </si>
  <si>
    <t>komax2</t>
  </si>
  <si>
    <t>Dane stali C55:</t>
  </si>
  <si>
    <t>6F*m/s^2</t>
  </si>
  <si>
    <t>kgj</t>
  </si>
  <si>
    <t xml:space="preserve">HB Min </t>
  </si>
  <si>
    <t>Prędkość Obwodowa v</t>
  </si>
  <si>
    <t>v1</t>
  </si>
  <si>
    <t>v2</t>
  </si>
  <si>
    <t>Wytrzymałość zęba na zginanie σg</t>
  </si>
  <si>
    <t>m/s</t>
  </si>
  <si>
    <t>kgo</t>
  </si>
  <si>
    <t>HB Max</t>
  </si>
  <si>
    <t>Średnica wierzchołków da</t>
  </si>
  <si>
    <t>da1</t>
  </si>
  <si>
    <t>da2</t>
  </si>
  <si>
    <t>Moment Gnący Mg=F*hf</t>
  </si>
  <si>
    <t>ksj</t>
  </si>
  <si>
    <t>C</t>
  </si>
  <si>
    <t>Średnica podstaw df</t>
  </si>
  <si>
    <t>df1</t>
  </si>
  <si>
    <t>df2</t>
  </si>
  <si>
    <t>tg(20*)</t>
  </si>
  <si>
    <t>Odległosć między osiami kół a</t>
  </si>
  <si>
    <t>a</t>
  </si>
  <si>
    <t>α</t>
  </si>
  <si>
    <t>Wysokość głowy zęba ha</t>
  </si>
  <si>
    <t>ha</t>
  </si>
  <si>
    <t>Wysokość stopy zęba hf</t>
  </si>
  <si>
    <t>hf</t>
  </si>
  <si>
    <t>Szerokość zęba s</t>
  </si>
  <si>
    <t>s</t>
  </si>
  <si>
    <t>Podziałka p</t>
  </si>
  <si>
    <t>p</t>
  </si>
  <si>
    <t>PÓŁ</t>
  </si>
  <si>
    <t>Wnętrze reduktora</t>
  </si>
  <si>
    <t xml:space="preserve"> δ</t>
  </si>
  <si>
    <t>Grubość Ścianki δ</t>
  </si>
  <si>
    <t>Odl. Ścianki bocznej od pow. kół zębatych</t>
  </si>
  <si>
    <t>e</t>
  </si>
  <si>
    <t>Odl. od wewn. Pow. Reduktora do bocznej pow. Łożyska</t>
  </si>
  <si>
    <t>e1</t>
  </si>
  <si>
    <t>Promieniowa odl. od wieżchołków zębów od wierzch. zębów do ścian reduktora</t>
  </si>
  <si>
    <t>e5</t>
  </si>
  <si>
    <t>Promieniowa odl. od wieżchołków zębów do dol. Ściany korpusu</t>
  </si>
  <si>
    <t>e6</t>
  </si>
  <si>
    <t>Odl. od bocznych pow. części obr. się razem z wałem do nieruchomych cz. zewn.reduktora</t>
  </si>
  <si>
    <t>e7</t>
  </si>
  <si>
    <t>Obliczenia Wałów</t>
  </si>
  <si>
    <t>Siła Obwodowa</t>
  </si>
  <si>
    <t>Siła Promieniowa</t>
  </si>
  <si>
    <t>Fr1</t>
  </si>
  <si>
    <t>Reakcja pozioma {Z}</t>
  </si>
  <si>
    <t>Raz=Rbz</t>
  </si>
  <si>
    <t>Reakcja pionowa {Y}</t>
  </si>
  <si>
    <t>Ray=Ray</t>
  </si>
  <si>
    <t>Reakcja Wypadkowa</t>
  </si>
  <si>
    <t>Ra=Rb</t>
  </si>
  <si>
    <t>Długość Wałów</t>
  </si>
  <si>
    <t>l1</t>
  </si>
  <si>
    <t>Momenty gnące</t>
  </si>
  <si>
    <t>Mg</t>
  </si>
  <si>
    <t>Mxy</t>
  </si>
  <si>
    <t>Mzx</t>
  </si>
  <si>
    <t>Mgw</t>
  </si>
  <si>
    <t>Moment Zastępczy</t>
  </si>
  <si>
    <t>Średnica</t>
  </si>
  <si>
    <t>obliczeniowa</t>
  </si>
  <si>
    <t>faktyczna</t>
  </si>
  <si>
    <t xml:space="preserve">Łożysko </t>
  </si>
  <si>
    <t>Łożysko nr2</t>
  </si>
  <si>
    <t>Obciążenie zastępcze P</t>
  </si>
  <si>
    <t>P1</t>
  </si>
  <si>
    <t>P2</t>
  </si>
  <si>
    <t>P=1*1*Ra+Y*0=Ra</t>
  </si>
  <si>
    <t>Wsp. Czasu pracy fh</t>
  </si>
  <si>
    <t>fh1</t>
  </si>
  <si>
    <t>fh2</t>
  </si>
  <si>
    <t>Wsp. Obrotów</t>
  </si>
  <si>
    <t>fn1</t>
  </si>
  <si>
    <t>fn2</t>
  </si>
  <si>
    <t>Nośność ruchowa</t>
  </si>
  <si>
    <t>C1</t>
  </si>
  <si>
    <t>C2</t>
  </si>
  <si>
    <t>C=P * fh/fn</t>
  </si>
  <si>
    <t>Łożysko</t>
  </si>
  <si>
    <t>62202 FLT</t>
  </si>
  <si>
    <t>Średnica wewn.</t>
  </si>
  <si>
    <t>d</t>
  </si>
  <si>
    <t>Średnica zewn.</t>
  </si>
  <si>
    <t>D</t>
  </si>
  <si>
    <t>Grubość</t>
  </si>
  <si>
    <t>B</t>
  </si>
  <si>
    <t>Promień Kulki</t>
  </si>
  <si>
    <t>r</t>
  </si>
  <si>
    <t>długość l [mm]</t>
  </si>
  <si>
    <t>Mgzx</t>
  </si>
  <si>
    <t>Mgxy</t>
  </si>
  <si>
    <t>Mz1</t>
  </si>
  <si>
    <t>Mz2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</si>
</sst>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5"/>
      <color theme="3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F3FB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/>
      <top/>
      <bottom/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4" applyNumberFormat="0" applyAlignment="0" applyProtection="0"/>
    <xf numFmtId="0" fontId="1" fillId="5" borderId="5" applyNumberFormat="0" applyFont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73">
    <xf numFmtId="0" fontId="0" fillId="0" borderId="0" xfId="0"/>
    <xf numFmtId="0" fontId="2" fillId="0" borderId="1" xfId="1"/>
    <xf numFmtId="0" fontId="0" fillId="10" borderId="0" xfId="0" applyFill="1"/>
    <xf numFmtId="0" fontId="0" fillId="11" borderId="0" xfId="0" applyFill="1"/>
    <xf numFmtId="0" fontId="1" fillId="9" borderId="6" xfId="10" applyBorder="1" applyAlignment="1">
      <alignment horizontal="center"/>
    </xf>
    <xf numFmtId="0" fontId="1" fillId="9" borderId="7" xfId="10" applyBorder="1" applyAlignment="1">
      <alignment horizontal="center"/>
    </xf>
    <xf numFmtId="0" fontId="7" fillId="6" borderId="8" xfId="7" applyBorder="1"/>
    <xf numFmtId="0" fontId="1" fillId="9" borderId="9" xfId="10" applyBorder="1" applyAlignment="1">
      <alignment horizontal="center"/>
    </xf>
    <xf numFmtId="0" fontId="0" fillId="10" borderId="0" xfId="0" applyFill="1" applyAlignment="1">
      <alignment horizontal="center"/>
    </xf>
    <xf numFmtId="0" fontId="7" fillId="6" borderId="2" xfId="7" applyBorder="1"/>
    <xf numFmtId="0" fontId="1" fillId="9" borderId="2" xfId="10" applyBorder="1" applyAlignment="1">
      <alignment horizontal="center"/>
    </xf>
    <xf numFmtId="0" fontId="1" fillId="8" borderId="0" xfId="9"/>
    <xf numFmtId="0" fontId="1" fillId="9" borderId="0" xfId="10"/>
    <xf numFmtId="164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166" fontId="0" fillId="10" borderId="0" xfId="0" applyNumberFormat="1" applyFill="1"/>
    <xf numFmtId="165" fontId="0" fillId="10" borderId="0" xfId="0" applyNumberFormat="1" applyFill="1"/>
    <xf numFmtId="0" fontId="1" fillId="7" borderId="6" xfId="8" applyBorder="1" applyAlignment="1">
      <alignment horizontal="center"/>
    </xf>
    <xf numFmtId="0" fontId="1" fillId="7" borderId="3" xfId="8" applyBorder="1" applyAlignment="1">
      <alignment horizontal="center"/>
    </xf>
    <xf numFmtId="0" fontId="1" fillId="7" borderId="9" xfId="8" applyBorder="1" applyAlignment="1">
      <alignment horizontal="center"/>
    </xf>
    <xf numFmtId="1" fontId="1" fillId="7" borderId="9" xfId="8" applyNumberFormat="1" applyBorder="1" applyAlignment="1">
      <alignment horizontal="center"/>
    </xf>
    <xf numFmtId="167" fontId="1" fillId="7" borderId="2" xfId="8" applyNumberFormat="1" applyBorder="1" applyAlignment="1">
      <alignment horizontal="center"/>
    </xf>
    <xf numFmtId="0" fontId="1" fillId="7" borderId="5" xfId="8" applyBorder="1"/>
    <xf numFmtId="0" fontId="1" fillId="9" borderId="0" xfId="10" applyAlignment="1">
      <alignment horizontal="center"/>
    </xf>
    <xf numFmtId="0" fontId="1" fillId="7" borderId="0" xfId="8"/>
    <xf numFmtId="0" fontId="1" fillId="12" borderId="6" xfId="8" applyFill="1" applyBorder="1" applyAlignment="1">
      <alignment horizontal="center"/>
    </xf>
    <xf numFmtId="0" fontId="1" fillId="7" borderId="0" xfId="8" applyAlignment="1">
      <alignment horizontal="center"/>
    </xf>
    <xf numFmtId="167" fontId="1" fillId="7" borderId="9" xfId="8" applyNumberFormat="1" applyBorder="1" applyAlignment="1">
      <alignment horizontal="center"/>
    </xf>
    <xf numFmtId="0" fontId="1" fillId="7" borderId="10" xfId="8" applyBorder="1"/>
    <xf numFmtId="0" fontId="6" fillId="10" borderId="0" xfId="6" applyFill="1" applyAlignment="1">
      <alignment horizontal="right"/>
    </xf>
    <xf numFmtId="167" fontId="6" fillId="10" borderId="0" xfId="6" applyNumberFormat="1" applyFill="1"/>
    <xf numFmtId="0" fontId="1" fillId="7" borderId="11" xfId="8" applyBorder="1"/>
    <xf numFmtId="0" fontId="7" fillId="6" borderId="9" xfId="7" applyBorder="1"/>
    <xf numFmtId="0" fontId="7" fillId="6" borderId="0" xfId="7"/>
    <xf numFmtId="0" fontId="1" fillId="12" borderId="12" xfId="8" applyFill="1" applyBorder="1" applyAlignment="1">
      <alignment horizontal="center"/>
    </xf>
    <xf numFmtId="0" fontId="1" fillId="7" borderId="3" xfId="8" applyBorder="1"/>
    <xf numFmtId="0" fontId="1" fillId="7" borderId="2" xfId="8" applyBorder="1" applyAlignment="1">
      <alignment horizontal="center"/>
    </xf>
    <xf numFmtId="0" fontId="3" fillId="10" borderId="0" xfId="2" applyFill="1" applyBorder="1"/>
    <xf numFmtId="0" fontId="4" fillId="10" borderId="0" xfId="3" applyFill="1" applyBorder="1"/>
    <xf numFmtId="0" fontId="0" fillId="10" borderId="0" xfId="5" applyFont="1" applyFill="1" applyBorder="1"/>
    <xf numFmtId="0" fontId="1" fillId="7" borderId="7" xfId="8" applyBorder="1" applyAlignment="1">
      <alignment horizontal="center" vertical="center"/>
    </xf>
    <xf numFmtId="0" fontId="1" fillId="9" borderId="0" xfId="10" applyAlignment="1">
      <alignment horizontal="center" vertical="center"/>
    </xf>
    <xf numFmtId="0" fontId="5" fillId="10" borderId="0" xfId="4" applyFill="1" applyBorder="1"/>
    <xf numFmtId="0" fontId="1" fillId="7" borderId="0" xfId="8" applyAlignment="1">
      <alignment horizontal="center" vertical="center"/>
    </xf>
    <xf numFmtId="2" fontId="4" fillId="10" borderId="0" xfId="3" applyNumberFormat="1" applyFill="1" applyBorder="1"/>
    <xf numFmtId="0" fontId="6" fillId="10" borderId="0" xfId="6" applyFill="1" applyAlignment="1">
      <alignment horizontal="center"/>
    </xf>
    <xf numFmtId="2" fontId="0" fillId="11" borderId="0" xfId="0" applyNumberFormat="1" applyFill="1" applyAlignment="1">
      <alignment horizontal="center"/>
    </xf>
    <xf numFmtId="164" fontId="4" fillId="10" borderId="0" xfId="3" applyNumberFormat="1" applyFill="1" applyBorder="1"/>
    <xf numFmtId="2" fontId="0" fillId="10" borderId="0" xfId="0" applyNumberFormat="1" applyFill="1"/>
    <xf numFmtId="0" fontId="5" fillId="10" borderId="4" xfId="4" applyFill="1"/>
    <xf numFmtId="164" fontId="5" fillId="10" borderId="4" xfId="4" applyNumberFormat="1" applyFill="1" applyAlignment="1">
      <alignment horizontal="center"/>
    </xf>
    <xf numFmtId="165" fontId="5" fillId="10" borderId="4" xfId="4" applyNumberFormat="1" applyFill="1" applyAlignment="1">
      <alignment horizontal="center"/>
    </xf>
    <xf numFmtId="166" fontId="5" fillId="10" borderId="4" xfId="4" applyNumberFormat="1" applyFill="1"/>
    <xf numFmtId="165" fontId="5" fillId="10" borderId="4" xfId="4" applyNumberFormat="1" applyFill="1"/>
    <xf numFmtId="2" fontId="0" fillId="10" borderId="0" xfId="0" applyNumberFormat="1" applyFill="1" applyAlignment="1">
      <alignment horizontal="center"/>
    </xf>
    <xf numFmtId="2" fontId="1" fillId="7" borderId="2" xfId="8" applyNumberFormat="1" applyBorder="1" applyAlignment="1">
      <alignment horizontal="center"/>
    </xf>
    <xf numFmtId="164" fontId="1" fillId="7" borderId="2" xfId="8" applyNumberFormat="1" applyBorder="1" applyAlignment="1">
      <alignment horizontal="center"/>
    </xf>
    <xf numFmtId="1" fontId="1" fillId="7" borderId="2" xfId="8" applyNumberFormat="1" applyBorder="1" applyAlignment="1">
      <alignment horizontal="center"/>
    </xf>
    <xf numFmtId="0" fontId="0" fillId="10" borderId="0" xfId="0" applyFill="1" applyAlignment="1">
      <alignment horizontal="right"/>
    </xf>
    <xf numFmtId="0" fontId="1" fillId="9" borderId="2" xfId="10" applyBorder="1"/>
    <xf numFmtId="0" fontId="6" fillId="10" borderId="0" xfId="6" applyFill="1"/>
    <xf numFmtId="0" fontId="6" fillId="10" borderId="2" xfId="6" applyFill="1" applyBorder="1" applyAlignment="1">
      <alignment horizontal="center"/>
    </xf>
    <xf numFmtId="2" fontId="6" fillId="10" borderId="2" xfId="6" applyNumberFormat="1" applyFill="1" applyBorder="1" applyAlignment="1">
      <alignment horizontal="center"/>
    </xf>
    <xf numFmtId="167" fontId="6" fillId="10" borderId="2" xfId="6" applyNumberFormat="1" applyFill="1" applyBorder="1" applyAlignment="1">
      <alignment horizontal="center"/>
    </xf>
    <xf numFmtId="0" fontId="4" fillId="3" borderId="3" xfId="3"/>
    <xf numFmtId="0" fontId="2" fillId="13" borderId="1" xfId="1" applyFill="1"/>
    <xf numFmtId="0" fontId="1" fillId="7" borderId="2" xfId="8" applyBorder="1"/>
    <xf numFmtId="2" fontId="1" fillId="7" borderId="0" xfId="8" applyNumberFormat="1"/>
    <xf numFmtId="0" fontId="0" fillId="0" borderId="9" xfId="0" applyBorder="1"/>
    <xf numFmtId="0" fontId="2" fillId="13" borderId="0" xfId="1" applyFill="1" applyBorder="1" applyAlignment="1">
      <alignment horizontal="center"/>
    </xf>
    <xf numFmtId="0" fontId="7" fillId="6" borderId="0" xfId="7" applyAlignment="1">
      <alignment horizontal="center"/>
    </xf>
    <xf numFmtId="0" fontId="2" fillId="13" borderId="13" xfId="1" applyFill="1" applyBorder="1" applyAlignment="1">
      <alignment horizontal="center"/>
    </xf>
    <xf numFmtId="0" fontId="7" fillId="6" borderId="13" xfId="7" applyBorder="1" applyAlignment="1">
      <alignment horizontal="center"/>
    </xf>
  </cellXfs>
  <cellStyles count="11">
    <cellStyle name="20% — akcent 1" xfId="8" builtinId="30"/>
    <cellStyle name="40% — akcent 1" xfId="9" builtinId="31"/>
    <cellStyle name="60% — akcent 1" xfId="10" builtinId="32"/>
    <cellStyle name="Akcent 1" xfId="7" builtinId="29"/>
    <cellStyle name="Dane wejściowe" xfId="2" builtinId="20"/>
    <cellStyle name="Dane wyjściowe" xfId="3" builtinId="21"/>
    <cellStyle name="Komórka zaznaczona" xfId="4" builtinId="23"/>
    <cellStyle name="Nagłówek 1" xfId="1" builtinId="16"/>
    <cellStyle name="Normalny" xfId="0" builtinId="0"/>
    <cellStyle name="Tekst objaśnienia" xfId="6" builtinId="53"/>
    <cellStyle name="Uwaga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Arkusz1!$U$1</c:f>
              <c:strCache>
                <c:ptCount val="1"/>
                <c:pt idx="0">
                  <c:v>Mgxy [Nm]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Arkusz1!$T$2:$T$160</c:f>
              <c:numCache>
                <c:formatCode>0.0000</c:formatCode>
                <c:ptCount val="159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</c:numCache>
            </c:numRef>
          </c:xVal>
          <c:yVal>
            <c:numRef>
              <c:f>Arkusz1!$U$2:$U$160</c:f>
              <c:numCache>
                <c:formatCode>0.0000</c:formatCode>
                <c:ptCount val="159"/>
                <c:pt idx="0">
                  <c:v>0</c:v>
                </c:pt>
                <c:pt idx="1">
                  <c:v>0.15441176470588236</c:v>
                </c:pt>
                <c:pt idx="2">
                  <c:v>0.30882352941176472</c:v>
                </c:pt>
                <c:pt idx="3">
                  <c:v>0.46323529411764708</c:v>
                </c:pt>
                <c:pt idx="4">
                  <c:v>0.61764705882352944</c:v>
                </c:pt>
                <c:pt idx="5">
                  <c:v>0.7720588235294118</c:v>
                </c:pt>
                <c:pt idx="6">
                  <c:v>0.92647058823529416</c:v>
                </c:pt>
                <c:pt idx="7">
                  <c:v>1.0808823529411764</c:v>
                </c:pt>
                <c:pt idx="8">
                  <c:v>1.2352941176470589</c:v>
                </c:pt>
                <c:pt idx="9">
                  <c:v>1.3897058823529411</c:v>
                </c:pt>
                <c:pt idx="10">
                  <c:v>1.5441176470588236</c:v>
                </c:pt>
                <c:pt idx="11">
                  <c:v>1.6985294117647056</c:v>
                </c:pt>
                <c:pt idx="12">
                  <c:v>1.8529411764705883</c:v>
                </c:pt>
                <c:pt idx="13">
                  <c:v>2.0073529411764706</c:v>
                </c:pt>
                <c:pt idx="14">
                  <c:v>2.1617647058823528</c:v>
                </c:pt>
                <c:pt idx="15">
                  <c:v>2.3161764705882351</c:v>
                </c:pt>
                <c:pt idx="16">
                  <c:v>2.4705882352941178</c:v>
                </c:pt>
                <c:pt idx="17">
                  <c:v>2.625</c:v>
                </c:pt>
                <c:pt idx="18">
                  <c:v>2.7794117647058822</c:v>
                </c:pt>
                <c:pt idx="19">
                  <c:v>2.9338235294117645</c:v>
                </c:pt>
                <c:pt idx="20">
                  <c:v>3.0882352941176472</c:v>
                </c:pt>
                <c:pt idx="21">
                  <c:v>3.2426470588235294</c:v>
                </c:pt>
                <c:pt idx="22">
                  <c:v>3.3970588235294112</c:v>
                </c:pt>
                <c:pt idx="23">
                  <c:v>3.5514705882352939</c:v>
                </c:pt>
                <c:pt idx="24">
                  <c:v>3.7058823529411766</c:v>
                </c:pt>
                <c:pt idx="25">
                  <c:v>3.8602941176470589</c:v>
                </c:pt>
                <c:pt idx="26">
                  <c:v>4.0147058823529411</c:v>
                </c:pt>
                <c:pt idx="27">
                  <c:v>4.1691176470588234</c:v>
                </c:pt>
                <c:pt idx="28">
                  <c:v>4.3235294117647056</c:v>
                </c:pt>
                <c:pt idx="29">
                  <c:v>4.4779411764705888</c:v>
                </c:pt>
                <c:pt idx="30">
                  <c:v>4.6323529411764701</c:v>
                </c:pt>
                <c:pt idx="31">
                  <c:v>4.7867647058823524</c:v>
                </c:pt>
                <c:pt idx="32">
                  <c:v>4.9411764705882355</c:v>
                </c:pt>
                <c:pt idx="33">
                  <c:v>5.0955882352941178</c:v>
                </c:pt>
                <c:pt idx="34">
                  <c:v>5.25</c:v>
                </c:pt>
                <c:pt idx="35">
                  <c:v>5.4044117647058822</c:v>
                </c:pt>
                <c:pt idx="36">
                  <c:v>5.5588235294117645</c:v>
                </c:pt>
                <c:pt idx="37">
                  <c:v>5.7132352941176467</c:v>
                </c:pt>
                <c:pt idx="38">
                  <c:v>5.867647058823529</c:v>
                </c:pt>
                <c:pt idx="39">
                  <c:v>6.0220588235294112</c:v>
                </c:pt>
                <c:pt idx="40">
                  <c:v>6.1764705882352944</c:v>
                </c:pt>
                <c:pt idx="41">
                  <c:v>6.3308823529411766</c:v>
                </c:pt>
                <c:pt idx="42">
                  <c:v>6.4852941176470589</c:v>
                </c:pt>
                <c:pt idx="43">
                  <c:v>6.6397058823529402</c:v>
                </c:pt>
                <c:pt idx="44">
                  <c:v>6.7941176470588225</c:v>
                </c:pt>
                <c:pt idx="45">
                  <c:v>6.9485294117647056</c:v>
                </c:pt>
                <c:pt idx="46">
                  <c:v>7.1029411764705879</c:v>
                </c:pt>
                <c:pt idx="47">
                  <c:v>7.2573529411764701</c:v>
                </c:pt>
                <c:pt idx="48">
                  <c:v>7.4117647058823533</c:v>
                </c:pt>
                <c:pt idx="49">
                  <c:v>7.5661764705882355</c:v>
                </c:pt>
                <c:pt idx="50">
                  <c:v>7.7205882352941178</c:v>
                </c:pt>
                <c:pt idx="51">
                  <c:v>7.8749999999999991</c:v>
                </c:pt>
                <c:pt idx="52">
                  <c:v>8.0294117647058822</c:v>
                </c:pt>
                <c:pt idx="53">
                  <c:v>8.1838235294117645</c:v>
                </c:pt>
                <c:pt idx="54">
                  <c:v>8.3382352941176467</c:v>
                </c:pt>
                <c:pt idx="55">
                  <c:v>8.492647058823529</c:v>
                </c:pt>
                <c:pt idx="56">
                  <c:v>8.6470588235294112</c:v>
                </c:pt>
                <c:pt idx="57">
                  <c:v>8.8014705882352935</c:v>
                </c:pt>
                <c:pt idx="58">
                  <c:v>8.9558823529411775</c:v>
                </c:pt>
                <c:pt idx="59">
                  <c:v>9.110294117647058</c:v>
                </c:pt>
                <c:pt idx="60">
                  <c:v>9.2647058823529402</c:v>
                </c:pt>
                <c:pt idx="61">
                  <c:v>9.4191176470588225</c:v>
                </c:pt>
                <c:pt idx="62">
                  <c:v>9.5735294117647047</c:v>
                </c:pt>
                <c:pt idx="63">
                  <c:v>9.7279411764705888</c:v>
                </c:pt>
                <c:pt idx="64">
                  <c:v>9.882352941176471</c:v>
                </c:pt>
                <c:pt idx="65">
                  <c:v>10.036764705882353</c:v>
                </c:pt>
                <c:pt idx="66">
                  <c:v>10.191176470588236</c:v>
                </c:pt>
                <c:pt idx="67">
                  <c:v>10.345588235294118</c:v>
                </c:pt>
                <c:pt idx="68">
                  <c:v>10.5</c:v>
                </c:pt>
                <c:pt idx="69">
                  <c:v>10.654411764705882</c:v>
                </c:pt>
                <c:pt idx="70">
                  <c:v>10.808823529411764</c:v>
                </c:pt>
                <c:pt idx="71">
                  <c:v>10.963235294117645</c:v>
                </c:pt>
                <c:pt idx="72">
                  <c:v>11.117647058823529</c:v>
                </c:pt>
                <c:pt idx="73">
                  <c:v>11.272058823529411</c:v>
                </c:pt>
                <c:pt idx="74">
                  <c:v>11.426470588235293</c:v>
                </c:pt>
                <c:pt idx="75">
                  <c:v>11.580882352941176</c:v>
                </c:pt>
                <c:pt idx="76">
                  <c:v>11.735294117647058</c:v>
                </c:pt>
                <c:pt idx="77">
                  <c:v>11.88970588235294</c:v>
                </c:pt>
                <c:pt idx="78">
                  <c:v>12.044117647058822</c:v>
                </c:pt>
                <c:pt idx="79">
                  <c:v>12.198529411764705</c:v>
                </c:pt>
                <c:pt idx="80">
                  <c:v>12.044117647058822</c:v>
                </c:pt>
                <c:pt idx="81">
                  <c:v>11.88970588235294</c:v>
                </c:pt>
                <c:pt idx="82">
                  <c:v>11.735294117647058</c:v>
                </c:pt>
                <c:pt idx="83">
                  <c:v>11.580882352941176</c:v>
                </c:pt>
                <c:pt idx="84">
                  <c:v>11.426470588235293</c:v>
                </c:pt>
                <c:pt idx="85">
                  <c:v>11.272058823529411</c:v>
                </c:pt>
                <c:pt idx="86">
                  <c:v>11.117647058823529</c:v>
                </c:pt>
                <c:pt idx="87">
                  <c:v>10.963235294117649</c:v>
                </c:pt>
                <c:pt idx="88">
                  <c:v>10.808823529411764</c:v>
                </c:pt>
                <c:pt idx="89">
                  <c:v>10.654411764705882</c:v>
                </c:pt>
                <c:pt idx="90">
                  <c:v>10.5</c:v>
                </c:pt>
                <c:pt idx="91">
                  <c:v>10.345588235294118</c:v>
                </c:pt>
                <c:pt idx="92">
                  <c:v>10.191176470588236</c:v>
                </c:pt>
                <c:pt idx="93">
                  <c:v>10.036764705882353</c:v>
                </c:pt>
                <c:pt idx="94">
                  <c:v>9.882352941176471</c:v>
                </c:pt>
                <c:pt idx="95">
                  <c:v>9.7279411764705888</c:v>
                </c:pt>
                <c:pt idx="96">
                  <c:v>9.5735294117647047</c:v>
                </c:pt>
                <c:pt idx="97">
                  <c:v>9.4191176470588225</c:v>
                </c:pt>
                <c:pt idx="98">
                  <c:v>9.2647058823529402</c:v>
                </c:pt>
                <c:pt idx="99">
                  <c:v>9.110294117647058</c:v>
                </c:pt>
                <c:pt idx="100">
                  <c:v>8.9558823529411757</c:v>
                </c:pt>
                <c:pt idx="101">
                  <c:v>8.8014705882352935</c:v>
                </c:pt>
                <c:pt idx="102">
                  <c:v>8.6470588235294112</c:v>
                </c:pt>
                <c:pt idx="103">
                  <c:v>8.492647058823529</c:v>
                </c:pt>
                <c:pt idx="104">
                  <c:v>8.3382352941176467</c:v>
                </c:pt>
                <c:pt idx="105">
                  <c:v>8.1838235294117645</c:v>
                </c:pt>
                <c:pt idx="106">
                  <c:v>8.0294117647058822</c:v>
                </c:pt>
                <c:pt idx="107">
                  <c:v>7.875</c:v>
                </c:pt>
                <c:pt idx="108">
                  <c:v>7.7205882352941178</c:v>
                </c:pt>
                <c:pt idx="109">
                  <c:v>7.5661764705882355</c:v>
                </c:pt>
                <c:pt idx="110">
                  <c:v>7.4117647058823533</c:v>
                </c:pt>
                <c:pt idx="111">
                  <c:v>7.2573529411764701</c:v>
                </c:pt>
                <c:pt idx="112">
                  <c:v>7.1029411764705879</c:v>
                </c:pt>
                <c:pt idx="113">
                  <c:v>6.9485294117647056</c:v>
                </c:pt>
                <c:pt idx="114">
                  <c:v>6.7941176470588225</c:v>
                </c:pt>
                <c:pt idx="115">
                  <c:v>6.6397058823529411</c:v>
                </c:pt>
                <c:pt idx="116">
                  <c:v>6.4852941176470589</c:v>
                </c:pt>
                <c:pt idx="117">
                  <c:v>6.3308823529411766</c:v>
                </c:pt>
                <c:pt idx="118">
                  <c:v>6.1764705882352944</c:v>
                </c:pt>
                <c:pt idx="119">
                  <c:v>6.0220588235294112</c:v>
                </c:pt>
                <c:pt idx="120">
                  <c:v>5.867647058823529</c:v>
                </c:pt>
                <c:pt idx="121">
                  <c:v>5.7132352941176467</c:v>
                </c:pt>
                <c:pt idx="122">
                  <c:v>5.5588235294117654</c:v>
                </c:pt>
                <c:pt idx="123">
                  <c:v>5.4044117647058822</c:v>
                </c:pt>
                <c:pt idx="124">
                  <c:v>5.25</c:v>
                </c:pt>
                <c:pt idx="125">
                  <c:v>5.0955882352941178</c:v>
                </c:pt>
                <c:pt idx="126">
                  <c:v>4.9411764705882355</c:v>
                </c:pt>
                <c:pt idx="127">
                  <c:v>4.7867647058823524</c:v>
                </c:pt>
                <c:pt idx="128">
                  <c:v>4.6323529411764701</c:v>
                </c:pt>
                <c:pt idx="129">
                  <c:v>4.4779411764705879</c:v>
                </c:pt>
                <c:pt idx="130">
                  <c:v>4.3235294117647065</c:v>
                </c:pt>
                <c:pt idx="131">
                  <c:v>4.1691176470588243</c:v>
                </c:pt>
                <c:pt idx="132">
                  <c:v>4.0147058823529411</c:v>
                </c:pt>
                <c:pt idx="133">
                  <c:v>3.8602941176470589</c:v>
                </c:pt>
                <c:pt idx="134">
                  <c:v>3.7058823529411766</c:v>
                </c:pt>
                <c:pt idx="135">
                  <c:v>3.5514705882352939</c:v>
                </c:pt>
                <c:pt idx="136">
                  <c:v>3.3970588235294112</c:v>
                </c:pt>
                <c:pt idx="137">
                  <c:v>3.242647058823529</c:v>
                </c:pt>
                <c:pt idx="138">
                  <c:v>3.0882352941176476</c:v>
                </c:pt>
                <c:pt idx="139">
                  <c:v>2.9338235294117649</c:v>
                </c:pt>
                <c:pt idx="140">
                  <c:v>2.7794117647058827</c:v>
                </c:pt>
                <c:pt idx="141">
                  <c:v>2.625</c:v>
                </c:pt>
                <c:pt idx="142">
                  <c:v>2.4705882352941178</c:v>
                </c:pt>
                <c:pt idx="143">
                  <c:v>2.3161764705882351</c:v>
                </c:pt>
                <c:pt idx="144">
                  <c:v>2.1617647058823528</c:v>
                </c:pt>
                <c:pt idx="145">
                  <c:v>2.0073529411764701</c:v>
                </c:pt>
                <c:pt idx="146">
                  <c:v>1.8529411764705876</c:v>
                </c:pt>
                <c:pt idx="147">
                  <c:v>1.6985294117647052</c:v>
                </c:pt>
                <c:pt idx="148">
                  <c:v>1.5441176470588227</c:v>
                </c:pt>
                <c:pt idx="149">
                  <c:v>1.3897058823529402</c:v>
                </c:pt>
                <c:pt idx="150">
                  <c:v>1.23529411764706</c:v>
                </c:pt>
                <c:pt idx="151">
                  <c:v>1.0808823529411773</c:v>
                </c:pt>
                <c:pt idx="152">
                  <c:v>0.92647058823529493</c:v>
                </c:pt>
                <c:pt idx="153">
                  <c:v>0.77205882352941246</c:v>
                </c:pt>
                <c:pt idx="154">
                  <c:v>0.61764705882352999</c:v>
                </c:pt>
                <c:pt idx="155">
                  <c:v>0.46323529411764747</c:v>
                </c:pt>
                <c:pt idx="156">
                  <c:v>0.308823529411765</c:v>
                </c:pt>
                <c:pt idx="157">
                  <c:v>0.1544117647058825</c:v>
                </c:pt>
                <c:pt idx="15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D20E-44D2-8DE7-51C2D5596415}"/>
            </c:ext>
          </c:extLst>
        </c:ser>
        <c:ser>
          <c:idx val="1"/>
          <c:order val="1"/>
          <c:tx>
            <c:strRef>
              <c:f>Arkusz1!$V$1</c:f>
              <c:strCache>
                <c:ptCount val="1"/>
                <c:pt idx="0">
                  <c:v>Mgzx [Nm]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Arkusz1!$T$2:$T$160</c:f>
              <c:numCache>
                <c:formatCode>0.0000</c:formatCode>
                <c:ptCount val="159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</c:numCache>
            </c:numRef>
          </c:xVal>
          <c:yVal>
            <c:numRef>
              <c:f>Arkusz1!$V$2:$V$160</c:f>
              <c:numCache>
                <c:formatCode>0.0000</c:formatCode>
                <c:ptCount val="159"/>
                <c:pt idx="0">
                  <c:v>0</c:v>
                </c:pt>
                <c:pt idx="1">
                  <c:v>5.6192499999999999E-2</c:v>
                </c:pt>
                <c:pt idx="2">
                  <c:v>0.112385</c:v>
                </c:pt>
                <c:pt idx="3">
                  <c:v>0.16857749999999999</c:v>
                </c:pt>
                <c:pt idx="4">
                  <c:v>0.22477</c:v>
                </c:pt>
                <c:pt idx="5">
                  <c:v>0.2809625</c:v>
                </c:pt>
                <c:pt idx="6">
                  <c:v>0.33715499999999998</c:v>
                </c:pt>
                <c:pt idx="7">
                  <c:v>0.39334749999999996</c:v>
                </c:pt>
                <c:pt idx="8">
                  <c:v>0.44954</c:v>
                </c:pt>
                <c:pt idx="9">
                  <c:v>0.50573249999999992</c:v>
                </c:pt>
                <c:pt idx="10">
                  <c:v>0.56192500000000001</c:v>
                </c:pt>
                <c:pt idx="11">
                  <c:v>0.61811749999999988</c:v>
                </c:pt>
                <c:pt idx="12">
                  <c:v>0.67430999999999996</c:v>
                </c:pt>
                <c:pt idx="13">
                  <c:v>0.73050249999999994</c:v>
                </c:pt>
                <c:pt idx="14">
                  <c:v>0.78669499999999992</c:v>
                </c:pt>
                <c:pt idx="15">
                  <c:v>0.8428874999999999</c:v>
                </c:pt>
                <c:pt idx="16">
                  <c:v>0.89907999999999999</c:v>
                </c:pt>
                <c:pt idx="17">
                  <c:v>0.95527249999999997</c:v>
                </c:pt>
                <c:pt idx="18">
                  <c:v>1.0114649999999998</c:v>
                </c:pt>
                <c:pt idx="19">
                  <c:v>1.0676574999999999</c:v>
                </c:pt>
                <c:pt idx="20">
                  <c:v>1.12385</c:v>
                </c:pt>
                <c:pt idx="21">
                  <c:v>1.1800424999999999</c:v>
                </c:pt>
                <c:pt idx="22">
                  <c:v>1.2362349999999998</c:v>
                </c:pt>
                <c:pt idx="23">
                  <c:v>1.2924274999999998</c:v>
                </c:pt>
                <c:pt idx="24">
                  <c:v>1.3486199999999999</c:v>
                </c:pt>
                <c:pt idx="25">
                  <c:v>1.4048125</c:v>
                </c:pt>
                <c:pt idx="26">
                  <c:v>1.4610049999999999</c:v>
                </c:pt>
                <c:pt idx="27">
                  <c:v>1.5171974999999998</c:v>
                </c:pt>
                <c:pt idx="28">
                  <c:v>1.5733899999999998</c:v>
                </c:pt>
                <c:pt idx="29">
                  <c:v>1.6295824999999999</c:v>
                </c:pt>
                <c:pt idx="30">
                  <c:v>1.6857749999999998</c:v>
                </c:pt>
                <c:pt idx="31">
                  <c:v>1.7419674999999999</c:v>
                </c:pt>
                <c:pt idx="32">
                  <c:v>1.79816</c:v>
                </c:pt>
                <c:pt idx="33">
                  <c:v>1.8543524999999998</c:v>
                </c:pt>
                <c:pt idx="34">
                  <c:v>1.9105449999999999</c:v>
                </c:pt>
                <c:pt idx="35">
                  <c:v>1.9667375</c:v>
                </c:pt>
                <c:pt idx="36">
                  <c:v>2.0229299999999997</c:v>
                </c:pt>
                <c:pt idx="37">
                  <c:v>2.0791224999999995</c:v>
                </c:pt>
                <c:pt idx="38">
                  <c:v>2.1353149999999999</c:v>
                </c:pt>
                <c:pt idx="39">
                  <c:v>2.1915074999999997</c:v>
                </c:pt>
                <c:pt idx="40">
                  <c:v>2.2477</c:v>
                </c:pt>
                <c:pt idx="41">
                  <c:v>2.3038924999999999</c:v>
                </c:pt>
                <c:pt idx="42">
                  <c:v>2.3600849999999998</c:v>
                </c:pt>
                <c:pt idx="43">
                  <c:v>2.4162774999999996</c:v>
                </c:pt>
                <c:pt idx="44">
                  <c:v>2.4724699999999995</c:v>
                </c:pt>
                <c:pt idx="45">
                  <c:v>2.5286624999999998</c:v>
                </c:pt>
                <c:pt idx="46">
                  <c:v>2.5848549999999997</c:v>
                </c:pt>
                <c:pt idx="47">
                  <c:v>2.6410475</c:v>
                </c:pt>
                <c:pt idx="48">
                  <c:v>2.6972399999999999</c:v>
                </c:pt>
                <c:pt idx="49">
                  <c:v>2.7534324999999997</c:v>
                </c:pt>
                <c:pt idx="50">
                  <c:v>2.809625</c:v>
                </c:pt>
                <c:pt idx="51">
                  <c:v>2.8658174999999995</c:v>
                </c:pt>
                <c:pt idx="52">
                  <c:v>2.9220099999999998</c:v>
                </c:pt>
                <c:pt idx="53">
                  <c:v>2.9782024999999996</c:v>
                </c:pt>
                <c:pt idx="54">
                  <c:v>3.0343949999999995</c:v>
                </c:pt>
                <c:pt idx="55">
                  <c:v>3.0905874999999998</c:v>
                </c:pt>
                <c:pt idx="56">
                  <c:v>3.1467799999999997</c:v>
                </c:pt>
                <c:pt idx="57">
                  <c:v>3.2029725</c:v>
                </c:pt>
                <c:pt idx="58">
                  <c:v>3.2591649999999999</c:v>
                </c:pt>
                <c:pt idx="59">
                  <c:v>3.3153574999999997</c:v>
                </c:pt>
                <c:pt idx="60">
                  <c:v>3.3715499999999996</c:v>
                </c:pt>
                <c:pt idx="61">
                  <c:v>3.4277424999999995</c:v>
                </c:pt>
                <c:pt idx="62">
                  <c:v>3.4839349999999998</c:v>
                </c:pt>
                <c:pt idx="63">
                  <c:v>3.5401274999999996</c:v>
                </c:pt>
                <c:pt idx="64">
                  <c:v>3.59632</c:v>
                </c:pt>
                <c:pt idx="65">
                  <c:v>3.6525124999999998</c:v>
                </c:pt>
                <c:pt idx="66">
                  <c:v>3.7087049999999997</c:v>
                </c:pt>
                <c:pt idx="67">
                  <c:v>3.7648975</c:v>
                </c:pt>
                <c:pt idx="68">
                  <c:v>3.8210899999999999</c:v>
                </c:pt>
                <c:pt idx="69">
                  <c:v>3.8772825000000002</c:v>
                </c:pt>
                <c:pt idx="70">
                  <c:v>3.9334750000000001</c:v>
                </c:pt>
                <c:pt idx="71">
                  <c:v>3.9896674999999995</c:v>
                </c:pt>
                <c:pt idx="72">
                  <c:v>4.0458599999999993</c:v>
                </c:pt>
                <c:pt idx="73">
                  <c:v>4.1020524999999992</c:v>
                </c:pt>
                <c:pt idx="74">
                  <c:v>4.1582449999999991</c:v>
                </c:pt>
                <c:pt idx="75">
                  <c:v>4.2144374999999998</c:v>
                </c:pt>
                <c:pt idx="76">
                  <c:v>4.2706299999999997</c:v>
                </c:pt>
                <c:pt idx="77">
                  <c:v>4.3268224999999996</c:v>
                </c:pt>
                <c:pt idx="78">
                  <c:v>4.3830149999999994</c:v>
                </c:pt>
                <c:pt idx="79">
                  <c:v>4.4392074999999993</c:v>
                </c:pt>
                <c:pt idx="80" formatCode="General">
                  <c:v>4.3830149999999994</c:v>
                </c:pt>
                <c:pt idx="81" formatCode="General">
                  <c:v>4.3268224999999996</c:v>
                </c:pt>
                <c:pt idx="82" formatCode="General">
                  <c:v>4.2706299999999997</c:v>
                </c:pt>
                <c:pt idx="83" formatCode="General">
                  <c:v>4.2144374999999998</c:v>
                </c:pt>
                <c:pt idx="84" formatCode="General">
                  <c:v>4.1582449999999991</c:v>
                </c:pt>
                <c:pt idx="85" formatCode="General">
                  <c:v>4.1020524999999992</c:v>
                </c:pt>
                <c:pt idx="86" formatCode="General">
                  <c:v>4.0458599999999993</c:v>
                </c:pt>
                <c:pt idx="87" formatCode="General">
                  <c:v>3.9896674999999999</c:v>
                </c:pt>
                <c:pt idx="88" formatCode="General">
                  <c:v>3.9334750000000001</c:v>
                </c:pt>
                <c:pt idx="89" formatCode="General">
                  <c:v>3.8772825000000002</c:v>
                </c:pt>
                <c:pt idx="90" formatCode="General">
                  <c:v>3.8210899999999999</c:v>
                </c:pt>
                <c:pt idx="91" formatCode="General">
                  <c:v>3.7648975</c:v>
                </c:pt>
                <c:pt idx="92" formatCode="General">
                  <c:v>3.7087049999999997</c:v>
                </c:pt>
                <c:pt idx="93" formatCode="General">
                  <c:v>3.6525124999999998</c:v>
                </c:pt>
                <c:pt idx="94" formatCode="General">
                  <c:v>3.59632</c:v>
                </c:pt>
                <c:pt idx="95" formatCode="General">
                  <c:v>3.5401274999999996</c:v>
                </c:pt>
                <c:pt idx="96" formatCode="General">
                  <c:v>3.4839349999999998</c:v>
                </c:pt>
                <c:pt idx="97" formatCode="General">
                  <c:v>3.4277424999999995</c:v>
                </c:pt>
                <c:pt idx="98" formatCode="General">
                  <c:v>3.3715499999999996</c:v>
                </c:pt>
                <c:pt idx="99" formatCode="General">
                  <c:v>3.3153574999999997</c:v>
                </c:pt>
                <c:pt idx="100" formatCode="General">
                  <c:v>3.2591649999999994</c:v>
                </c:pt>
                <c:pt idx="101" formatCode="General">
                  <c:v>3.2029725</c:v>
                </c:pt>
                <c:pt idx="102" formatCode="General">
                  <c:v>3.1467799999999997</c:v>
                </c:pt>
                <c:pt idx="103" formatCode="General">
                  <c:v>3.0905874999999998</c:v>
                </c:pt>
                <c:pt idx="104" formatCode="General">
                  <c:v>3.0343949999999995</c:v>
                </c:pt>
                <c:pt idx="105" formatCode="General">
                  <c:v>2.9782025000000001</c:v>
                </c:pt>
                <c:pt idx="106" formatCode="General">
                  <c:v>2.9220100000000002</c:v>
                </c:pt>
                <c:pt idx="107" formatCode="General">
                  <c:v>2.8658174999999999</c:v>
                </c:pt>
                <c:pt idx="108" formatCode="General">
                  <c:v>2.809625</c:v>
                </c:pt>
                <c:pt idx="109" formatCode="General">
                  <c:v>2.7534324999999997</c:v>
                </c:pt>
                <c:pt idx="110" formatCode="General">
                  <c:v>2.6972399999999999</c:v>
                </c:pt>
                <c:pt idx="111" formatCode="General">
                  <c:v>2.6410475</c:v>
                </c:pt>
                <c:pt idx="112" formatCode="General">
                  <c:v>2.5848549999999997</c:v>
                </c:pt>
                <c:pt idx="113" formatCode="General">
                  <c:v>2.5286624999999998</c:v>
                </c:pt>
                <c:pt idx="114" formatCode="General">
                  <c:v>2.4724699999999995</c:v>
                </c:pt>
                <c:pt idx="115" formatCode="General">
                  <c:v>2.4162775000000001</c:v>
                </c:pt>
                <c:pt idx="116" formatCode="General">
                  <c:v>2.3600849999999998</c:v>
                </c:pt>
                <c:pt idx="117" formatCode="General">
                  <c:v>2.3038924999999999</c:v>
                </c:pt>
                <c:pt idx="118" formatCode="General">
                  <c:v>2.2477</c:v>
                </c:pt>
                <c:pt idx="119" formatCode="General">
                  <c:v>2.1915074999999997</c:v>
                </c:pt>
                <c:pt idx="120" formatCode="General">
                  <c:v>2.1353149999999999</c:v>
                </c:pt>
                <c:pt idx="121" formatCode="General">
                  <c:v>2.0791224999999995</c:v>
                </c:pt>
                <c:pt idx="122" formatCode="General">
                  <c:v>2.0229300000000001</c:v>
                </c:pt>
                <c:pt idx="123" formatCode="General">
                  <c:v>1.9667375</c:v>
                </c:pt>
                <c:pt idx="124" formatCode="General">
                  <c:v>1.9105449999999999</c:v>
                </c:pt>
                <c:pt idx="125" formatCode="General">
                  <c:v>1.8543524999999998</c:v>
                </c:pt>
                <c:pt idx="126" formatCode="General">
                  <c:v>1.79816</c:v>
                </c:pt>
                <c:pt idx="127" formatCode="General">
                  <c:v>1.7419674999999999</c:v>
                </c:pt>
                <c:pt idx="128" formatCode="General">
                  <c:v>1.6857749999999998</c:v>
                </c:pt>
                <c:pt idx="129" formatCode="General">
                  <c:v>1.6295824999999997</c:v>
                </c:pt>
                <c:pt idx="130" formatCode="General">
                  <c:v>1.5733900000000001</c:v>
                </c:pt>
                <c:pt idx="131" formatCode="General">
                  <c:v>1.5171975</c:v>
                </c:pt>
                <c:pt idx="132" formatCode="General">
                  <c:v>1.4610050000000001</c:v>
                </c:pt>
                <c:pt idx="133" formatCode="General">
                  <c:v>1.4048125</c:v>
                </c:pt>
                <c:pt idx="134" formatCode="General">
                  <c:v>1.3486199999999999</c:v>
                </c:pt>
                <c:pt idx="135" formatCode="General">
                  <c:v>1.2924274999999998</c:v>
                </c:pt>
                <c:pt idx="136" formatCode="General">
                  <c:v>1.2362349999999998</c:v>
                </c:pt>
                <c:pt idx="137" formatCode="General">
                  <c:v>1.1800424999999999</c:v>
                </c:pt>
                <c:pt idx="138" formatCode="General">
                  <c:v>1.1238500000000002</c:v>
                </c:pt>
                <c:pt idx="139" formatCode="General">
                  <c:v>1.0676575000000001</c:v>
                </c:pt>
                <c:pt idx="140" formatCode="General">
                  <c:v>1.0114650000000001</c:v>
                </c:pt>
                <c:pt idx="141" formatCode="General">
                  <c:v>0.95527249999999997</c:v>
                </c:pt>
                <c:pt idx="142" formatCode="General">
                  <c:v>0.89907999999999999</c:v>
                </c:pt>
                <c:pt idx="143" formatCode="General">
                  <c:v>0.8428874999999999</c:v>
                </c:pt>
                <c:pt idx="144" formatCode="General">
                  <c:v>0.78669499999999981</c:v>
                </c:pt>
                <c:pt idx="145" formatCode="General">
                  <c:v>0.73050249999999983</c:v>
                </c:pt>
                <c:pt idx="146" formatCode="General">
                  <c:v>0.67430999999999974</c:v>
                </c:pt>
                <c:pt idx="147" formatCode="General">
                  <c:v>0.61811749999999976</c:v>
                </c:pt>
                <c:pt idx="148" formatCode="General">
                  <c:v>0.56192499999999967</c:v>
                </c:pt>
                <c:pt idx="149" formatCode="General">
                  <c:v>0.50573249999999959</c:v>
                </c:pt>
                <c:pt idx="150" formatCode="General">
                  <c:v>0.44954000000000038</c:v>
                </c:pt>
                <c:pt idx="151" formatCode="General">
                  <c:v>0.39334750000000029</c:v>
                </c:pt>
                <c:pt idx="152" formatCode="General">
                  <c:v>0.33715500000000026</c:v>
                </c:pt>
                <c:pt idx="153" formatCode="General">
                  <c:v>0.28096250000000023</c:v>
                </c:pt>
                <c:pt idx="154" formatCode="General">
                  <c:v>0.22477000000000019</c:v>
                </c:pt>
                <c:pt idx="155" formatCode="General">
                  <c:v>0.16857750000000013</c:v>
                </c:pt>
                <c:pt idx="156" formatCode="General">
                  <c:v>0.1123850000000001</c:v>
                </c:pt>
                <c:pt idx="157" formatCode="General">
                  <c:v>5.6192500000000048E-2</c:v>
                </c:pt>
                <c:pt idx="158" formatCode="General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0E-44D2-8DE7-51C2D5596415}"/>
            </c:ext>
          </c:extLst>
        </c:ser>
        <c:ser>
          <c:idx val="2"/>
          <c:order val="2"/>
          <c:tx>
            <c:strRef>
              <c:f>Arkusz1!$W$1</c:f>
              <c:strCache>
                <c:ptCount val="1"/>
                <c:pt idx="0">
                  <c:v>Mgw [Nm]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Arkusz1!$T$2:$T$160</c:f>
              <c:numCache>
                <c:formatCode>0.0000</c:formatCode>
                <c:ptCount val="159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</c:numCache>
            </c:numRef>
          </c:xVal>
          <c:yVal>
            <c:numRef>
              <c:f>Arkusz1!$W$2:$W$160</c:f>
              <c:numCache>
                <c:formatCode>0.00000</c:formatCode>
                <c:ptCount val="159"/>
                <c:pt idx="0">
                  <c:v>0</c:v>
                </c:pt>
                <c:pt idx="1">
                  <c:v>0.16431856296789712</c:v>
                </c:pt>
                <c:pt idx="2">
                  <c:v>0.32863712593579425</c:v>
                </c:pt>
                <c:pt idx="3">
                  <c:v>0.49295568890369146</c:v>
                </c:pt>
                <c:pt idx="4">
                  <c:v>0.6572742518715885</c:v>
                </c:pt>
                <c:pt idx="5">
                  <c:v>0.82159281483948576</c:v>
                </c:pt>
                <c:pt idx="6">
                  <c:v>0.98591137780738292</c:v>
                </c:pt>
                <c:pt idx="7">
                  <c:v>1.1502299407752798</c:v>
                </c:pt>
                <c:pt idx="8">
                  <c:v>1.314548503743177</c:v>
                </c:pt>
                <c:pt idx="9">
                  <c:v>1.4788670667110742</c:v>
                </c:pt>
                <c:pt idx="10">
                  <c:v>1.6431856296789715</c:v>
                </c:pt>
                <c:pt idx="11">
                  <c:v>1.8075041926468682</c:v>
                </c:pt>
                <c:pt idx="12">
                  <c:v>1.9718227556147658</c:v>
                </c:pt>
                <c:pt idx="13">
                  <c:v>2.1361413185826628</c:v>
                </c:pt>
                <c:pt idx="14">
                  <c:v>2.3004598815505597</c:v>
                </c:pt>
                <c:pt idx="15">
                  <c:v>2.4647784445184566</c:v>
                </c:pt>
                <c:pt idx="16">
                  <c:v>2.629097007486354</c:v>
                </c:pt>
                <c:pt idx="17">
                  <c:v>2.7934155704542514</c:v>
                </c:pt>
                <c:pt idx="18">
                  <c:v>2.9577341334221483</c:v>
                </c:pt>
                <c:pt idx="19">
                  <c:v>3.1220526963900452</c:v>
                </c:pt>
                <c:pt idx="20">
                  <c:v>3.2863712593579431</c:v>
                </c:pt>
                <c:pt idx="21">
                  <c:v>3.4506898223258395</c:v>
                </c:pt>
                <c:pt idx="22">
                  <c:v>3.6150083852937365</c:v>
                </c:pt>
                <c:pt idx="23">
                  <c:v>3.7793269482616338</c:v>
                </c:pt>
                <c:pt idx="24">
                  <c:v>3.9436455112295317</c:v>
                </c:pt>
                <c:pt idx="25">
                  <c:v>4.1079640741974286</c:v>
                </c:pt>
                <c:pt idx="26">
                  <c:v>4.2722826371653255</c:v>
                </c:pt>
                <c:pt idx="27">
                  <c:v>4.4366012001332225</c:v>
                </c:pt>
                <c:pt idx="28">
                  <c:v>4.6009197631011194</c:v>
                </c:pt>
                <c:pt idx="29">
                  <c:v>4.7652383260690172</c:v>
                </c:pt>
                <c:pt idx="30">
                  <c:v>4.9295568890369132</c:v>
                </c:pt>
                <c:pt idx="31">
                  <c:v>5.0938754520048102</c:v>
                </c:pt>
                <c:pt idx="32">
                  <c:v>5.258194014972708</c:v>
                </c:pt>
                <c:pt idx="33">
                  <c:v>5.4225125779406058</c:v>
                </c:pt>
                <c:pt idx="34">
                  <c:v>5.5868311409085027</c:v>
                </c:pt>
                <c:pt idx="35">
                  <c:v>5.7511497038763997</c:v>
                </c:pt>
                <c:pt idx="36">
                  <c:v>5.9154682668442966</c:v>
                </c:pt>
                <c:pt idx="37">
                  <c:v>6.0797868298121935</c:v>
                </c:pt>
                <c:pt idx="38">
                  <c:v>6.2441053927800905</c:v>
                </c:pt>
                <c:pt idx="39">
                  <c:v>6.4084239557479874</c:v>
                </c:pt>
                <c:pt idx="40">
                  <c:v>6.5727425187158861</c:v>
                </c:pt>
                <c:pt idx="41">
                  <c:v>6.737061081683783</c:v>
                </c:pt>
                <c:pt idx="42">
                  <c:v>6.9013796446516791</c:v>
                </c:pt>
                <c:pt idx="43">
                  <c:v>7.065698207619576</c:v>
                </c:pt>
                <c:pt idx="44">
                  <c:v>7.2300167705874729</c:v>
                </c:pt>
                <c:pt idx="45">
                  <c:v>7.3943353335553708</c:v>
                </c:pt>
                <c:pt idx="46">
                  <c:v>7.5586538965232677</c:v>
                </c:pt>
                <c:pt idx="47">
                  <c:v>7.7229724594911646</c:v>
                </c:pt>
                <c:pt idx="48">
                  <c:v>7.8872910224590633</c:v>
                </c:pt>
                <c:pt idx="49">
                  <c:v>8.0516095854269594</c:v>
                </c:pt>
                <c:pt idx="50">
                  <c:v>8.2159281483948572</c:v>
                </c:pt>
                <c:pt idx="51">
                  <c:v>8.3802467113627532</c:v>
                </c:pt>
                <c:pt idx="52">
                  <c:v>8.5445652743306511</c:v>
                </c:pt>
                <c:pt idx="53">
                  <c:v>8.7088838372985489</c:v>
                </c:pt>
                <c:pt idx="54">
                  <c:v>8.8732024002664449</c:v>
                </c:pt>
                <c:pt idx="55">
                  <c:v>9.037520963234341</c:v>
                </c:pt>
                <c:pt idx="56">
                  <c:v>9.2018395262022388</c:v>
                </c:pt>
                <c:pt idx="57">
                  <c:v>9.3661580891701348</c:v>
                </c:pt>
                <c:pt idx="58">
                  <c:v>9.5304766521380344</c:v>
                </c:pt>
                <c:pt idx="59">
                  <c:v>9.6947952151059287</c:v>
                </c:pt>
                <c:pt idx="60">
                  <c:v>9.8591137780738265</c:v>
                </c:pt>
                <c:pt idx="61">
                  <c:v>10.023432341041724</c:v>
                </c:pt>
                <c:pt idx="62">
                  <c:v>10.18775090400962</c:v>
                </c:pt>
                <c:pt idx="63">
                  <c:v>10.35206946697752</c:v>
                </c:pt>
                <c:pt idx="64">
                  <c:v>10.516388029945416</c:v>
                </c:pt>
                <c:pt idx="65">
                  <c:v>10.680706592913314</c:v>
                </c:pt>
                <c:pt idx="66">
                  <c:v>10.845025155881212</c:v>
                </c:pt>
                <c:pt idx="67">
                  <c:v>11.009343718849108</c:v>
                </c:pt>
                <c:pt idx="68">
                  <c:v>11.173662281817005</c:v>
                </c:pt>
                <c:pt idx="69">
                  <c:v>11.337980844784902</c:v>
                </c:pt>
                <c:pt idx="70">
                  <c:v>11.502299407752799</c:v>
                </c:pt>
                <c:pt idx="71">
                  <c:v>11.666617970720694</c:v>
                </c:pt>
                <c:pt idx="72">
                  <c:v>11.830936533688593</c:v>
                </c:pt>
                <c:pt idx="73">
                  <c:v>11.995255096656491</c:v>
                </c:pt>
                <c:pt idx="74">
                  <c:v>12.159573659624387</c:v>
                </c:pt>
                <c:pt idx="75">
                  <c:v>12.323892222592285</c:v>
                </c:pt>
                <c:pt idx="76">
                  <c:v>12.488210785560181</c:v>
                </c:pt>
                <c:pt idx="77">
                  <c:v>12.652529348528079</c:v>
                </c:pt>
                <c:pt idx="78">
                  <c:v>12.816847911495975</c:v>
                </c:pt>
                <c:pt idx="79">
                  <c:v>12.981166474463873</c:v>
                </c:pt>
                <c:pt idx="80">
                  <c:v>12.816847911495975</c:v>
                </c:pt>
                <c:pt idx="81">
                  <c:v>12.652529348528079</c:v>
                </c:pt>
                <c:pt idx="82">
                  <c:v>12.488210785560181</c:v>
                </c:pt>
                <c:pt idx="83">
                  <c:v>12.323892222592285</c:v>
                </c:pt>
                <c:pt idx="84">
                  <c:v>12.159573659624387</c:v>
                </c:pt>
                <c:pt idx="85">
                  <c:v>11.995255096656491</c:v>
                </c:pt>
                <c:pt idx="86">
                  <c:v>11.830936533688593</c:v>
                </c:pt>
                <c:pt idx="87">
                  <c:v>11.666617970720697</c:v>
                </c:pt>
                <c:pt idx="88">
                  <c:v>11.502299407752799</c:v>
                </c:pt>
                <c:pt idx="89">
                  <c:v>11.337980844784902</c:v>
                </c:pt>
                <c:pt idx="90">
                  <c:v>11.173662281817005</c:v>
                </c:pt>
                <c:pt idx="91">
                  <c:v>11.009343718849108</c:v>
                </c:pt>
                <c:pt idx="92">
                  <c:v>10.845025155881212</c:v>
                </c:pt>
                <c:pt idx="93">
                  <c:v>10.680706592913314</c:v>
                </c:pt>
                <c:pt idx="94">
                  <c:v>10.516388029945416</c:v>
                </c:pt>
                <c:pt idx="95">
                  <c:v>10.35206946697752</c:v>
                </c:pt>
                <c:pt idx="96">
                  <c:v>10.18775090400962</c:v>
                </c:pt>
                <c:pt idx="97">
                  <c:v>10.023432341041724</c:v>
                </c:pt>
                <c:pt idx="98">
                  <c:v>9.8591137780738265</c:v>
                </c:pt>
                <c:pt idx="99">
                  <c:v>9.6947952151059287</c:v>
                </c:pt>
                <c:pt idx="100">
                  <c:v>9.5304766521380326</c:v>
                </c:pt>
                <c:pt idx="101">
                  <c:v>9.3661580891701348</c:v>
                </c:pt>
                <c:pt idx="102">
                  <c:v>9.2018395262022388</c:v>
                </c:pt>
                <c:pt idx="103">
                  <c:v>9.037520963234341</c:v>
                </c:pt>
                <c:pt idx="104">
                  <c:v>8.8732024002664449</c:v>
                </c:pt>
                <c:pt idx="105">
                  <c:v>8.7088838372985489</c:v>
                </c:pt>
                <c:pt idx="106">
                  <c:v>8.5445652743306511</c:v>
                </c:pt>
                <c:pt idx="107">
                  <c:v>8.3802467113627532</c:v>
                </c:pt>
                <c:pt idx="108">
                  <c:v>8.2159281483948572</c:v>
                </c:pt>
                <c:pt idx="109">
                  <c:v>8.0516095854269594</c:v>
                </c:pt>
                <c:pt idx="110">
                  <c:v>7.8872910224590633</c:v>
                </c:pt>
                <c:pt idx="111">
                  <c:v>7.7229724594911646</c:v>
                </c:pt>
                <c:pt idx="112">
                  <c:v>7.5586538965232677</c:v>
                </c:pt>
                <c:pt idx="113">
                  <c:v>7.3943353335553708</c:v>
                </c:pt>
                <c:pt idx="114">
                  <c:v>7.2300167705874729</c:v>
                </c:pt>
                <c:pt idx="115">
                  <c:v>7.0656982076195769</c:v>
                </c:pt>
                <c:pt idx="116">
                  <c:v>6.9013796446516791</c:v>
                </c:pt>
                <c:pt idx="117">
                  <c:v>6.737061081683783</c:v>
                </c:pt>
                <c:pt idx="118">
                  <c:v>6.5727425187158861</c:v>
                </c:pt>
                <c:pt idx="119">
                  <c:v>6.4084239557479874</c:v>
                </c:pt>
                <c:pt idx="120">
                  <c:v>6.2441053927800905</c:v>
                </c:pt>
                <c:pt idx="121">
                  <c:v>6.0797868298121935</c:v>
                </c:pt>
                <c:pt idx="122">
                  <c:v>5.9154682668442975</c:v>
                </c:pt>
                <c:pt idx="123">
                  <c:v>5.7511497038763997</c:v>
                </c:pt>
                <c:pt idx="124">
                  <c:v>5.5868311409085027</c:v>
                </c:pt>
                <c:pt idx="125">
                  <c:v>5.4225125779406058</c:v>
                </c:pt>
                <c:pt idx="126">
                  <c:v>5.258194014972708</c:v>
                </c:pt>
                <c:pt idx="127">
                  <c:v>5.0938754520048102</c:v>
                </c:pt>
                <c:pt idx="128">
                  <c:v>4.9295568890369132</c:v>
                </c:pt>
                <c:pt idx="129">
                  <c:v>4.7652383260690163</c:v>
                </c:pt>
                <c:pt idx="130">
                  <c:v>4.6009197631011203</c:v>
                </c:pt>
                <c:pt idx="131">
                  <c:v>4.4366012001332233</c:v>
                </c:pt>
                <c:pt idx="132">
                  <c:v>4.2722826371653255</c:v>
                </c:pt>
                <c:pt idx="133">
                  <c:v>4.1079640741974286</c:v>
                </c:pt>
                <c:pt idx="134">
                  <c:v>3.9436455112295317</c:v>
                </c:pt>
                <c:pt idx="135">
                  <c:v>3.7793269482616338</c:v>
                </c:pt>
                <c:pt idx="136">
                  <c:v>3.6150083852937365</c:v>
                </c:pt>
                <c:pt idx="137">
                  <c:v>3.4506898223258391</c:v>
                </c:pt>
                <c:pt idx="138">
                  <c:v>3.2863712593579431</c:v>
                </c:pt>
                <c:pt idx="139">
                  <c:v>3.1220526963900461</c:v>
                </c:pt>
                <c:pt idx="140">
                  <c:v>2.9577341334221487</c:v>
                </c:pt>
                <c:pt idx="141">
                  <c:v>2.7934155704542514</c:v>
                </c:pt>
                <c:pt idx="142">
                  <c:v>2.629097007486354</c:v>
                </c:pt>
                <c:pt idx="143">
                  <c:v>2.4647784445184566</c:v>
                </c:pt>
                <c:pt idx="144">
                  <c:v>2.3004598815505597</c:v>
                </c:pt>
                <c:pt idx="145">
                  <c:v>2.1361413185826623</c:v>
                </c:pt>
                <c:pt idx="146">
                  <c:v>1.9718227556147649</c:v>
                </c:pt>
                <c:pt idx="147">
                  <c:v>1.8075041926468678</c:v>
                </c:pt>
                <c:pt idx="148">
                  <c:v>1.6431856296789704</c:v>
                </c:pt>
                <c:pt idx="149">
                  <c:v>1.4788670667110733</c:v>
                </c:pt>
                <c:pt idx="150">
                  <c:v>1.3145485037431783</c:v>
                </c:pt>
                <c:pt idx="151">
                  <c:v>1.1502299407752807</c:v>
                </c:pt>
                <c:pt idx="152">
                  <c:v>0.98591137780738369</c:v>
                </c:pt>
                <c:pt idx="153">
                  <c:v>0.82159281483948643</c:v>
                </c:pt>
                <c:pt idx="154">
                  <c:v>0.65727425187158917</c:v>
                </c:pt>
                <c:pt idx="155">
                  <c:v>0.49295568890369185</c:v>
                </c:pt>
                <c:pt idx="156">
                  <c:v>0.32863712593579458</c:v>
                </c:pt>
                <c:pt idx="157">
                  <c:v>0.16431856296789729</c:v>
                </c:pt>
                <c:pt idx="15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20E-44D2-8DE7-51C2D5596415}"/>
            </c:ext>
          </c:extLst>
        </c:ser>
        <c:ser>
          <c:idx val="3"/>
          <c:order val="3"/>
          <c:tx>
            <c:strRef>
              <c:f>Arkusz1!$X$1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Arkusz1!$T$2:$T$160</c:f>
              <c:numCache>
                <c:formatCode>0.0000</c:formatCode>
                <c:ptCount val="159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</c:numCache>
            </c:numRef>
          </c:xVal>
          <c:yVal>
            <c:numRef>
              <c:f>Arkusz1!$X$2:$X$160</c:f>
              <c:numCache>
                <c:formatCode>0.0000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52.5</c:v>
                </c:pt>
                <c:pt idx="80">
                  <c:v>52.5</c:v>
                </c:pt>
                <c:pt idx="81">
                  <c:v>52.5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52.5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52.5</c:v>
                </c:pt>
                <c:pt idx="95">
                  <c:v>52.5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52.5</c:v>
                </c:pt>
                <c:pt idx="100">
                  <c:v>52.5</c:v>
                </c:pt>
                <c:pt idx="101">
                  <c:v>52.5</c:v>
                </c:pt>
                <c:pt idx="102">
                  <c:v>52.5</c:v>
                </c:pt>
                <c:pt idx="103">
                  <c:v>52.5</c:v>
                </c:pt>
                <c:pt idx="104">
                  <c:v>52.5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52.5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52.5</c:v>
                </c:pt>
                <c:pt idx="123">
                  <c:v>52.5</c:v>
                </c:pt>
                <c:pt idx="124">
                  <c:v>52.5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52.5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0E-44D2-8DE7-51C2D5596415}"/>
            </c:ext>
          </c:extLst>
        </c:ser>
        <c:ser>
          <c:idx val="4"/>
          <c:order val="4"/>
          <c:tx>
            <c:strRef>
              <c:f>Arkusz1!$Y$1</c:f>
              <c:strCache>
                <c:ptCount val="1"/>
                <c:pt idx="0">
                  <c:v>Mz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Arkusz1!$T$2:$T$160</c:f>
              <c:numCache>
                <c:formatCode>0.0000</c:formatCode>
                <c:ptCount val="159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</c:numCache>
            </c:numRef>
          </c:xVal>
          <c:yVal>
            <c:numRef>
              <c:f>Arkusz1!$Y$2:$Y$160</c:f>
              <c:numCache>
                <c:formatCode>0.0000</c:formatCode>
                <c:ptCount val="159"/>
                <c:pt idx="0">
                  <c:v>0</c:v>
                </c:pt>
                <c:pt idx="1">
                  <c:v>0.16431856296789712</c:v>
                </c:pt>
                <c:pt idx="2">
                  <c:v>0.32863712593579425</c:v>
                </c:pt>
                <c:pt idx="3">
                  <c:v>0.49295568890369146</c:v>
                </c:pt>
                <c:pt idx="4">
                  <c:v>0.6572742518715885</c:v>
                </c:pt>
                <c:pt idx="5">
                  <c:v>0.82159281483948576</c:v>
                </c:pt>
                <c:pt idx="6">
                  <c:v>0.98591137780738292</c:v>
                </c:pt>
                <c:pt idx="7">
                  <c:v>1.1502299407752798</c:v>
                </c:pt>
                <c:pt idx="8">
                  <c:v>1.314548503743177</c:v>
                </c:pt>
                <c:pt idx="9">
                  <c:v>1.4788670667110742</c:v>
                </c:pt>
                <c:pt idx="10">
                  <c:v>1.6431856296789715</c:v>
                </c:pt>
                <c:pt idx="11">
                  <c:v>1.8075041926468682</c:v>
                </c:pt>
                <c:pt idx="12">
                  <c:v>1.9718227556147658</c:v>
                </c:pt>
                <c:pt idx="13">
                  <c:v>2.1361413185826628</c:v>
                </c:pt>
                <c:pt idx="14">
                  <c:v>2.3004598815505597</c:v>
                </c:pt>
                <c:pt idx="15">
                  <c:v>2.4647784445184566</c:v>
                </c:pt>
                <c:pt idx="16">
                  <c:v>2.629097007486354</c:v>
                </c:pt>
                <c:pt idx="17">
                  <c:v>2.7934155704542514</c:v>
                </c:pt>
                <c:pt idx="18">
                  <c:v>2.9577341334221483</c:v>
                </c:pt>
                <c:pt idx="19">
                  <c:v>3.1220526963900452</c:v>
                </c:pt>
                <c:pt idx="20">
                  <c:v>3.2863712593579431</c:v>
                </c:pt>
                <c:pt idx="21">
                  <c:v>3.4506898223258395</c:v>
                </c:pt>
                <c:pt idx="22">
                  <c:v>3.6150083852937365</c:v>
                </c:pt>
                <c:pt idx="23">
                  <c:v>3.7793269482616338</c:v>
                </c:pt>
                <c:pt idx="24">
                  <c:v>3.9436455112295317</c:v>
                </c:pt>
                <c:pt idx="25">
                  <c:v>4.1079640741974286</c:v>
                </c:pt>
                <c:pt idx="26">
                  <c:v>4.2722826371653255</c:v>
                </c:pt>
                <c:pt idx="27">
                  <c:v>4.4366012001332225</c:v>
                </c:pt>
                <c:pt idx="28">
                  <c:v>4.6009197631011194</c:v>
                </c:pt>
                <c:pt idx="29">
                  <c:v>4.7652383260690172</c:v>
                </c:pt>
                <c:pt idx="30">
                  <c:v>4.9295568890369132</c:v>
                </c:pt>
                <c:pt idx="31">
                  <c:v>5.0938754520048102</c:v>
                </c:pt>
                <c:pt idx="32">
                  <c:v>5.258194014972708</c:v>
                </c:pt>
                <c:pt idx="33">
                  <c:v>5.4225125779406058</c:v>
                </c:pt>
                <c:pt idx="34">
                  <c:v>5.5868311409085027</c:v>
                </c:pt>
                <c:pt idx="35">
                  <c:v>5.7511497038763997</c:v>
                </c:pt>
                <c:pt idx="36">
                  <c:v>5.9154682668442966</c:v>
                </c:pt>
                <c:pt idx="37">
                  <c:v>6.0797868298121935</c:v>
                </c:pt>
                <c:pt idx="38">
                  <c:v>6.2441053927800905</c:v>
                </c:pt>
                <c:pt idx="39">
                  <c:v>6.4084239557479874</c:v>
                </c:pt>
                <c:pt idx="40">
                  <c:v>6.5727425187158861</c:v>
                </c:pt>
                <c:pt idx="41">
                  <c:v>6.737061081683783</c:v>
                </c:pt>
                <c:pt idx="42">
                  <c:v>6.9013796446516791</c:v>
                </c:pt>
                <c:pt idx="43">
                  <c:v>7.065698207619576</c:v>
                </c:pt>
                <c:pt idx="44">
                  <c:v>7.2300167705874729</c:v>
                </c:pt>
                <c:pt idx="45">
                  <c:v>7.3943353335553708</c:v>
                </c:pt>
                <c:pt idx="46">
                  <c:v>7.5586538965232677</c:v>
                </c:pt>
                <c:pt idx="47">
                  <c:v>7.7229724594911646</c:v>
                </c:pt>
                <c:pt idx="48">
                  <c:v>7.8872910224590633</c:v>
                </c:pt>
                <c:pt idx="49">
                  <c:v>8.0516095854269594</c:v>
                </c:pt>
                <c:pt idx="50">
                  <c:v>8.2159281483948572</c:v>
                </c:pt>
                <c:pt idx="51">
                  <c:v>8.3802467113627532</c:v>
                </c:pt>
                <c:pt idx="52">
                  <c:v>8.5445652743306511</c:v>
                </c:pt>
                <c:pt idx="53">
                  <c:v>8.7088838372985489</c:v>
                </c:pt>
                <c:pt idx="54">
                  <c:v>8.8732024002664449</c:v>
                </c:pt>
                <c:pt idx="55">
                  <c:v>9.037520963234341</c:v>
                </c:pt>
                <c:pt idx="56">
                  <c:v>9.2018395262022388</c:v>
                </c:pt>
                <c:pt idx="57">
                  <c:v>9.3661580891701348</c:v>
                </c:pt>
                <c:pt idx="58">
                  <c:v>9.5304766521380344</c:v>
                </c:pt>
                <c:pt idx="59">
                  <c:v>9.6947952151059287</c:v>
                </c:pt>
                <c:pt idx="60">
                  <c:v>9.8591137780738265</c:v>
                </c:pt>
                <c:pt idx="61">
                  <c:v>10.023432341041724</c:v>
                </c:pt>
                <c:pt idx="62">
                  <c:v>10.18775090400962</c:v>
                </c:pt>
                <c:pt idx="63">
                  <c:v>10.35206946697752</c:v>
                </c:pt>
                <c:pt idx="64">
                  <c:v>10.516388029945416</c:v>
                </c:pt>
                <c:pt idx="65">
                  <c:v>10.680706592913314</c:v>
                </c:pt>
                <c:pt idx="66">
                  <c:v>10.845025155881212</c:v>
                </c:pt>
                <c:pt idx="67">
                  <c:v>11.009343718849108</c:v>
                </c:pt>
                <c:pt idx="68">
                  <c:v>11.173662281817005</c:v>
                </c:pt>
                <c:pt idx="69">
                  <c:v>11.337980844784902</c:v>
                </c:pt>
                <c:pt idx="70">
                  <c:v>11.502299407752799</c:v>
                </c:pt>
                <c:pt idx="71">
                  <c:v>11.666617970720694</c:v>
                </c:pt>
                <c:pt idx="72">
                  <c:v>11.830936533688593</c:v>
                </c:pt>
                <c:pt idx="73">
                  <c:v>11.995255096656491</c:v>
                </c:pt>
                <c:pt idx="74">
                  <c:v>12.159573659624387</c:v>
                </c:pt>
                <c:pt idx="75">
                  <c:v>12.323892222592285</c:v>
                </c:pt>
                <c:pt idx="76">
                  <c:v>12.488210785560181</c:v>
                </c:pt>
                <c:pt idx="77">
                  <c:v>12.652529348528079</c:v>
                </c:pt>
                <c:pt idx="78">
                  <c:v>12.816847911495975</c:v>
                </c:pt>
                <c:pt idx="79">
                  <c:v>59.305826468335439</c:v>
                </c:pt>
                <c:pt idx="80">
                  <c:v>59.144221191412036</c:v>
                </c:pt>
                <c:pt idx="81">
                  <c:v>58.984240239785173</c:v>
                </c:pt>
                <c:pt idx="82">
                  <c:v>58.825896865839425</c:v>
                </c:pt>
                <c:pt idx="83">
                  <c:v>58.669204328640127</c:v>
                </c:pt>
                <c:pt idx="84">
                  <c:v>58.514175890298056</c:v>
                </c:pt>
                <c:pt idx="85">
                  <c:v>58.360824812243827</c:v>
                </c:pt>
                <c:pt idx="86">
                  <c:v>58.209164351412539</c:v>
                </c:pt>
                <c:pt idx="87">
                  <c:v>58.059207756339234</c:v>
                </c:pt>
                <c:pt idx="88">
                  <c:v>57.910968263166104</c:v>
                </c:pt>
                <c:pt idx="89">
                  <c:v>57.764459091562223</c:v>
                </c:pt>
                <c:pt idx="90">
                  <c:v>57.619693440556972</c:v>
                </c:pt>
                <c:pt idx="91">
                  <c:v>57.476684484288292</c:v>
                </c:pt>
                <c:pt idx="92">
                  <c:v>57.335445367667226</c:v>
                </c:pt>
                <c:pt idx="93">
                  <c:v>57.195989201960174</c:v>
                </c:pt>
                <c:pt idx="94">
                  <c:v>57.058329060290575</c:v>
                </c:pt>
                <c:pt idx="95">
                  <c:v>56.922477973061923</c:v>
                </c:pt>
                <c:pt idx="96">
                  <c:v>56.788448923303967</c:v>
                </c:pt>
                <c:pt idx="97">
                  <c:v>56.656254841944431</c:v>
                </c:pt>
                <c:pt idx="98">
                  <c:v>56.525908603008446</c:v>
                </c:pt>
                <c:pt idx="99">
                  <c:v>56.397423018748299</c:v>
                </c:pt>
                <c:pt idx="100">
                  <c:v>56.27081083470614</c:v>
                </c:pt>
                <c:pt idx="101">
                  <c:v>56.146084724712431</c:v>
                </c:pt>
                <c:pt idx="102">
                  <c:v>56.023257285823327</c:v>
                </c:pt>
                <c:pt idx="103">
                  <c:v>55.902341033199939</c:v>
                </c:pt>
                <c:pt idx="104">
                  <c:v>55.783348394933121</c:v>
                </c:pt>
                <c:pt idx="105">
                  <c:v>55.666291706817063</c:v>
                </c:pt>
                <c:pt idx="106">
                  <c:v>55.551183207075589</c:v>
                </c:pt>
                <c:pt idx="107">
                  <c:v>55.438035031044954</c:v>
                </c:pt>
                <c:pt idx="108">
                  <c:v>55.326859205817229</c:v>
                </c:pt>
                <c:pt idx="109">
                  <c:v>55.217667644848433</c:v>
                </c:pt>
                <c:pt idx="110">
                  <c:v>55.110472142535897</c:v>
                </c:pt>
                <c:pt idx="111">
                  <c:v>55.005284368769267</c:v>
                </c:pt>
                <c:pt idx="112">
                  <c:v>54.902115863459983</c:v>
                </c:pt>
                <c:pt idx="113">
                  <c:v>54.80097803105398</c:v>
                </c:pt>
                <c:pt idx="114">
                  <c:v>54.701882135032626</c:v>
                </c:pt>
                <c:pt idx="115">
                  <c:v>54.6048392924071</c:v>
                </c:pt>
                <c:pt idx="116">
                  <c:v>54.509860468211393</c:v>
                </c:pt>
                <c:pt idx="117">
                  <c:v>54.416956469999391</c:v>
                </c:pt>
                <c:pt idx="118">
                  <c:v>54.326137942351529</c:v>
                </c:pt>
                <c:pt idx="119">
                  <c:v>54.237415361396671</c:v>
                </c:pt>
                <c:pt idx="120">
                  <c:v>54.150799029354999</c:v>
                </c:pt>
                <c:pt idx="121">
                  <c:v>54.066299069107593</c:v>
                </c:pt>
                <c:pt idx="122">
                  <c:v>53.983925418798876</c:v>
                </c:pt>
                <c:pt idx="123">
                  <c:v>53.903687826477679</c:v>
                </c:pt>
                <c:pt idx="124">
                  <c:v>53.825595844783187</c:v>
                </c:pt>
                <c:pt idx="125">
                  <c:v>53.749658825681756</c:v>
                </c:pt>
                <c:pt idx="126">
                  <c:v>53.675885915260864</c:v>
                </c:pt>
                <c:pt idx="127">
                  <c:v>53.60428604858641</c:v>
                </c:pt>
                <c:pt idx="128">
                  <c:v>53.534867944629468</c:v>
                </c:pt>
                <c:pt idx="129">
                  <c:v>53.46764010126892</c:v>
                </c:pt>
                <c:pt idx="130">
                  <c:v>53.402610790376059</c:v>
                </c:pt>
                <c:pt idx="131">
                  <c:v>53.339788052987444</c:v>
                </c:pt>
                <c:pt idx="132">
                  <c:v>53.279179694572242</c:v>
                </c:pt>
                <c:pt idx="133">
                  <c:v>53.220793280400102</c:v>
                </c:pt>
                <c:pt idx="134">
                  <c:v>53.164636131015762</c:v>
                </c:pt>
                <c:pt idx="135">
                  <c:v>53.110715317826362</c:v>
                </c:pt>
                <c:pt idx="136">
                  <c:v>53.059037658807483</c:v>
                </c:pt>
                <c:pt idx="137">
                  <c:v>53.009609714333578</c:v>
                </c:pt>
                <c:pt idx="138">
                  <c:v>52.962437783138832</c:v>
                </c:pt>
                <c:pt idx="139">
                  <c:v>52.917527898413759</c:v>
                </c:pt>
                <c:pt idx="140">
                  <c:v>52.874885824043247</c:v>
                </c:pt>
                <c:pt idx="141">
                  <c:v>52.834517050991252</c:v>
                </c:pt>
                <c:pt idx="142">
                  <c:v>52.796426793837334</c:v>
                </c:pt>
                <c:pt idx="143">
                  <c:v>52.760619987470101</c:v>
                </c:pt>
                <c:pt idx="144">
                  <c:v>52.727101283942183</c:v>
                </c:pt>
                <c:pt idx="145">
                  <c:v>52.695875049491583</c:v>
                </c:pt>
                <c:pt idx="146">
                  <c:v>52.666945361733546</c:v>
                </c:pt>
                <c:pt idx="147">
                  <c:v>52.640316007027238</c:v>
                </c:pt>
                <c:pt idx="148">
                  <c:v>52.615990478021153</c:v>
                </c:pt>
                <c:pt idx="149">
                  <c:v>52.593971971380931</c:v>
                </c:pt>
                <c:pt idx="150">
                  <c:v>52.574263385702857</c:v>
                </c:pt>
                <c:pt idx="151">
                  <c:v>52.556867319616515</c:v>
                </c:pt>
                <c:pt idx="152">
                  <c:v>52.541786070079084</c:v>
                </c:pt>
                <c:pt idx="153">
                  <c:v>52.529021630864236</c:v>
                </c:pt>
                <c:pt idx="154">
                  <c:v>52.518575691247705</c:v>
                </c:pt>
                <c:pt idx="155">
                  <c:v>52.510449634891614</c:v>
                </c:pt>
                <c:pt idx="156">
                  <c:v>52.504644538929398</c:v>
                </c:pt>
                <c:pt idx="157">
                  <c:v>52.501161173252463</c:v>
                </c:pt>
                <c:pt idx="158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0E-44D2-8DE7-51C2D559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42143"/>
        <c:axId val="1375742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Arkusz1!$Z$1</c15:sqref>
                        </c15:formulaRef>
                      </c:ext>
                    </c:extLst>
                    <c:strCache>
                      <c:ptCount val="1"/>
                      <c:pt idx="0">
                        <c:v>d 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Arkusz1!$S$2:$S$160</c15:sqref>
                        </c15:formulaRef>
                      </c:ext>
                    </c:extLst>
                    <c:numCache>
                      <c:formatCode>0.0</c:formatCode>
                      <c:ptCount val="15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Arkusz1!$Z$2:$Z$160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0.27554904854685841</c:v>
                      </c:pt>
                      <c:pt idx="2">
                        <c:v>0.34717004654269129</c:v>
                      </c:pt>
                      <c:pt idx="3">
                        <c:v>0.39741049686532176</c:v>
                      </c:pt>
                      <c:pt idx="4">
                        <c:v>0.43740684953211956</c:v>
                      </c:pt>
                      <c:pt idx="5">
                        <c:v>0.47118224514477736</c:v>
                      </c:pt>
                      <c:pt idx="6">
                        <c:v>0.50070585044979943</c:v>
                      </c:pt>
                      <c:pt idx="7">
                        <c:v>0.52710636734854832</c:v>
                      </c:pt>
                      <c:pt idx="8">
                        <c:v>0.55109809709371682</c:v>
                      </c:pt>
                      <c:pt idx="9">
                        <c:v>0.57316511833966399</c:v>
                      </c:pt>
                      <c:pt idx="10">
                        <c:v>0.59365242899463144</c:v>
                      </c:pt>
                      <c:pt idx="11">
                        <c:v>0.61281559794353091</c:v>
                      </c:pt>
                      <c:pt idx="12">
                        <c:v>0.63084984078721662</c:v>
                      </c:pt>
                      <c:pt idx="13">
                        <c:v>0.64790803601667923</c:v>
                      </c:pt>
                      <c:pt idx="14">
                        <c:v>0.66411240775605562</c:v>
                      </c:pt>
                      <c:pt idx="15">
                        <c:v>0.679562390596535</c:v>
                      </c:pt>
                      <c:pt idx="16">
                        <c:v>0.69434009308538247</c:v>
                      </c:pt>
                      <c:pt idx="17">
                        <c:v>0.70851419585192943</c:v>
                      </c:pt>
                      <c:pt idx="18">
                        <c:v>0.7221427976616287</c:v>
                      </c:pt>
                      <c:pt idx="19">
                        <c:v>0.73527553544620028</c:v>
                      </c:pt>
                      <c:pt idx="20">
                        <c:v>0.74795519161155766</c:v>
                      </c:pt>
                      <c:pt idx="21">
                        <c:v>0.76021893181474276</c:v>
                      </c:pt>
                      <c:pt idx="22">
                        <c:v>0.77209927155296798</c:v>
                      </c:pt>
                      <c:pt idx="23">
                        <c:v>0.7836248404919266</c:v>
                      </c:pt>
                      <c:pt idx="24">
                        <c:v>0.79482099373064352</c:v>
                      </c:pt>
                      <c:pt idx="25">
                        <c:v>0.80571030569869218</c:v>
                      </c:pt>
                      <c:pt idx="26">
                        <c:v>0.81631297297345973</c:v>
                      </c:pt>
                      <c:pt idx="27">
                        <c:v>0.82664714564057529</c:v>
                      </c:pt>
                      <c:pt idx="28">
                        <c:v>0.83672920202822176</c:v>
                      </c:pt>
                      <c:pt idx="29">
                        <c:v>0.84657397815223945</c:v>
                      </c:pt>
                      <c:pt idx="30">
                        <c:v>0.85619496062945633</c:v>
                      </c:pt>
                      <c:pt idx="31">
                        <c:v>0.86560444988995766</c:v>
                      </c:pt>
                      <c:pt idx="32">
                        <c:v>0.874813699064239</c:v>
                      </c:pt>
                      <c:pt idx="33">
                        <c:v>0.88383303281173498</c:v>
                      </c:pt>
                      <c:pt idx="34">
                        <c:v>0.89267194950318474</c:v>
                      </c:pt>
                      <c:pt idx="35">
                        <c:v>0.90133920950614876</c:v>
                      </c:pt>
                      <c:pt idx="36">
                        <c:v>0.90984291180386012</c:v>
                      </c:pt>
                      <c:pt idx="37">
                        <c:v>0.91819056076809324</c:v>
                      </c:pt>
                      <c:pt idx="38">
                        <c:v>0.92638912458139155</c:v>
                      </c:pt>
                      <c:pt idx="39">
                        <c:v>0.93444508654377234</c:v>
                      </c:pt>
                      <c:pt idx="40">
                        <c:v>0.94236449028955471</c:v>
                      </c:pt>
                      <c:pt idx="41">
                        <c:v>0.95015297977033519</c:v>
                      </c:pt>
                      <c:pt idx="42">
                        <c:v>0.95781583472198972</c:v>
                      </c:pt>
                      <c:pt idx="43">
                        <c:v>0.96535800222047108</c:v>
                      </c:pt>
                      <c:pt idx="44">
                        <c:v>0.97278412483808208</c:v>
                      </c:pt>
                      <c:pt idx="45">
                        <c:v>0.98009856583492794</c:v>
                      </c:pt>
                      <c:pt idx="46">
                        <c:v>0.98730543175629071</c:v>
                      </c:pt>
                      <c:pt idx="47">
                        <c:v>0.99440859275330584</c:v>
                      </c:pt>
                      <c:pt idx="48">
                        <c:v>1.0014117008995989</c:v>
                      </c:pt>
                      <c:pt idx="49">
                        <c:v>1.008318206738916</c:v>
                      </c:pt>
                      <c:pt idx="50">
                        <c:v>1.0151313742670154</c:v>
                      </c:pt>
                      <c:pt idx="51">
                        <c:v>1.0218542945241442</c:v>
                      </c:pt>
                      <c:pt idx="52">
                        <c:v>1.0284898979515267</c:v>
                      </c:pt>
                      <c:pt idx="53">
                        <c:v>1.0350409656457349</c:v>
                      </c:pt>
                      <c:pt idx="54">
                        <c:v>1.0415101396280737</c:v>
                      </c:pt>
                      <c:pt idx="55">
                        <c:v>1.0478999322317353</c:v>
                      </c:pt>
                      <c:pt idx="56">
                        <c:v>1.0542127346970966</c:v>
                      </c:pt>
                      <c:pt idx="57">
                        <c:v>1.0604508250548319</c:v>
                      </c:pt>
                      <c:pt idx="58">
                        <c:v>1.0666163753672491</c:v>
                      </c:pt>
                      <c:pt idx="59">
                        <c:v>1.0727114583902069</c:v>
                      </c:pt>
                      <c:pt idx="60">
                        <c:v>1.0787380537109641</c:v>
                      </c:pt>
                      <c:pt idx="61">
                        <c:v>1.0846980534111921</c:v>
                      </c:pt>
                      <c:pt idx="62">
                        <c:v>1.0905932672990295</c:v>
                      </c:pt>
                      <c:pt idx="63">
                        <c:v>1.0964254277493697</c:v>
                      </c:pt>
                      <c:pt idx="64">
                        <c:v>1.1021961941874336</c:v>
                      </c:pt>
                      <c:pt idx="65">
                        <c:v>1.1079071572470605</c:v>
                      </c:pt>
                      <c:pt idx="66">
                        <c:v>1.1135598426319311</c:v>
                      </c:pt>
                      <c:pt idx="67">
                        <c:v>1.1191557147051072</c:v>
                      </c:pt>
                      <c:pt idx="68">
                        <c:v>1.1246961798297557</c:v>
                      </c:pt>
                      <c:pt idx="69">
                        <c:v>1.1301825894816926</c:v>
                      </c:pt>
                      <c:pt idx="70">
                        <c:v>1.1356162431524019</c:v>
                      </c:pt>
                      <c:pt idx="71">
                        <c:v>1.1409983910594106</c:v>
                      </c:pt>
                      <c:pt idx="72">
                        <c:v>1.146330236679328</c:v>
                      </c:pt>
                      <c:pt idx="73">
                        <c:v>1.1516129391174403</c:v>
                      </c:pt>
                      <c:pt idx="74">
                        <c:v>1.1568476153264984</c:v>
                      </c:pt>
                      <c:pt idx="75">
                        <c:v>1.1620353421861893</c:v>
                      </c:pt>
                      <c:pt idx="76">
                        <c:v>1.1671771584537793</c:v>
                      </c:pt>
                      <c:pt idx="77">
                        <c:v>1.1722740665954874</c:v>
                      </c:pt>
                      <c:pt idx="78">
                        <c:v>1.1773270345073352</c:v>
                      </c:pt>
                      <c:pt idx="79">
                        <c:v>1.182336997133467</c:v>
                      </c:pt>
                      <c:pt idx="80">
                        <c:v>1.1773270345073352</c:v>
                      </c:pt>
                      <c:pt idx="81">
                        <c:v>1.1722740665954874</c:v>
                      </c:pt>
                      <c:pt idx="82">
                        <c:v>1.1671771584537793</c:v>
                      </c:pt>
                      <c:pt idx="83">
                        <c:v>1.1620353421861893</c:v>
                      </c:pt>
                      <c:pt idx="84">
                        <c:v>1.1568476153264984</c:v>
                      </c:pt>
                      <c:pt idx="85">
                        <c:v>1.1516129391174403</c:v>
                      </c:pt>
                      <c:pt idx="86">
                        <c:v>1.146330236679328</c:v>
                      </c:pt>
                      <c:pt idx="87">
                        <c:v>1.1409983910594108</c:v>
                      </c:pt>
                      <c:pt idx="88">
                        <c:v>1.1356162431524019</c:v>
                      </c:pt>
                      <c:pt idx="89">
                        <c:v>1.1301825894816926</c:v>
                      </c:pt>
                      <c:pt idx="90">
                        <c:v>1.1246961798297557</c:v>
                      </c:pt>
                      <c:pt idx="91">
                        <c:v>1.1191557147051072</c:v>
                      </c:pt>
                      <c:pt idx="92">
                        <c:v>1.1135598426319311</c:v>
                      </c:pt>
                      <c:pt idx="93">
                        <c:v>1.1079071572470605</c:v>
                      </c:pt>
                      <c:pt idx="94">
                        <c:v>1.1021961941874336</c:v>
                      </c:pt>
                      <c:pt idx="95">
                        <c:v>1.0964254277493697</c:v>
                      </c:pt>
                      <c:pt idx="96">
                        <c:v>1.0905932672990295</c:v>
                      </c:pt>
                      <c:pt idx="97">
                        <c:v>1.0846980534111921</c:v>
                      </c:pt>
                      <c:pt idx="98">
                        <c:v>1.0787380537109641</c:v>
                      </c:pt>
                      <c:pt idx="99">
                        <c:v>1.0727114583902069</c:v>
                      </c:pt>
                      <c:pt idx="100">
                        <c:v>1.0666163753672488</c:v>
                      </c:pt>
                      <c:pt idx="101">
                        <c:v>1.0604508250548319</c:v>
                      </c:pt>
                      <c:pt idx="102">
                        <c:v>1.0542127346970966</c:v>
                      </c:pt>
                      <c:pt idx="103">
                        <c:v>1.0478999322317353</c:v>
                      </c:pt>
                      <c:pt idx="104">
                        <c:v>1.0415101396280737</c:v>
                      </c:pt>
                      <c:pt idx="105">
                        <c:v>1.0350409656457349</c:v>
                      </c:pt>
                      <c:pt idx="106">
                        <c:v>1.0284898979515267</c:v>
                      </c:pt>
                      <c:pt idx="107">
                        <c:v>1.0218542945241442</c:v>
                      </c:pt>
                      <c:pt idx="108">
                        <c:v>1.0151313742670154</c:v>
                      </c:pt>
                      <c:pt idx="109">
                        <c:v>1.008318206738916</c:v>
                      </c:pt>
                      <c:pt idx="110">
                        <c:v>1.0014117008995989</c:v>
                      </c:pt>
                      <c:pt idx="111">
                        <c:v>0.99440859275330584</c:v>
                      </c:pt>
                      <c:pt idx="112">
                        <c:v>0.98730543175629071</c:v>
                      </c:pt>
                      <c:pt idx="113">
                        <c:v>0.98009856583492794</c:v>
                      </c:pt>
                      <c:pt idx="114">
                        <c:v>0.97278412483808208</c:v>
                      </c:pt>
                      <c:pt idx="115">
                        <c:v>0.96535800222047108</c:v>
                      </c:pt>
                      <c:pt idx="116">
                        <c:v>0.95781583472198972</c:v>
                      </c:pt>
                      <c:pt idx="117">
                        <c:v>0.95015297977033519</c:v>
                      </c:pt>
                      <c:pt idx="118">
                        <c:v>0.94236449028955471</c:v>
                      </c:pt>
                      <c:pt idx="119">
                        <c:v>0.93444508654377234</c:v>
                      </c:pt>
                      <c:pt idx="120">
                        <c:v>0.92638912458139155</c:v>
                      </c:pt>
                      <c:pt idx="121">
                        <c:v>0.91819056076809324</c:v>
                      </c:pt>
                      <c:pt idx="122">
                        <c:v>0.90984291180386012</c:v>
                      </c:pt>
                      <c:pt idx="123">
                        <c:v>0.90133920950614876</c:v>
                      </c:pt>
                      <c:pt idx="124">
                        <c:v>0.89267194950318474</c:v>
                      </c:pt>
                      <c:pt idx="125">
                        <c:v>0.88383303281173498</c:v>
                      </c:pt>
                      <c:pt idx="126">
                        <c:v>0.874813699064239</c:v>
                      </c:pt>
                      <c:pt idx="127">
                        <c:v>0.86560444988995766</c:v>
                      </c:pt>
                      <c:pt idx="128">
                        <c:v>0.85619496062945633</c:v>
                      </c:pt>
                      <c:pt idx="129">
                        <c:v>0.84657397815223945</c:v>
                      </c:pt>
                      <c:pt idx="130">
                        <c:v>0.83672920202822187</c:v>
                      </c:pt>
                      <c:pt idx="131">
                        <c:v>0.82664714564057529</c:v>
                      </c:pt>
                      <c:pt idx="132">
                        <c:v>0.81631297297345973</c:v>
                      </c:pt>
                      <c:pt idx="133">
                        <c:v>0.80571030569869218</c:v>
                      </c:pt>
                      <c:pt idx="134">
                        <c:v>0.79482099373064352</c:v>
                      </c:pt>
                      <c:pt idx="135">
                        <c:v>0.7836248404919266</c:v>
                      </c:pt>
                      <c:pt idx="136">
                        <c:v>0.77209927155296798</c:v>
                      </c:pt>
                      <c:pt idx="137">
                        <c:v>0.76021893181474276</c:v>
                      </c:pt>
                      <c:pt idx="138">
                        <c:v>0.74795519161155766</c:v>
                      </c:pt>
                      <c:pt idx="139">
                        <c:v>0.73527553544620028</c:v>
                      </c:pt>
                      <c:pt idx="140">
                        <c:v>0.7221427976616287</c:v>
                      </c:pt>
                      <c:pt idx="141">
                        <c:v>0.70851419585192943</c:v>
                      </c:pt>
                      <c:pt idx="142">
                        <c:v>0.69434009308538247</c:v>
                      </c:pt>
                      <c:pt idx="143">
                        <c:v>0.679562390596535</c:v>
                      </c:pt>
                      <c:pt idx="144">
                        <c:v>0.66411240775605562</c:v>
                      </c:pt>
                      <c:pt idx="145">
                        <c:v>0.64790803601667912</c:v>
                      </c:pt>
                      <c:pt idx="146">
                        <c:v>0.63084984078721651</c:v>
                      </c:pt>
                      <c:pt idx="147">
                        <c:v>0.6128155979435308</c:v>
                      </c:pt>
                      <c:pt idx="148">
                        <c:v>0.59365242899463122</c:v>
                      </c:pt>
                      <c:pt idx="149">
                        <c:v>0.57316511833966388</c:v>
                      </c:pt>
                      <c:pt idx="150">
                        <c:v>0.55109809709371704</c:v>
                      </c:pt>
                      <c:pt idx="151">
                        <c:v>0.52710636734854843</c:v>
                      </c:pt>
                      <c:pt idx="152">
                        <c:v>0.50070585044979965</c:v>
                      </c:pt>
                      <c:pt idx="153">
                        <c:v>0.47118224514477747</c:v>
                      </c:pt>
                      <c:pt idx="154">
                        <c:v>0.43740684953211967</c:v>
                      </c:pt>
                      <c:pt idx="155">
                        <c:v>0.39741049686532193</c:v>
                      </c:pt>
                      <c:pt idx="156">
                        <c:v>0.34717004654269135</c:v>
                      </c:pt>
                      <c:pt idx="157">
                        <c:v>0.27554904854685852</c:v>
                      </c:pt>
                      <c:pt idx="15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20E-44D2-8DE7-51C2D559641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Arkusz1!$AA$1</c15:sqref>
                        </c15:formulaRef>
                      </c:ext>
                    </c:extLst>
                    <c:strCache>
                      <c:ptCount val="1"/>
                      <c:pt idx="0">
                        <c:v>d II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Arkusz1!$S$2:$S$160</c15:sqref>
                        </c15:formulaRef>
                      </c:ext>
                    </c:extLst>
                    <c:numCache>
                      <c:formatCode>0.0</c:formatCode>
                      <c:ptCount val="15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Arkusz1!$AA$2:$AA$160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0.27554904854685841</c:v>
                      </c:pt>
                      <c:pt idx="2">
                        <c:v>0.34717004654269129</c:v>
                      </c:pt>
                      <c:pt idx="3">
                        <c:v>0.39741049686532176</c:v>
                      </c:pt>
                      <c:pt idx="4">
                        <c:v>0.43740684953211956</c:v>
                      </c:pt>
                      <c:pt idx="5">
                        <c:v>0.47118224514477736</c:v>
                      </c:pt>
                      <c:pt idx="6">
                        <c:v>0.50070585044979943</c:v>
                      </c:pt>
                      <c:pt idx="7">
                        <c:v>0.52710636734854832</c:v>
                      </c:pt>
                      <c:pt idx="8">
                        <c:v>0.55109809709371682</c:v>
                      </c:pt>
                      <c:pt idx="9">
                        <c:v>0.57316511833966399</c:v>
                      </c:pt>
                      <c:pt idx="10">
                        <c:v>0.59365242899463144</c:v>
                      </c:pt>
                      <c:pt idx="11">
                        <c:v>0.61281559794353091</c:v>
                      </c:pt>
                      <c:pt idx="12">
                        <c:v>0.63084984078721662</c:v>
                      </c:pt>
                      <c:pt idx="13">
                        <c:v>0.64790803601667923</c:v>
                      </c:pt>
                      <c:pt idx="14">
                        <c:v>0.66411240775605562</c:v>
                      </c:pt>
                      <c:pt idx="15">
                        <c:v>0.679562390596535</c:v>
                      </c:pt>
                      <c:pt idx="16">
                        <c:v>0.69434009308538247</c:v>
                      </c:pt>
                      <c:pt idx="17">
                        <c:v>0.70851419585192943</c:v>
                      </c:pt>
                      <c:pt idx="18">
                        <c:v>0.7221427976616287</c:v>
                      </c:pt>
                      <c:pt idx="19">
                        <c:v>0.73527553544620028</c:v>
                      </c:pt>
                      <c:pt idx="20">
                        <c:v>0.74795519161155766</c:v>
                      </c:pt>
                      <c:pt idx="21">
                        <c:v>0.76021893181474276</c:v>
                      </c:pt>
                      <c:pt idx="22">
                        <c:v>0.77209927155296798</c:v>
                      </c:pt>
                      <c:pt idx="23">
                        <c:v>0.7836248404919266</c:v>
                      </c:pt>
                      <c:pt idx="24">
                        <c:v>0.79482099373064352</c:v>
                      </c:pt>
                      <c:pt idx="25">
                        <c:v>0.80571030569869218</c:v>
                      </c:pt>
                      <c:pt idx="26">
                        <c:v>0.81631297297345973</c:v>
                      </c:pt>
                      <c:pt idx="27">
                        <c:v>0.82664714564057529</c:v>
                      </c:pt>
                      <c:pt idx="28">
                        <c:v>0.83672920202822176</c:v>
                      </c:pt>
                      <c:pt idx="29">
                        <c:v>0.84657397815223945</c:v>
                      </c:pt>
                      <c:pt idx="30">
                        <c:v>0.85619496062945633</c:v>
                      </c:pt>
                      <c:pt idx="31">
                        <c:v>0.86560444988995766</c:v>
                      </c:pt>
                      <c:pt idx="32">
                        <c:v>0.874813699064239</c:v>
                      </c:pt>
                      <c:pt idx="33">
                        <c:v>0.88383303281173498</c:v>
                      </c:pt>
                      <c:pt idx="34">
                        <c:v>0.89267194950318474</c:v>
                      </c:pt>
                      <c:pt idx="35">
                        <c:v>0.90133920950614876</c:v>
                      </c:pt>
                      <c:pt idx="36">
                        <c:v>0.90984291180386012</c:v>
                      </c:pt>
                      <c:pt idx="37">
                        <c:v>0.91819056076809324</c:v>
                      </c:pt>
                      <c:pt idx="38">
                        <c:v>0.92638912458139155</c:v>
                      </c:pt>
                      <c:pt idx="39">
                        <c:v>0.93444508654377234</c:v>
                      </c:pt>
                      <c:pt idx="40">
                        <c:v>0.94236449028955471</c:v>
                      </c:pt>
                      <c:pt idx="41">
                        <c:v>0.95015297977033519</c:v>
                      </c:pt>
                      <c:pt idx="42">
                        <c:v>0.95781583472198972</c:v>
                      </c:pt>
                      <c:pt idx="43">
                        <c:v>0.96535800222047108</c:v>
                      </c:pt>
                      <c:pt idx="44">
                        <c:v>0.97278412483808208</c:v>
                      </c:pt>
                      <c:pt idx="45">
                        <c:v>0.98009856583492794</c:v>
                      </c:pt>
                      <c:pt idx="46">
                        <c:v>0.98730543175629071</c:v>
                      </c:pt>
                      <c:pt idx="47">
                        <c:v>0.99440859275330584</c:v>
                      </c:pt>
                      <c:pt idx="48">
                        <c:v>1.0014117008995989</c:v>
                      </c:pt>
                      <c:pt idx="49">
                        <c:v>1.008318206738916</c:v>
                      </c:pt>
                      <c:pt idx="50">
                        <c:v>1.0151313742670154</c:v>
                      </c:pt>
                      <c:pt idx="51">
                        <c:v>1.0218542945241442</c:v>
                      </c:pt>
                      <c:pt idx="52">
                        <c:v>1.0284898979515267</c:v>
                      </c:pt>
                      <c:pt idx="53">
                        <c:v>1.0350409656457349</c:v>
                      </c:pt>
                      <c:pt idx="54">
                        <c:v>1.0415101396280737</c:v>
                      </c:pt>
                      <c:pt idx="55">
                        <c:v>1.0478999322317353</c:v>
                      </c:pt>
                      <c:pt idx="56">
                        <c:v>1.0542127346970966</c:v>
                      </c:pt>
                      <c:pt idx="57">
                        <c:v>1.0604508250548319</c:v>
                      </c:pt>
                      <c:pt idx="58">
                        <c:v>1.0666163753672491</c:v>
                      </c:pt>
                      <c:pt idx="59">
                        <c:v>1.0727114583902069</c:v>
                      </c:pt>
                      <c:pt idx="60">
                        <c:v>1.0787380537109641</c:v>
                      </c:pt>
                      <c:pt idx="61">
                        <c:v>1.0846980534111921</c:v>
                      </c:pt>
                      <c:pt idx="62">
                        <c:v>1.0905932672990295</c:v>
                      </c:pt>
                      <c:pt idx="63">
                        <c:v>1.0964254277493697</c:v>
                      </c:pt>
                      <c:pt idx="64">
                        <c:v>1.1021961941874336</c:v>
                      </c:pt>
                      <c:pt idx="65">
                        <c:v>1.1079071572470605</c:v>
                      </c:pt>
                      <c:pt idx="66">
                        <c:v>1.1135598426319311</c:v>
                      </c:pt>
                      <c:pt idx="67">
                        <c:v>1.1191557147051072</c:v>
                      </c:pt>
                      <c:pt idx="68">
                        <c:v>1.1246961798297557</c:v>
                      </c:pt>
                      <c:pt idx="69">
                        <c:v>1.1301825894816926</c:v>
                      </c:pt>
                      <c:pt idx="70">
                        <c:v>1.1356162431524019</c:v>
                      </c:pt>
                      <c:pt idx="71">
                        <c:v>1.1409983910594106</c:v>
                      </c:pt>
                      <c:pt idx="72">
                        <c:v>1.146330236679328</c:v>
                      </c:pt>
                      <c:pt idx="73">
                        <c:v>1.1516129391174403</c:v>
                      </c:pt>
                      <c:pt idx="74">
                        <c:v>1.1568476153264984</c:v>
                      </c:pt>
                      <c:pt idx="75">
                        <c:v>1.1620353421861893</c:v>
                      </c:pt>
                      <c:pt idx="76">
                        <c:v>1.1671771584537793</c:v>
                      </c:pt>
                      <c:pt idx="77">
                        <c:v>1.1722740665954874</c:v>
                      </c:pt>
                      <c:pt idx="78">
                        <c:v>1.1773270345073352</c:v>
                      </c:pt>
                      <c:pt idx="79">
                        <c:v>1.9618651859785803</c:v>
                      </c:pt>
                      <c:pt idx="80">
                        <c:v>1.9600815715523188</c:v>
                      </c:pt>
                      <c:pt idx="81">
                        <c:v>1.9583126814967402</c:v>
                      </c:pt>
                      <c:pt idx="82">
                        <c:v>1.9565587456092659</c:v>
                      </c:pt>
                      <c:pt idx="83">
                        <c:v>1.9548199945876263</c:v>
                      </c:pt>
                      <c:pt idx="84">
                        <c:v>1.9530966599612472</c:v>
                      </c:pt>
                      <c:pt idx="85">
                        <c:v>1.9513889740202948</c:v>
                      </c:pt>
                      <c:pt idx="86">
                        <c:v>1.9496971697423771</c:v>
                      </c:pt>
                      <c:pt idx="87">
                        <c:v>1.9480214807168945</c:v>
                      </c:pt>
                      <c:pt idx="88">
                        <c:v>1.946362141067056</c:v>
                      </c:pt>
                      <c:pt idx="89">
                        <c:v>1.9447193853695539</c:v>
                      </c:pt>
                      <c:pt idx="90">
                        <c:v>1.9430934485719231</c:v>
                      </c:pt>
                      <c:pt idx="91">
                        <c:v>1.9414845659075861</c:v>
                      </c:pt>
                      <c:pt idx="92">
                        <c:v>1.9398929728086125</c:v>
                      </c:pt>
                      <c:pt idx="93">
                        <c:v>1.9383189048162111</c:v>
                      </c:pt>
                      <c:pt idx="94">
                        <c:v>1.9367625974889802</c:v>
                      </c:pt>
                      <c:pt idx="95">
                        <c:v>1.9352242863089539</c:v>
                      </c:pt>
                      <c:pt idx="96">
                        <c:v>1.9337042065854713</c:v>
                      </c:pt>
                      <c:pt idx="97">
                        <c:v>1.9322025933569151</c:v>
                      </c:pt>
                      <c:pt idx="98">
                        <c:v>1.9307196812903622</c:v>
                      </c:pt>
                      <c:pt idx="99">
                        <c:v>1.9292557045791936</c:v>
                      </c:pt>
                      <c:pt idx="100">
                        <c:v>1.9278108968387211</c:v>
                      </c:pt>
                      <c:pt idx="101">
                        <c:v>1.9263854909998863</c:v>
                      </c:pt>
                      <c:pt idx="102">
                        <c:v>1.9249797192010978</c:v>
                      </c:pt>
                      <c:pt idx="103">
                        <c:v>1.9235938126782717</c:v>
                      </c:pt>
                      <c:pt idx="104">
                        <c:v>1.9222280016531543</c:v>
                      </c:pt>
                      <c:pt idx="105">
                        <c:v>1.9208825152199986</c:v>
                      </c:pt>
                      <c:pt idx="106">
                        <c:v>1.9195575812306829</c:v>
                      </c:pt>
                      <c:pt idx="107">
                        <c:v>1.9182534261783566</c:v>
                      </c:pt>
                      <c:pt idx="108">
                        <c:v>1.9169702750797071</c:v>
                      </c:pt>
                      <c:pt idx="109">
                        <c:v>1.9157083513559456</c:v>
                      </c:pt>
                      <c:pt idx="110">
                        <c:v>1.9144678767126164</c:v>
                      </c:pt>
                      <c:pt idx="111">
                        <c:v>1.9132490710183319</c:v>
                      </c:pt>
                      <c:pt idx="112">
                        <c:v>1.9120521521825504</c:v>
                      </c:pt>
                      <c:pt idx="113">
                        <c:v>1.9108773360325124</c:v>
                      </c:pt>
                      <c:pt idx="114">
                        <c:v>1.9097248361894539</c:v>
                      </c:pt>
                      <c:pt idx="115">
                        <c:v>1.9085948639442254</c:v>
                      </c:pt>
                      <c:pt idx="116">
                        <c:v>1.9074876281324444</c:v>
                      </c:pt>
                      <c:pt idx="117">
                        <c:v>1.906403335009315</c:v>
                      </c:pt>
                      <c:pt idx="118">
                        <c:v>1.9053421881242534</c:v>
                      </c:pt>
                      <c:pt idx="119">
                        <c:v>1.9043043881954602</c:v>
                      </c:pt>
                      <c:pt idx="120">
                        <c:v>1.9032901329845828</c:v>
                      </c:pt>
                      <c:pt idx="121">
                        <c:v>1.9022996171716169</c:v>
                      </c:pt>
                      <c:pt idx="122">
                        <c:v>1.9013330322301991</c:v>
                      </c:pt>
                      <c:pt idx="123">
                        <c:v>1.9003905663034415</c:v>
                      </c:pt>
                      <c:pt idx="124">
                        <c:v>1.8994724040804665</c:v>
                      </c:pt>
                      <c:pt idx="125">
                        <c:v>1.8985787266738006</c:v>
                      </c:pt>
                      <c:pt idx="126">
                        <c:v>1.8977097114977826</c:v>
                      </c:pt>
                      <c:pt idx="127">
                        <c:v>1.8968655321481542</c:v>
                      </c:pt>
                      <c:pt idx="128">
                        <c:v>1.8960463582829929</c:v>
                      </c:pt>
                      <c:pt idx="129">
                        <c:v>1.8952523555051481</c:v>
                      </c:pt>
                      <c:pt idx="130">
                        <c:v>1.8944836852463494</c:v>
                      </c:pt>
                      <c:pt idx="131">
                        <c:v>1.8937405046531479</c:v>
                      </c:pt>
                      <c:pt idx="132">
                        <c:v>1.8930229664748572</c:v>
                      </c:pt>
                      <c:pt idx="133">
                        <c:v>1.892331218953655</c:v>
                      </c:pt>
                      <c:pt idx="134">
                        <c:v>1.8916654057170079</c:v>
                      </c:pt>
                      <c:pt idx="135">
                        <c:v>1.8910256656725852</c:v>
                      </c:pt>
                      <c:pt idx="136">
                        <c:v>1.8904121329058123</c:v>
                      </c:pt>
                      <c:pt idx="137">
                        <c:v>1.8898249365802298</c:v>
                      </c:pt>
                      <c:pt idx="138">
                        <c:v>1.889264200840806</c:v>
                      </c:pt>
                      <c:pt idx="139">
                        <c:v>1.8887300447203585</c:v>
                      </c:pt>
                      <c:pt idx="140">
                        <c:v>1.8882225820492315</c:v>
                      </c:pt>
                      <c:pt idx="141">
                        <c:v>1.8877419213683722</c:v>
                      </c:pt>
                      <c:pt idx="142">
                        <c:v>1.8872881658459471</c:v>
                      </c:pt>
                      <c:pt idx="143">
                        <c:v>1.8868614131976365</c:v>
                      </c:pt>
                      <c:pt idx="144">
                        <c:v>1.8864617556107324</c:v>
                      </c:pt>
                      <c:pt idx="145">
                        <c:v>1.886089279672172</c:v>
                      </c:pt>
                      <c:pt idx="146">
                        <c:v>1.885744066300618</c:v>
                      </c:pt>
                      <c:pt idx="147">
                        <c:v>1.8854261906827088</c:v>
                      </c:pt>
                      <c:pt idx="148">
                        <c:v>1.8851357222135789</c:v>
                      </c:pt>
                      <c:pt idx="149">
                        <c:v>1.8848727244417551</c:v>
                      </c:pt>
                      <c:pt idx="150">
                        <c:v>1.8846372550185169</c:v>
                      </c:pt>
                      <c:pt idx="151">
                        <c:v>1.8844293656518147</c:v>
                      </c:pt>
                      <c:pt idx="152">
                        <c:v>1.8842491020648211</c:v>
                      </c:pt>
                      <c:pt idx="153">
                        <c:v>1.884096503959183</c:v>
                      </c:pt>
                      <c:pt idx="154">
                        <c:v>1.8839716049830502</c:v>
                      </c:pt>
                      <c:pt idx="155">
                        <c:v>1.883874432703919</c:v>
                      </c:pt>
                      <c:pt idx="156">
                        <c:v>1.883805008586356</c:v>
                      </c:pt>
                      <c:pt idx="157">
                        <c:v>1.8837633479746279</c:v>
                      </c:pt>
                      <c:pt idx="158">
                        <c:v>1.8837494600802707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0E-44D2-8DE7-51C2D559641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Arkusz1!$AB$1</c15:sqref>
                        </c15:formulaRef>
                      </c:ext>
                    </c:extLst>
                    <c:strCache>
                      <c:ptCount val="1"/>
                      <c:pt idx="0">
                        <c:v>d III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Arkusz1!$S$2:$S$160</c15:sqref>
                        </c15:formulaRef>
                      </c:ext>
                    </c:extLst>
                    <c:numCache>
                      <c:formatCode>0.0</c:formatCode>
                      <c:ptCount val="15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Arkusz1!$AB$2:$AB$160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1.4951329372879749</c:v>
                      </c:pt>
                      <c:pt idx="80">
                        <c:v>1.4951329372879749</c:v>
                      </c:pt>
                      <c:pt idx="81">
                        <c:v>1.4951329372879749</c:v>
                      </c:pt>
                      <c:pt idx="82">
                        <c:v>1.4951329372879749</c:v>
                      </c:pt>
                      <c:pt idx="83">
                        <c:v>1.4951329372879749</c:v>
                      </c:pt>
                      <c:pt idx="84">
                        <c:v>1.4951329372879749</c:v>
                      </c:pt>
                      <c:pt idx="85">
                        <c:v>1.4951329372879749</c:v>
                      </c:pt>
                      <c:pt idx="86">
                        <c:v>1.4951329372879749</c:v>
                      </c:pt>
                      <c:pt idx="87">
                        <c:v>1.4951329372879749</c:v>
                      </c:pt>
                      <c:pt idx="88">
                        <c:v>1.4951329372879749</c:v>
                      </c:pt>
                      <c:pt idx="89">
                        <c:v>1.4951329372879749</c:v>
                      </c:pt>
                      <c:pt idx="90">
                        <c:v>1.4951329372879749</c:v>
                      </c:pt>
                      <c:pt idx="91">
                        <c:v>1.4951329372879749</c:v>
                      </c:pt>
                      <c:pt idx="92">
                        <c:v>1.4951329372879749</c:v>
                      </c:pt>
                      <c:pt idx="93">
                        <c:v>1.4951329372879749</c:v>
                      </c:pt>
                      <c:pt idx="94">
                        <c:v>1.4951329372879749</c:v>
                      </c:pt>
                      <c:pt idx="95">
                        <c:v>1.4951329372879749</c:v>
                      </c:pt>
                      <c:pt idx="96">
                        <c:v>1.4951329372879749</c:v>
                      </c:pt>
                      <c:pt idx="97">
                        <c:v>1.4951329372879749</c:v>
                      </c:pt>
                      <c:pt idx="98">
                        <c:v>1.4951329372879749</c:v>
                      </c:pt>
                      <c:pt idx="99">
                        <c:v>1.4951329372879749</c:v>
                      </c:pt>
                      <c:pt idx="100">
                        <c:v>1.4951329372879749</c:v>
                      </c:pt>
                      <c:pt idx="101">
                        <c:v>1.4951329372879749</c:v>
                      </c:pt>
                      <c:pt idx="102">
                        <c:v>1.4951329372879749</c:v>
                      </c:pt>
                      <c:pt idx="103">
                        <c:v>1.4951329372879749</c:v>
                      </c:pt>
                      <c:pt idx="104">
                        <c:v>1.4951329372879749</c:v>
                      </c:pt>
                      <c:pt idx="105">
                        <c:v>1.4951329372879749</c:v>
                      </c:pt>
                      <c:pt idx="106">
                        <c:v>1.4951329372879749</c:v>
                      </c:pt>
                      <c:pt idx="107">
                        <c:v>1.4951329372879749</c:v>
                      </c:pt>
                      <c:pt idx="108">
                        <c:v>1.4951329372879749</c:v>
                      </c:pt>
                      <c:pt idx="109">
                        <c:v>1.4951329372879749</c:v>
                      </c:pt>
                      <c:pt idx="110">
                        <c:v>1.4951329372879749</c:v>
                      </c:pt>
                      <c:pt idx="111">
                        <c:v>1.4951329372879749</c:v>
                      </c:pt>
                      <c:pt idx="112">
                        <c:v>1.4951329372879749</c:v>
                      </c:pt>
                      <c:pt idx="113">
                        <c:v>1.4951329372879749</c:v>
                      </c:pt>
                      <c:pt idx="114">
                        <c:v>1.4951329372879749</c:v>
                      </c:pt>
                      <c:pt idx="115">
                        <c:v>1.4951329372879749</c:v>
                      </c:pt>
                      <c:pt idx="116">
                        <c:v>1.4951329372879749</c:v>
                      </c:pt>
                      <c:pt idx="117">
                        <c:v>1.4951329372879749</c:v>
                      </c:pt>
                      <c:pt idx="118">
                        <c:v>1.4951329372879749</c:v>
                      </c:pt>
                      <c:pt idx="119">
                        <c:v>1.4951329372879749</c:v>
                      </c:pt>
                      <c:pt idx="120">
                        <c:v>1.4951329372879749</c:v>
                      </c:pt>
                      <c:pt idx="121">
                        <c:v>1.4951329372879749</c:v>
                      </c:pt>
                      <c:pt idx="122">
                        <c:v>1.4951329372879749</c:v>
                      </c:pt>
                      <c:pt idx="123">
                        <c:v>1.4951329372879749</c:v>
                      </c:pt>
                      <c:pt idx="124">
                        <c:v>1.4951329372879749</c:v>
                      </c:pt>
                      <c:pt idx="125">
                        <c:v>1.4951329372879749</c:v>
                      </c:pt>
                      <c:pt idx="126">
                        <c:v>1.4951329372879749</c:v>
                      </c:pt>
                      <c:pt idx="127">
                        <c:v>1.4951329372879749</c:v>
                      </c:pt>
                      <c:pt idx="128">
                        <c:v>1.4951329372879749</c:v>
                      </c:pt>
                      <c:pt idx="129">
                        <c:v>1.4951329372879749</c:v>
                      </c:pt>
                      <c:pt idx="130">
                        <c:v>1.4951329372879749</c:v>
                      </c:pt>
                      <c:pt idx="131">
                        <c:v>1.4951329372879749</c:v>
                      </c:pt>
                      <c:pt idx="132">
                        <c:v>1.4951329372879749</c:v>
                      </c:pt>
                      <c:pt idx="133">
                        <c:v>1.4951329372879749</c:v>
                      </c:pt>
                      <c:pt idx="134">
                        <c:v>1.4951329372879749</c:v>
                      </c:pt>
                      <c:pt idx="135">
                        <c:v>1.4951329372879749</c:v>
                      </c:pt>
                      <c:pt idx="136">
                        <c:v>1.4951329372879749</c:v>
                      </c:pt>
                      <c:pt idx="137">
                        <c:v>1.4951329372879749</c:v>
                      </c:pt>
                      <c:pt idx="138">
                        <c:v>1.4951329372879749</c:v>
                      </c:pt>
                      <c:pt idx="139">
                        <c:v>1.4951329372879749</c:v>
                      </c:pt>
                      <c:pt idx="140">
                        <c:v>1.4951329372879749</c:v>
                      </c:pt>
                      <c:pt idx="141">
                        <c:v>1.4951329372879749</c:v>
                      </c:pt>
                      <c:pt idx="142">
                        <c:v>1.4951329372879749</c:v>
                      </c:pt>
                      <c:pt idx="143">
                        <c:v>1.4951329372879749</c:v>
                      </c:pt>
                      <c:pt idx="144">
                        <c:v>1.4951329372879749</c:v>
                      </c:pt>
                      <c:pt idx="145">
                        <c:v>1.4951329372879749</c:v>
                      </c:pt>
                      <c:pt idx="146">
                        <c:v>1.4951329372879749</c:v>
                      </c:pt>
                      <c:pt idx="147">
                        <c:v>1.4951329372879749</c:v>
                      </c:pt>
                      <c:pt idx="148">
                        <c:v>1.4951329372879749</c:v>
                      </c:pt>
                      <c:pt idx="149">
                        <c:v>1.4951329372879749</c:v>
                      </c:pt>
                      <c:pt idx="150">
                        <c:v>1.4951329372879749</c:v>
                      </c:pt>
                      <c:pt idx="151">
                        <c:v>1.4951329372879749</c:v>
                      </c:pt>
                      <c:pt idx="152">
                        <c:v>1.4951329372879749</c:v>
                      </c:pt>
                      <c:pt idx="153">
                        <c:v>1.4951329372879749</c:v>
                      </c:pt>
                      <c:pt idx="154">
                        <c:v>1.4951329372879749</c:v>
                      </c:pt>
                      <c:pt idx="155">
                        <c:v>1.4951329372879749</c:v>
                      </c:pt>
                      <c:pt idx="156">
                        <c:v>1.4951329372879749</c:v>
                      </c:pt>
                      <c:pt idx="157">
                        <c:v>1.4951329372879749</c:v>
                      </c:pt>
                      <c:pt idx="158">
                        <c:v>1.4951329372879749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0E-44D2-8DE7-51C2D5596415}"/>
                  </c:ext>
                </c:extLst>
              </c15:ser>
            </c15:filteredScatterSeries>
          </c:ext>
        </c:extLst>
      </c:scatterChart>
      <c:valAx>
        <c:axId val="13757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623"/>
        <c:crosses val="autoZero"/>
        <c:crossBetween val="midCat"/>
      </c:valAx>
      <c:valAx>
        <c:axId val="13757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Arkusz1!$Z$1</c:f>
              <c:strCache>
                <c:ptCount val="1"/>
                <c:pt idx="0">
                  <c:v>d I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Arkusz1!$S$2:$S$160</c:f>
              <c:numCache>
                <c:formatCode>0.0</c:formatCode>
                <c:ptCount val="15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</c:numCache>
              <c:extLst xmlns:c15="http://schemas.microsoft.com/office/drawing/2012/chart"/>
            </c:numRef>
          </c:xVal>
          <c:yVal>
            <c:numRef>
              <c:f>Arkusz1!$Z$2:$Z$160</c:f>
              <c:numCache>
                <c:formatCode>0.0000</c:formatCode>
                <c:ptCount val="159"/>
                <c:pt idx="0">
                  <c:v>0</c:v>
                </c:pt>
                <c:pt idx="1">
                  <c:v>0.27554904854685841</c:v>
                </c:pt>
                <c:pt idx="2">
                  <c:v>0.34717004654269129</c:v>
                </c:pt>
                <c:pt idx="3">
                  <c:v>0.39741049686532176</c:v>
                </c:pt>
                <c:pt idx="4">
                  <c:v>0.43740684953211956</c:v>
                </c:pt>
                <c:pt idx="5">
                  <c:v>0.47118224514477736</c:v>
                </c:pt>
                <c:pt idx="6">
                  <c:v>0.50070585044979943</c:v>
                </c:pt>
                <c:pt idx="7">
                  <c:v>0.52710636734854832</c:v>
                </c:pt>
                <c:pt idx="8">
                  <c:v>0.55109809709371682</c:v>
                </c:pt>
                <c:pt idx="9">
                  <c:v>0.57316511833966399</c:v>
                </c:pt>
                <c:pt idx="10">
                  <c:v>0.59365242899463144</c:v>
                </c:pt>
                <c:pt idx="11">
                  <c:v>0.61281559794353091</c:v>
                </c:pt>
                <c:pt idx="12">
                  <c:v>0.63084984078721662</c:v>
                </c:pt>
                <c:pt idx="13">
                  <c:v>0.64790803601667923</c:v>
                </c:pt>
                <c:pt idx="14">
                  <c:v>0.66411240775605562</c:v>
                </c:pt>
                <c:pt idx="15">
                  <c:v>0.679562390596535</c:v>
                </c:pt>
                <c:pt idx="16">
                  <c:v>0.69434009308538247</c:v>
                </c:pt>
                <c:pt idx="17">
                  <c:v>0.70851419585192943</c:v>
                </c:pt>
                <c:pt idx="18">
                  <c:v>0.7221427976616287</c:v>
                </c:pt>
                <c:pt idx="19">
                  <c:v>0.73527553544620028</c:v>
                </c:pt>
                <c:pt idx="20">
                  <c:v>0.74795519161155766</c:v>
                </c:pt>
                <c:pt idx="21">
                  <c:v>0.76021893181474276</c:v>
                </c:pt>
                <c:pt idx="22">
                  <c:v>0.77209927155296798</c:v>
                </c:pt>
                <c:pt idx="23">
                  <c:v>0.7836248404919266</c:v>
                </c:pt>
                <c:pt idx="24">
                  <c:v>0.79482099373064352</c:v>
                </c:pt>
                <c:pt idx="25">
                  <c:v>0.80571030569869218</c:v>
                </c:pt>
                <c:pt idx="26">
                  <c:v>0.81631297297345973</c:v>
                </c:pt>
                <c:pt idx="27">
                  <c:v>0.82664714564057529</c:v>
                </c:pt>
                <c:pt idx="28">
                  <c:v>0.83672920202822176</c:v>
                </c:pt>
                <c:pt idx="29">
                  <c:v>0.84657397815223945</c:v>
                </c:pt>
                <c:pt idx="30">
                  <c:v>0.85619496062945633</c:v>
                </c:pt>
                <c:pt idx="31">
                  <c:v>0.86560444988995766</c:v>
                </c:pt>
                <c:pt idx="32">
                  <c:v>0.874813699064239</c:v>
                </c:pt>
                <c:pt idx="33">
                  <c:v>0.88383303281173498</c:v>
                </c:pt>
                <c:pt idx="34">
                  <c:v>0.89267194950318474</c:v>
                </c:pt>
                <c:pt idx="35">
                  <c:v>0.90133920950614876</c:v>
                </c:pt>
                <c:pt idx="36">
                  <c:v>0.90984291180386012</c:v>
                </c:pt>
                <c:pt idx="37">
                  <c:v>0.91819056076809324</c:v>
                </c:pt>
                <c:pt idx="38">
                  <c:v>0.92638912458139155</c:v>
                </c:pt>
                <c:pt idx="39">
                  <c:v>0.93444508654377234</c:v>
                </c:pt>
                <c:pt idx="40">
                  <c:v>0.94236449028955471</c:v>
                </c:pt>
                <c:pt idx="41">
                  <c:v>0.95015297977033519</c:v>
                </c:pt>
                <c:pt idx="42">
                  <c:v>0.95781583472198972</c:v>
                </c:pt>
                <c:pt idx="43">
                  <c:v>0.96535800222047108</c:v>
                </c:pt>
                <c:pt idx="44">
                  <c:v>0.97278412483808208</c:v>
                </c:pt>
                <c:pt idx="45">
                  <c:v>0.98009856583492794</c:v>
                </c:pt>
                <c:pt idx="46">
                  <c:v>0.98730543175629071</c:v>
                </c:pt>
                <c:pt idx="47">
                  <c:v>0.99440859275330584</c:v>
                </c:pt>
                <c:pt idx="48">
                  <c:v>1.0014117008995989</c:v>
                </c:pt>
                <c:pt idx="49">
                  <c:v>1.008318206738916</c:v>
                </c:pt>
                <c:pt idx="50">
                  <c:v>1.0151313742670154</c:v>
                </c:pt>
                <c:pt idx="51">
                  <c:v>1.0218542945241442</c:v>
                </c:pt>
                <c:pt idx="52">
                  <c:v>1.0284898979515267</c:v>
                </c:pt>
                <c:pt idx="53">
                  <c:v>1.0350409656457349</c:v>
                </c:pt>
                <c:pt idx="54">
                  <c:v>1.0415101396280737</c:v>
                </c:pt>
                <c:pt idx="55">
                  <c:v>1.0478999322317353</c:v>
                </c:pt>
                <c:pt idx="56">
                  <c:v>1.0542127346970966</c:v>
                </c:pt>
                <c:pt idx="57">
                  <c:v>1.0604508250548319</c:v>
                </c:pt>
                <c:pt idx="58">
                  <c:v>1.0666163753672491</c:v>
                </c:pt>
                <c:pt idx="59">
                  <c:v>1.0727114583902069</c:v>
                </c:pt>
                <c:pt idx="60">
                  <c:v>1.0787380537109641</c:v>
                </c:pt>
                <c:pt idx="61">
                  <c:v>1.0846980534111921</c:v>
                </c:pt>
                <c:pt idx="62">
                  <c:v>1.0905932672990295</c:v>
                </c:pt>
                <c:pt idx="63">
                  <c:v>1.0964254277493697</c:v>
                </c:pt>
                <c:pt idx="64">
                  <c:v>1.1021961941874336</c:v>
                </c:pt>
                <c:pt idx="65">
                  <c:v>1.1079071572470605</c:v>
                </c:pt>
                <c:pt idx="66">
                  <c:v>1.1135598426319311</c:v>
                </c:pt>
                <c:pt idx="67">
                  <c:v>1.1191557147051072</c:v>
                </c:pt>
                <c:pt idx="68">
                  <c:v>1.1246961798297557</c:v>
                </c:pt>
                <c:pt idx="69">
                  <c:v>1.1301825894816926</c:v>
                </c:pt>
                <c:pt idx="70">
                  <c:v>1.1356162431524019</c:v>
                </c:pt>
                <c:pt idx="71">
                  <c:v>1.1409983910594106</c:v>
                </c:pt>
                <c:pt idx="72">
                  <c:v>1.146330236679328</c:v>
                </c:pt>
                <c:pt idx="73">
                  <c:v>1.1516129391174403</c:v>
                </c:pt>
                <c:pt idx="74">
                  <c:v>1.1568476153264984</c:v>
                </c:pt>
                <c:pt idx="75">
                  <c:v>1.1620353421861893</c:v>
                </c:pt>
                <c:pt idx="76">
                  <c:v>1.1671771584537793</c:v>
                </c:pt>
                <c:pt idx="77">
                  <c:v>1.1722740665954874</c:v>
                </c:pt>
                <c:pt idx="78">
                  <c:v>1.1773270345073352</c:v>
                </c:pt>
                <c:pt idx="79">
                  <c:v>1.182336997133467</c:v>
                </c:pt>
                <c:pt idx="80">
                  <c:v>1.1773270345073352</c:v>
                </c:pt>
                <c:pt idx="81">
                  <c:v>1.1722740665954874</c:v>
                </c:pt>
                <c:pt idx="82">
                  <c:v>1.1671771584537793</c:v>
                </c:pt>
                <c:pt idx="83">
                  <c:v>1.1620353421861893</c:v>
                </c:pt>
                <c:pt idx="84">
                  <c:v>1.1568476153264984</c:v>
                </c:pt>
                <c:pt idx="85">
                  <c:v>1.1516129391174403</c:v>
                </c:pt>
                <c:pt idx="86">
                  <c:v>1.146330236679328</c:v>
                </c:pt>
                <c:pt idx="87">
                  <c:v>1.1409983910594108</c:v>
                </c:pt>
                <c:pt idx="88">
                  <c:v>1.1356162431524019</c:v>
                </c:pt>
                <c:pt idx="89">
                  <c:v>1.1301825894816926</c:v>
                </c:pt>
                <c:pt idx="90">
                  <c:v>1.1246961798297557</c:v>
                </c:pt>
                <c:pt idx="91">
                  <c:v>1.1191557147051072</c:v>
                </c:pt>
                <c:pt idx="92">
                  <c:v>1.1135598426319311</c:v>
                </c:pt>
                <c:pt idx="93">
                  <c:v>1.1079071572470605</c:v>
                </c:pt>
                <c:pt idx="94">
                  <c:v>1.1021961941874336</c:v>
                </c:pt>
                <c:pt idx="95">
                  <c:v>1.0964254277493697</c:v>
                </c:pt>
                <c:pt idx="96">
                  <c:v>1.0905932672990295</c:v>
                </c:pt>
                <c:pt idx="97">
                  <c:v>1.0846980534111921</c:v>
                </c:pt>
                <c:pt idx="98">
                  <c:v>1.0787380537109641</c:v>
                </c:pt>
                <c:pt idx="99">
                  <c:v>1.0727114583902069</c:v>
                </c:pt>
                <c:pt idx="100">
                  <c:v>1.0666163753672488</c:v>
                </c:pt>
                <c:pt idx="101">
                  <c:v>1.0604508250548319</c:v>
                </c:pt>
                <c:pt idx="102">
                  <c:v>1.0542127346970966</c:v>
                </c:pt>
                <c:pt idx="103">
                  <c:v>1.0478999322317353</c:v>
                </c:pt>
                <c:pt idx="104">
                  <c:v>1.0415101396280737</c:v>
                </c:pt>
                <c:pt idx="105">
                  <c:v>1.0350409656457349</c:v>
                </c:pt>
                <c:pt idx="106">
                  <c:v>1.0284898979515267</c:v>
                </c:pt>
                <c:pt idx="107">
                  <c:v>1.0218542945241442</c:v>
                </c:pt>
                <c:pt idx="108">
                  <c:v>1.0151313742670154</c:v>
                </c:pt>
                <c:pt idx="109">
                  <c:v>1.008318206738916</c:v>
                </c:pt>
                <c:pt idx="110">
                  <c:v>1.0014117008995989</c:v>
                </c:pt>
                <c:pt idx="111">
                  <c:v>0.99440859275330584</c:v>
                </c:pt>
                <c:pt idx="112">
                  <c:v>0.98730543175629071</c:v>
                </c:pt>
                <c:pt idx="113">
                  <c:v>0.98009856583492794</c:v>
                </c:pt>
                <c:pt idx="114">
                  <c:v>0.97278412483808208</c:v>
                </c:pt>
                <c:pt idx="115">
                  <c:v>0.96535800222047108</c:v>
                </c:pt>
                <c:pt idx="116">
                  <c:v>0.95781583472198972</c:v>
                </c:pt>
                <c:pt idx="117">
                  <c:v>0.95015297977033519</c:v>
                </c:pt>
                <c:pt idx="118">
                  <c:v>0.94236449028955471</c:v>
                </c:pt>
                <c:pt idx="119">
                  <c:v>0.93444508654377234</c:v>
                </c:pt>
                <c:pt idx="120">
                  <c:v>0.92638912458139155</c:v>
                </c:pt>
                <c:pt idx="121">
                  <c:v>0.91819056076809324</c:v>
                </c:pt>
                <c:pt idx="122">
                  <c:v>0.90984291180386012</c:v>
                </c:pt>
                <c:pt idx="123">
                  <c:v>0.90133920950614876</c:v>
                </c:pt>
                <c:pt idx="124">
                  <c:v>0.89267194950318474</c:v>
                </c:pt>
                <c:pt idx="125">
                  <c:v>0.88383303281173498</c:v>
                </c:pt>
                <c:pt idx="126">
                  <c:v>0.874813699064239</c:v>
                </c:pt>
                <c:pt idx="127">
                  <c:v>0.86560444988995766</c:v>
                </c:pt>
                <c:pt idx="128">
                  <c:v>0.85619496062945633</c:v>
                </c:pt>
                <c:pt idx="129">
                  <c:v>0.84657397815223945</c:v>
                </c:pt>
                <c:pt idx="130">
                  <c:v>0.83672920202822187</c:v>
                </c:pt>
                <c:pt idx="131">
                  <c:v>0.82664714564057529</c:v>
                </c:pt>
                <c:pt idx="132">
                  <c:v>0.81631297297345973</c:v>
                </c:pt>
                <c:pt idx="133">
                  <c:v>0.80571030569869218</c:v>
                </c:pt>
                <c:pt idx="134">
                  <c:v>0.79482099373064352</c:v>
                </c:pt>
                <c:pt idx="135">
                  <c:v>0.7836248404919266</c:v>
                </c:pt>
                <c:pt idx="136">
                  <c:v>0.77209927155296798</c:v>
                </c:pt>
                <c:pt idx="137">
                  <c:v>0.76021893181474276</c:v>
                </c:pt>
                <c:pt idx="138">
                  <c:v>0.74795519161155766</c:v>
                </c:pt>
                <c:pt idx="139">
                  <c:v>0.73527553544620028</c:v>
                </c:pt>
                <c:pt idx="140">
                  <c:v>0.7221427976616287</c:v>
                </c:pt>
                <c:pt idx="141">
                  <c:v>0.70851419585192943</c:v>
                </c:pt>
                <c:pt idx="142">
                  <c:v>0.69434009308538247</c:v>
                </c:pt>
                <c:pt idx="143">
                  <c:v>0.679562390596535</c:v>
                </c:pt>
                <c:pt idx="144">
                  <c:v>0.66411240775605562</c:v>
                </c:pt>
                <c:pt idx="145">
                  <c:v>0.64790803601667912</c:v>
                </c:pt>
                <c:pt idx="146">
                  <c:v>0.63084984078721651</c:v>
                </c:pt>
                <c:pt idx="147">
                  <c:v>0.6128155979435308</c:v>
                </c:pt>
                <c:pt idx="148">
                  <c:v>0.59365242899463122</c:v>
                </c:pt>
                <c:pt idx="149">
                  <c:v>0.57316511833966388</c:v>
                </c:pt>
                <c:pt idx="150">
                  <c:v>0.55109809709371704</c:v>
                </c:pt>
                <c:pt idx="151">
                  <c:v>0.52710636734854843</c:v>
                </c:pt>
                <c:pt idx="152">
                  <c:v>0.50070585044979965</c:v>
                </c:pt>
                <c:pt idx="153">
                  <c:v>0.47118224514477747</c:v>
                </c:pt>
                <c:pt idx="154">
                  <c:v>0.43740684953211967</c:v>
                </c:pt>
                <c:pt idx="155">
                  <c:v>0.39741049686532193</c:v>
                </c:pt>
                <c:pt idx="156">
                  <c:v>0.34717004654269135</c:v>
                </c:pt>
                <c:pt idx="157">
                  <c:v>0.27554904854685852</c:v>
                </c:pt>
                <c:pt idx="15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DB1-48D2-A693-4B9CD8853DC9}"/>
            </c:ext>
          </c:extLst>
        </c:ser>
        <c:ser>
          <c:idx val="7"/>
          <c:order val="7"/>
          <c:tx>
            <c:strRef>
              <c:f>Arkusz1!$AB$1</c:f>
              <c:strCache>
                <c:ptCount val="1"/>
                <c:pt idx="0">
                  <c:v>d III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Arkusz1!$S$2:$S$160</c:f>
              <c:numCache>
                <c:formatCode>0.0</c:formatCode>
                <c:ptCount val="15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</c:numCache>
              <c:extLst xmlns:c15="http://schemas.microsoft.com/office/drawing/2012/chart"/>
            </c:numRef>
          </c:xVal>
          <c:yVal>
            <c:numRef>
              <c:f>Arkusz1!$AB$2:$AB$160</c:f>
              <c:numCache>
                <c:formatCode>0.0000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1.4951329372879749</c:v>
                </c:pt>
                <c:pt idx="80">
                  <c:v>1.4951329372879749</c:v>
                </c:pt>
                <c:pt idx="81">
                  <c:v>1.4951329372879749</c:v>
                </c:pt>
                <c:pt idx="82">
                  <c:v>1.4951329372879749</c:v>
                </c:pt>
                <c:pt idx="83">
                  <c:v>1.4951329372879749</c:v>
                </c:pt>
                <c:pt idx="84">
                  <c:v>1.4951329372879749</c:v>
                </c:pt>
                <c:pt idx="85">
                  <c:v>1.4951329372879749</c:v>
                </c:pt>
                <c:pt idx="86">
                  <c:v>1.4951329372879749</c:v>
                </c:pt>
                <c:pt idx="87">
                  <c:v>1.4951329372879749</c:v>
                </c:pt>
                <c:pt idx="88">
                  <c:v>1.4951329372879749</c:v>
                </c:pt>
                <c:pt idx="89">
                  <c:v>1.4951329372879749</c:v>
                </c:pt>
                <c:pt idx="90">
                  <c:v>1.4951329372879749</c:v>
                </c:pt>
                <c:pt idx="91">
                  <c:v>1.4951329372879749</c:v>
                </c:pt>
                <c:pt idx="92">
                  <c:v>1.4951329372879749</c:v>
                </c:pt>
                <c:pt idx="93">
                  <c:v>1.4951329372879749</c:v>
                </c:pt>
                <c:pt idx="94">
                  <c:v>1.4951329372879749</c:v>
                </c:pt>
                <c:pt idx="95">
                  <c:v>1.4951329372879749</c:v>
                </c:pt>
                <c:pt idx="96">
                  <c:v>1.4951329372879749</c:v>
                </c:pt>
                <c:pt idx="97">
                  <c:v>1.4951329372879749</c:v>
                </c:pt>
                <c:pt idx="98">
                  <c:v>1.4951329372879749</c:v>
                </c:pt>
                <c:pt idx="99">
                  <c:v>1.4951329372879749</c:v>
                </c:pt>
                <c:pt idx="100">
                  <c:v>1.4951329372879749</c:v>
                </c:pt>
                <c:pt idx="101">
                  <c:v>1.4951329372879749</c:v>
                </c:pt>
                <c:pt idx="102">
                  <c:v>1.4951329372879749</c:v>
                </c:pt>
                <c:pt idx="103">
                  <c:v>1.4951329372879749</c:v>
                </c:pt>
                <c:pt idx="104">
                  <c:v>1.4951329372879749</c:v>
                </c:pt>
                <c:pt idx="105">
                  <c:v>1.4951329372879749</c:v>
                </c:pt>
                <c:pt idx="106">
                  <c:v>1.4951329372879749</c:v>
                </c:pt>
                <c:pt idx="107">
                  <c:v>1.4951329372879749</c:v>
                </c:pt>
                <c:pt idx="108">
                  <c:v>1.4951329372879749</c:v>
                </c:pt>
                <c:pt idx="109">
                  <c:v>1.4951329372879749</c:v>
                </c:pt>
                <c:pt idx="110">
                  <c:v>1.4951329372879749</c:v>
                </c:pt>
                <c:pt idx="111">
                  <c:v>1.4951329372879749</c:v>
                </c:pt>
                <c:pt idx="112">
                  <c:v>1.4951329372879749</c:v>
                </c:pt>
                <c:pt idx="113">
                  <c:v>1.4951329372879749</c:v>
                </c:pt>
                <c:pt idx="114">
                  <c:v>1.4951329372879749</c:v>
                </c:pt>
                <c:pt idx="115">
                  <c:v>1.4951329372879749</c:v>
                </c:pt>
                <c:pt idx="116">
                  <c:v>1.4951329372879749</c:v>
                </c:pt>
                <c:pt idx="117">
                  <c:v>1.4951329372879749</c:v>
                </c:pt>
                <c:pt idx="118">
                  <c:v>1.4951329372879749</c:v>
                </c:pt>
                <c:pt idx="119">
                  <c:v>1.4951329372879749</c:v>
                </c:pt>
                <c:pt idx="120">
                  <c:v>1.4951329372879749</c:v>
                </c:pt>
                <c:pt idx="121">
                  <c:v>1.4951329372879749</c:v>
                </c:pt>
                <c:pt idx="122">
                  <c:v>1.4951329372879749</c:v>
                </c:pt>
                <c:pt idx="123">
                  <c:v>1.4951329372879749</c:v>
                </c:pt>
                <c:pt idx="124">
                  <c:v>1.4951329372879749</c:v>
                </c:pt>
                <c:pt idx="125">
                  <c:v>1.4951329372879749</c:v>
                </c:pt>
                <c:pt idx="126">
                  <c:v>1.4951329372879749</c:v>
                </c:pt>
                <c:pt idx="127">
                  <c:v>1.4951329372879749</c:v>
                </c:pt>
                <c:pt idx="128">
                  <c:v>1.4951329372879749</c:v>
                </c:pt>
                <c:pt idx="129">
                  <c:v>1.4951329372879749</c:v>
                </c:pt>
                <c:pt idx="130">
                  <c:v>1.4951329372879749</c:v>
                </c:pt>
                <c:pt idx="131">
                  <c:v>1.4951329372879749</c:v>
                </c:pt>
                <c:pt idx="132">
                  <c:v>1.4951329372879749</c:v>
                </c:pt>
                <c:pt idx="133">
                  <c:v>1.4951329372879749</c:v>
                </c:pt>
                <c:pt idx="134">
                  <c:v>1.4951329372879749</c:v>
                </c:pt>
                <c:pt idx="135">
                  <c:v>1.4951329372879749</c:v>
                </c:pt>
                <c:pt idx="136">
                  <c:v>1.4951329372879749</c:v>
                </c:pt>
                <c:pt idx="137">
                  <c:v>1.4951329372879749</c:v>
                </c:pt>
                <c:pt idx="138">
                  <c:v>1.4951329372879749</c:v>
                </c:pt>
                <c:pt idx="139">
                  <c:v>1.4951329372879749</c:v>
                </c:pt>
                <c:pt idx="140">
                  <c:v>1.4951329372879749</c:v>
                </c:pt>
                <c:pt idx="141">
                  <c:v>1.4951329372879749</c:v>
                </c:pt>
                <c:pt idx="142">
                  <c:v>1.4951329372879749</c:v>
                </c:pt>
                <c:pt idx="143">
                  <c:v>1.4951329372879749</c:v>
                </c:pt>
                <c:pt idx="144">
                  <c:v>1.4951329372879749</c:v>
                </c:pt>
                <c:pt idx="145">
                  <c:v>1.4951329372879749</c:v>
                </c:pt>
                <c:pt idx="146">
                  <c:v>1.4951329372879749</c:v>
                </c:pt>
                <c:pt idx="147">
                  <c:v>1.4951329372879749</c:v>
                </c:pt>
                <c:pt idx="148">
                  <c:v>1.4951329372879749</c:v>
                </c:pt>
                <c:pt idx="149">
                  <c:v>1.4951329372879749</c:v>
                </c:pt>
                <c:pt idx="150">
                  <c:v>1.4951329372879749</c:v>
                </c:pt>
                <c:pt idx="151">
                  <c:v>1.4951329372879749</c:v>
                </c:pt>
                <c:pt idx="152">
                  <c:v>1.4951329372879749</c:v>
                </c:pt>
                <c:pt idx="153">
                  <c:v>1.4951329372879749</c:v>
                </c:pt>
                <c:pt idx="154">
                  <c:v>1.4951329372879749</c:v>
                </c:pt>
                <c:pt idx="155">
                  <c:v>1.4951329372879749</c:v>
                </c:pt>
                <c:pt idx="156">
                  <c:v>1.4951329372879749</c:v>
                </c:pt>
                <c:pt idx="157">
                  <c:v>1.4951329372879749</c:v>
                </c:pt>
                <c:pt idx="158">
                  <c:v>1.4951329372879749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DB1-48D2-A693-4B9CD885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42143"/>
        <c:axId val="1375742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Arkusz1!$U$1</c15:sqref>
                        </c15:formulaRef>
                      </c:ext>
                    </c:extLst>
                    <c:strCache>
                      <c:ptCount val="1"/>
                      <c:pt idx="0">
                        <c:v>Mgxy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Arkusz1!$T$2:$T$160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4.4999999999999997E-3</c:v>
                      </c:pt>
                      <c:pt idx="10">
                        <c:v>5.0000000000000001E-3</c:v>
                      </c:pt>
                      <c:pt idx="11">
                        <c:v>5.4999999999999997E-3</c:v>
                      </c:pt>
                      <c:pt idx="12">
                        <c:v>6.0000000000000001E-3</c:v>
                      </c:pt>
                      <c:pt idx="13">
                        <c:v>6.4999999999999997E-3</c:v>
                      </c:pt>
                      <c:pt idx="14">
                        <c:v>7.0000000000000001E-3</c:v>
                      </c:pt>
                      <c:pt idx="15">
                        <c:v>7.4999999999999997E-3</c:v>
                      </c:pt>
                      <c:pt idx="16">
                        <c:v>8.0000000000000002E-3</c:v>
                      </c:pt>
                      <c:pt idx="17">
                        <c:v>8.5000000000000006E-3</c:v>
                      </c:pt>
                      <c:pt idx="18">
                        <c:v>8.9999999999999993E-3</c:v>
                      </c:pt>
                      <c:pt idx="19">
                        <c:v>9.4999999999999998E-3</c:v>
                      </c:pt>
                      <c:pt idx="20">
                        <c:v>0.01</c:v>
                      </c:pt>
                      <c:pt idx="21">
                        <c:v>1.0500000000000001E-2</c:v>
                      </c:pt>
                      <c:pt idx="22">
                        <c:v>1.0999999999999999E-2</c:v>
                      </c:pt>
                      <c:pt idx="23">
                        <c:v>1.15E-2</c:v>
                      </c:pt>
                      <c:pt idx="24">
                        <c:v>1.2E-2</c:v>
                      </c:pt>
                      <c:pt idx="25">
                        <c:v>1.2500000000000001E-2</c:v>
                      </c:pt>
                      <c:pt idx="26">
                        <c:v>1.2999999999999999E-2</c:v>
                      </c:pt>
                      <c:pt idx="27">
                        <c:v>1.35E-2</c:v>
                      </c:pt>
                      <c:pt idx="28">
                        <c:v>1.4E-2</c:v>
                      </c:pt>
                      <c:pt idx="29">
                        <c:v>1.4500000000000001E-2</c:v>
                      </c:pt>
                      <c:pt idx="30">
                        <c:v>1.4999999999999999E-2</c:v>
                      </c:pt>
                      <c:pt idx="31">
                        <c:v>1.55E-2</c:v>
                      </c:pt>
                      <c:pt idx="32">
                        <c:v>1.6E-2</c:v>
                      </c:pt>
                      <c:pt idx="33">
                        <c:v>1.6500000000000001E-2</c:v>
                      </c:pt>
                      <c:pt idx="34">
                        <c:v>1.7000000000000001E-2</c:v>
                      </c:pt>
                      <c:pt idx="35">
                        <c:v>1.7500000000000002E-2</c:v>
                      </c:pt>
                      <c:pt idx="36">
                        <c:v>1.7999999999999999E-2</c:v>
                      </c:pt>
                      <c:pt idx="37">
                        <c:v>1.8499999999999999E-2</c:v>
                      </c:pt>
                      <c:pt idx="38">
                        <c:v>1.9E-2</c:v>
                      </c:pt>
                      <c:pt idx="39">
                        <c:v>1.95E-2</c:v>
                      </c:pt>
                      <c:pt idx="40">
                        <c:v>0.02</c:v>
                      </c:pt>
                      <c:pt idx="41">
                        <c:v>2.0500000000000001E-2</c:v>
                      </c:pt>
                      <c:pt idx="42">
                        <c:v>2.1000000000000001E-2</c:v>
                      </c:pt>
                      <c:pt idx="43">
                        <c:v>2.1499999999999998E-2</c:v>
                      </c:pt>
                      <c:pt idx="44">
                        <c:v>2.1999999999999999E-2</c:v>
                      </c:pt>
                      <c:pt idx="45">
                        <c:v>2.2499999999999999E-2</c:v>
                      </c:pt>
                      <c:pt idx="46">
                        <c:v>2.3E-2</c:v>
                      </c:pt>
                      <c:pt idx="47">
                        <c:v>2.35E-2</c:v>
                      </c:pt>
                      <c:pt idx="48">
                        <c:v>2.4E-2</c:v>
                      </c:pt>
                      <c:pt idx="49">
                        <c:v>2.4500000000000001E-2</c:v>
                      </c:pt>
                      <c:pt idx="50">
                        <c:v>2.5000000000000001E-2</c:v>
                      </c:pt>
                      <c:pt idx="51">
                        <c:v>2.5499999999999998E-2</c:v>
                      </c:pt>
                      <c:pt idx="52">
                        <c:v>2.5999999999999999E-2</c:v>
                      </c:pt>
                      <c:pt idx="53">
                        <c:v>2.6499999999999999E-2</c:v>
                      </c:pt>
                      <c:pt idx="54">
                        <c:v>2.7E-2</c:v>
                      </c:pt>
                      <c:pt idx="55">
                        <c:v>2.75E-2</c:v>
                      </c:pt>
                      <c:pt idx="56">
                        <c:v>2.8000000000000001E-2</c:v>
                      </c:pt>
                      <c:pt idx="57">
                        <c:v>2.8500000000000001E-2</c:v>
                      </c:pt>
                      <c:pt idx="58">
                        <c:v>2.9000000000000001E-2</c:v>
                      </c:pt>
                      <c:pt idx="59">
                        <c:v>2.9499999999999998E-2</c:v>
                      </c:pt>
                      <c:pt idx="60">
                        <c:v>0.03</c:v>
                      </c:pt>
                      <c:pt idx="61">
                        <c:v>3.0499999999999999E-2</c:v>
                      </c:pt>
                      <c:pt idx="62">
                        <c:v>3.1E-2</c:v>
                      </c:pt>
                      <c:pt idx="63">
                        <c:v>3.15E-2</c:v>
                      </c:pt>
                      <c:pt idx="64">
                        <c:v>3.2000000000000001E-2</c:v>
                      </c:pt>
                      <c:pt idx="65">
                        <c:v>3.2500000000000001E-2</c:v>
                      </c:pt>
                      <c:pt idx="66">
                        <c:v>3.3000000000000002E-2</c:v>
                      </c:pt>
                      <c:pt idx="67">
                        <c:v>3.3500000000000002E-2</c:v>
                      </c:pt>
                      <c:pt idx="68">
                        <c:v>3.4000000000000002E-2</c:v>
                      </c:pt>
                      <c:pt idx="69">
                        <c:v>3.4500000000000003E-2</c:v>
                      </c:pt>
                      <c:pt idx="70">
                        <c:v>3.5000000000000003E-2</c:v>
                      </c:pt>
                      <c:pt idx="71">
                        <c:v>3.5499999999999997E-2</c:v>
                      </c:pt>
                      <c:pt idx="72">
                        <c:v>3.5999999999999997E-2</c:v>
                      </c:pt>
                      <c:pt idx="73">
                        <c:v>3.6499999999999998E-2</c:v>
                      </c:pt>
                      <c:pt idx="74">
                        <c:v>3.6999999999999998E-2</c:v>
                      </c:pt>
                      <c:pt idx="75">
                        <c:v>3.7499999999999999E-2</c:v>
                      </c:pt>
                      <c:pt idx="76">
                        <c:v>3.7999999999999999E-2</c:v>
                      </c:pt>
                      <c:pt idx="77">
                        <c:v>3.85E-2</c:v>
                      </c:pt>
                      <c:pt idx="78">
                        <c:v>3.9E-2</c:v>
                      </c:pt>
                      <c:pt idx="79">
                        <c:v>3.95E-2</c:v>
                      </c:pt>
                      <c:pt idx="80">
                        <c:v>0.04</c:v>
                      </c:pt>
                      <c:pt idx="81">
                        <c:v>4.0500000000000001E-2</c:v>
                      </c:pt>
                      <c:pt idx="82">
                        <c:v>4.1000000000000002E-2</c:v>
                      </c:pt>
                      <c:pt idx="83">
                        <c:v>4.1500000000000002E-2</c:v>
                      </c:pt>
                      <c:pt idx="84">
                        <c:v>4.2000000000000003E-2</c:v>
                      </c:pt>
                      <c:pt idx="85">
                        <c:v>4.2500000000000003E-2</c:v>
                      </c:pt>
                      <c:pt idx="86">
                        <c:v>4.2999999999999997E-2</c:v>
                      </c:pt>
                      <c:pt idx="87">
                        <c:v>4.3499999999999997E-2</c:v>
                      </c:pt>
                      <c:pt idx="88">
                        <c:v>4.3999999999999997E-2</c:v>
                      </c:pt>
                      <c:pt idx="89">
                        <c:v>4.4499999999999998E-2</c:v>
                      </c:pt>
                      <c:pt idx="90">
                        <c:v>4.4999999999999998E-2</c:v>
                      </c:pt>
                      <c:pt idx="91">
                        <c:v>4.5499999999999999E-2</c:v>
                      </c:pt>
                      <c:pt idx="92">
                        <c:v>4.5999999999999999E-2</c:v>
                      </c:pt>
                      <c:pt idx="93">
                        <c:v>4.65E-2</c:v>
                      </c:pt>
                      <c:pt idx="94">
                        <c:v>4.7E-2</c:v>
                      </c:pt>
                      <c:pt idx="95">
                        <c:v>4.7500000000000001E-2</c:v>
                      </c:pt>
                      <c:pt idx="96">
                        <c:v>4.8000000000000001E-2</c:v>
                      </c:pt>
                      <c:pt idx="97">
                        <c:v>4.8500000000000001E-2</c:v>
                      </c:pt>
                      <c:pt idx="98">
                        <c:v>4.9000000000000002E-2</c:v>
                      </c:pt>
                      <c:pt idx="99">
                        <c:v>4.9500000000000002E-2</c:v>
                      </c:pt>
                      <c:pt idx="100">
                        <c:v>0.05</c:v>
                      </c:pt>
                      <c:pt idx="101">
                        <c:v>5.0500000000000003E-2</c:v>
                      </c:pt>
                      <c:pt idx="102">
                        <c:v>5.0999999999999997E-2</c:v>
                      </c:pt>
                      <c:pt idx="103">
                        <c:v>5.1499999999999997E-2</c:v>
                      </c:pt>
                      <c:pt idx="104">
                        <c:v>5.1999999999999998E-2</c:v>
                      </c:pt>
                      <c:pt idx="105">
                        <c:v>5.2499999999999998E-2</c:v>
                      </c:pt>
                      <c:pt idx="106">
                        <c:v>5.2999999999999999E-2</c:v>
                      </c:pt>
                      <c:pt idx="107">
                        <c:v>5.3499999999999999E-2</c:v>
                      </c:pt>
                      <c:pt idx="108">
                        <c:v>5.3999999999999999E-2</c:v>
                      </c:pt>
                      <c:pt idx="109">
                        <c:v>5.45E-2</c:v>
                      </c:pt>
                      <c:pt idx="110">
                        <c:v>5.5E-2</c:v>
                      </c:pt>
                      <c:pt idx="111">
                        <c:v>5.5500000000000001E-2</c:v>
                      </c:pt>
                      <c:pt idx="112">
                        <c:v>5.6000000000000001E-2</c:v>
                      </c:pt>
                      <c:pt idx="113">
                        <c:v>5.6500000000000002E-2</c:v>
                      </c:pt>
                      <c:pt idx="114">
                        <c:v>5.7000000000000002E-2</c:v>
                      </c:pt>
                      <c:pt idx="115">
                        <c:v>5.7500000000000002E-2</c:v>
                      </c:pt>
                      <c:pt idx="116">
                        <c:v>5.8000000000000003E-2</c:v>
                      </c:pt>
                      <c:pt idx="117">
                        <c:v>5.8500000000000003E-2</c:v>
                      </c:pt>
                      <c:pt idx="118">
                        <c:v>5.8999999999999997E-2</c:v>
                      </c:pt>
                      <c:pt idx="119">
                        <c:v>5.9499999999999997E-2</c:v>
                      </c:pt>
                      <c:pt idx="120">
                        <c:v>0.06</c:v>
                      </c:pt>
                      <c:pt idx="121">
                        <c:v>6.0499999999999998E-2</c:v>
                      </c:pt>
                      <c:pt idx="122">
                        <c:v>6.0999999999999999E-2</c:v>
                      </c:pt>
                      <c:pt idx="123">
                        <c:v>6.1499999999999999E-2</c:v>
                      </c:pt>
                      <c:pt idx="124">
                        <c:v>6.2E-2</c:v>
                      </c:pt>
                      <c:pt idx="125">
                        <c:v>6.25E-2</c:v>
                      </c:pt>
                      <c:pt idx="126">
                        <c:v>6.3E-2</c:v>
                      </c:pt>
                      <c:pt idx="127">
                        <c:v>6.3500000000000001E-2</c:v>
                      </c:pt>
                      <c:pt idx="128">
                        <c:v>6.4000000000000001E-2</c:v>
                      </c:pt>
                      <c:pt idx="129">
                        <c:v>6.4500000000000002E-2</c:v>
                      </c:pt>
                      <c:pt idx="130">
                        <c:v>6.5000000000000002E-2</c:v>
                      </c:pt>
                      <c:pt idx="131">
                        <c:v>6.5500000000000003E-2</c:v>
                      </c:pt>
                      <c:pt idx="132">
                        <c:v>6.6000000000000003E-2</c:v>
                      </c:pt>
                      <c:pt idx="133">
                        <c:v>6.6500000000000004E-2</c:v>
                      </c:pt>
                      <c:pt idx="134">
                        <c:v>6.7000000000000004E-2</c:v>
                      </c:pt>
                      <c:pt idx="135">
                        <c:v>6.7500000000000004E-2</c:v>
                      </c:pt>
                      <c:pt idx="136">
                        <c:v>6.8000000000000005E-2</c:v>
                      </c:pt>
                      <c:pt idx="137">
                        <c:v>6.8500000000000005E-2</c:v>
                      </c:pt>
                      <c:pt idx="138">
                        <c:v>6.9000000000000006E-2</c:v>
                      </c:pt>
                      <c:pt idx="139">
                        <c:v>6.9500000000000006E-2</c:v>
                      </c:pt>
                      <c:pt idx="140">
                        <c:v>7.0000000000000007E-2</c:v>
                      </c:pt>
                      <c:pt idx="141">
                        <c:v>7.0499999999999993E-2</c:v>
                      </c:pt>
                      <c:pt idx="142">
                        <c:v>7.0999999999999994E-2</c:v>
                      </c:pt>
                      <c:pt idx="143">
                        <c:v>7.1499999999999994E-2</c:v>
                      </c:pt>
                      <c:pt idx="144">
                        <c:v>7.1999999999999995E-2</c:v>
                      </c:pt>
                      <c:pt idx="145">
                        <c:v>7.2499999999999995E-2</c:v>
                      </c:pt>
                      <c:pt idx="146">
                        <c:v>7.2999999999999995E-2</c:v>
                      </c:pt>
                      <c:pt idx="147">
                        <c:v>7.3499999999999996E-2</c:v>
                      </c:pt>
                      <c:pt idx="148">
                        <c:v>7.3999999999999996E-2</c:v>
                      </c:pt>
                      <c:pt idx="149">
                        <c:v>7.4499999999999997E-2</c:v>
                      </c:pt>
                      <c:pt idx="150">
                        <c:v>7.4999999999999997E-2</c:v>
                      </c:pt>
                      <c:pt idx="151">
                        <c:v>7.5499999999999998E-2</c:v>
                      </c:pt>
                      <c:pt idx="152">
                        <c:v>7.5999999999999998E-2</c:v>
                      </c:pt>
                      <c:pt idx="153">
                        <c:v>7.6499999999999999E-2</c:v>
                      </c:pt>
                      <c:pt idx="154">
                        <c:v>7.6999999999999999E-2</c:v>
                      </c:pt>
                      <c:pt idx="155">
                        <c:v>7.7499999999999999E-2</c:v>
                      </c:pt>
                      <c:pt idx="156">
                        <c:v>7.8E-2</c:v>
                      </c:pt>
                      <c:pt idx="157">
                        <c:v>7.85E-2</c:v>
                      </c:pt>
                      <c:pt idx="158">
                        <c:v>7.9000000000000001E-2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Arkusz1!$U$2:$U$160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0.15441176470588236</c:v>
                      </c:pt>
                      <c:pt idx="2">
                        <c:v>0.30882352941176472</c:v>
                      </c:pt>
                      <c:pt idx="3">
                        <c:v>0.46323529411764708</c:v>
                      </c:pt>
                      <c:pt idx="4">
                        <c:v>0.61764705882352944</c:v>
                      </c:pt>
                      <c:pt idx="5">
                        <c:v>0.7720588235294118</c:v>
                      </c:pt>
                      <c:pt idx="6">
                        <c:v>0.92647058823529416</c:v>
                      </c:pt>
                      <c:pt idx="7">
                        <c:v>1.0808823529411764</c:v>
                      </c:pt>
                      <c:pt idx="8">
                        <c:v>1.2352941176470589</c:v>
                      </c:pt>
                      <c:pt idx="9">
                        <c:v>1.3897058823529411</c:v>
                      </c:pt>
                      <c:pt idx="10">
                        <c:v>1.5441176470588236</c:v>
                      </c:pt>
                      <c:pt idx="11">
                        <c:v>1.6985294117647056</c:v>
                      </c:pt>
                      <c:pt idx="12">
                        <c:v>1.8529411764705883</c:v>
                      </c:pt>
                      <c:pt idx="13">
                        <c:v>2.0073529411764706</c:v>
                      </c:pt>
                      <c:pt idx="14">
                        <c:v>2.1617647058823528</c:v>
                      </c:pt>
                      <c:pt idx="15">
                        <c:v>2.3161764705882351</c:v>
                      </c:pt>
                      <c:pt idx="16">
                        <c:v>2.4705882352941178</c:v>
                      </c:pt>
                      <c:pt idx="17">
                        <c:v>2.625</c:v>
                      </c:pt>
                      <c:pt idx="18">
                        <c:v>2.7794117647058822</c:v>
                      </c:pt>
                      <c:pt idx="19">
                        <c:v>2.9338235294117645</c:v>
                      </c:pt>
                      <c:pt idx="20">
                        <c:v>3.0882352941176472</c:v>
                      </c:pt>
                      <c:pt idx="21">
                        <c:v>3.2426470588235294</c:v>
                      </c:pt>
                      <c:pt idx="22">
                        <c:v>3.3970588235294112</c:v>
                      </c:pt>
                      <c:pt idx="23">
                        <c:v>3.5514705882352939</c:v>
                      </c:pt>
                      <c:pt idx="24">
                        <c:v>3.7058823529411766</c:v>
                      </c:pt>
                      <c:pt idx="25">
                        <c:v>3.8602941176470589</c:v>
                      </c:pt>
                      <c:pt idx="26">
                        <c:v>4.0147058823529411</c:v>
                      </c:pt>
                      <c:pt idx="27">
                        <c:v>4.1691176470588234</c:v>
                      </c:pt>
                      <c:pt idx="28">
                        <c:v>4.3235294117647056</c:v>
                      </c:pt>
                      <c:pt idx="29">
                        <c:v>4.4779411764705888</c:v>
                      </c:pt>
                      <c:pt idx="30">
                        <c:v>4.6323529411764701</c:v>
                      </c:pt>
                      <c:pt idx="31">
                        <c:v>4.7867647058823524</c:v>
                      </c:pt>
                      <c:pt idx="32">
                        <c:v>4.9411764705882355</c:v>
                      </c:pt>
                      <c:pt idx="33">
                        <c:v>5.0955882352941178</c:v>
                      </c:pt>
                      <c:pt idx="34">
                        <c:v>5.25</c:v>
                      </c:pt>
                      <c:pt idx="35">
                        <c:v>5.4044117647058822</c:v>
                      </c:pt>
                      <c:pt idx="36">
                        <c:v>5.5588235294117645</c:v>
                      </c:pt>
                      <c:pt idx="37">
                        <c:v>5.7132352941176467</c:v>
                      </c:pt>
                      <c:pt idx="38">
                        <c:v>5.867647058823529</c:v>
                      </c:pt>
                      <c:pt idx="39">
                        <c:v>6.0220588235294112</c:v>
                      </c:pt>
                      <c:pt idx="40">
                        <c:v>6.1764705882352944</c:v>
                      </c:pt>
                      <c:pt idx="41">
                        <c:v>6.3308823529411766</c:v>
                      </c:pt>
                      <c:pt idx="42">
                        <c:v>6.4852941176470589</c:v>
                      </c:pt>
                      <c:pt idx="43">
                        <c:v>6.6397058823529402</c:v>
                      </c:pt>
                      <c:pt idx="44">
                        <c:v>6.7941176470588225</c:v>
                      </c:pt>
                      <c:pt idx="45">
                        <c:v>6.9485294117647056</c:v>
                      </c:pt>
                      <c:pt idx="46">
                        <c:v>7.1029411764705879</c:v>
                      </c:pt>
                      <c:pt idx="47">
                        <c:v>7.2573529411764701</c:v>
                      </c:pt>
                      <c:pt idx="48">
                        <c:v>7.4117647058823533</c:v>
                      </c:pt>
                      <c:pt idx="49">
                        <c:v>7.5661764705882355</c:v>
                      </c:pt>
                      <c:pt idx="50">
                        <c:v>7.7205882352941178</c:v>
                      </c:pt>
                      <c:pt idx="51">
                        <c:v>7.8749999999999991</c:v>
                      </c:pt>
                      <c:pt idx="52">
                        <c:v>8.0294117647058822</c:v>
                      </c:pt>
                      <c:pt idx="53">
                        <c:v>8.1838235294117645</c:v>
                      </c:pt>
                      <c:pt idx="54">
                        <c:v>8.3382352941176467</c:v>
                      </c:pt>
                      <c:pt idx="55">
                        <c:v>8.492647058823529</c:v>
                      </c:pt>
                      <c:pt idx="56">
                        <c:v>8.6470588235294112</c:v>
                      </c:pt>
                      <c:pt idx="57">
                        <c:v>8.8014705882352935</c:v>
                      </c:pt>
                      <c:pt idx="58">
                        <c:v>8.9558823529411775</c:v>
                      </c:pt>
                      <c:pt idx="59">
                        <c:v>9.110294117647058</c:v>
                      </c:pt>
                      <c:pt idx="60">
                        <c:v>9.2647058823529402</c:v>
                      </c:pt>
                      <c:pt idx="61">
                        <c:v>9.4191176470588225</c:v>
                      </c:pt>
                      <c:pt idx="62">
                        <c:v>9.5735294117647047</c:v>
                      </c:pt>
                      <c:pt idx="63">
                        <c:v>9.7279411764705888</c:v>
                      </c:pt>
                      <c:pt idx="64">
                        <c:v>9.882352941176471</c:v>
                      </c:pt>
                      <c:pt idx="65">
                        <c:v>10.036764705882353</c:v>
                      </c:pt>
                      <c:pt idx="66">
                        <c:v>10.191176470588236</c:v>
                      </c:pt>
                      <c:pt idx="67">
                        <c:v>10.345588235294118</c:v>
                      </c:pt>
                      <c:pt idx="68">
                        <c:v>10.5</c:v>
                      </c:pt>
                      <c:pt idx="69">
                        <c:v>10.654411764705882</c:v>
                      </c:pt>
                      <c:pt idx="70">
                        <c:v>10.808823529411764</c:v>
                      </c:pt>
                      <c:pt idx="71">
                        <c:v>10.963235294117645</c:v>
                      </c:pt>
                      <c:pt idx="72">
                        <c:v>11.117647058823529</c:v>
                      </c:pt>
                      <c:pt idx="73">
                        <c:v>11.272058823529411</c:v>
                      </c:pt>
                      <c:pt idx="74">
                        <c:v>11.426470588235293</c:v>
                      </c:pt>
                      <c:pt idx="75">
                        <c:v>11.580882352941176</c:v>
                      </c:pt>
                      <c:pt idx="76">
                        <c:v>11.735294117647058</c:v>
                      </c:pt>
                      <c:pt idx="77">
                        <c:v>11.88970588235294</c:v>
                      </c:pt>
                      <c:pt idx="78">
                        <c:v>12.044117647058822</c:v>
                      </c:pt>
                      <c:pt idx="79">
                        <c:v>12.198529411764705</c:v>
                      </c:pt>
                      <c:pt idx="80">
                        <c:v>12.044117647058822</c:v>
                      </c:pt>
                      <c:pt idx="81">
                        <c:v>11.88970588235294</c:v>
                      </c:pt>
                      <c:pt idx="82">
                        <c:v>11.735294117647058</c:v>
                      </c:pt>
                      <c:pt idx="83">
                        <c:v>11.580882352941176</c:v>
                      </c:pt>
                      <c:pt idx="84">
                        <c:v>11.426470588235293</c:v>
                      </c:pt>
                      <c:pt idx="85">
                        <c:v>11.272058823529411</c:v>
                      </c:pt>
                      <c:pt idx="86">
                        <c:v>11.117647058823529</c:v>
                      </c:pt>
                      <c:pt idx="87">
                        <c:v>10.963235294117649</c:v>
                      </c:pt>
                      <c:pt idx="88">
                        <c:v>10.808823529411764</c:v>
                      </c:pt>
                      <c:pt idx="89">
                        <c:v>10.654411764705882</c:v>
                      </c:pt>
                      <c:pt idx="90">
                        <c:v>10.5</c:v>
                      </c:pt>
                      <c:pt idx="91">
                        <c:v>10.345588235294118</c:v>
                      </c:pt>
                      <c:pt idx="92">
                        <c:v>10.191176470588236</c:v>
                      </c:pt>
                      <c:pt idx="93">
                        <c:v>10.036764705882353</c:v>
                      </c:pt>
                      <c:pt idx="94">
                        <c:v>9.882352941176471</c:v>
                      </c:pt>
                      <c:pt idx="95">
                        <c:v>9.7279411764705888</c:v>
                      </c:pt>
                      <c:pt idx="96">
                        <c:v>9.5735294117647047</c:v>
                      </c:pt>
                      <c:pt idx="97">
                        <c:v>9.4191176470588225</c:v>
                      </c:pt>
                      <c:pt idx="98">
                        <c:v>9.2647058823529402</c:v>
                      </c:pt>
                      <c:pt idx="99">
                        <c:v>9.110294117647058</c:v>
                      </c:pt>
                      <c:pt idx="100">
                        <c:v>8.9558823529411757</c:v>
                      </c:pt>
                      <c:pt idx="101">
                        <c:v>8.8014705882352935</c:v>
                      </c:pt>
                      <c:pt idx="102">
                        <c:v>8.6470588235294112</c:v>
                      </c:pt>
                      <c:pt idx="103">
                        <c:v>8.492647058823529</c:v>
                      </c:pt>
                      <c:pt idx="104">
                        <c:v>8.3382352941176467</c:v>
                      </c:pt>
                      <c:pt idx="105">
                        <c:v>8.1838235294117645</c:v>
                      </c:pt>
                      <c:pt idx="106">
                        <c:v>8.0294117647058822</c:v>
                      </c:pt>
                      <c:pt idx="107">
                        <c:v>7.875</c:v>
                      </c:pt>
                      <c:pt idx="108">
                        <c:v>7.7205882352941178</c:v>
                      </c:pt>
                      <c:pt idx="109">
                        <c:v>7.5661764705882355</c:v>
                      </c:pt>
                      <c:pt idx="110">
                        <c:v>7.4117647058823533</c:v>
                      </c:pt>
                      <c:pt idx="111">
                        <c:v>7.2573529411764701</c:v>
                      </c:pt>
                      <c:pt idx="112">
                        <c:v>7.1029411764705879</c:v>
                      </c:pt>
                      <c:pt idx="113">
                        <c:v>6.9485294117647056</c:v>
                      </c:pt>
                      <c:pt idx="114">
                        <c:v>6.7941176470588225</c:v>
                      </c:pt>
                      <c:pt idx="115">
                        <c:v>6.6397058823529411</c:v>
                      </c:pt>
                      <c:pt idx="116">
                        <c:v>6.4852941176470589</c:v>
                      </c:pt>
                      <c:pt idx="117">
                        <c:v>6.3308823529411766</c:v>
                      </c:pt>
                      <c:pt idx="118">
                        <c:v>6.1764705882352944</c:v>
                      </c:pt>
                      <c:pt idx="119">
                        <c:v>6.0220588235294112</c:v>
                      </c:pt>
                      <c:pt idx="120">
                        <c:v>5.867647058823529</c:v>
                      </c:pt>
                      <c:pt idx="121">
                        <c:v>5.7132352941176467</c:v>
                      </c:pt>
                      <c:pt idx="122">
                        <c:v>5.5588235294117654</c:v>
                      </c:pt>
                      <c:pt idx="123">
                        <c:v>5.4044117647058822</c:v>
                      </c:pt>
                      <c:pt idx="124">
                        <c:v>5.25</c:v>
                      </c:pt>
                      <c:pt idx="125">
                        <c:v>5.0955882352941178</c:v>
                      </c:pt>
                      <c:pt idx="126">
                        <c:v>4.9411764705882355</c:v>
                      </c:pt>
                      <c:pt idx="127">
                        <c:v>4.7867647058823524</c:v>
                      </c:pt>
                      <c:pt idx="128">
                        <c:v>4.6323529411764701</c:v>
                      </c:pt>
                      <c:pt idx="129">
                        <c:v>4.4779411764705879</c:v>
                      </c:pt>
                      <c:pt idx="130">
                        <c:v>4.3235294117647065</c:v>
                      </c:pt>
                      <c:pt idx="131">
                        <c:v>4.1691176470588243</c:v>
                      </c:pt>
                      <c:pt idx="132">
                        <c:v>4.0147058823529411</c:v>
                      </c:pt>
                      <c:pt idx="133">
                        <c:v>3.8602941176470589</c:v>
                      </c:pt>
                      <c:pt idx="134">
                        <c:v>3.7058823529411766</c:v>
                      </c:pt>
                      <c:pt idx="135">
                        <c:v>3.5514705882352939</c:v>
                      </c:pt>
                      <c:pt idx="136">
                        <c:v>3.3970588235294112</c:v>
                      </c:pt>
                      <c:pt idx="137">
                        <c:v>3.242647058823529</c:v>
                      </c:pt>
                      <c:pt idx="138">
                        <c:v>3.0882352941176476</c:v>
                      </c:pt>
                      <c:pt idx="139">
                        <c:v>2.9338235294117649</c:v>
                      </c:pt>
                      <c:pt idx="140">
                        <c:v>2.7794117647058827</c:v>
                      </c:pt>
                      <c:pt idx="141">
                        <c:v>2.625</c:v>
                      </c:pt>
                      <c:pt idx="142">
                        <c:v>2.4705882352941178</c:v>
                      </c:pt>
                      <c:pt idx="143">
                        <c:v>2.3161764705882351</c:v>
                      </c:pt>
                      <c:pt idx="144">
                        <c:v>2.1617647058823528</c:v>
                      </c:pt>
                      <c:pt idx="145">
                        <c:v>2.0073529411764701</c:v>
                      </c:pt>
                      <c:pt idx="146">
                        <c:v>1.8529411764705876</c:v>
                      </c:pt>
                      <c:pt idx="147">
                        <c:v>1.6985294117647052</c:v>
                      </c:pt>
                      <c:pt idx="148">
                        <c:v>1.5441176470588227</c:v>
                      </c:pt>
                      <c:pt idx="149">
                        <c:v>1.3897058823529402</c:v>
                      </c:pt>
                      <c:pt idx="150">
                        <c:v>1.23529411764706</c:v>
                      </c:pt>
                      <c:pt idx="151">
                        <c:v>1.0808823529411773</c:v>
                      </c:pt>
                      <c:pt idx="152">
                        <c:v>0.92647058823529493</c:v>
                      </c:pt>
                      <c:pt idx="153">
                        <c:v>0.77205882352941246</c:v>
                      </c:pt>
                      <c:pt idx="154">
                        <c:v>0.61764705882352999</c:v>
                      </c:pt>
                      <c:pt idx="155">
                        <c:v>0.46323529411764747</c:v>
                      </c:pt>
                      <c:pt idx="156">
                        <c:v>0.308823529411765</c:v>
                      </c:pt>
                      <c:pt idx="157">
                        <c:v>0.1544117647058825</c:v>
                      </c:pt>
                      <c:pt idx="15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DB1-48D2-A693-4B9CD8853DC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Arkusz1!$V$1</c15:sqref>
                        </c15:formulaRef>
                      </c:ext>
                    </c:extLst>
                    <c:strCache>
                      <c:ptCount val="1"/>
                      <c:pt idx="0">
                        <c:v>Mgzx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Arkusz1!$T$2:$T$160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4.4999999999999997E-3</c:v>
                      </c:pt>
                      <c:pt idx="10">
                        <c:v>5.0000000000000001E-3</c:v>
                      </c:pt>
                      <c:pt idx="11">
                        <c:v>5.4999999999999997E-3</c:v>
                      </c:pt>
                      <c:pt idx="12">
                        <c:v>6.0000000000000001E-3</c:v>
                      </c:pt>
                      <c:pt idx="13">
                        <c:v>6.4999999999999997E-3</c:v>
                      </c:pt>
                      <c:pt idx="14">
                        <c:v>7.0000000000000001E-3</c:v>
                      </c:pt>
                      <c:pt idx="15">
                        <c:v>7.4999999999999997E-3</c:v>
                      </c:pt>
                      <c:pt idx="16">
                        <c:v>8.0000000000000002E-3</c:v>
                      </c:pt>
                      <c:pt idx="17">
                        <c:v>8.5000000000000006E-3</c:v>
                      </c:pt>
                      <c:pt idx="18">
                        <c:v>8.9999999999999993E-3</c:v>
                      </c:pt>
                      <c:pt idx="19">
                        <c:v>9.4999999999999998E-3</c:v>
                      </c:pt>
                      <c:pt idx="20">
                        <c:v>0.01</c:v>
                      </c:pt>
                      <c:pt idx="21">
                        <c:v>1.0500000000000001E-2</c:v>
                      </c:pt>
                      <c:pt idx="22">
                        <c:v>1.0999999999999999E-2</c:v>
                      </c:pt>
                      <c:pt idx="23">
                        <c:v>1.15E-2</c:v>
                      </c:pt>
                      <c:pt idx="24">
                        <c:v>1.2E-2</c:v>
                      </c:pt>
                      <c:pt idx="25">
                        <c:v>1.2500000000000001E-2</c:v>
                      </c:pt>
                      <c:pt idx="26">
                        <c:v>1.2999999999999999E-2</c:v>
                      </c:pt>
                      <c:pt idx="27">
                        <c:v>1.35E-2</c:v>
                      </c:pt>
                      <c:pt idx="28">
                        <c:v>1.4E-2</c:v>
                      </c:pt>
                      <c:pt idx="29">
                        <c:v>1.4500000000000001E-2</c:v>
                      </c:pt>
                      <c:pt idx="30">
                        <c:v>1.4999999999999999E-2</c:v>
                      </c:pt>
                      <c:pt idx="31">
                        <c:v>1.55E-2</c:v>
                      </c:pt>
                      <c:pt idx="32">
                        <c:v>1.6E-2</c:v>
                      </c:pt>
                      <c:pt idx="33">
                        <c:v>1.6500000000000001E-2</c:v>
                      </c:pt>
                      <c:pt idx="34">
                        <c:v>1.7000000000000001E-2</c:v>
                      </c:pt>
                      <c:pt idx="35">
                        <c:v>1.7500000000000002E-2</c:v>
                      </c:pt>
                      <c:pt idx="36">
                        <c:v>1.7999999999999999E-2</c:v>
                      </c:pt>
                      <c:pt idx="37">
                        <c:v>1.8499999999999999E-2</c:v>
                      </c:pt>
                      <c:pt idx="38">
                        <c:v>1.9E-2</c:v>
                      </c:pt>
                      <c:pt idx="39">
                        <c:v>1.95E-2</c:v>
                      </c:pt>
                      <c:pt idx="40">
                        <c:v>0.02</c:v>
                      </c:pt>
                      <c:pt idx="41">
                        <c:v>2.0500000000000001E-2</c:v>
                      </c:pt>
                      <c:pt idx="42">
                        <c:v>2.1000000000000001E-2</c:v>
                      </c:pt>
                      <c:pt idx="43">
                        <c:v>2.1499999999999998E-2</c:v>
                      </c:pt>
                      <c:pt idx="44">
                        <c:v>2.1999999999999999E-2</c:v>
                      </c:pt>
                      <c:pt idx="45">
                        <c:v>2.2499999999999999E-2</c:v>
                      </c:pt>
                      <c:pt idx="46">
                        <c:v>2.3E-2</c:v>
                      </c:pt>
                      <c:pt idx="47">
                        <c:v>2.35E-2</c:v>
                      </c:pt>
                      <c:pt idx="48">
                        <c:v>2.4E-2</c:v>
                      </c:pt>
                      <c:pt idx="49">
                        <c:v>2.4500000000000001E-2</c:v>
                      </c:pt>
                      <c:pt idx="50">
                        <c:v>2.5000000000000001E-2</c:v>
                      </c:pt>
                      <c:pt idx="51">
                        <c:v>2.5499999999999998E-2</c:v>
                      </c:pt>
                      <c:pt idx="52">
                        <c:v>2.5999999999999999E-2</c:v>
                      </c:pt>
                      <c:pt idx="53">
                        <c:v>2.6499999999999999E-2</c:v>
                      </c:pt>
                      <c:pt idx="54">
                        <c:v>2.7E-2</c:v>
                      </c:pt>
                      <c:pt idx="55">
                        <c:v>2.75E-2</c:v>
                      </c:pt>
                      <c:pt idx="56">
                        <c:v>2.8000000000000001E-2</c:v>
                      </c:pt>
                      <c:pt idx="57">
                        <c:v>2.8500000000000001E-2</c:v>
                      </c:pt>
                      <c:pt idx="58">
                        <c:v>2.9000000000000001E-2</c:v>
                      </c:pt>
                      <c:pt idx="59">
                        <c:v>2.9499999999999998E-2</c:v>
                      </c:pt>
                      <c:pt idx="60">
                        <c:v>0.03</c:v>
                      </c:pt>
                      <c:pt idx="61">
                        <c:v>3.0499999999999999E-2</c:v>
                      </c:pt>
                      <c:pt idx="62">
                        <c:v>3.1E-2</c:v>
                      </c:pt>
                      <c:pt idx="63">
                        <c:v>3.15E-2</c:v>
                      </c:pt>
                      <c:pt idx="64">
                        <c:v>3.2000000000000001E-2</c:v>
                      </c:pt>
                      <c:pt idx="65">
                        <c:v>3.2500000000000001E-2</c:v>
                      </c:pt>
                      <c:pt idx="66">
                        <c:v>3.3000000000000002E-2</c:v>
                      </c:pt>
                      <c:pt idx="67">
                        <c:v>3.3500000000000002E-2</c:v>
                      </c:pt>
                      <c:pt idx="68">
                        <c:v>3.4000000000000002E-2</c:v>
                      </c:pt>
                      <c:pt idx="69">
                        <c:v>3.4500000000000003E-2</c:v>
                      </c:pt>
                      <c:pt idx="70">
                        <c:v>3.5000000000000003E-2</c:v>
                      </c:pt>
                      <c:pt idx="71">
                        <c:v>3.5499999999999997E-2</c:v>
                      </c:pt>
                      <c:pt idx="72">
                        <c:v>3.5999999999999997E-2</c:v>
                      </c:pt>
                      <c:pt idx="73">
                        <c:v>3.6499999999999998E-2</c:v>
                      </c:pt>
                      <c:pt idx="74">
                        <c:v>3.6999999999999998E-2</c:v>
                      </c:pt>
                      <c:pt idx="75">
                        <c:v>3.7499999999999999E-2</c:v>
                      </c:pt>
                      <c:pt idx="76">
                        <c:v>3.7999999999999999E-2</c:v>
                      </c:pt>
                      <c:pt idx="77">
                        <c:v>3.85E-2</c:v>
                      </c:pt>
                      <c:pt idx="78">
                        <c:v>3.9E-2</c:v>
                      </c:pt>
                      <c:pt idx="79">
                        <c:v>3.95E-2</c:v>
                      </c:pt>
                      <c:pt idx="80">
                        <c:v>0.04</c:v>
                      </c:pt>
                      <c:pt idx="81">
                        <c:v>4.0500000000000001E-2</c:v>
                      </c:pt>
                      <c:pt idx="82">
                        <c:v>4.1000000000000002E-2</c:v>
                      </c:pt>
                      <c:pt idx="83">
                        <c:v>4.1500000000000002E-2</c:v>
                      </c:pt>
                      <c:pt idx="84">
                        <c:v>4.2000000000000003E-2</c:v>
                      </c:pt>
                      <c:pt idx="85">
                        <c:v>4.2500000000000003E-2</c:v>
                      </c:pt>
                      <c:pt idx="86">
                        <c:v>4.2999999999999997E-2</c:v>
                      </c:pt>
                      <c:pt idx="87">
                        <c:v>4.3499999999999997E-2</c:v>
                      </c:pt>
                      <c:pt idx="88">
                        <c:v>4.3999999999999997E-2</c:v>
                      </c:pt>
                      <c:pt idx="89">
                        <c:v>4.4499999999999998E-2</c:v>
                      </c:pt>
                      <c:pt idx="90">
                        <c:v>4.4999999999999998E-2</c:v>
                      </c:pt>
                      <c:pt idx="91">
                        <c:v>4.5499999999999999E-2</c:v>
                      </c:pt>
                      <c:pt idx="92">
                        <c:v>4.5999999999999999E-2</c:v>
                      </c:pt>
                      <c:pt idx="93">
                        <c:v>4.65E-2</c:v>
                      </c:pt>
                      <c:pt idx="94">
                        <c:v>4.7E-2</c:v>
                      </c:pt>
                      <c:pt idx="95">
                        <c:v>4.7500000000000001E-2</c:v>
                      </c:pt>
                      <c:pt idx="96">
                        <c:v>4.8000000000000001E-2</c:v>
                      </c:pt>
                      <c:pt idx="97">
                        <c:v>4.8500000000000001E-2</c:v>
                      </c:pt>
                      <c:pt idx="98">
                        <c:v>4.9000000000000002E-2</c:v>
                      </c:pt>
                      <c:pt idx="99">
                        <c:v>4.9500000000000002E-2</c:v>
                      </c:pt>
                      <c:pt idx="100">
                        <c:v>0.05</c:v>
                      </c:pt>
                      <c:pt idx="101">
                        <c:v>5.0500000000000003E-2</c:v>
                      </c:pt>
                      <c:pt idx="102">
                        <c:v>5.0999999999999997E-2</c:v>
                      </c:pt>
                      <c:pt idx="103">
                        <c:v>5.1499999999999997E-2</c:v>
                      </c:pt>
                      <c:pt idx="104">
                        <c:v>5.1999999999999998E-2</c:v>
                      </c:pt>
                      <c:pt idx="105">
                        <c:v>5.2499999999999998E-2</c:v>
                      </c:pt>
                      <c:pt idx="106">
                        <c:v>5.2999999999999999E-2</c:v>
                      </c:pt>
                      <c:pt idx="107">
                        <c:v>5.3499999999999999E-2</c:v>
                      </c:pt>
                      <c:pt idx="108">
                        <c:v>5.3999999999999999E-2</c:v>
                      </c:pt>
                      <c:pt idx="109">
                        <c:v>5.45E-2</c:v>
                      </c:pt>
                      <c:pt idx="110">
                        <c:v>5.5E-2</c:v>
                      </c:pt>
                      <c:pt idx="111">
                        <c:v>5.5500000000000001E-2</c:v>
                      </c:pt>
                      <c:pt idx="112">
                        <c:v>5.6000000000000001E-2</c:v>
                      </c:pt>
                      <c:pt idx="113">
                        <c:v>5.6500000000000002E-2</c:v>
                      </c:pt>
                      <c:pt idx="114">
                        <c:v>5.7000000000000002E-2</c:v>
                      </c:pt>
                      <c:pt idx="115">
                        <c:v>5.7500000000000002E-2</c:v>
                      </c:pt>
                      <c:pt idx="116">
                        <c:v>5.8000000000000003E-2</c:v>
                      </c:pt>
                      <c:pt idx="117">
                        <c:v>5.8500000000000003E-2</c:v>
                      </c:pt>
                      <c:pt idx="118">
                        <c:v>5.8999999999999997E-2</c:v>
                      </c:pt>
                      <c:pt idx="119">
                        <c:v>5.9499999999999997E-2</c:v>
                      </c:pt>
                      <c:pt idx="120">
                        <c:v>0.06</c:v>
                      </c:pt>
                      <c:pt idx="121">
                        <c:v>6.0499999999999998E-2</c:v>
                      </c:pt>
                      <c:pt idx="122">
                        <c:v>6.0999999999999999E-2</c:v>
                      </c:pt>
                      <c:pt idx="123">
                        <c:v>6.1499999999999999E-2</c:v>
                      </c:pt>
                      <c:pt idx="124">
                        <c:v>6.2E-2</c:v>
                      </c:pt>
                      <c:pt idx="125">
                        <c:v>6.25E-2</c:v>
                      </c:pt>
                      <c:pt idx="126">
                        <c:v>6.3E-2</c:v>
                      </c:pt>
                      <c:pt idx="127">
                        <c:v>6.3500000000000001E-2</c:v>
                      </c:pt>
                      <c:pt idx="128">
                        <c:v>6.4000000000000001E-2</c:v>
                      </c:pt>
                      <c:pt idx="129">
                        <c:v>6.4500000000000002E-2</c:v>
                      </c:pt>
                      <c:pt idx="130">
                        <c:v>6.5000000000000002E-2</c:v>
                      </c:pt>
                      <c:pt idx="131">
                        <c:v>6.5500000000000003E-2</c:v>
                      </c:pt>
                      <c:pt idx="132">
                        <c:v>6.6000000000000003E-2</c:v>
                      </c:pt>
                      <c:pt idx="133">
                        <c:v>6.6500000000000004E-2</c:v>
                      </c:pt>
                      <c:pt idx="134">
                        <c:v>6.7000000000000004E-2</c:v>
                      </c:pt>
                      <c:pt idx="135">
                        <c:v>6.7500000000000004E-2</c:v>
                      </c:pt>
                      <c:pt idx="136">
                        <c:v>6.8000000000000005E-2</c:v>
                      </c:pt>
                      <c:pt idx="137">
                        <c:v>6.8500000000000005E-2</c:v>
                      </c:pt>
                      <c:pt idx="138">
                        <c:v>6.9000000000000006E-2</c:v>
                      </c:pt>
                      <c:pt idx="139">
                        <c:v>6.9500000000000006E-2</c:v>
                      </c:pt>
                      <c:pt idx="140">
                        <c:v>7.0000000000000007E-2</c:v>
                      </c:pt>
                      <c:pt idx="141">
                        <c:v>7.0499999999999993E-2</c:v>
                      </c:pt>
                      <c:pt idx="142">
                        <c:v>7.0999999999999994E-2</c:v>
                      </c:pt>
                      <c:pt idx="143">
                        <c:v>7.1499999999999994E-2</c:v>
                      </c:pt>
                      <c:pt idx="144">
                        <c:v>7.1999999999999995E-2</c:v>
                      </c:pt>
                      <c:pt idx="145">
                        <c:v>7.2499999999999995E-2</c:v>
                      </c:pt>
                      <c:pt idx="146">
                        <c:v>7.2999999999999995E-2</c:v>
                      </c:pt>
                      <c:pt idx="147">
                        <c:v>7.3499999999999996E-2</c:v>
                      </c:pt>
                      <c:pt idx="148">
                        <c:v>7.3999999999999996E-2</c:v>
                      </c:pt>
                      <c:pt idx="149">
                        <c:v>7.4499999999999997E-2</c:v>
                      </c:pt>
                      <c:pt idx="150">
                        <c:v>7.4999999999999997E-2</c:v>
                      </c:pt>
                      <c:pt idx="151">
                        <c:v>7.5499999999999998E-2</c:v>
                      </c:pt>
                      <c:pt idx="152">
                        <c:v>7.5999999999999998E-2</c:v>
                      </c:pt>
                      <c:pt idx="153">
                        <c:v>7.6499999999999999E-2</c:v>
                      </c:pt>
                      <c:pt idx="154">
                        <c:v>7.6999999999999999E-2</c:v>
                      </c:pt>
                      <c:pt idx="155">
                        <c:v>7.7499999999999999E-2</c:v>
                      </c:pt>
                      <c:pt idx="156">
                        <c:v>7.8E-2</c:v>
                      </c:pt>
                      <c:pt idx="157">
                        <c:v>7.85E-2</c:v>
                      </c:pt>
                      <c:pt idx="158">
                        <c:v>7.9000000000000001E-2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Arkusz1!$V$2:$V$160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5.6192499999999999E-2</c:v>
                      </c:pt>
                      <c:pt idx="2">
                        <c:v>0.112385</c:v>
                      </c:pt>
                      <c:pt idx="3">
                        <c:v>0.16857749999999999</c:v>
                      </c:pt>
                      <c:pt idx="4">
                        <c:v>0.22477</c:v>
                      </c:pt>
                      <c:pt idx="5">
                        <c:v>0.2809625</c:v>
                      </c:pt>
                      <c:pt idx="6">
                        <c:v>0.33715499999999998</c:v>
                      </c:pt>
                      <c:pt idx="7">
                        <c:v>0.39334749999999996</c:v>
                      </c:pt>
                      <c:pt idx="8">
                        <c:v>0.44954</c:v>
                      </c:pt>
                      <c:pt idx="9">
                        <c:v>0.50573249999999992</c:v>
                      </c:pt>
                      <c:pt idx="10">
                        <c:v>0.56192500000000001</c:v>
                      </c:pt>
                      <c:pt idx="11">
                        <c:v>0.61811749999999988</c:v>
                      </c:pt>
                      <c:pt idx="12">
                        <c:v>0.67430999999999996</c:v>
                      </c:pt>
                      <c:pt idx="13">
                        <c:v>0.73050249999999994</c:v>
                      </c:pt>
                      <c:pt idx="14">
                        <c:v>0.78669499999999992</c:v>
                      </c:pt>
                      <c:pt idx="15">
                        <c:v>0.8428874999999999</c:v>
                      </c:pt>
                      <c:pt idx="16">
                        <c:v>0.89907999999999999</c:v>
                      </c:pt>
                      <c:pt idx="17">
                        <c:v>0.95527249999999997</c:v>
                      </c:pt>
                      <c:pt idx="18">
                        <c:v>1.0114649999999998</c:v>
                      </c:pt>
                      <c:pt idx="19">
                        <c:v>1.0676574999999999</c:v>
                      </c:pt>
                      <c:pt idx="20">
                        <c:v>1.12385</c:v>
                      </c:pt>
                      <c:pt idx="21">
                        <c:v>1.1800424999999999</c:v>
                      </c:pt>
                      <c:pt idx="22">
                        <c:v>1.2362349999999998</c:v>
                      </c:pt>
                      <c:pt idx="23">
                        <c:v>1.2924274999999998</c:v>
                      </c:pt>
                      <c:pt idx="24">
                        <c:v>1.3486199999999999</c:v>
                      </c:pt>
                      <c:pt idx="25">
                        <c:v>1.4048125</c:v>
                      </c:pt>
                      <c:pt idx="26">
                        <c:v>1.4610049999999999</c:v>
                      </c:pt>
                      <c:pt idx="27">
                        <c:v>1.5171974999999998</c:v>
                      </c:pt>
                      <c:pt idx="28">
                        <c:v>1.5733899999999998</c:v>
                      </c:pt>
                      <c:pt idx="29">
                        <c:v>1.6295824999999999</c:v>
                      </c:pt>
                      <c:pt idx="30">
                        <c:v>1.6857749999999998</c:v>
                      </c:pt>
                      <c:pt idx="31">
                        <c:v>1.7419674999999999</c:v>
                      </c:pt>
                      <c:pt idx="32">
                        <c:v>1.79816</c:v>
                      </c:pt>
                      <c:pt idx="33">
                        <c:v>1.8543524999999998</c:v>
                      </c:pt>
                      <c:pt idx="34">
                        <c:v>1.9105449999999999</c:v>
                      </c:pt>
                      <c:pt idx="35">
                        <c:v>1.9667375</c:v>
                      </c:pt>
                      <c:pt idx="36">
                        <c:v>2.0229299999999997</c:v>
                      </c:pt>
                      <c:pt idx="37">
                        <c:v>2.0791224999999995</c:v>
                      </c:pt>
                      <c:pt idx="38">
                        <c:v>2.1353149999999999</c:v>
                      </c:pt>
                      <c:pt idx="39">
                        <c:v>2.1915074999999997</c:v>
                      </c:pt>
                      <c:pt idx="40">
                        <c:v>2.2477</c:v>
                      </c:pt>
                      <c:pt idx="41">
                        <c:v>2.3038924999999999</c:v>
                      </c:pt>
                      <c:pt idx="42">
                        <c:v>2.3600849999999998</c:v>
                      </c:pt>
                      <c:pt idx="43">
                        <c:v>2.4162774999999996</c:v>
                      </c:pt>
                      <c:pt idx="44">
                        <c:v>2.4724699999999995</c:v>
                      </c:pt>
                      <c:pt idx="45">
                        <c:v>2.5286624999999998</c:v>
                      </c:pt>
                      <c:pt idx="46">
                        <c:v>2.5848549999999997</c:v>
                      </c:pt>
                      <c:pt idx="47">
                        <c:v>2.6410475</c:v>
                      </c:pt>
                      <c:pt idx="48">
                        <c:v>2.6972399999999999</c:v>
                      </c:pt>
                      <c:pt idx="49">
                        <c:v>2.7534324999999997</c:v>
                      </c:pt>
                      <c:pt idx="50">
                        <c:v>2.809625</c:v>
                      </c:pt>
                      <c:pt idx="51">
                        <c:v>2.8658174999999995</c:v>
                      </c:pt>
                      <c:pt idx="52">
                        <c:v>2.9220099999999998</c:v>
                      </c:pt>
                      <c:pt idx="53">
                        <c:v>2.9782024999999996</c:v>
                      </c:pt>
                      <c:pt idx="54">
                        <c:v>3.0343949999999995</c:v>
                      </c:pt>
                      <c:pt idx="55">
                        <c:v>3.0905874999999998</c:v>
                      </c:pt>
                      <c:pt idx="56">
                        <c:v>3.1467799999999997</c:v>
                      </c:pt>
                      <c:pt idx="57">
                        <c:v>3.2029725</c:v>
                      </c:pt>
                      <c:pt idx="58">
                        <c:v>3.2591649999999999</c:v>
                      </c:pt>
                      <c:pt idx="59">
                        <c:v>3.3153574999999997</c:v>
                      </c:pt>
                      <c:pt idx="60">
                        <c:v>3.3715499999999996</c:v>
                      </c:pt>
                      <c:pt idx="61">
                        <c:v>3.4277424999999995</c:v>
                      </c:pt>
                      <c:pt idx="62">
                        <c:v>3.4839349999999998</c:v>
                      </c:pt>
                      <c:pt idx="63">
                        <c:v>3.5401274999999996</c:v>
                      </c:pt>
                      <c:pt idx="64">
                        <c:v>3.59632</c:v>
                      </c:pt>
                      <c:pt idx="65">
                        <c:v>3.6525124999999998</c:v>
                      </c:pt>
                      <c:pt idx="66">
                        <c:v>3.7087049999999997</c:v>
                      </c:pt>
                      <c:pt idx="67">
                        <c:v>3.7648975</c:v>
                      </c:pt>
                      <c:pt idx="68">
                        <c:v>3.8210899999999999</c:v>
                      </c:pt>
                      <c:pt idx="69">
                        <c:v>3.8772825000000002</c:v>
                      </c:pt>
                      <c:pt idx="70">
                        <c:v>3.9334750000000001</c:v>
                      </c:pt>
                      <c:pt idx="71">
                        <c:v>3.9896674999999995</c:v>
                      </c:pt>
                      <c:pt idx="72">
                        <c:v>4.0458599999999993</c:v>
                      </c:pt>
                      <c:pt idx="73">
                        <c:v>4.1020524999999992</c:v>
                      </c:pt>
                      <c:pt idx="74">
                        <c:v>4.1582449999999991</c:v>
                      </c:pt>
                      <c:pt idx="75">
                        <c:v>4.2144374999999998</c:v>
                      </c:pt>
                      <c:pt idx="76">
                        <c:v>4.2706299999999997</c:v>
                      </c:pt>
                      <c:pt idx="77">
                        <c:v>4.3268224999999996</c:v>
                      </c:pt>
                      <c:pt idx="78">
                        <c:v>4.3830149999999994</c:v>
                      </c:pt>
                      <c:pt idx="79">
                        <c:v>4.4392074999999993</c:v>
                      </c:pt>
                      <c:pt idx="80" formatCode="General">
                        <c:v>4.3830149999999994</c:v>
                      </c:pt>
                      <c:pt idx="81" formatCode="General">
                        <c:v>4.3268224999999996</c:v>
                      </c:pt>
                      <c:pt idx="82" formatCode="General">
                        <c:v>4.2706299999999997</c:v>
                      </c:pt>
                      <c:pt idx="83" formatCode="General">
                        <c:v>4.2144374999999998</c:v>
                      </c:pt>
                      <c:pt idx="84" formatCode="General">
                        <c:v>4.1582449999999991</c:v>
                      </c:pt>
                      <c:pt idx="85" formatCode="General">
                        <c:v>4.1020524999999992</c:v>
                      </c:pt>
                      <c:pt idx="86" formatCode="General">
                        <c:v>4.0458599999999993</c:v>
                      </c:pt>
                      <c:pt idx="87" formatCode="General">
                        <c:v>3.9896674999999999</c:v>
                      </c:pt>
                      <c:pt idx="88" formatCode="General">
                        <c:v>3.9334750000000001</c:v>
                      </c:pt>
                      <c:pt idx="89" formatCode="General">
                        <c:v>3.8772825000000002</c:v>
                      </c:pt>
                      <c:pt idx="90" formatCode="General">
                        <c:v>3.8210899999999999</c:v>
                      </c:pt>
                      <c:pt idx="91" formatCode="General">
                        <c:v>3.7648975</c:v>
                      </c:pt>
                      <c:pt idx="92" formatCode="General">
                        <c:v>3.7087049999999997</c:v>
                      </c:pt>
                      <c:pt idx="93" formatCode="General">
                        <c:v>3.6525124999999998</c:v>
                      </c:pt>
                      <c:pt idx="94" formatCode="General">
                        <c:v>3.59632</c:v>
                      </c:pt>
                      <c:pt idx="95" formatCode="General">
                        <c:v>3.5401274999999996</c:v>
                      </c:pt>
                      <c:pt idx="96" formatCode="General">
                        <c:v>3.4839349999999998</c:v>
                      </c:pt>
                      <c:pt idx="97" formatCode="General">
                        <c:v>3.4277424999999995</c:v>
                      </c:pt>
                      <c:pt idx="98" formatCode="General">
                        <c:v>3.3715499999999996</c:v>
                      </c:pt>
                      <c:pt idx="99" formatCode="General">
                        <c:v>3.3153574999999997</c:v>
                      </c:pt>
                      <c:pt idx="100" formatCode="General">
                        <c:v>3.2591649999999994</c:v>
                      </c:pt>
                      <c:pt idx="101" formatCode="General">
                        <c:v>3.2029725</c:v>
                      </c:pt>
                      <c:pt idx="102" formatCode="General">
                        <c:v>3.1467799999999997</c:v>
                      </c:pt>
                      <c:pt idx="103" formatCode="General">
                        <c:v>3.0905874999999998</c:v>
                      </c:pt>
                      <c:pt idx="104" formatCode="General">
                        <c:v>3.0343949999999995</c:v>
                      </c:pt>
                      <c:pt idx="105" formatCode="General">
                        <c:v>2.9782025000000001</c:v>
                      </c:pt>
                      <c:pt idx="106" formatCode="General">
                        <c:v>2.9220100000000002</c:v>
                      </c:pt>
                      <c:pt idx="107" formatCode="General">
                        <c:v>2.8658174999999999</c:v>
                      </c:pt>
                      <c:pt idx="108" formatCode="General">
                        <c:v>2.809625</c:v>
                      </c:pt>
                      <c:pt idx="109" formatCode="General">
                        <c:v>2.7534324999999997</c:v>
                      </c:pt>
                      <c:pt idx="110" formatCode="General">
                        <c:v>2.6972399999999999</c:v>
                      </c:pt>
                      <c:pt idx="111" formatCode="General">
                        <c:v>2.6410475</c:v>
                      </c:pt>
                      <c:pt idx="112" formatCode="General">
                        <c:v>2.5848549999999997</c:v>
                      </c:pt>
                      <c:pt idx="113" formatCode="General">
                        <c:v>2.5286624999999998</c:v>
                      </c:pt>
                      <c:pt idx="114" formatCode="General">
                        <c:v>2.4724699999999995</c:v>
                      </c:pt>
                      <c:pt idx="115" formatCode="General">
                        <c:v>2.4162775000000001</c:v>
                      </c:pt>
                      <c:pt idx="116" formatCode="General">
                        <c:v>2.3600849999999998</c:v>
                      </c:pt>
                      <c:pt idx="117" formatCode="General">
                        <c:v>2.3038924999999999</c:v>
                      </c:pt>
                      <c:pt idx="118" formatCode="General">
                        <c:v>2.2477</c:v>
                      </c:pt>
                      <c:pt idx="119" formatCode="General">
                        <c:v>2.1915074999999997</c:v>
                      </c:pt>
                      <c:pt idx="120" formatCode="General">
                        <c:v>2.1353149999999999</c:v>
                      </c:pt>
                      <c:pt idx="121" formatCode="General">
                        <c:v>2.0791224999999995</c:v>
                      </c:pt>
                      <c:pt idx="122" formatCode="General">
                        <c:v>2.0229300000000001</c:v>
                      </c:pt>
                      <c:pt idx="123" formatCode="General">
                        <c:v>1.9667375</c:v>
                      </c:pt>
                      <c:pt idx="124" formatCode="General">
                        <c:v>1.9105449999999999</c:v>
                      </c:pt>
                      <c:pt idx="125" formatCode="General">
                        <c:v>1.8543524999999998</c:v>
                      </c:pt>
                      <c:pt idx="126" formatCode="General">
                        <c:v>1.79816</c:v>
                      </c:pt>
                      <c:pt idx="127" formatCode="General">
                        <c:v>1.7419674999999999</c:v>
                      </c:pt>
                      <c:pt idx="128" formatCode="General">
                        <c:v>1.6857749999999998</c:v>
                      </c:pt>
                      <c:pt idx="129" formatCode="General">
                        <c:v>1.6295824999999997</c:v>
                      </c:pt>
                      <c:pt idx="130" formatCode="General">
                        <c:v>1.5733900000000001</c:v>
                      </c:pt>
                      <c:pt idx="131" formatCode="General">
                        <c:v>1.5171975</c:v>
                      </c:pt>
                      <c:pt idx="132" formatCode="General">
                        <c:v>1.4610050000000001</c:v>
                      </c:pt>
                      <c:pt idx="133" formatCode="General">
                        <c:v>1.4048125</c:v>
                      </c:pt>
                      <c:pt idx="134" formatCode="General">
                        <c:v>1.3486199999999999</c:v>
                      </c:pt>
                      <c:pt idx="135" formatCode="General">
                        <c:v>1.2924274999999998</c:v>
                      </c:pt>
                      <c:pt idx="136" formatCode="General">
                        <c:v>1.2362349999999998</c:v>
                      </c:pt>
                      <c:pt idx="137" formatCode="General">
                        <c:v>1.1800424999999999</c:v>
                      </c:pt>
                      <c:pt idx="138" formatCode="General">
                        <c:v>1.1238500000000002</c:v>
                      </c:pt>
                      <c:pt idx="139" formatCode="General">
                        <c:v>1.0676575000000001</c:v>
                      </c:pt>
                      <c:pt idx="140" formatCode="General">
                        <c:v>1.0114650000000001</c:v>
                      </c:pt>
                      <c:pt idx="141" formatCode="General">
                        <c:v>0.95527249999999997</c:v>
                      </c:pt>
                      <c:pt idx="142" formatCode="General">
                        <c:v>0.89907999999999999</c:v>
                      </c:pt>
                      <c:pt idx="143" formatCode="General">
                        <c:v>0.8428874999999999</c:v>
                      </c:pt>
                      <c:pt idx="144" formatCode="General">
                        <c:v>0.78669499999999981</c:v>
                      </c:pt>
                      <c:pt idx="145" formatCode="General">
                        <c:v>0.73050249999999983</c:v>
                      </c:pt>
                      <c:pt idx="146" formatCode="General">
                        <c:v>0.67430999999999974</c:v>
                      </c:pt>
                      <c:pt idx="147" formatCode="General">
                        <c:v>0.61811749999999976</c:v>
                      </c:pt>
                      <c:pt idx="148" formatCode="General">
                        <c:v>0.56192499999999967</c:v>
                      </c:pt>
                      <c:pt idx="149" formatCode="General">
                        <c:v>0.50573249999999959</c:v>
                      </c:pt>
                      <c:pt idx="150" formatCode="General">
                        <c:v>0.44954000000000038</c:v>
                      </c:pt>
                      <c:pt idx="151" formatCode="General">
                        <c:v>0.39334750000000029</c:v>
                      </c:pt>
                      <c:pt idx="152" formatCode="General">
                        <c:v>0.33715500000000026</c:v>
                      </c:pt>
                      <c:pt idx="153" formatCode="General">
                        <c:v>0.28096250000000023</c:v>
                      </c:pt>
                      <c:pt idx="154" formatCode="General">
                        <c:v>0.22477000000000019</c:v>
                      </c:pt>
                      <c:pt idx="155" formatCode="General">
                        <c:v>0.16857750000000013</c:v>
                      </c:pt>
                      <c:pt idx="156" formatCode="General">
                        <c:v>0.1123850000000001</c:v>
                      </c:pt>
                      <c:pt idx="157" formatCode="General">
                        <c:v>5.6192500000000048E-2</c:v>
                      </c:pt>
                      <c:pt idx="158" formatCode="General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B1-48D2-A693-4B9CD8853DC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Arkusz1!$W$1</c15:sqref>
                        </c15:formulaRef>
                      </c:ext>
                    </c:extLst>
                    <c:strCache>
                      <c:ptCount val="1"/>
                      <c:pt idx="0">
                        <c:v>Mgw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Arkusz1!$T$2:$T$160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4.4999999999999997E-3</c:v>
                      </c:pt>
                      <c:pt idx="10">
                        <c:v>5.0000000000000001E-3</c:v>
                      </c:pt>
                      <c:pt idx="11">
                        <c:v>5.4999999999999997E-3</c:v>
                      </c:pt>
                      <c:pt idx="12">
                        <c:v>6.0000000000000001E-3</c:v>
                      </c:pt>
                      <c:pt idx="13">
                        <c:v>6.4999999999999997E-3</c:v>
                      </c:pt>
                      <c:pt idx="14">
                        <c:v>7.0000000000000001E-3</c:v>
                      </c:pt>
                      <c:pt idx="15">
                        <c:v>7.4999999999999997E-3</c:v>
                      </c:pt>
                      <c:pt idx="16">
                        <c:v>8.0000000000000002E-3</c:v>
                      </c:pt>
                      <c:pt idx="17">
                        <c:v>8.5000000000000006E-3</c:v>
                      </c:pt>
                      <c:pt idx="18">
                        <c:v>8.9999999999999993E-3</c:v>
                      </c:pt>
                      <c:pt idx="19">
                        <c:v>9.4999999999999998E-3</c:v>
                      </c:pt>
                      <c:pt idx="20">
                        <c:v>0.01</c:v>
                      </c:pt>
                      <c:pt idx="21">
                        <c:v>1.0500000000000001E-2</c:v>
                      </c:pt>
                      <c:pt idx="22">
                        <c:v>1.0999999999999999E-2</c:v>
                      </c:pt>
                      <c:pt idx="23">
                        <c:v>1.15E-2</c:v>
                      </c:pt>
                      <c:pt idx="24">
                        <c:v>1.2E-2</c:v>
                      </c:pt>
                      <c:pt idx="25">
                        <c:v>1.2500000000000001E-2</c:v>
                      </c:pt>
                      <c:pt idx="26">
                        <c:v>1.2999999999999999E-2</c:v>
                      </c:pt>
                      <c:pt idx="27">
                        <c:v>1.35E-2</c:v>
                      </c:pt>
                      <c:pt idx="28">
                        <c:v>1.4E-2</c:v>
                      </c:pt>
                      <c:pt idx="29">
                        <c:v>1.4500000000000001E-2</c:v>
                      </c:pt>
                      <c:pt idx="30">
                        <c:v>1.4999999999999999E-2</c:v>
                      </c:pt>
                      <c:pt idx="31">
                        <c:v>1.55E-2</c:v>
                      </c:pt>
                      <c:pt idx="32">
                        <c:v>1.6E-2</c:v>
                      </c:pt>
                      <c:pt idx="33">
                        <c:v>1.6500000000000001E-2</c:v>
                      </c:pt>
                      <c:pt idx="34">
                        <c:v>1.7000000000000001E-2</c:v>
                      </c:pt>
                      <c:pt idx="35">
                        <c:v>1.7500000000000002E-2</c:v>
                      </c:pt>
                      <c:pt idx="36">
                        <c:v>1.7999999999999999E-2</c:v>
                      </c:pt>
                      <c:pt idx="37">
                        <c:v>1.8499999999999999E-2</c:v>
                      </c:pt>
                      <c:pt idx="38">
                        <c:v>1.9E-2</c:v>
                      </c:pt>
                      <c:pt idx="39">
                        <c:v>1.95E-2</c:v>
                      </c:pt>
                      <c:pt idx="40">
                        <c:v>0.02</c:v>
                      </c:pt>
                      <c:pt idx="41">
                        <c:v>2.0500000000000001E-2</c:v>
                      </c:pt>
                      <c:pt idx="42">
                        <c:v>2.1000000000000001E-2</c:v>
                      </c:pt>
                      <c:pt idx="43">
                        <c:v>2.1499999999999998E-2</c:v>
                      </c:pt>
                      <c:pt idx="44">
                        <c:v>2.1999999999999999E-2</c:v>
                      </c:pt>
                      <c:pt idx="45">
                        <c:v>2.2499999999999999E-2</c:v>
                      </c:pt>
                      <c:pt idx="46">
                        <c:v>2.3E-2</c:v>
                      </c:pt>
                      <c:pt idx="47">
                        <c:v>2.35E-2</c:v>
                      </c:pt>
                      <c:pt idx="48">
                        <c:v>2.4E-2</c:v>
                      </c:pt>
                      <c:pt idx="49">
                        <c:v>2.4500000000000001E-2</c:v>
                      </c:pt>
                      <c:pt idx="50">
                        <c:v>2.5000000000000001E-2</c:v>
                      </c:pt>
                      <c:pt idx="51">
                        <c:v>2.5499999999999998E-2</c:v>
                      </c:pt>
                      <c:pt idx="52">
                        <c:v>2.5999999999999999E-2</c:v>
                      </c:pt>
                      <c:pt idx="53">
                        <c:v>2.6499999999999999E-2</c:v>
                      </c:pt>
                      <c:pt idx="54">
                        <c:v>2.7E-2</c:v>
                      </c:pt>
                      <c:pt idx="55">
                        <c:v>2.75E-2</c:v>
                      </c:pt>
                      <c:pt idx="56">
                        <c:v>2.8000000000000001E-2</c:v>
                      </c:pt>
                      <c:pt idx="57">
                        <c:v>2.8500000000000001E-2</c:v>
                      </c:pt>
                      <c:pt idx="58">
                        <c:v>2.9000000000000001E-2</c:v>
                      </c:pt>
                      <c:pt idx="59">
                        <c:v>2.9499999999999998E-2</c:v>
                      </c:pt>
                      <c:pt idx="60">
                        <c:v>0.03</c:v>
                      </c:pt>
                      <c:pt idx="61">
                        <c:v>3.0499999999999999E-2</c:v>
                      </c:pt>
                      <c:pt idx="62">
                        <c:v>3.1E-2</c:v>
                      </c:pt>
                      <c:pt idx="63">
                        <c:v>3.15E-2</c:v>
                      </c:pt>
                      <c:pt idx="64">
                        <c:v>3.2000000000000001E-2</c:v>
                      </c:pt>
                      <c:pt idx="65">
                        <c:v>3.2500000000000001E-2</c:v>
                      </c:pt>
                      <c:pt idx="66">
                        <c:v>3.3000000000000002E-2</c:v>
                      </c:pt>
                      <c:pt idx="67">
                        <c:v>3.3500000000000002E-2</c:v>
                      </c:pt>
                      <c:pt idx="68">
                        <c:v>3.4000000000000002E-2</c:v>
                      </c:pt>
                      <c:pt idx="69">
                        <c:v>3.4500000000000003E-2</c:v>
                      </c:pt>
                      <c:pt idx="70">
                        <c:v>3.5000000000000003E-2</c:v>
                      </c:pt>
                      <c:pt idx="71">
                        <c:v>3.5499999999999997E-2</c:v>
                      </c:pt>
                      <c:pt idx="72">
                        <c:v>3.5999999999999997E-2</c:v>
                      </c:pt>
                      <c:pt idx="73">
                        <c:v>3.6499999999999998E-2</c:v>
                      </c:pt>
                      <c:pt idx="74">
                        <c:v>3.6999999999999998E-2</c:v>
                      </c:pt>
                      <c:pt idx="75">
                        <c:v>3.7499999999999999E-2</c:v>
                      </c:pt>
                      <c:pt idx="76">
                        <c:v>3.7999999999999999E-2</c:v>
                      </c:pt>
                      <c:pt idx="77">
                        <c:v>3.85E-2</c:v>
                      </c:pt>
                      <c:pt idx="78">
                        <c:v>3.9E-2</c:v>
                      </c:pt>
                      <c:pt idx="79">
                        <c:v>3.95E-2</c:v>
                      </c:pt>
                      <c:pt idx="80">
                        <c:v>0.04</c:v>
                      </c:pt>
                      <c:pt idx="81">
                        <c:v>4.0500000000000001E-2</c:v>
                      </c:pt>
                      <c:pt idx="82">
                        <c:v>4.1000000000000002E-2</c:v>
                      </c:pt>
                      <c:pt idx="83">
                        <c:v>4.1500000000000002E-2</c:v>
                      </c:pt>
                      <c:pt idx="84">
                        <c:v>4.2000000000000003E-2</c:v>
                      </c:pt>
                      <c:pt idx="85">
                        <c:v>4.2500000000000003E-2</c:v>
                      </c:pt>
                      <c:pt idx="86">
                        <c:v>4.2999999999999997E-2</c:v>
                      </c:pt>
                      <c:pt idx="87">
                        <c:v>4.3499999999999997E-2</c:v>
                      </c:pt>
                      <c:pt idx="88">
                        <c:v>4.3999999999999997E-2</c:v>
                      </c:pt>
                      <c:pt idx="89">
                        <c:v>4.4499999999999998E-2</c:v>
                      </c:pt>
                      <c:pt idx="90">
                        <c:v>4.4999999999999998E-2</c:v>
                      </c:pt>
                      <c:pt idx="91">
                        <c:v>4.5499999999999999E-2</c:v>
                      </c:pt>
                      <c:pt idx="92">
                        <c:v>4.5999999999999999E-2</c:v>
                      </c:pt>
                      <c:pt idx="93">
                        <c:v>4.65E-2</c:v>
                      </c:pt>
                      <c:pt idx="94">
                        <c:v>4.7E-2</c:v>
                      </c:pt>
                      <c:pt idx="95">
                        <c:v>4.7500000000000001E-2</c:v>
                      </c:pt>
                      <c:pt idx="96">
                        <c:v>4.8000000000000001E-2</c:v>
                      </c:pt>
                      <c:pt idx="97">
                        <c:v>4.8500000000000001E-2</c:v>
                      </c:pt>
                      <c:pt idx="98">
                        <c:v>4.9000000000000002E-2</c:v>
                      </c:pt>
                      <c:pt idx="99">
                        <c:v>4.9500000000000002E-2</c:v>
                      </c:pt>
                      <c:pt idx="100">
                        <c:v>0.05</c:v>
                      </c:pt>
                      <c:pt idx="101">
                        <c:v>5.0500000000000003E-2</c:v>
                      </c:pt>
                      <c:pt idx="102">
                        <c:v>5.0999999999999997E-2</c:v>
                      </c:pt>
                      <c:pt idx="103">
                        <c:v>5.1499999999999997E-2</c:v>
                      </c:pt>
                      <c:pt idx="104">
                        <c:v>5.1999999999999998E-2</c:v>
                      </c:pt>
                      <c:pt idx="105">
                        <c:v>5.2499999999999998E-2</c:v>
                      </c:pt>
                      <c:pt idx="106">
                        <c:v>5.2999999999999999E-2</c:v>
                      </c:pt>
                      <c:pt idx="107">
                        <c:v>5.3499999999999999E-2</c:v>
                      </c:pt>
                      <c:pt idx="108">
                        <c:v>5.3999999999999999E-2</c:v>
                      </c:pt>
                      <c:pt idx="109">
                        <c:v>5.45E-2</c:v>
                      </c:pt>
                      <c:pt idx="110">
                        <c:v>5.5E-2</c:v>
                      </c:pt>
                      <c:pt idx="111">
                        <c:v>5.5500000000000001E-2</c:v>
                      </c:pt>
                      <c:pt idx="112">
                        <c:v>5.6000000000000001E-2</c:v>
                      </c:pt>
                      <c:pt idx="113">
                        <c:v>5.6500000000000002E-2</c:v>
                      </c:pt>
                      <c:pt idx="114">
                        <c:v>5.7000000000000002E-2</c:v>
                      </c:pt>
                      <c:pt idx="115">
                        <c:v>5.7500000000000002E-2</c:v>
                      </c:pt>
                      <c:pt idx="116">
                        <c:v>5.8000000000000003E-2</c:v>
                      </c:pt>
                      <c:pt idx="117">
                        <c:v>5.8500000000000003E-2</c:v>
                      </c:pt>
                      <c:pt idx="118">
                        <c:v>5.8999999999999997E-2</c:v>
                      </c:pt>
                      <c:pt idx="119">
                        <c:v>5.9499999999999997E-2</c:v>
                      </c:pt>
                      <c:pt idx="120">
                        <c:v>0.06</c:v>
                      </c:pt>
                      <c:pt idx="121">
                        <c:v>6.0499999999999998E-2</c:v>
                      </c:pt>
                      <c:pt idx="122">
                        <c:v>6.0999999999999999E-2</c:v>
                      </c:pt>
                      <c:pt idx="123">
                        <c:v>6.1499999999999999E-2</c:v>
                      </c:pt>
                      <c:pt idx="124">
                        <c:v>6.2E-2</c:v>
                      </c:pt>
                      <c:pt idx="125">
                        <c:v>6.25E-2</c:v>
                      </c:pt>
                      <c:pt idx="126">
                        <c:v>6.3E-2</c:v>
                      </c:pt>
                      <c:pt idx="127">
                        <c:v>6.3500000000000001E-2</c:v>
                      </c:pt>
                      <c:pt idx="128">
                        <c:v>6.4000000000000001E-2</c:v>
                      </c:pt>
                      <c:pt idx="129">
                        <c:v>6.4500000000000002E-2</c:v>
                      </c:pt>
                      <c:pt idx="130">
                        <c:v>6.5000000000000002E-2</c:v>
                      </c:pt>
                      <c:pt idx="131">
                        <c:v>6.5500000000000003E-2</c:v>
                      </c:pt>
                      <c:pt idx="132">
                        <c:v>6.6000000000000003E-2</c:v>
                      </c:pt>
                      <c:pt idx="133">
                        <c:v>6.6500000000000004E-2</c:v>
                      </c:pt>
                      <c:pt idx="134">
                        <c:v>6.7000000000000004E-2</c:v>
                      </c:pt>
                      <c:pt idx="135">
                        <c:v>6.7500000000000004E-2</c:v>
                      </c:pt>
                      <c:pt idx="136">
                        <c:v>6.8000000000000005E-2</c:v>
                      </c:pt>
                      <c:pt idx="137">
                        <c:v>6.8500000000000005E-2</c:v>
                      </c:pt>
                      <c:pt idx="138">
                        <c:v>6.9000000000000006E-2</c:v>
                      </c:pt>
                      <c:pt idx="139">
                        <c:v>6.9500000000000006E-2</c:v>
                      </c:pt>
                      <c:pt idx="140">
                        <c:v>7.0000000000000007E-2</c:v>
                      </c:pt>
                      <c:pt idx="141">
                        <c:v>7.0499999999999993E-2</c:v>
                      </c:pt>
                      <c:pt idx="142">
                        <c:v>7.0999999999999994E-2</c:v>
                      </c:pt>
                      <c:pt idx="143">
                        <c:v>7.1499999999999994E-2</c:v>
                      </c:pt>
                      <c:pt idx="144">
                        <c:v>7.1999999999999995E-2</c:v>
                      </c:pt>
                      <c:pt idx="145">
                        <c:v>7.2499999999999995E-2</c:v>
                      </c:pt>
                      <c:pt idx="146">
                        <c:v>7.2999999999999995E-2</c:v>
                      </c:pt>
                      <c:pt idx="147">
                        <c:v>7.3499999999999996E-2</c:v>
                      </c:pt>
                      <c:pt idx="148">
                        <c:v>7.3999999999999996E-2</c:v>
                      </c:pt>
                      <c:pt idx="149">
                        <c:v>7.4499999999999997E-2</c:v>
                      </c:pt>
                      <c:pt idx="150">
                        <c:v>7.4999999999999997E-2</c:v>
                      </c:pt>
                      <c:pt idx="151">
                        <c:v>7.5499999999999998E-2</c:v>
                      </c:pt>
                      <c:pt idx="152">
                        <c:v>7.5999999999999998E-2</c:v>
                      </c:pt>
                      <c:pt idx="153">
                        <c:v>7.6499999999999999E-2</c:v>
                      </c:pt>
                      <c:pt idx="154">
                        <c:v>7.6999999999999999E-2</c:v>
                      </c:pt>
                      <c:pt idx="155">
                        <c:v>7.7499999999999999E-2</c:v>
                      </c:pt>
                      <c:pt idx="156">
                        <c:v>7.8E-2</c:v>
                      </c:pt>
                      <c:pt idx="157">
                        <c:v>7.85E-2</c:v>
                      </c:pt>
                      <c:pt idx="158">
                        <c:v>7.9000000000000001E-2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Arkusz1!$W$2:$W$160</c15:sqref>
                        </c15:formulaRef>
                      </c:ext>
                    </c:extLst>
                    <c:numCache>
                      <c:formatCode>0.00000</c:formatCode>
                      <c:ptCount val="159"/>
                      <c:pt idx="0">
                        <c:v>0</c:v>
                      </c:pt>
                      <c:pt idx="1">
                        <c:v>0.16431856296789712</c:v>
                      </c:pt>
                      <c:pt idx="2">
                        <c:v>0.32863712593579425</c:v>
                      </c:pt>
                      <c:pt idx="3">
                        <c:v>0.49295568890369146</c:v>
                      </c:pt>
                      <c:pt idx="4">
                        <c:v>0.6572742518715885</c:v>
                      </c:pt>
                      <c:pt idx="5">
                        <c:v>0.82159281483948576</c:v>
                      </c:pt>
                      <c:pt idx="6">
                        <c:v>0.98591137780738292</c:v>
                      </c:pt>
                      <c:pt idx="7">
                        <c:v>1.1502299407752798</c:v>
                      </c:pt>
                      <c:pt idx="8">
                        <c:v>1.314548503743177</c:v>
                      </c:pt>
                      <c:pt idx="9">
                        <c:v>1.4788670667110742</c:v>
                      </c:pt>
                      <c:pt idx="10">
                        <c:v>1.6431856296789715</c:v>
                      </c:pt>
                      <c:pt idx="11">
                        <c:v>1.8075041926468682</c:v>
                      </c:pt>
                      <c:pt idx="12">
                        <c:v>1.9718227556147658</c:v>
                      </c:pt>
                      <c:pt idx="13">
                        <c:v>2.1361413185826628</c:v>
                      </c:pt>
                      <c:pt idx="14">
                        <c:v>2.3004598815505597</c:v>
                      </c:pt>
                      <c:pt idx="15">
                        <c:v>2.4647784445184566</c:v>
                      </c:pt>
                      <c:pt idx="16">
                        <c:v>2.629097007486354</c:v>
                      </c:pt>
                      <c:pt idx="17">
                        <c:v>2.7934155704542514</c:v>
                      </c:pt>
                      <c:pt idx="18">
                        <c:v>2.9577341334221483</c:v>
                      </c:pt>
                      <c:pt idx="19">
                        <c:v>3.1220526963900452</c:v>
                      </c:pt>
                      <c:pt idx="20">
                        <c:v>3.2863712593579431</c:v>
                      </c:pt>
                      <c:pt idx="21">
                        <c:v>3.4506898223258395</c:v>
                      </c:pt>
                      <c:pt idx="22">
                        <c:v>3.6150083852937365</c:v>
                      </c:pt>
                      <c:pt idx="23">
                        <c:v>3.7793269482616338</c:v>
                      </c:pt>
                      <c:pt idx="24">
                        <c:v>3.9436455112295317</c:v>
                      </c:pt>
                      <c:pt idx="25">
                        <c:v>4.1079640741974286</c:v>
                      </c:pt>
                      <c:pt idx="26">
                        <c:v>4.2722826371653255</c:v>
                      </c:pt>
                      <c:pt idx="27">
                        <c:v>4.4366012001332225</c:v>
                      </c:pt>
                      <c:pt idx="28">
                        <c:v>4.6009197631011194</c:v>
                      </c:pt>
                      <c:pt idx="29">
                        <c:v>4.7652383260690172</c:v>
                      </c:pt>
                      <c:pt idx="30">
                        <c:v>4.9295568890369132</c:v>
                      </c:pt>
                      <c:pt idx="31">
                        <c:v>5.0938754520048102</c:v>
                      </c:pt>
                      <c:pt idx="32">
                        <c:v>5.258194014972708</c:v>
                      </c:pt>
                      <c:pt idx="33">
                        <c:v>5.4225125779406058</c:v>
                      </c:pt>
                      <c:pt idx="34">
                        <c:v>5.5868311409085027</c:v>
                      </c:pt>
                      <c:pt idx="35">
                        <c:v>5.7511497038763997</c:v>
                      </c:pt>
                      <c:pt idx="36">
                        <c:v>5.9154682668442966</c:v>
                      </c:pt>
                      <c:pt idx="37">
                        <c:v>6.0797868298121935</c:v>
                      </c:pt>
                      <c:pt idx="38">
                        <c:v>6.2441053927800905</c:v>
                      </c:pt>
                      <c:pt idx="39">
                        <c:v>6.4084239557479874</c:v>
                      </c:pt>
                      <c:pt idx="40">
                        <c:v>6.5727425187158861</c:v>
                      </c:pt>
                      <c:pt idx="41">
                        <c:v>6.737061081683783</c:v>
                      </c:pt>
                      <c:pt idx="42">
                        <c:v>6.9013796446516791</c:v>
                      </c:pt>
                      <c:pt idx="43">
                        <c:v>7.065698207619576</c:v>
                      </c:pt>
                      <c:pt idx="44">
                        <c:v>7.2300167705874729</c:v>
                      </c:pt>
                      <c:pt idx="45">
                        <c:v>7.3943353335553708</c:v>
                      </c:pt>
                      <c:pt idx="46">
                        <c:v>7.5586538965232677</c:v>
                      </c:pt>
                      <c:pt idx="47">
                        <c:v>7.7229724594911646</c:v>
                      </c:pt>
                      <c:pt idx="48">
                        <c:v>7.8872910224590633</c:v>
                      </c:pt>
                      <c:pt idx="49">
                        <c:v>8.0516095854269594</c:v>
                      </c:pt>
                      <c:pt idx="50">
                        <c:v>8.2159281483948572</c:v>
                      </c:pt>
                      <c:pt idx="51">
                        <c:v>8.3802467113627532</c:v>
                      </c:pt>
                      <c:pt idx="52">
                        <c:v>8.5445652743306511</c:v>
                      </c:pt>
                      <c:pt idx="53">
                        <c:v>8.7088838372985489</c:v>
                      </c:pt>
                      <c:pt idx="54">
                        <c:v>8.8732024002664449</c:v>
                      </c:pt>
                      <c:pt idx="55">
                        <c:v>9.037520963234341</c:v>
                      </c:pt>
                      <c:pt idx="56">
                        <c:v>9.2018395262022388</c:v>
                      </c:pt>
                      <c:pt idx="57">
                        <c:v>9.3661580891701348</c:v>
                      </c:pt>
                      <c:pt idx="58">
                        <c:v>9.5304766521380344</c:v>
                      </c:pt>
                      <c:pt idx="59">
                        <c:v>9.6947952151059287</c:v>
                      </c:pt>
                      <c:pt idx="60">
                        <c:v>9.8591137780738265</c:v>
                      </c:pt>
                      <c:pt idx="61">
                        <c:v>10.023432341041724</c:v>
                      </c:pt>
                      <c:pt idx="62">
                        <c:v>10.18775090400962</c:v>
                      </c:pt>
                      <c:pt idx="63">
                        <c:v>10.35206946697752</c:v>
                      </c:pt>
                      <c:pt idx="64">
                        <c:v>10.516388029945416</c:v>
                      </c:pt>
                      <c:pt idx="65">
                        <c:v>10.680706592913314</c:v>
                      </c:pt>
                      <c:pt idx="66">
                        <c:v>10.845025155881212</c:v>
                      </c:pt>
                      <c:pt idx="67">
                        <c:v>11.009343718849108</c:v>
                      </c:pt>
                      <c:pt idx="68">
                        <c:v>11.173662281817005</c:v>
                      </c:pt>
                      <c:pt idx="69">
                        <c:v>11.337980844784902</c:v>
                      </c:pt>
                      <c:pt idx="70">
                        <c:v>11.502299407752799</c:v>
                      </c:pt>
                      <c:pt idx="71">
                        <c:v>11.666617970720694</c:v>
                      </c:pt>
                      <c:pt idx="72">
                        <c:v>11.830936533688593</c:v>
                      </c:pt>
                      <c:pt idx="73">
                        <c:v>11.995255096656491</c:v>
                      </c:pt>
                      <c:pt idx="74">
                        <c:v>12.159573659624387</c:v>
                      </c:pt>
                      <c:pt idx="75">
                        <c:v>12.323892222592285</c:v>
                      </c:pt>
                      <c:pt idx="76">
                        <c:v>12.488210785560181</c:v>
                      </c:pt>
                      <c:pt idx="77">
                        <c:v>12.652529348528079</c:v>
                      </c:pt>
                      <c:pt idx="78">
                        <c:v>12.816847911495975</c:v>
                      </c:pt>
                      <c:pt idx="79">
                        <c:v>12.981166474463873</c:v>
                      </c:pt>
                      <c:pt idx="80">
                        <c:v>12.816847911495975</c:v>
                      </c:pt>
                      <c:pt idx="81">
                        <c:v>12.652529348528079</c:v>
                      </c:pt>
                      <c:pt idx="82">
                        <c:v>12.488210785560181</c:v>
                      </c:pt>
                      <c:pt idx="83">
                        <c:v>12.323892222592285</c:v>
                      </c:pt>
                      <c:pt idx="84">
                        <c:v>12.159573659624387</c:v>
                      </c:pt>
                      <c:pt idx="85">
                        <c:v>11.995255096656491</c:v>
                      </c:pt>
                      <c:pt idx="86">
                        <c:v>11.830936533688593</c:v>
                      </c:pt>
                      <c:pt idx="87">
                        <c:v>11.666617970720697</c:v>
                      </c:pt>
                      <c:pt idx="88">
                        <c:v>11.502299407752799</c:v>
                      </c:pt>
                      <c:pt idx="89">
                        <c:v>11.337980844784902</c:v>
                      </c:pt>
                      <c:pt idx="90">
                        <c:v>11.173662281817005</c:v>
                      </c:pt>
                      <c:pt idx="91">
                        <c:v>11.009343718849108</c:v>
                      </c:pt>
                      <c:pt idx="92">
                        <c:v>10.845025155881212</c:v>
                      </c:pt>
                      <c:pt idx="93">
                        <c:v>10.680706592913314</c:v>
                      </c:pt>
                      <c:pt idx="94">
                        <c:v>10.516388029945416</c:v>
                      </c:pt>
                      <c:pt idx="95">
                        <c:v>10.35206946697752</c:v>
                      </c:pt>
                      <c:pt idx="96">
                        <c:v>10.18775090400962</c:v>
                      </c:pt>
                      <c:pt idx="97">
                        <c:v>10.023432341041724</c:v>
                      </c:pt>
                      <c:pt idx="98">
                        <c:v>9.8591137780738265</c:v>
                      </c:pt>
                      <c:pt idx="99">
                        <c:v>9.6947952151059287</c:v>
                      </c:pt>
                      <c:pt idx="100">
                        <c:v>9.5304766521380326</c:v>
                      </c:pt>
                      <c:pt idx="101">
                        <c:v>9.3661580891701348</c:v>
                      </c:pt>
                      <c:pt idx="102">
                        <c:v>9.2018395262022388</c:v>
                      </c:pt>
                      <c:pt idx="103">
                        <c:v>9.037520963234341</c:v>
                      </c:pt>
                      <c:pt idx="104">
                        <c:v>8.8732024002664449</c:v>
                      </c:pt>
                      <c:pt idx="105">
                        <c:v>8.7088838372985489</c:v>
                      </c:pt>
                      <c:pt idx="106">
                        <c:v>8.5445652743306511</c:v>
                      </c:pt>
                      <c:pt idx="107">
                        <c:v>8.3802467113627532</c:v>
                      </c:pt>
                      <c:pt idx="108">
                        <c:v>8.2159281483948572</c:v>
                      </c:pt>
                      <c:pt idx="109">
                        <c:v>8.0516095854269594</c:v>
                      </c:pt>
                      <c:pt idx="110">
                        <c:v>7.8872910224590633</c:v>
                      </c:pt>
                      <c:pt idx="111">
                        <c:v>7.7229724594911646</c:v>
                      </c:pt>
                      <c:pt idx="112">
                        <c:v>7.5586538965232677</c:v>
                      </c:pt>
                      <c:pt idx="113">
                        <c:v>7.3943353335553708</c:v>
                      </c:pt>
                      <c:pt idx="114">
                        <c:v>7.2300167705874729</c:v>
                      </c:pt>
                      <c:pt idx="115">
                        <c:v>7.0656982076195769</c:v>
                      </c:pt>
                      <c:pt idx="116">
                        <c:v>6.9013796446516791</c:v>
                      </c:pt>
                      <c:pt idx="117">
                        <c:v>6.737061081683783</c:v>
                      </c:pt>
                      <c:pt idx="118">
                        <c:v>6.5727425187158861</c:v>
                      </c:pt>
                      <c:pt idx="119">
                        <c:v>6.4084239557479874</c:v>
                      </c:pt>
                      <c:pt idx="120">
                        <c:v>6.2441053927800905</c:v>
                      </c:pt>
                      <c:pt idx="121">
                        <c:v>6.0797868298121935</c:v>
                      </c:pt>
                      <c:pt idx="122">
                        <c:v>5.9154682668442975</c:v>
                      </c:pt>
                      <c:pt idx="123">
                        <c:v>5.7511497038763997</c:v>
                      </c:pt>
                      <c:pt idx="124">
                        <c:v>5.5868311409085027</c:v>
                      </c:pt>
                      <c:pt idx="125">
                        <c:v>5.4225125779406058</c:v>
                      </c:pt>
                      <c:pt idx="126">
                        <c:v>5.258194014972708</c:v>
                      </c:pt>
                      <c:pt idx="127">
                        <c:v>5.0938754520048102</c:v>
                      </c:pt>
                      <c:pt idx="128">
                        <c:v>4.9295568890369132</c:v>
                      </c:pt>
                      <c:pt idx="129">
                        <c:v>4.7652383260690163</c:v>
                      </c:pt>
                      <c:pt idx="130">
                        <c:v>4.6009197631011203</c:v>
                      </c:pt>
                      <c:pt idx="131">
                        <c:v>4.4366012001332233</c:v>
                      </c:pt>
                      <c:pt idx="132">
                        <c:v>4.2722826371653255</c:v>
                      </c:pt>
                      <c:pt idx="133">
                        <c:v>4.1079640741974286</c:v>
                      </c:pt>
                      <c:pt idx="134">
                        <c:v>3.9436455112295317</c:v>
                      </c:pt>
                      <c:pt idx="135">
                        <c:v>3.7793269482616338</c:v>
                      </c:pt>
                      <c:pt idx="136">
                        <c:v>3.6150083852937365</c:v>
                      </c:pt>
                      <c:pt idx="137">
                        <c:v>3.4506898223258391</c:v>
                      </c:pt>
                      <c:pt idx="138">
                        <c:v>3.2863712593579431</c:v>
                      </c:pt>
                      <c:pt idx="139">
                        <c:v>3.1220526963900461</c:v>
                      </c:pt>
                      <c:pt idx="140">
                        <c:v>2.9577341334221487</c:v>
                      </c:pt>
                      <c:pt idx="141">
                        <c:v>2.7934155704542514</c:v>
                      </c:pt>
                      <c:pt idx="142">
                        <c:v>2.629097007486354</c:v>
                      </c:pt>
                      <c:pt idx="143">
                        <c:v>2.4647784445184566</c:v>
                      </c:pt>
                      <c:pt idx="144">
                        <c:v>2.3004598815505597</c:v>
                      </c:pt>
                      <c:pt idx="145">
                        <c:v>2.1361413185826623</c:v>
                      </c:pt>
                      <c:pt idx="146">
                        <c:v>1.9718227556147649</c:v>
                      </c:pt>
                      <c:pt idx="147">
                        <c:v>1.8075041926468678</c:v>
                      </c:pt>
                      <c:pt idx="148">
                        <c:v>1.6431856296789704</c:v>
                      </c:pt>
                      <c:pt idx="149">
                        <c:v>1.4788670667110733</c:v>
                      </c:pt>
                      <c:pt idx="150">
                        <c:v>1.3145485037431783</c:v>
                      </c:pt>
                      <c:pt idx="151">
                        <c:v>1.1502299407752807</c:v>
                      </c:pt>
                      <c:pt idx="152">
                        <c:v>0.98591137780738369</c:v>
                      </c:pt>
                      <c:pt idx="153">
                        <c:v>0.82159281483948643</c:v>
                      </c:pt>
                      <c:pt idx="154">
                        <c:v>0.65727425187158917</c:v>
                      </c:pt>
                      <c:pt idx="155">
                        <c:v>0.49295568890369185</c:v>
                      </c:pt>
                      <c:pt idx="156">
                        <c:v>0.32863712593579458</c:v>
                      </c:pt>
                      <c:pt idx="157">
                        <c:v>0.16431856296789729</c:v>
                      </c:pt>
                      <c:pt idx="15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B1-48D2-A693-4B9CD8853DC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Arkusz1!$X$1</c15:sqref>
                        </c15:formulaRef>
                      </c:ext>
                    </c:extLst>
                    <c:strCache>
                      <c:ptCount val="1"/>
                      <c:pt idx="0">
                        <c:v>Ms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Arkusz1!$T$2:$T$160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4.4999999999999997E-3</c:v>
                      </c:pt>
                      <c:pt idx="10">
                        <c:v>5.0000000000000001E-3</c:v>
                      </c:pt>
                      <c:pt idx="11">
                        <c:v>5.4999999999999997E-3</c:v>
                      </c:pt>
                      <c:pt idx="12">
                        <c:v>6.0000000000000001E-3</c:v>
                      </c:pt>
                      <c:pt idx="13">
                        <c:v>6.4999999999999997E-3</c:v>
                      </c:pt>
                      <c:pt idx="14">
                        <c:v>7.0000000000000001E-3</c:v>
                      </c:pt>
                      <c:pt idx="15">
                        <c:v>7.4999999999999997E-3</c:v>
                      </c:pt>
                      <c:pt idx="16">
                        <c:v>8.0000000000000002E-3</c:v>
                      </c:pt>
                      <c:pt idx="17">
                        <c:v>8.5000000000000006E-3</c:v>
                      </c:pt>
                      <c:pt idx="18">
                        <c:v>8.9999999999999993E-3</c:v>
                      </c:pt>
                      <c:pt idx="19">
                        <c:v>9.4999999999999998E-3</c:v>
                      </c:pt>
                      <c:pt idx="20">
                        <c:v>0.01</c:v>
                      </c:pt>
                      <c:pt idx="21">
                        <c:v>1.0500000000000001E-2</c:v>
                      </c:pt>
                      <c:pt idx="22">
                        <c:v>1.0999999999999999E-2</c:v>
                      </c:pt>
                      <c:pt idx="23">
                        <c:v>1.15E-2</c:v>
                      </c:pt>
                      <c:pt idx="24">
                        <c:v>1.2E-2</c:v>
                      </c:pt>
                      <c:pt idx="25">
                        <c:v>1.2500000000000001E-2</c:v>
                      </c:pt>
                      <c:pt idx="26">
                        <c:v>1.2999999999999999E-2</c:v>
                      </c:pt>
                      <c:pt idx="27">
                        <c:v>1.35E-2</c:v>
                      </c:pt>
                      <c:pt idx="28">
                        <c:v>1.4E-2</c:v>
                      </c:pt>
                      <c:pt idx="29">
                        <c:v>1.4500000000000001E-2</c:v>
                      </c:pt>
                      <c:pt idx="30">
                        <c:v>1.4999999999999999E-2</c:v>
                      </c:pt>
                      <c:pt idx="31">
                        <c:v>1.55E-2</c:v>
                      </c:pt>
                      <c:pt idx="32">
                        <c:v>1.6E-2</c:v>
                      </c:pt>
                      <c:pt idx="33">
                        <c:v>1.6500000000000001E-2</c:v>
                      </c:pt>
                      <c:pt idx="34">
                        <c:v>1.7000000000000001E-2</c:v>
                      </c:pt>
                      <c:pt idx="35">
                        <c:v>1.7500000000000002E-2</c:v>
                      </c:pt>
                      <c:pt idx="36">
                        <c:v>1.7999999999999999E-2</c:v>
                      </c:pt>
                      <c:pt idx="37">
                        <c:v>1.8499999999999999E-2</c:v>
                      </c:pt>
                      <c:pt idx="38">
                        <c:v>1.9E-2</c:v>
                      </c:pt>
                      <c:pt idx="39">
                        <c:v>1.95E-2</c:v>
                      </c:pt>
                      <c:pt idx="40">
                        <c:v>0.02</c:v>
                      </c:pt>
                      <c:pt idx="41">
                        <c:v>2.0500000000000001E-2</c:v>
                      </c:pt>
                      <c:pt idx="42">
                        <c:v>2.1000000000000001E-2</c:v>
                      </c:pt>
                      <c:pt idx="43">
                        <c:v>2.1499999999999998E-2</c:v>
                      </c:pt>
                      <c:pt idx="44">
                        <c:v>2.1999999999999999E-2</c:v>
                      </c:pt>
                      <c:pt idx="45">
                        <c:v>2.2499999999999999E-2</c:v>
                      </c:pt>
                      <c:pt idx="46">
                        <c:v>2.3E-2</c:v>
                      </c:pt>
                      <c:pt idx="47">
                        <c:v>2.35E-2</c:v>
                      </c:pt>
                      <c:pt idx="48">
                        <c:v>2.4E-2</c:v>
                      </c:pt>
                      <c:pt idx="49">
                        <c:v>2.4500000000000001E-2</c:v>
                      </c:pt>
                      <c:pt idx="50">
                        <c:v>2.5000000000000001E-2</c:v>
                      </c:pt>
                      <c:pt idx="51">
                        <c:v>2.5499999999999998E-2</c:v>
                      </c:pt>
                      <c:pt idx="52">
                        <c:v>2.5999999999999999E-2</c:v>
                      </c:pt>
                      <c:pt idx="53">
                        <c:v>2.6499999999999999E-2</c:v>
                      </c:pt>
                      <c:pt idx="54">
                        <c:v>2.7E-2</c:v>
                      </c:pt>
                      <c:pt idx="55">
                        <c:v>2.75E-2</c:v>
                      </c:pt>
                      <c:pt idx="56">
                        <c:v>2.8000000000000001E-2</c:v>
                      </c:pt>
                      <c:pt idx="57">
                        <c:v>2.8500000000000001E-2</c:v>
                      </c:pt>
                      <c:pt idx="58">
                        <c:v>2.9000000000000001E-2</c:v>
                      </c:pt>
                      <c:pt idx="59">
                        <c:v>2.9499999999999998E-2</c:v>
                      </c:pt>
                      <c:pt idx="60">
                        <c:v>0.03</c:v>
                      </c:pt>
                      <c:pt idx="61">
                        <c:v>3.0499999999999999E-2</c:v>
                      </c:pt>
                      <c:pt idx="62">
                        <c:v>3.1E-2</c:v>
                      </c:pt>
                      <c:pt idx="63">
                        <c:v>3.15E-2</c:v>
                      </c:pt>
                      <c:pt idx="64">
                        <c:v>3.2000000000000001E-2</c:v>
                      </c:pt>
                      <c:pt idx="65">
                        <c:v>3.2500000000000001E-2</c:v>
                      </c:pt>
                      <c:pt idx="66">
                        <c:v>3.3000000000000002E-2</c:v>
                      </c:pt>
                      <c:pt idx="67">
                        <c:v>3.3500000000000002E-2</c:v>
                      </c:pt>
                      <c:pt idx="68">
                        <c:v>3.4000000000000002E-2</c:v>
                      </c:pt>
                      <c:pt idx="69">
                        <c:v>3.4500000000000003E-2</c:v>
                      </c:pt>
                      <c:pt idx="70">
                        <c:v>3.5000000000000003E-2</c:v>
                      </c:pt>
                      <c:pt idx="71">
                        <c:v>3.5499999999999997E-2</c:v>
                      </c:pt>
                      <c:pt idx="72">
                        <c:v>3.5999999999999997E-2</c:v>
                      </c:pt>
                      <c:pt idx="73">
                        <c:v>3.6499999999999998E-2</c:v>
                      </c:pt>
                      <c:pt idx="74">
                        <c:v>3.6999999999999998E-2</c:v>
                      </c:pt>
                      <c:pt idx="75">
                        <c:v>3.7499999999999999E-2</c:v>
                      </c:pt>
                      <c:pt idx="76">
                        <c:v>3.7999999999999999E-2</c:v>
                      </c:pt>
                      <c:pt idx="77">
                        <c:v>3.85E-2</c:v>
                      </c:pt>
                      <c:pt idx="78">
                        <c:v>3.9E-2</c:v>
                      </c:pt>
                      <c:pt idx="79">
                        <c:v>3.95E-2</c:v>
                      </c:pt>
                      <c:pt idx="80">
                        <c:v>0.04</c:v>
                      </c:pt>
                      <c:pt idx="81">
                        <c:v>4.0500000000000001E-2</c:v>
                      </c:pt>
                      <c:pt idx="82">
                        <c:v>4.1000000000000002E-2</c:v>
                      </c:pt>
                      <c:pt idx="83">
                        <c:v>4.1500000000000002E-2</c:v>
                      </c:pt>
                      <c:pt idx="84">
                        <c:v>4.2000000000000003E-2</c:v>
                      </c:pt>
                      <c:pt idx="85">
                        <c:v>4.2500000000000003E-2</c:v>
                      </c:pt>
                      <c:pt idx="86">
                        <c:v>4.2999999999999997E-2</c:v>
                      </c:pt>
                      <c:pt idx="87">
                        <c:v>4.3499999999999997E-2</c:v>
                      </c:pt>
                      <c:pt idx="88">
                        <c:v>4.3999999999999997E-2</c:v>
                      </c:pt>
                      <c:pt idx="89">
                        <c:v>4.4499999999999998E-2</c:v>
                      </c:pt>
                      <c:pt idx="90">
                        <c:v>4.4999999999999998E-2</c:v>
                      </c:pt>
                      <c:pt idx="91">
                        <c:v>4.5499999999999999E-2</c:v>
                      </c:pt>
                      <c:pt idx="92">
                        <c:v>4.5999999999999999E-2</c:v>
                      </c:pt>
                      <c:pt idx="93">
                        <c:v>4.65E-2</c:v>
                      </c:pt>
                      <c:pt idx="94">
                        <c:v>4.7E-2</c:v>
                      </c:pt>
                      <c:pt idx="95">
                        <c:v>4.7500000000000001E-2</c:v>
                      </c:pt>
                      <c:pt idx="96">
                        <c:v>4.8000000000000001E-2</c:v>
                      </c:pt>
                      <c:pt idx="97">
                        <c:v>4.8500000000000001E-2</c:v>
                      </c:pt>
                      <c:pt idx="98">
                        <c:v>4.9000000000000002E-2</c:v>
                      </c:pt>
                      <c:pt idx="99">
                        <c:v>4.9500000000000002E-2</c:v>
                      </c:pt>
                      <c:pt idx="100">
                        <c:v>0.05</c:v>
                      </c:pt>
                      <c:pt idx="101">
                        <c:v>5.0500000000000003E-2</c:v>
                      </c:pt>
                      <c:pt idx="102">
                        <c:v>5.0999999999999997E-2</c:v>
                      </c:pt>
                      <c:pt idx="103">
                        <c:v>5.1499999999999997E-2</c:v>
                      </c:pt>
                      <c:pt idx="104">
                        <c:v>5.1999999999999998E-2</c:v>
                      </c:pt>
                      <c:pt idx="105">
                        <c:v>5.2499999999999998E-2</c:v>
                      </c:pt>
                      <c:pt idx="106">
                        <c:v>5.2999999999999999E-2</c:v>
                      </c:pt>
                      <c:pt idx="107">
                        <c:v>5.3499999999999999E-2</c:v>
                      </c:pt>
                      <c:pt idx="108">
                        <c:v>5.3999999999999999E-2</c:v>
                      </c:pt>
                      <c:pt idx="109">
                        <c:v>5.45E-2</c:v>
                      </c:pt>
                      <c:pt idx="110">
                        <c:v>5.5E-2</c:v>
                      </c:pt>
                      <c:pt idx="111">
                        <c:v>5.5500000000000001E-2</c:v>
                      </c:pt>
                      <c:pt idx="112">
                        <c:v>5.6000000000000001E-2</c:v>
                      </c:pt>
                      <c:pt idx="113">
                        <c:v>5.6500000000000002E-2</c:v>
                      </c:pt>
                      <c:pt idx="114">
                        <c:v>5.7000000000000002E-2</c:v>
                      </c:pt>
                      <c:pt idx="115">
                        <c:v>5.7500000000000002E-2</c:v>
                      </c:pt>
                      <c:pt idx="116">
                        <c:v>5.8000000000000003E-2</c:v>
                      </c:pt>
                      <c:pt idx="117">
                        <c:v>5.8500000000000003E-2</c:v>
                      </c:pt>
                      <c:pt idx="118">
                        <c:v>5.8999999999999997E-2</c:v>
                      </c:pt>
                      <c:pt idx="119">
                        <c:v>5.9499999999999997E-2</c:v>
                      </c:pt>
                      <c:pt idx="120">
                        <c:v>0.06</c:v>
                      </c:pt>
                      <c:pt idx="121">
                        <c:v>6.0499999999999998E-2</c:v>
                      </c:pt>
                      <c:pt idx="122">
                        <c:v>6.0999999999999999E-2</c:v>
                      </c:pt>
                      <c:pt idx="123">
                        <c:v>6.1499999999999999E-2</c:v>
                      </c:pt>
                      <c:pt idx="124">
                        <c:v>6.2E-2</c:v>
                      </c:pt>
                      <c:pt idx="125">
                        <c:v>6.25E-2</c:v>
                      </c:pt>
                      <c:pt idx="126">
                        <c:v>6.3E-2</c:v>
                      </c:pt>
                      <c:pt idx="127">
                        <c:v>6.3500000000000001E-2</c:v>
                      </c:pt>
                      <c:pt idx="128">
                        <c:v>6.4000000000000001E-2</c:v>
                      </c:pt>
                      <c:pt idx="129">
                        <c:v>6.4500000000000002E-2</c:v>
                      </c:pt>
                      <c:pt idx="130">
                        <c:v>6.5000000000000002E-2</c:v>
                      </c:pt>
                      <c:pt idx="131">
                        <c:v>6.5500000000000003E-2</c:v>
                      </c:pt>
                      <c:pt idx="132">
                        <c:v>6.6000000000000003E-2</c:v>
                      </c:pt>
                      <c:pt idx="133">
                        <c:v>6.6500000000000004E-2</c:v>
                      </c:pt>
                      <c:pt idx="134">
                        <c:v>6.7000000000000004E-2</c:v>
                      </c:pt>
                      <c:pt idx="135">
                        <c:v>6.7500000000000004E-2</c:v>
                      </c:pt>
                      <c:pt idx="136">
                        <c:v>6.8000000000000005E-2</c:v>
                      </c:pt>
                      <c:pt idx="137">
                        <c:v>6.8500000000000005E-2</c:v>
                      </c:pt>
                      <c:pt idx="138">
                        <c:v>6.9000000000000006E-2</c:v>
                      </c:pt>
                      <c:pt idx="139">
                        <c:v>6.9500000000000006E-2</c:v>
                      </c:pt>
                      <c:pt idx="140">
                        <c:v>7.0000000000000007E-2</c:v>
                      </c:pt>
                      <c:pt idx="141">
                        <c:v>7.0499999999999993E-2</c:v>
                      </c:pt>
                      <c:pt idx="142">
                        <c:v>7.0999999999999994E-2</c:v>
                      </c:pt>
                      <c:pt idx="143">
                        <c:v>7.1499999999999994E-2</c:v>
                      </c:pt>
                      <c:pt idx="144">
                        <c:v>7.1999999999999995E-2</c:v>
                      </c:pt>
                      <c:pt idx="145">
                        <c:v>7.2499999999999995E-2</c:v>
                      </c:pt>
                      <c:pt idx="146">
                        <c:v>7.2999999999999995E-2</c:v>
                      </c:pt>
                      <c:pt idx="147">
                        <c:v>7.3499999999999996E-2</c:v>
                      </c:pt>
                      <c:pt idx="148">
                        <c:v>7.3999999999999996E-2</c:v>
                      </c:pt>
                      <c:pt idx="149">
                        <c:v>7.4499999999999997E-2</c:v>
                      </c:pt>
                      <c:pt idx="150">
                        <c:v>7.4999999999999997E-2</c:v>
                      </c:pt>
                      <c:pt idx="151">
                        <c:v>7.5499999999999998E-2</c:v>
                      </c:pt>
                      <c:pt idx="152">
                        <c:v>7.5999999999999998E-2</c:v>
                      </c:pt>
                      <c:pt idx="153">
                        <c:v>7.6499999999999999E-2</c:v>
                      </c:pt>
                      <c:pt idx="154">
                        <c:v>7.6999999999999999E-2</c:v>
                      </c:pt>
                      <c:pt idx="155">
                        <c:v>7.7499999999999999E-2</c:v>
                      </c:pt>
                      <c:pt idx="156">
                        <c:v>7.8E-2</c:v>
                      </c:pt>
                      <c:pt idx="157">
                        <c:v>7.85E-2</c:v>
                      </c:pt>
                      <c:pt idx="158">
                        <c:v>7.9000000000000001E-2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Arkusz1!$X$2:$X$160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52.5</c:v>
                      </c:pt>
                      <c:pt idx="80">
                        <c:v>52.5</c:v>
                      </c:pt>
                      <c:pt idx="81">
                        <c:v>52.5</c:v>
                      </c:pt>
                      <c:pt idx="82">
                        <c:v>52.5</c:v>
                      </c:pt>
                      <c:pt idx="83">
                        <c:v>52.5</c:v>
                      </c:pt>
                      <c:pt idx="84">
                        <c:v>52.5</c:v>
                      </c:pt>
                      <c:pt idx="85">
                        <c:v>52.5</c:v>
                      </c:pt>
                      <c:pt idx="86">
                        <c:v>52.5</c:v>
                      </c:pt>
                      <c:pt idx="87">
                        <c:v>52.5</c:v>
                      </c:pt>
                      <c:pt idx="88">
                        <c:v>52.5</c:v>
                      </c:pt>
                      <c:pt idx="89">
                        <c:v>52.5</c:v>
                      </c:pt>
                      <c:pt idx="90">
                        <c:v>52.5</c:v>
                      </c:pt>
                      <c:pt idx="91">
                        <c:v>52.5</c:v>
                      </c:pt>
                      <c:pt idx="92">
                        <c:v>52.5</c:v>
                      </c:pt>
                      <c:pt idx="93">
                        <c:v>52.5</c:v>
                      </c:pt>
                      <c:pt idx="94">
                        <c:v>52.5</c:v>
                      </c:pt>
                      <c:pt idx="95">
                        <c:v>52.5</c:v>
                      </c:pt>
                      <c:pt idx="96">
                        <c:v>52.5</c:v>
                      </c:pt>
                      <c:pt idx="97">
                        <c:v>52.5</c:v>
                      </c:pt>
                      <c:pt idx="98">
                        <c:v>52.5</c:v>
                      </c:pt>
                      <c:pt idx="99">
                        <c:v>52.5</c:v>
                      </c:pt>
                      <c:pt idx="100">
                        <c:v>52.5</c:v>
                      </c:pt>
                      <c:pt idx="101">
                        <c:v>52.5</c:v>
                      </c:pt>
                      <c:pt idx="102">
                        <c:v>52.5</c:v>
                      </c:pt>
                      <c:pt idx="103">
                        <c:v>52.5</c:v>
                      </c:pt>
                      <c:pt idx="104">
                        <c:v>52.5</c:v>
                      </c:pt>
                      <c:pt idx="105">
                        <c:v>52.5</c:v>
                      </c:pt>
                      <c:pt idx="106">
                        <c:v>52.5</c:v>
                      </c:pt>
                      <c:pt idx="107">
                        <c:v>52.5</c:v>
                      </c:pt>
                      <c:pt idx="108">
                        <c:v>52.5</c:v>
                      </c:pt>
                      <c:pt idx="109">
                        <c:v>52.5</c:v>
                      </c:pt>
                      <c:pt idx="110">
                        <c:v>52.5</c:v>
                      </c:pt>
                      <c:pt idx="111">
                        <c:v>52.5</c:v>
                      </c:pt>
                      <c:pt idx="112">
                        <c:v>52.5</c:v>
                      </c:pt>
                      <c:pt idx="113">
                        <c:v>52.5</c:v>
                      </c:pt>
                      <c:pt idx="114">
                        <c:v>52.5</c:v>
                      </c:pt>
                      <c:pt idx="115">
                        <c:v>52.5</c:v>
                      </c:pt>
                      <c:pt idx="116">
                        <c:v>52.5</c:v>
                      </c:pt>
                      <c:pt idx="117">
                        <c:v>52.5</c:v>
                      </c:pt>
                      <c:pt idx="118">
                        <c:v>52.5</c:v>
                      </c:pt>
                      <c:pt idx="119">
                        <c:v>52.5</c:v>
                      </c:pt>
                      <c:pt idx="120">
                        <c:v>52.5</c:v>
                      </c:pt>
                      <c:pt idx="121">
                        <c:v>52.5</c:v>
                      </c:pt>
                      <c:pt idx="122">
                        <c:v>52.5</c:v>
                      </c:pt>
                      <c:pt idx="123">
                        <c:v>52.5</c:v>
                      </c:pt>
                      <c:pt idx="124">
                        <c:v>52.5</c:v>
                      </c:pt>
                      <c:pt idx="125">
                        <c:v>52.5</c:v>
                      </c:pt>
                      <c:pt idx="126">
                        <c:v>52.5</c:v>
                      </c:pt>
                      <c:pt idx="127">
                        <c:v>52.5</c:v>
                      </c:pt>
                      <c:pt idx="128">
                        <c:v>52.5</c:v>
                      </c:pt>
                      <c:pt idx="129">
                        <c:v>52.5</c:v>
                      </c:pt>
                      <c:pt idx="130">
                        <c:v>52.5</c:v>
                      </c:pt>
                      <c:pt idx="131">
                        <c:v>52.5</c:v>
                      </c:pt>
                      <c:pt idx="132">
                        <c:v>52.5</c:v>
                      </c:pt>
                      <c:pt idx="133">
                        <c:v>52.5</c:v>
                      </c:pt>
                      <c:pt idx="134">
                        <c:v>52.5</c:v>
                      </c:pt>
                      <c:pt idx="135">
                        <c:v>52.5</c:v>
                      </c:pt>
                      <c:pt idx="136">
                        <c:v>52.5</c:v>
                      </c:pt>
                      <c:pt idx="137">
                        <c:v>52.5</c:v>
                      </c:pt>
                      <c:pt idx="138">
                        <c:v>52.5</c:v>
                      </c:pt>
                      <c:pt idx="139">
                        <c:v>52.5</c:v>
                      </c:pt>
                      <c:pt idx="140">
                        <c:v>52.5</c:v>
                      </c:pt>
                      <c:pt idx="141">
                        <c:v>52.5</c:v>
                      </c:pt>
                      <c:pt idx="142">
                        <c:v>52.5</c:v>
                      </c:pt>
                      <c:pt idx="143">
                        <c:v>52.5</c:v>
                      </c:pt>
                      <c:pt idx="144">
                        <c:v>52.5</c:v>
                      </c:pt>
                      <c:pt idx="145">
                        <c:v>52.5</c:v>
                      </c:pt>
                      <c:pt idx="146">
                        <c:v>52.5</c:v>
                      </c:pt>
                      <c:pt idx="147">
                        <c:v>52.5</c:v>
                      </c:pt>
                      <c:pt idx="148">
                        <c:v>52.5</c:v>
                      </c:pt>
                      <c:pt idx="149">
                        <c:v>52.5</c:v>
                      </c:pt>
                      <c:pt idx="150">
                        <c:v>52.5</c:v>
                      </c:pt>
                      <c:pt idx="151">
                        <c:v>52.5</c:v>
                      </c:pt>
                      <c:pt idx="152">
                        <c:v>52.5</c:v>
                      </c:pt>
                      <c:pt idx="153">
                        <c:v>52.5</c:v>
                      </c:pt>
                      <c:pt idx="154">
                        <c:v>52.5</c:v>
                      </c:pt>
                      <c:pt idx="155">
                        <c:v>52.5</c:v>
                      </c:pt>
                      <c:pt idx="156">
                        <c:v>52.5</c:v>
                      </c:pt>
                      <c:pt idx="157">
                        <c:v>52.5</c:v>
                      </c:pt>
                      <c:pt idx="158">
                        <c:v>52.5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B1-48D2-A693-4B9CD8853DC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Arkusz1!$Y$1</c15:sqref>
                        </c15:formulaRef>
                      </c:ext>
                    </c:extLst>
                    <c:strCache>
                      <c:ptCount val="1"/>
                      <c:pt idx="0">
                        <c:v>Mz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Arkusz1!$T$2:$T$160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4.4999999999999997E-3</c:v>
                      </c:pt>
                      <c:pt idx="10">
                        <c:v>5.0000000000000001E-3</c:v>
                      </c:pt>
                      <c:pt idx="11">
                        <c:v>5.4999999999999997E-3</c:v>
                      </c:pt>
                      <c:pt idx="12">
                        <c:v>6.0000000000000001E-3</c:v>
                      </c:pt>
                      <c:pt idx="13">
                        <c:v>6.4999999999999997E-3</c:v>
                      </c:pt>
                      <c:pt idx="14">
                        <c:v>7.0000000000000001E-3</c:v>
                      </c:pt>
                      <c:pt idx="15">
                        <c:v>7.4999999999999997E-3</c:v>
                      </c:pt>
                      <c:pt idx="16">
                        <c:v>8.0000000000000002E-3</c:v>
                      </c:pt>
                      <c:pt idx="17">
                        <c:v>8.5000000000000006E-3</c:v>
                      </c:pt>
                      <c:pt idx="18">
                        <c:v>8.9999999999999993E-3</c:v>
                      </c:pt>
                      <c:pt idx="19">
                        <c:v>9.4999999999999998E-3</c:v>
                      </c:pt>
                      <c:pt idx="20">
                        <c:v>0.01</c:v>
                      </c:pt>
                      <c:pt idx="21">
                        <c:v>1.0500000000000001E-2</c:v>
                      </c:pt>
                      <c:pt idx="22">
                        <c:v>1.0999999999999999E-2</c:v>
                      </c:pt>
                      <c:pt idx="23">
                        <c:v>1.15E-2</c:v>
                      </c:pt>
                      <c:pt idx="24">
                        <c:v>1.2E-2</c:v>
                      </c:pt>
                      <c:pt idx="25">
                        <c:v>1.2500000000000001E-2</c:v>
                      </c:pt>
                      <c:pt idx="26">
                        <c:v>1.2999999999999999E-2</c:v>
                      </c:pt>
                      <c:pt idx="27">
                        <c:v>1.35E-2</c:v>
                      </c:pt>
                      <c:pt idx="28">
                        <c:v>1.4E-2</c:v>
                      </c:pt>
                      <c:pt idx="29">
                        <c:v>1.4500000000000001E-2</c:v>
                      </c:pt>
                      <c:pt idx="30">
                        <c:v>1.4999999999999999E-2</c:v>
                      </c:pt>
                      <c:pt idx="31">
                        <c:v>1.55E-2</c:v>
                      </c:pt>
                      <c:pt idx="32">
                        <c:v>1.6E-2</c:v>
                      </c:pt>
                      <c:pt idx="33">
                        <c:v>1.6500000000000001E-2</c:v>
                      </c:pt>
                      <c:pt idx="34">
                        <c:v>1.7000000000000001E-2</c:v>
                      </c:pt>
                      <c:pt idx="35">
                        <c:v>1.7500000000000002E-2</c:v>
                      </c:pt>
                      <c:pt idx="36">
                        <c:v>1.7999999999999999E-2</c:v>
                      </c:pt>
                      <c:pt idx="37">
                        <c:v>1.8499999999999999E-2</c:v>
                      </c:pt>
                      <c:pt idx="38">
                        <c:v>1.9E-2</c:v>
                      </c:pt>
                      <c:pt idx="39">
                        <c:v>1.95E-2</c:v>
                      </c:pt>
                      <c:pt idx="40">
                        <c:v>0.02</c:v>
                      </c:pt>
                      <c:pt idx="41">
                        <c:v>2.0500000000000001E-2</c:v>
                      </c:pt>
                      <c:pt idx="42">
                        <c:v>2.1000000000000001E-2</c:v>
                      </c:pt>
                      <c:pt idx="43">
                        <c:v>2.1499999999999998E-2</c:v>
                      </c:pt>
                      <c:pt idx="44">
                        <c:v>2.1999999999999999E-2</c:v>
                      </c:pt>
                      <c:pt idx="45">
                        <c:v>2.2499999999999999E-2</c:v>
                      </c:pt>
                      <c:pt idx="46">
                        <c:v>2.3E-2</c:v>
                      </c:pt>
                      <c:pt idx="47">
                        <c:v>2.35E-2</c:v>
                      </c:pt>
                      <c:pt idx="48">
                        <c:v>2.4E-2</c:v>
                      </c:pt>
                      <c:pt idx="49">
                        <c:v>2.4500000000000001E-2</c:v>
                      </c:pt>
                      <c:pt idx="50">
                        <c:v>2.5000000000000001E-2</c:v>
                      </c:pt>
                      <c:pt idx="51">
                        <c:v>2.5499999999999998E-2</c:v>
                      </c:pt>
                      <c:pt idx="52">
                        <c:v>2.5999999999999999E-2</c:v>
                      </c:pt>
                      <c:pt idx="53">
                        <c:v>2.6499999999999999E-2</c:v>
                      </c:pt>
                      <c:pt idx="54">
                        <c:v>2.7E-2</c:v>
                      </c:pt>
                      <c:pt idx="55">
                        <c:v>2.75E-2</c:v>
                      </c:pt>
                      <c:pt idx="56">
                        <c:v>2.8000000000000001E-2</c:v>
                      </c:pt>
                      <c:pt idx="57">
                        <c:v>2.8500000000000001E-2</c:v>
                      </c:pt>
                      <c:pt idx="58">
                        <c:v>2.9000000000000001E-2</c:v>
                      </c:pt>
                      <c:pt idx="59">
                        <c:v>2.9499999999999998E-2</c:v>
                      </c:pt>
                      <c:pt idx="60">
                        <c:v>0.03</c:v>
                      </c:pt>
                      <c:pt idx="61">
                        <c:v>3.0499999999999999E-2</c:v>
                      </c:pt>
                      <c:pt idx="62">
                        <c:v>3.1E-2</c:v>
                      </c:pt>
                      <c:pt idx="63">
                        <c:v>3.15E-2</c:v>
                      </c:pt>
                      <c:pt idx="64">
                        <c:v>3.2000000000000001E-2</c:v>
                      </c:pt>
                      <c:pt idx="65">
                        <c:v>3.2500000000000001E-2</c:v>
                      </c:pt>
                      <c:pt idx="66">
                        <c:v>3.3000000000000002E-2</c:v>
                      </c:pt>
                      <c:pt idx="67">
                        <c:v>3.3500000000000002E-2</c:v>
                      </c:pt>
                      <c:pt idx="68">
                        <c:v>3.4000000000000002E-2</c:v>
                      </c:pt>
                      <c:pt idx="69">
                        <c:v>3.4500000000000003E-2</c:v>
                      </c:pt>
                      <c:pt idx="70">
                        <c:v>3.5000000000000003E-2</c:v>
                      </c:pt>
                      <c:pt idx="71">
                        <c:v>3.5499999999999997E-2</c:v>
                      </c:pt>
                      <c:pt idx="72">
                        <c:v>3.5999999999999997E-2</c:v>
                      </c:pt>
                      <c:pt idx="73">
                        <c:v>3.6499999999999998E-2</c:v>
                      </c:pt>
                      <c:pt idx="74">
                        <c:v>3.6999999999999998E-2</c:v>
                      </c:pt>
                      <c:pt idx="75">
                        <c:v>3.7499999999999999E-2</c:v>
                      </c:pt>
                      <c:pt idx="76">
                        <c:v>3.7999999999999999E-2</c:v>
                      </c:pt>
                      <c:pt idx="77">
                        <c:v>3.85E-2</c:v>
                      </c:pt>
                      <c:pt idx="78">
                        <c:v>3.9E-2</c:v>
                      </c:pt>
                      <c:pt idx="79">
                        <c:v>3.95E-2</c:v>
                      </c:pt>
                      <c:pt idx="80">
                        <c:v>0.04</c:v>
                      </c:pt>
                      <c:pt idx="81">
                        <c:v>4.0500000000000001E-2</c:v>
                      </c:pt>
                      <c:pt idx="82">
                        <c:v>4.1000000000000002E-2</c:v>
                      </c:pt>
                      <c:pt idx="83">
                        <c:v>4.1500000000000002E-2</c:v>
                      </c:pt>
                      <c:pt idx="84">
                        <c:v>4.2000000000000003E-2</c:v>
                      </c:pt>
                      <c:pt idx="85">
                        <c:v>4.2500000000000003E-2</c:v>
                      </c:pt>
                      <c:pt idx="86">
                        <c:v>4.2999999999999997E-2</c:v>
                      </c:pt>
                      <c:pt idx="87">
                        <c:v>4.3499999999999997E-2</c:v>
                      </c:pt>
                      <c:pt idx="88">
                        <c:v>4.3999999999999997E-2</c:v>
                      </c:pt>
                      <c:pt idx="89">
                        <c:v>4.4499999999999998E-2</c:v>
                      </c:pt>
                      <c:pt idx="90">
                        <c:v>4.4999999999999998E-2</c:v>
                      </c:pt>
                      <c:pt idx="91">
                        <c:v>4.5499999999999999E-2</c:v>
                      </c:pt>
                      <c:pt idx="92">
                        <c:v>4.5999999999999999E-2</c:v>
                      </c:pt>
                      <c:pt idx="93">
                        <c:v>4.65E-2</c:v>
                      </c:pt>
                      <c:pt idx="94">
                        <c:v>4.7E-2</c:v>
                      </c:pt>
                      <c:pt idx="95">
                        <c:v>4.7500000000000001E-2</c:v>
                      </c:pt>
                      <c:pt idx="96">
                        <c:v>4.8000000000000001E-2</c:v>
                      </c:pt>
                      <c:pt idx="97">
                        <c:v>4.8500000000000001E-2</c:v>
                      </c:pt>
                      <c:pt idx="98">
                        <c:v>4.9000000000000002E-2</c:v>
                      </c:pt>
                      <c:pt idx="99">
                        <c:v>4.9500000000000002E-2</c:v>
                      </c:pt>
                      <c:pt idx="100">
                        <c:v>0.05</c:v>
                      </c:pt>
                      <c:pt idx="101">
                        <c:v>5.0500000000000003E-2</c:v>
                      </c:pt>
                      <c:pt idx="102">
                        <c:v>5.0999999999999997E-2</c:v>
                      </c:pt>
                      <c:pt idx="103">
                        <c:v>5.1499999999999997E-2</c:v>
                      </c:pt>
                      <c:pt idx="104">
                        <c:v>5.1999999999999998E-2</c:v>
                      </c:pt>
                      <c:pt idx="105">
                        <c:v>5.2499999999999998E-2</c:v>
                      </c:pt>
                      <c:pt idx="106">
                        <c:v>5.2999999999999999E-2</c:v>
                      </c:pt>
                      <c:pt idx="107">
                        <c:v>5.3499999999999999E-2</c:v>
                      </c:pt>
                      <c:pt idx="108">
                        <c:v>5.3999999999999999E-2</c:v>
                      </c:pt>
                      <c:pt idx="109">
                        <c:v>5.45E-2</c:v>
                      </c:pt>
                      <c:pt idx="110">
                        <c:v>5.5E-2</c:v>
                      </c:pt>
                      <c:pt idx="111">
                        <c:v>5.5500000000000001E-2</c:v>
                      </c:pt>
                      <c:pt idx="112">
                        <c:v>5.6000000000000001E-2</c:v>
                      </c:pt>
                      <c:pt idx="113">
                        <c:v>5.6500000000000002E-2</c:v>
                      </c:pt>
                      <c:pt idx="114">
                        <c:v>5.7000000000000002E-2</c:v>
                      </c:pt>
                      <c:pt idx="115">
                        <c:v>5.7500000000000002E-2</c:v>
                      </c:pt>
                      <c:pt idx="116">
                        <c:v>5.8000000000000003E-2</c:v>
                      </c:pt>
                      <c:pt idx="117">
                        <c:v>5.8500000000000003E-2</c:v>
                      </c:pt>
                      <c:pt idx="118">
                        <c:v>5.8999999999999997E-2</c:v>
                      </c:pt>
                      <c:pt idx="119">
                        <c:v>5.9499999999999997E-2</c:v>
                      </c:pt>
                      <c:pt idx="120">
                        <c:v>0.06</c:v>
                      </c:pt>
                      <c:pt idx="121">
                        <c:v>6.0499999999999998E-2</c:v>
                      </c:pt>
                      <c:pt idx="122">
                        <c:v>6.0999999999999999E-2</c:v>
                      </c:pt>
                      <c:pt idx="123">
                        <c:v>6.1499999999999999E-2</c:v>
                      </c:pt>
                      <c:pt idx="124">
                        <c:v>6.2E-2</c:v>
                      </c:pt>
                      <c:pt idx="125">
                        <c:v>6.25E-2</c:v>
                      </c:pt>
                      <c:pt idx="126">
                        <c:v>6.3E-2</c:v>
                      </c:pt>
                      <c:pt idx="127">
                        <c:v>6.3500000000000001E-2</c:v>
                      </c:pt>
                      <c:pt idx="128">
                        <c:v>6.4000000000000001E-2</c:v>
                      </c:pt>
                      <c:pt idx="129">
                        <c:v>6.4500000000000002E-2</c:v>
                      </c:pt>
                      <c:pt idx="130">
                        <c:v>6.5000000000000002E-2</c:v>
                      </c:pt>
                      <c:pt idx="131">
                        <c:v>6.5500000000000003E-2</c:v>
                      </c:pt>
                      <c:pt idx="132">
                        <c:v>6.6000000000000003E-2</c:v>
                      </c:pt>
                      <c:pt idx="133">
                        <c:v>6.6500000000000004E-2</c:v>
                      </c:pt>
                      <c:pt idx="134">
                        <c:v>6.7000000000000004E-2</c:v>
                      </c:pt>
                      <c:pt idx="135">
                        <c:v>6.7500000000000004E-2</c:v>
                      </c:pt>
                      <c:pt idx="136">
                        <c:v>6.8000000000000005E-2</c:v>
                      </c:pt>
                      <c:pt idx="137">
                        <c:v>6.8500000000000005E-2</c:v>
                      </c:pt>
                      <c:pt idx="138">
                        <c:v>6.9000000000000006E-2</c:v>
                      </c:pt>
                      <c:pt idx="139">
                        <c:v>6.9500000000000006E-2</c:v>
                      </c:pt>
                      <c:pt idx="140">
                        <c:v>7.0000000000000007E-2</c:v>
                      </c:pt>
                      <c:pt idx="141">
                        <c:v>7.0499999999999993E-2</c:v>
                      </c:pt>
                      <c:pt idx="142">
                        <c:v>7.0999999999999994E-2</c:v>
                      </c:pt>
                      <c:pt idx="143">
                        <c:v>7.1499999999999994E-2</c:v>
                      </c:pt>
                      <c:pt idx="144">
                        <c:v>7.1999999999999995E-2</c:v>
                      </c:pt>
                      <c:pt idx="145">
                        <c:v>7.2499999999999995E-2</c:v>
                      </c:pt>
                      <c:pt idx="146">
                        <c:v>7.2999999999999995E-2</c:v>
                      </c:pt>
                      <c:pt idx="147">
                        <c:v>7.3499999999999996E-2</c:v>
                      </c:pt>
                      <c:pt idx="148">
                        <c:v>7.3999999999999996E-2</c:v>
                      </c:pt>
                      <c:pt idx="149">
                        <c:v>7.4499999999999997E-2</c:v>
                      </c:pt>
                      <c:pt idx="150">
                        <c:v>7.4999999999999997E-2</c:v>
                      </c:pt>
                      <c:pt idx="151">
                        <c:v>7.5499999999999998E-2</c:v>
                      </c:pt>
                      <c:pt idx="152">
                        <c:v>7.5999999999999998E-2</c:v>
                      </c:pt>
                      <c:pt idx="153">
                        <c:v>7.6499999999999999E-2</c:v>
                      </c:pt>
                      <c:pt idx="154">
                        <c:v>7.6999999999999999E-2</c:v>
                      </c:pt>
                      <c:pt idx="155">
                        <c:v>7.7499999999999999E-2</c:v>
                      </c:pt>
                      <c:pt idx="156">
                        <c:v>7.8E-2</c:v>
                      </c:pt>
                      <c:pt idx="157">
                        <c:v>7.85E-2</c:v>
                      </c:pt>
                      <c:pt idx="158">
                        <c:v>7.9000000000000001E-2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Arkusz1!$Y$2:$Y$160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0.16431856296789712</c:v>
                      </c:pt>
                      <c:pt idx="2">
                        <c:v>0.32863712593579425</c:v>
                      </c:pt>
                      <c:pt idx="3">
                        <c:v>0.49295568890369146</c:v>
                      </c:pt>
                      <c:pt idx="4">
                        <c:v>0.6572742518715885</c:v>
                      </c:pt>
                      <c:pt idx="5">
                        <c:v>0.82159281483948576</c:v>
                      </c:pt>
                      <c:pt idx="6">
                        <c:v>0.98591137780738292</c:v>
                      </c:pt>
                      <c:pt idx="7">
                        <c:v>1.1502299407752798</c:v>
                      </c:pt>
                      <c:pt idx="8">
                        <c:v>1.314548503743177</c:v>
                      </c:pt>
                      <c:pt idx="9">
                        <c:v>1.4788670667110742</c:v>
                      </c:pt>
                      <c:pt idx="10">
                        <c:v>1.6431856296789715</c:v>
                      </c:pt>
                      <c:pt idx="11">
                        <c:v>1.8075041926468682</c:v>
                      </c:pt>
                      <c:pt idx="12">
                        <c:v>1.9718227556147658</c:v>
                      </c:pt>
                      <c:pt idx="13">
                        <c:v>2.1361413185826628</c:v>
                      </c:pt>
                      <c:pt idx="14">
                        <c:v>2.3004598815505597</c:v>
                      </c:pt>
                      <c:pt idx="15">
                        <c:v>2.4647784445184566</c:v>
                      </c:pt>
                      <c:pt idx="16">
                        <c:v>2.629097007486354</c:v>
                      </c:pt>
                      <c:pt idx="17">
                        <c:v>2.7934155704542514</c:v>
                      </c:pt>
                      <c:pt idx="18">
                        <c:v>2.9577341334221483</c:v>
                      </c:pt>
                      <c:pt idx="19">
                        <c:v>3.1220526963900452</c:v>
                      </c:pt>
                      <c:pt idx="20">
                        <c:v>3.2863712593579431</c:v>
                      </c:pt>
                      <c:pt idx="21">
                        <c:v>3.4506898223258395</c:v>
                      </c:pt>
                      <c:pt idx="22">
                        <c:v>3.6150083852937365</c:v>
                      </c:pt>
                      <c:pt idx="23">
                        <c:v>3.7793269482616338</c:v>
                      </c:pt>
                      <c:pt idx="24">
                        <c:v>3.9436455112295317</c:v>
                      </c:pt>
                      <c:pt idx="25">
                        <c:v>4.1079640741974286</c:v>
                      </c:pt>
                      <c:pt idx="26">
                        <c:v>4.2722826371653255</c:v>
                      </c:pt>
                      <c:pt idx="27">
                        <c:v>4.4366012001332225</c:v>
                      </c:pt>
                      <c:pt idx="28">
                        <c:v>4.6009197631011194</c:v>
                      </c:pt>
                      <c:pt idx="29">
                        <c:v>4.7652383260690172</c:v>
                      </c:pt>
                      <c:pt idx="30">
                        <c:v>4.9295568890369132</c:v>
                      </c:pt>
                      <c:pt idx="31">
                        <c:v>5.0938754520048102</c:v>
                      </c:pt>
                      <c:pt idx="32">
                        <c:v>5.258194014972708</c:v>
                      </c:pt>
                      <c:pt idx="33">
                        <c:v>5.4225125779406058</c:v>
                      </c:pt>
                      <c:pt idx="34">
                        <c:v>5.5868311409085027</c:v>
                      </c:pt>
                      <c:pt idx="35">
                        <c:v>5.7511497038763997</c:v>
                      </c:pt>
                      <c:pt idx="36">
                        <c:v>5.9154682668442966</c:v>
                      </c:pt>
                      <c:pt idx="37">
                        <c:v>6.0797868298121935</c:v>
                      </c:pt>
                      <c:pt idx="38">
                        <c:v>6.2441053927800905</c:v>
                      </c:pt>
                      <c:pt idx="39">
                        <c:v>6.4084239557479874</c:v>
                      </c:pt>
                      <c:pt idx="40">
                        <c:v>6.5727425187158861</c:v>
                      </c:pt>
                      <c:pt idx="41">
                        <c:v>6.737061081683783</c:v>
                      </c:pt>
                      <c:pt idx="42">
                        <c:v>6.9013796446516791</c:v>
                      </c:pt>
                      <c:pt idx="43">
                        <c:v>7.065698207619576</c:v>
                      </c:pt>
                      <c:pt idx="44">
                        <c:v>7.2300167705874729</c:v>
                      </c:pt>
                      <c:pt idx="45">
                        <c:v>7.3943353335553708</c:v>
                      </c:pt>
                      <c:pt idx="46">
                        <c:v>7.5586538965232677</c:v>
                      </c:pt>
                      <c:pt idx="47">
                        <c:v>7.7229724594911646</c:v>
                      </c:pt>
                      <c:pt idx="48">
                        <c:v>7.8872910224590633</c:v>
                      </c:pt>
                      <c:pt idx="49">
                        <c:v>8.0516095854269594</c:v>
                      </c:pt>
                      <c:pt idx="50">
                        <c:v>8.2159281483948572</c:v>
                      </c:pt>
                      <c:pt idx="51">
                        <c:v>8.3802467113627532</c:v>
                      </c:pt>
                      <c:pt idx="52">
                        <c:v>8.5445652743306511</c:v>
                      </c:pt>
                      <c:pt idx="53">
                        <c:v>8.7088838372985489</c:v>
                      </c:pt>
                      <c:pt idx="54">
                        <c:v>8.8732024002664449</c:v>
                      </c:pt>
                      <c:pt idx="55">
                        <c:v>9.037520963234341</c:v>
                      </c:pt>
                      <c:pt idx="56">
                        <c:v>9.2018395262022388</c:v>
                      </c:pt>
                      <c:pt idx="57">
                        <c:v>9.3661580891701348</c:v>
                      </c:pt>
                      <c:pt idx="58">
                        <c:v>9.5304766521380344</c:v>
                      </c:pt>
                      <c:pt idx="59">
                        <c:v>9.6947952151059287</c:v>
                      </c:pt>
                      <c:pt idx="60">
                        <c:v>9.8591137780738265</c:v>
                      </c:pt>
                      <c:pt idx="61">
                        <c:v>10.023432341041724</c:v>
                      </c:pt>
                      <c:pt idx="62">
                        <c:v>10.18775090400962</c:v>
                      </c:pt>
                      <c:pt idx="63">
                        <c:v>10.35206946697752</c:v>
                      </c:pt>
                      <c:pt idx="64">
                        <c:v>10.516388029945416</c:v>
                      </c:pt>
                      <c:pt idx="65">
                        <c:v>10.680706592913314</c:v>
                      </c:pt>
                      <c:pt idx="66">
                        <c:v>10.845025155881212</c:v>
                      </c:pt>
                      <c:pt idx="67">
                        <c:v>11.009343718849108</c:v>
                      </c:pt>
                      <c:pt idx="68">
                        <c:v>11.173662281817005</c:v>
                      </c:pt>
                      <c:pt idx="69">
                        <c:v>11.337980844784902</c:v>
                      </c:pt>
                      <c:pt idx="70">
                        <c:v>11.502299407752799</c:v>
                      </c:pt>
                      <c:pt idx="71">
                        <c:v>11.666617970720694</c:v>
                      </c:pt>
                      <c:pt idx="72">
                        <c:v>11.830936533688593</c:v>
                      </c:pt>
                      <c:pt idx="73">
                        <c:v>11.995255096656491</c:v>
                      </c:pt>
                      <c:pt idx="74">
                        <c:v>12.159573659624387</c:v>
                      </c:pt>
                      <c:pt idx="75">
                        <c:v>12.323892222592285</c:v>
                      </c:pt>
                      <c:pt idx="76">
                        <c:v>12.488210785560181</c:v>
                      </c:pt>
                      <c:pt idx="77">
                        <c:v>12.652529348528079</c:v>
                      </c:pt>
                      <c:pt idx="78">
                        <c:v>12.816847911495975</c:v>
                      </c:pt>
                      <c:pt idx="79">
                        <c:v>59.305826468335439</c:v>
                      </c:pt>
                      <c:pt idx="80">
                        <c:v>59.144221191412036</c:v>
                      </c:pt>
                      <c:pt idx="81">
                        <c:v>58.984240239785173</c:v>
                      </c:pt>
                      <c:pt idx="82">
                        <c:v>58.825896865839425</c:v>
                      </c:pt>
                      <c:pt idx="83">
                        <c:v>58.669204328640127</c:v>
                      </c:pt>
                      <c:pt idx="84">
                        <c:v>58.514175890298056</c:v>
                      </c:pt>
                      <c:pt idx="85">
                        <c:v>58.360824812243827</c:v>
                      </c:pt>
                      <c:pt idx="86">
                        <c:v>58.209164351412539</c:v>
                      </c:pt>
                      <c:pt idx="87">
                        <c:v>58.059207756339234</c:v>
                      </c:pt>
                      <c:pt idx="88">
                        <c:v>57.910968263166104</c:v>
                      </c:pt>
                      <c:pt idx="89">
                        <c:v>57.764459091562223</c:v>
                      </c:pt>
                      <c:pt idx="90">
                        <c:v>57.619693440556972</c:v>
                      </c:pt>
                      <c:pt idx="91">
                        <c:v>57.476684484288292</c:v>
                      </c:pt>
                      <c:pt idx="92">
                        <c:v>57.335445367667226</c:v>
                      </c:pt>
                      <c:pt idx="93">
                        <c:v>57.195989201960174</c:v>
                      </c:pt>
                      <c:pt idx="94">
                        <c:v>57.058329060290575</c:v>
                      </c:pt>
                      <c:pt idx="95">
                        <c:v>56.922477973061923</c:v>
                      </c:pt>
                      <c:pt idx="96">
                        <c:v>56.788448923303967</c:v>
                      </c:pt>
                      <c:pt idx="97">
                        <c:v>56.656254841944431</c:v>
                      </c:pt>
                      <c:pt idx="98">
                        <c:v>56.525908603008446</c:v>
                      </c:pt>
                      <c:pt idx="99">
                        <c:v>56.397423018748299</c:v>
                      </c:pt>
                      <c:pt idx="100">
                        <c:v>56.27081083470614</c:v>
                      </c:pt>
                      <c:pt idx="101">
                        <c:v>56.146084724712431</c:v>
                      </c:pt>
                      <c:pt idx="102">
                        <c:v>56.023257285823327</c:v>
                      </c:pt>
                      <c:pt idx="103">
                        <c:v>55.902341033199939</c:v>
                      </c:pt>
                      <c:pt idx="104">
                        <c:v>55.783348394933121</c:v>
                      </c:pt>
                      <c:pt idx="105">
                        <c:v>55.666291706817063</c:v>
                      </c:pt>
                      <c:pt idx="106">
                        <c:v>55.551183207075589</c:v>
                      </c:pt>
                      <c:pt idx="107">
                        <c:v>55.438035031044954</c:v>
                      </c:pt>
                      <c:pt idx="108">
                        <c:v>55.326859205817229</c:v>
                      </c:pt>
                      <c:pt idx="109">
                        <c:v>55.217667644848433</c:v>
                      </c:pt>
                      <c:pt idx="110">
                        <c:v>55.110472142535897</c:v>
                      </c:pt>
                      <c:pt idx="111">
                        <c:v>55.005284368769267</c:v>
                      </c:pt>
                      <c:pt idx="112">
                        <c:v>54.902115863459983</c:v>
                      </c:pt>
                      <c:pt idx="113">
                        <c:v>54.80097803105398</c:v>
                      </c:pt>
                      <c:pt idx="114">
                        <c:v>54.701882135032626</c:v>
                      </c:pt>
                      <c:pt idx="115">
                        <c:v>54.6048392924071</c:v>
                      </c:pt>
                      <c:pt idx="116">
                        <c:v>54.509860468211393</c:v>
                      </c:pt>
                      <c:pt idx="117">
                        <c:v>54.416956469999391</c:v>
                      </c:pt>
                      <c:pt idx="118">
                        <c:v>54.326137942351529</c:v>
                      </c:pt>
                      <c:pt idx="119">
                        <c:v>54.237415361396671</c:v>
                      </c:pt>
                      <c:pt idx="120">
                        <c:v>54.150799029354999</c:v>
                      </c:pt>
                      <c:pt idx="121">
                        <c:v>54.066299069107593</c:v>
                      </c:pt>
                      <c:pt idx="122">
                        <c:v>53.983925418798876</c:v>
                      </c:pt>
                      <c:pt idx="123">
                        <c:v>53.903687826477679</c:v>
                      </c:pt>
                      <c:pt idx="124">
                        <c:v>53.825595844783187</c:v>
                      </c:pt>
                      <c:pt idx="125">
                        <c:v>53.749658825681756</c:v>
                      </c:pt>
                      <c:pt idx="126">
                        <c:v>53.675885915260864</c:v>
                      </c:pt>
                      <c:pt idx="127">
                        <c:v>53.60428604858641</c:v>
                      </c:pt>
                      <c:pt idx="128">
                        <c:v>53.534867944629468</c:v>
                      </c:pt>
                      <c:pt idx="129">
                        <c:v>53.46764010126892</c:v>
                      </c:pt>
                      <c:pt idx="130">
                        <c:v>53.402610790376059</c:v>
                      </c:pt>
                      <c:pt idx="131">
                        <c:v>53.339788052987444</c:v>
                      </c:pt>
                      <c:pt idx="132">
                        <c:v>53.279179694572242</c:v>
                      </c:pt>
                      <c:pt idx="133">
                        <c:v>53.220793280400102</c:v>
                      </c:pt>
                      <c:pt idx="134">
                        <c:v>53.164636131015762</c:v>
                      </c:pt>
                      <c:pt idx="135">
                        <c:v>53.110715317826362</c:v>
                      </c:pt>
                      <c:pt idx="136">
                        <c:v>53.059037658807483</c:v>
                      </c:pt>
                      <c:pt idx="137">
                        <c:v>53.009609714333578</c:v>
                      </c:pt>
                      <c:pt idx="138">
                        <c:v>52.962437783138832</c:v>
                      </c:pt>
                      <c:pt idx="139">
                        <c:v>52.917527898413759</c:v>
                      </c:pt>
                      <c:pt idx="140">
                        <c:v>52.874885824043247</c:v>
                      </c:pt>
                      <c:pt idx="141">
                        <c:v>52.834517050991252</c:v>
                      </c:pt>
                      <c:pt idx="142">
                        <c:v>52.796426793837334</c:v>
                      </c:pt>
                      <c:pt idx="143">
                        <c:v>52.760619987470101</c:v>
                      </c:pt>
                      <c:pt idx="144">
                        <c:v>52.727101283942183</c:v>
                      </c:pt>
                      <c:pt idx="145">
                        <c:v>52.695875049491583</c:v>
                      </c:pt>
                      <c:pt idx="146">
                        <c:v>52.666945361733546</c:v>
                      </c:pt>
                      <c:pt idx="147">
                        <c:v>52.640316007027238</c:v>
                      </c:pt>
                      <c:pt idx="148">
                        <c:v>52.615990478021153</c:v>
                      </c:pt>
                      <c:pt idx="149">
                        <c:v>52.593971971380931</c:v>
                      </c:pt>
                      <c:pt idx="150">
                        <c:v>52.574263385702857</c:v>
                      </c:pt>
                      <c:pt idx="151">
                        <c:v>52.556867319616515</c:v>
                      </c:pt>
                      <c:pt idx="152">
                        <c:v>52.541786070079084</c:v>
                      </c:pt>
                      <c:pt idx="153">
                        <c:v>52.529021630864236</c:v>
                      </c:pt>
                      <c:pt idx="154">
                        <c:v>52.518575691247705</c:v>
                      </c:pt>
                      <c:pt idx="155">
                        <c:v>52.510449634891614</c:v>
                      </c:pt>
                      <c:pt idx="156">
                        <c:v>52.504644538929398</c:v>
                      </c:pt>
                      <c:pt idx="157">
                        <c:v>52.501161173252463</c:v>
                      </c:pt>
                      <c:pt idx="158">
                        <c:v>52.5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B1-48D2-A693-4B9CD8853DC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Arkusz1!$AA$1</c15:sqref>
                        </c15:formulaRef>
                      </c:ext>
                    </c:extLst>
                    <c:strCache>
                      <c:ptCount val="1"/>
                      <c:pt idx="0">
                        <c:v>d II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Arkusz1!$S$2:$S$160</c15:sqref>
                        </c15:formulaRef>
                      </c:ext>
                    </c:extLst>
                    <c:numCache>
                      <c:formatCode>0.0</c:formatCode>
                      <c:ptCount val="15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Arkusz1!$AA$2:$AA$160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0.27554904854685841</c:v>
                      </c:pt>
                      <c:pt idx="2">
                        <c:v>0.34717004654269129</c:v>
                      </c:pt>
                      <c:pt idx="3">
                        <c:v>0.39741049686532176</c:v>
                      </c:pt>
                      <c:pt idx="4">
                        <c:v>0.43740684953211956</c:v>
                      </c:pt>
                      <c:pt idx="5">
                        <c:v>0.47118224514477736</c:v>
                      </c:pt>
                      <c:pt idx="6">
                        <c:v>0.50070585044979943</c:v>
                      </c:pt>
                      <c:pt idx="7">
                        <c:v>0.52710636734854832</c:v>
                      </c:pt>
                      <c:pt idx="8">
                        <c:v>0.55109809709371682</c:v>
                      </c:pt>
                      <c:pt idx="9">
                        <c:v>0.57316511833966399</c:v>
                      </c:pt>
                      <c:pt idx="10">
                        <c:v>0.59365242899463144</c:v>
                      </c:pt>
                      <c:pt idx="11">
                        <c:v>0.61281559794353091</c:v>
                      </c:pt>
                      <c:pt idx="12">
                        <c:v>0.63084984078721662</c:v>
                      </c:pt>
                      <c:pt idx="13">
                        <c:v>0.64790803601667923</c:v>
                      </c:pt>
                      <c:pt idx="14">
                        <c:v>0.66411240775605562</c:v>
                      </c:pt>
                      <c:pt idx="15">
                        <c:v>0.679562390596535</c:v>
                      </c:pt>
                      <c:pt idx="16">
                        <c:v>0.69434009308538247</c:v>
                      </c:pt>
                      <c:pt idx="17">
                        <c:v>0.70851419585192943</c:v>
                      </c:pt>
                      <c:pt idx="18">
                        <c:v>0.7221427976616287</c:v>
                      </c:pt>
                      <c:pt idx="19">
                        <c:v>0.73527553544620028</c:v>
                      </c:pt>
                      <c:pt idx="20">
                        <c:v>0.74795519161155766</c:v>
                      </c:pt>
                      <c:pt idx="21">
                        <c:v>0.76021893181474276</c:v>
                      </c:pt>
                      <c:pt idx="22">
                        <c:v>0.77209927155296798</c:v>
                      </c:pt>
                      <c:pt idx="23">
                        <c:v>0.7836248404919266</c:v>
                      </c:pt>
                      <c:pt idx="24">
                        <c:v>0.79482099373064352</c:v>
                      </c:pt>
                      <c:pt idx="25">
                        <c:v>0.80571030569869218</c:v>
                      </c:pt>
                      <c:pt idx="26">
                        <c:v>0.81631297297345973</c:v>
                      </c:pt>
                      <c:pt idx="27">
                        <c:v>0.82664714564057529</c:v>
                      </c:pt>
                      <c:pt idx="28">
                        <c:v>0.83672920202822176</c:v>
                      </c:pt>
                      <c:pt idx="29">
                        <c:v>0.84657397815223945</c:v>
                      </c:pt>
                      <c:pt idx="30">
                        <c:v>0.85619496062945633</c:v>
                      </c:pt>
                      <c:pt idx="31">
                        <c:v>0.86560444988995766</c:v>
                      </c:pt>
                      <c:pt idx="32">
                        <c:v>0.874813699064239</c:v>
                      </c:pt>
                      <c:pt idx="33">
                        <c:v>0.88383303281173498</c:v>
                      </c:pt>
                      <c:pt idx="34">
                        <c:v>0.89267194950318474</c:v>
                      </c:pt>
                      <c:pt idx="35">
                        <c:v>0.90133920950614876</c:v>
                      </c:pt>
                      <c:pt idx="36">
                        <c:v>0.90984291180386012</c:v>
                      </c:pt>
                      <c:pt idx="37">
                        <c:v>0.91819056076809324</c:v>
                      </c:pt>
                      <c:pt idx="38">
                        <c:v>0.92638912458139155</c:v>
                      </c:pt>
                      <c:pt idx="39">
                        <c:v>0.93444508654377234</c:v>
                      </c:pt>
                      <c:pt idx="40">
                        <c:v>0.94236449028955471</c:v>
                      </c:pt>
                      <c:pt idx="41">
                        <c:v>0.95015297977033519</c:v>
                      </c:pt>
                      <c:pt idx="42">
                        <c:v>0.95781583472198972</c:v>
                      </c:pt>
                      <c:pt idx="43">
                        <c:v>0.96535800222047108</c:v>
                      </c:pt>
                      <c:pt idx="44">
                        <c:v>0.97278412483808208</c:v>
                      </c:pt>
                      <c:pt idx="45">
                        <c:v>0.98009856583492794</c:v>
                      </c:pt>
                      <c:pt idx="46">
                        <c:v>0.98730543175629071</c:v>
                      </c:pt>
                      <c:pt idx="47">
                        <c:v>0.99440859275330584</c:v>
                      </c:pt>
                      <c:pt idx="48">
                        <c:v>1.0014117008995989</c:v>
                      </c:pt>
                      <c:pt idx="49">
                        <c:v>1.008318206738916</c:v>
                      </c:pt>
                      <c:pt idx="50">
                        <c:v>1.0151313742670154</c:v>
                      </c:pt>
                      <c:pt idx="51">
                        <c:v>1.0218542945241442</c:v>
                      </c:pt>
                      <c:pt idx="52">
                        <c:v>1.0284898979515267</c:v>
                      </c:pt>
                      <c:pt idx="53">
                        <c:v>1.0350409656457349</c:v>
                      </c:pt>
                      <c:pt idx="54">
                        <c:v>1.0415101396280737</c:v>
                      </c:pt>
                      <c:pt idx="55">
                        <c:v>1.0478999322317353</c:v>
                      </c:pt>
                      <c:pt idx="56">
                        <c:v>1.0542127346970966</c:v>
                      </c:pt>
                      <c:pt idx="57">
                        <c:v>1.0604508250548319</c:v>
                      </c:pt>
                      <c:pt idx="58">
                        <c:v>1.0666163753672491</c:v>
                      </c:pt>
                      <c:pt idx="59">
                        <c:v>1.0727114583902069</c:v>
                      </c:pt>
                      <c:pt idx="60">
                        <c:v>1.0787380537109641</c:v>
                      </c:pt>
                      <c:pt idx="61">
                        <c:v>1.0846980534111921</c:v>
                      </c:pt>
                      <c:pt idx="62">
                        <c:v>1.0905932672990295</c:v>
                      </c:pt>
                      <c:pt idx="63">
                        <c:v>1.0964254277493697</c:v>
                      </c:pt>
                      <c:pt idx="64">
                        <c:v>1.1021961941874336</c:v>
                      </c:pt>
                      <c:pt idx="65">
                        <c:v>1.1079071572470605</c:v>
                      </c:pt>
                      <c:pt idx="66">
                        <c:v>1.1135598426319311</c:v>
                      </c:pt>
                      <c:pt idx="67">
                        <c:v>1.1191557147051072</c:v>
                      </c:pt>
                      <c:pt idx="68">
                        <c:v>1.1246961798297557</c:v>
                      </c:pt>
                      <c:pt idx="69">
                        <c:v>1.1301825894816926</c:v>
                      </c:pt>
                      <c:pt idx="70">
                        <c:v>1.1356162431524019</c:v>
                      </c:pt>
                      <c:pt idx="71">
                        <c:v>1.1409983910594106</c:v>
                      </c:pt>
                      <c:pt idx="72">
                        <c:v>1.146330236679328</c:v>
                      </c:pt>
                      <c:pt idx="73">
                        <c:v>1.1516129391174403</c:v>
                      </c:pt>
                      <c:pt idx="74">
                        <c:v>1.1568476153264984</c:v>
                      </c:pt>
                      <c:pt idx="75">
                        <c:v>1.1620353421861893</c:v>
                      </c:pt>
                      <c:pt idx="76">
                        <c:v>1.1671771584537793</c:v>
                      </c:pt>
                      <c:pt idx="77">
                        <c:v>1.1722740665954874</c:v>
                      </c:pt>
                      <c:pt idx="78">
                        <c:v>1.1773270345073352</c:v>
                      </c:pt>
                      <c:pt idx="79">
                        <c:v>1.9618651859785803</c:v>
                      </c:pt>
                      <c:pt idx="80">
                        <c:v>1.9600815715523188</c:v>
                      </c:pt>
                      <c:pt idx="81">
                        <c:v>1.9583126814967402</c:v>
                      </c:pt>
                      <c:pt idx="82">
                        <c:v>1.9565587456092659</c:v>
                      </c:pt>
                      <c:pt idx="83">
                        <c:v>1.9548199945876263</c:v>
                      </c:pt>
                      <c:pt idx="84">
                        <c:v>1.9530966599612472</c:v>
                      </c:pt>
                      <c:pt idx="85">
                        <c:v>1.9513889740202948</c:v>
                      </c:pt>
                      <c:pt idx="86">
                        <c:v>1.9496971697423771</c:v>
                      </c:pt>
                      <c:pt idx="87">
                        <c:v>1.9480214807168945</c:v>
                      </c:pt>
                      <c:pt idx="88">
                        <c:v>1.946362141067056</c:v>
                      </c:pt>
                      <c:pt idx="89">
                        <c:v>1.9447193853695539</c:v>
                      </c:pt>
                      <c:pt idx="90">
                        <c:v>1.9430934485719231</c:v>
                      </c:pt>
                      <c:pt idx="91">
                        <c:v>1.9414845659075861</c:v>
                      </c:pt>
                      <c:pt idx="92">
                        <c:v>1.9398929728086125</c:v>
                      </c:pt>
                      <c:pt idx="93">
                        <c:v>1.9383189048162111</c:v>
                      </c:pt>
                      <c:pt idx="94">
                        <c:v>1.9367625974889802</c:v>
                      </c:pt>
                      <c:pt idx="95">
                        <c:v>1.9352242863089539</c:v>
                      </c:pt>
                      <c:pt idx="96">
                        <c:v>1.9337042065854713</c:v>
                      </c:pt>
                      <c:pt idx="97">
                        <c:v>1.9322025933569151</c:v>
                      </c:pt>
                      <c:pt idx="98">
                        <c:v>1.9307196812903622</c:v>
                      </c:pt>
                      <c:pt idx="99">
                        <c:v>1.9292557045791936</c:v>
                      </c:pt>
                      <c:pt idx="100">
                        <c:v>1.9278108968387211</c:v>
                      </c:pt>
                      <c:pt idx="101">
                        <c:v>1.9263854909998863</c:v>
                      </c:pt>
                      <c:pt idx="102">
                        <c:v>1.9249797192010978</c:v>
                      </c:pt>
                      <c:pt idx="103">
                        <c:v>1.9235938126782717</c:v>
                      </c:pt>
                      <c:pt idx="104">
                        <c:v>1.9222280016531543</c:v>
                      </c:pt>
                      <c:pt idx="105">
                        <c:v>1.9208825152199986</c:v>
                      </c:pt>
                      <c:pt idx="106">
                        <c:v>1.9195575812306829</c:v>
                      </c:pt>
                      <c:pt idx="107">
                        <c:v>1.9182534261783566</c:v>
                      </c:pt>
                      <c:pt idx="108">
                        <c:v>1.9169702750797071</c:v>
                      </c:pt>
                      <c:pt idx="109">
                        <c:v>1.9157083513559456</c:v>
                      </c:pt>
                      <c:pt idx="110">
                        <c:v>1.9144678767126164</c:v>
                      </c:pt>
                      <c:pt idx="111">
                        <c:v>1.9132490710183319</c:v>
                      </c:pt>
                      <c:pt idx="112">
                        <c:v>1.9120521521825504</c:v>
                      </c:pt>
                      <c:pt idx="113">
                        <c:v>1.9108773360325124</c:v>
                      </c:pt>
                      <c:pt idx="114">
                        <c:v>1.9097248361894539</c:v>
                      </c:pt>
                      <c:pt idx="115">
                        <c:v>1.9085948639442254</c:v>
                      </c:pt>
                      <c:pt idx="116">
                        <c:v>1.9074876281324444</c:v>
                      </c:pt>
                      <c:pt idx="117">
                        <c:v>1.906403335009315</c:v>
                      </c:pt>
                      <c:pt idx="118">
                        <c:v>1.9053421881242534</c:v>
                      </c:pt>
                      <c:pt idx="119">
                        <c:v>1.9043043881954602</c:v>
                      </c:pt>
                      <c:pt idx="120">
                        <c:v>1.9032901329845828</c:v>
                      </c:pt>
                      <c:pt idx="121">
                        <c:v>1.9022996171716169</c:v>
                      </c:pt>
                      <c:pt idx="122">
                        <c:v>1.9013330322301991</c:v>
                      </c:pt>
                      <c:pt idx="123">
                        <c:v>1.9003905663034415</c:v>
                      </c:pt>
                      <c:pt idx="124">
                        <c:v>1.8994724040804665</c:v>
                      </c:pt>
                      <c:pt idx="125">
                        <c:v>1.8985787266738006</c:v>
                      </c:pt>
                      <c:pt idx="126">
                        <c:v>1.8977097114977826</c:v>
                      </c:pt>
                      <c:pt idx="127">
                        <c:v>1.8968655321481542</c:v>
                      </c:pt>
                      <c:pt idx="128">
                        <c:v>1.8960463582829929</c:v>
                      </c:pt>
                      <c:pt idx="129">
                        <c:v>1.8952523555051481</c:v>
                      </c:pt>
                      <c:pt idx="130">
                        <c:v>1.8944836852463494</c:v>
                      </c:pt>
                      <c:pt idx="131">
                        <c:v>1.8937405046531479</c:v>
                      </c:pt>
                      <c:pt idx="132">
                        <c:v>1.8930229664748572</c:v>
                      </c:pt>
                      <c:pt idx="133">
                        <c:v>1.892331218953655</c:v>
                      </c:pt>
                      <c:pt idx="134">
                        <c:v>1.8916654057170079</c:v>
                      </c:pt>
                      <c:pt idx="135">
                        <c:v>1.8910256656725852</c:v>
                      </c:pt>
                      <c:pt idx="136">
                        <c:v>1.8904121329058123</c:v>
                      </c:pt>
                      <c:pt idx="137">
                        <c:v>1.8898249365802298</c:v>
                      </c:pt>
                      <c:pt idx="138">
                        <c:v>1.889264200840806</c:v>
                      </c:pt>
                      <c:pt idx="139">
                        <c:v>1.8887300447203585</c:v>
                      </c:pt>
                      <c:pt idx="140">
                        <c:v>1.8882225820492315</c:v>
                      </c:pt>
                      <c:pt idx="141">
                        <c:v>1.8877419213683722</c:v>
                      </c:pt>
                      <c:pt idx="142">
                        <c:v>1.8872881658459471</c:v>
                      </c:pt>
                      <c:pt idx="143">
                        <c:v>1.8868614131976365</c:v>
                      </c:pt>
                      <c:pt idx="144">
                        <c:v>1.8864617556107324</c:v>
                      </c:pt>
                      <c:pt idx="145">
                        <c:v>1.886089279672172</c:v>
                      </c:pt>
                      <c:pt idx="146">
                        <c:v>1.885744066300618</c:v>
                      </c:pt>
                      <c:pt idx="147">
                        <c:v>1.8854261906827088</c:v>
                      </c:pt>
                      <c:pt idx="148">
                        <c:v>1.8851357222135789</c:v>
                      </c:pt>
                      <c:pt idx="149">
                        <c:v>1.8848727244417551</c:v>
                      </c:pt>
                      <c:pt idx="150">
                        <c:v>1.8846372550185169</c:v>
                      </c:pt>
                      <c:pt idx="151">
                        <c:v>1.8844293656518147</c:v>
                      </c:pt>
                      <c:pt idx="152">
                        <c:v>1.8842491020648211</c:v>
                      </c:pt>
                      <c:pt idx="153">
                        <c:v>1.884096503959183</c:v>
                      </c:pt>
                      <c:pt idx="154">
                        <c:v>1.8839716049830502</c:v>
                      </c:pt>
                      <c:pt idx="155">
                        <c:v>1.883874432703919</c:v>
                      </c:pt>
                      <c:pt idx="156">
                        <c:v>1.883805008586356</c:v>
                      </c:pt>
                      <c:pt idx="157">
                        <c:v>1.8837633479746279</c:v>
                      </c:pt>
                      <c:pt idx="158">
                        <c:v>1.8837494600802707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B1-48D2-A693-4B9CD8853DC9}"/>
                  </c:ext>
                </c:extLst>
              </c15:ser>
            </c15:filteredScatterSeries>
          </c:ext>
        </c:extLst>
      </c:scatterChart>
      <c:valAx>
        <c:axId val="13757421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623"/>
        <c:crosses val="autoZero"/>
        <c:crossBetween val="midCat"/>
        <c:majorUnit val="10"/>
        <c:minorUnit val="2"/>
      </c:valAx>
      <c:valAx>
        <c:axId val="13757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63500</xdr:colOff>
      <xdr:row>0</xdr:row>
      <xdr:rowOff>114300</xdr:rowOff>
    </xdr:from>
    <xdr:to>
      <xdr:col>46</xdr:col>
      <xdr:colOff>546099</xdr:colOff>
      <xdr:row>41</xdr:row>
      <xdr:rowOff>139700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0F2870-E8CB-47EE-9A7E-5DED312D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44</xdr:row>
      <xdr:rowOff>0</xdr:rowOff>
    </xdr:from>
    <xdr:to>
      <xdr:col>46</xdr:col>
      <xdr:colOff>482599</xdr:colOff>
      <xdr:row>87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45D09EC-C966-4ACE-94A1-8858E1B97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9CD6-974E-4E2A-BBF3-275E82A045FE}">
  <dimension ref="A1:CX561"/>
  <sheetViews>
    <sheetView tabSelected="1" topLeftCell="B9" zoomScale="80" zoomScaleNormal="80" workbookViewId="0">
      <selection activeCell="G41" sqref="G41"/>
    </sheetView>
  </sheetViews>
  <sheetFormatPr defaultRowHeight="14.4" x14ac:dyDescent="0.3"/>
  <cols>
    <col min="1" max="1" width="27.109375" style="3" bestFit="1" customWidth="1"/>
    <col min="2" max="2" width="39.5546875" style="3" customWidth="1"/>
    <col min="3" max="3" width="4.33203125" style="3" customWidth="1"/>
    <col min="4" max="4" width="27.109375" style="3" bestFit="1" customWidth="1"/>
    <col min="5" max="5" width="28.77734375" style="3" bestFit="1" customWidth="1"/>
    <col min="6" max="6" width="4.33203125" style="3" customWidth="1"/>
    <col min="7" max="7" width="27.44140625" style="3" customWidth="1"/>
    <col min="8" max="8" width="8.6640625" style="3" customWidth="1"/>
    <col min="9" max="9" width="30.5546875" style="3" bestFit="1" customWidth="1"/>
    <col min="10" max="10" width="46" style="3" bestFit="1" customWidth="1"/>
    <col min="11" max="11" width="4.33203125" style="3" customWidth="1"/>
    <col min="12" max="12" width="46" style="3" bestFit="1" customWidth="1"/>
    <col min="13" max="13" width="8.88671875" style="3"/>
    <col min="14" max="14" width="27.21875" style="3" customWidth="1"/>
    <col min="15" max="15" width="10.109375" style="3" customWidth="1"/>
    <col min="16" max="20" width="8.88671875" style="3"/>
    <col min="21" max="21" width="10.6640625" style="3" customWidth="1"/>
    <col min="22" max="22" width="10.5546875" style="3" customWidth="1"/>
    <col min="23" max="23" width="10.33203125" style="3" customWidth="1"/>
    <col min="24" max="24" width="8.88671875" style="3"/>
    <col min="25" max="25" width="9.6640625" style="3" customWidth="1"/>
    <col min="26" max="28" width="8.88671875" style="3"/>
    <col min="29" max="48" width="8.88671875" style="2"/>
    <col min="49" max="49" width="13.6640625" style="2" bestFit="1" customWidth="1"/>
    <col min="50" max="50" width="13.77734375" style="2" customWidth="1"/>
    <col min="51" max="52" width="12" style="2" bestFit="1" customWidth="1"/>
    <col min="53" max="102" width="8.88671875" style="2"/>
    <col min="103" max="16384" width="8.88671875" style="3"/>
  </cols>
  <sheetData>
    <row r="1" spans="1:56" ht="20.399999999999999" thickBot="1" x14ac:dyDescent="0.45">
      <c r="A1" s="1" t="s">
        <v>0</v>
      </c>
      <c r="B1" s="1" t="s">
        <v>1</v>
      </c>
      <c r="C1" s="2"/>
      <c r="D1" s="2"/>
      <c r="E1" s="1" t="s">
        <v>2</v>
      </c>
      <c r="F1" s="2"/>
      <c r="G1" s="1" t="s">
        <v>3</v>
      </c>
      <c r="H1" s="2"/>
      <c r="I1" s="2"/>
      <c r="J1" s="1" t="s">
        <v>4</v>
      </c>
      <c r="K1" s="2"/>
      <c r="L1" s="1" t="s">
        <v>5</v>
      </c>
      <c r="M1" s="2"/>
      <c r="N1" s="2"/>
      <c r="O1" s="2"/>
      <c r="P1" s="2"/>
      <c r="Q1" s="2"/>
      <c r="R1" s="2"/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W1" s="68" t="s">
        <v>174</v>
      </c>
      <c r="AX1" s="68" t="s">
        <v>175</v>
      </c>
      <c r="AY1" s="68" t="s">
        <v>176</v>
      </c>
      <c r="AZ1" s="68" t="s">
        <v>143</v>
      </c>
      <c r="BA1" s="68" t="s">
        <v>22</v>
      </c>
      <c r="BB1" s="68" t="s">
        <v>23</v>
      </c>
      <c r="BC1" s="68" t="s">
        <v>177</v>
      </c>
      <c r="BD1" s="68" t="s">
        <v>178</v>
      </c>
    </row>
    <row r="2" spans="1:56" ht="15" thickTop="1" x14ac:dyDescent="0.3">
      <c r="A2" s="4" t="s">
        <v>16</v>
      </c>
      <c r="B2" s="5" t="s">
        <v>17</v>
      </c>
      <c r="C2" s="2"/>
      <c r="D2" s="6" t="s">
        <v>18</v>
      </c>
      <c r="E2" s="7" t="s">
        <v>19</v>
      </c>
      <c r="F2" s="8"/>
      <c r="G2" s="7" t="s">
        <v>20</v>
      </c>
      <c r="H2" s="2"/>
      <c r="I2" s="9" t="s">
        <v>21</v>
      </c>
      <c r="J2" s="10" t="s">
        <v>22</v>
      </c>
      <c r="K2" s="8"/>
      <c r="L2" s="10" t="s">
        <v>23</v>
      </c>
      <c r="M2" s="2"/>
      <c r="N2" s="2"/>
      <c r="O2" s="11">
        <v>1</v>
      </c>
      <c r="P2" s="12">
        <v>2</v>
      </c>
      <c r="Q2" s="2"/>
      <c r="R2" s="2"/>
      <c r="S2" s="13">
        <v>0</v>
      </c>
      <c r="T2" s="14">
        <f>S2/1000</f>
        <v>0</v>
      </c>
      <c r="U2" s="14">
        <f>$L$46*T2/2</f>
        <v>0</v>
      </c>
      <c r="V2" s="14">
        <f>$L$44*T2/2</f>
        <v>0</v>
      </c>
      <c r="W2" s="15">
        <f>(U2^2+V2^2)^(1/2)</f>
        <v>0</v>
      </c>
      <c r="X2" s="16">
        <v>0</v>
      </c>
      <c r="Y2" s="14">
        <f>IF(X2&lt;(2*W2),(W2^2+($B$25*X2)^2)^(1/2),(((1/$B$25)*W2)^2+X2^2)^(1/2))</f>
        <v>0</v>
      </c>
      <c r="Z2" s="14">
        <f>((32*W2)/($B$15*$A$19))^(1/3)</f>
        <v>0</v>
      </c>
      <c r="AA2" s="14">
        <f>((32*Y2)/($B$15*$A$19))^(1/3)</f>
        <v>0</v>
      </c>
      <c r="AB2" s="14">
        <f>((16*X2)/($B$15*$A$19))^(1/3)</f>
        <v>0</v>
      </c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W2" s="68">
        <v>0</v>
      </c>
      <c r="AX2" s="68">
        <f>2*$E$58*(((AW2)/1000)/2)</f>
        <v>0</v>
      </c>
      <c r="AY2" s="68">
        <f>2*$E$59*((AW2/1000)/2)</f>
        <v>0</v>
      </c>
      <c r="AZ2" s="68">
        <f>SQRT((AX2^2)+(AY2^2))</f>
        <v>0</v>
      </c>
      <c r="BA2" s="68">
        <v>0</v>
      </c>
      <c r="BB2" s="68">
        <v>0</v>
      </c>
      <c r="BC2" s="68" t="e">
        <f>SQRT((((1/$B$78)*AZ2)^2)+(BA2^2))</f>
        <v>#DIV/0!</v>
      </c>
      <c r="BD2" s="68" t="e">
        <f>SQRT((((1/$B$78)*AZ2)^2)+(BB2^2))</f>
        <v>#DIV/0!</v>
      </c>
    </row>
    <row r="3" spans="1:56" x14ac:dyDescent="0.3">
      <c r="A3" s="17">
        <v>4.4000000000000004</v>
      </c>
      <c r="B3" s="18">
        <v>1.45</v>
      </c>
      <c r="C3" s="2"/>
      <c r="D3" s="2"/>
      <c r="E3" s="19">
        <v>17</v>
      </c>
      <c r="F3" s="8"/>
      <c r="G3" s="20">
        <f>ROUNDUP(E3*A6,0)</f>
        <v>30</v>
      </c>
      <c r="H3" s="2"/>
      <c r="I3" s="2"/>
      <c r="J3" s="21">
        <f>ROUND(9550*($A$3/E5),1)</f>
        <v>52.5</v>
      </c>
      <c r="K3" s="8"/>
      <c r="L3" s="21">
        <f>ROUNDUP(9550*($A$3/G5),1)</f>
        <v>89.8</v>
      </c>
      <c r="M3" s="22" t="s">
        <v>24</v>
      </c>
      <c r="N3" s="23" t="s">
        <v>25</v>
      </c>
      <c r="O3" s="24">
        <f>ROUND((2*J3)/(E8*E3),4)</f>
        <v>1.2353000000000001</v>
      </c>
      <c r="P3" s="24">
        <f>ROUND((2*L3)/(G8*G3),4)</f>
        <v>1.1973</v>
      </c>
      <c r="Q3" s="2" t="s">
        <v>26</v>
      </c>
      <c r="R3" s="2"/>
      <c r="S3" s="13">
        <v>0.5</v>
      </c>
      <c r="T3" s="14">
        <f t="shared" ref="T3:T66" si="0">S3/1000</f>
        <v>5.0000000000000001E-4</v>
      </c>
      <c r="U3" s="14">
        <f>$L$46*T3/2</f>
        <v>0.15441176470588236</v>
      </c>
      <c r="V3" s="14">
        <f t="shared" ref="V3:V66" si="1">$L$44*T3/2</f>
        <v>5.6192499999999999E-2</v>
      </c>
      <c r="W3" s="15">
        <f t="shared" ref="W3:W66" si="2">(U3^2+V3^2)^(1/2)</f>
        <v>0.16431856296789712</v>
      </c>
      <c r="X3" s="16">
        <v>0</v>
      </c>
      <c r="Y3" s="14">
        <f t="shared" ref="Y3:Y66" si="3">IF(X3&lt;(2*W3),(W3^2+($B$25*X3)^2)^(1/2),(((1/$B$25)*W3)^2+X3^2)^(1/2))</f>
        <v>0.16431856296789712</v>
      </c>
      <c r="Z3" s="14">
        <f t="shared" ref="Z3:Z66" si="4">((32*W3)/($B$15*$A$19))^(1/3)</f>
        <v>0.27554904854685841</v>
      </c>
      <c r="AA3" s="14">
        <f t="shared" ref="AA3:AA66" si="5">((32*Y3)/($B$15*$A$19))^(1/3)</f>
        <v>0.27554904854685841</v>
      </c>
      <c r="AB3" s="14">
        <f t="shared" ref="AB3:AB66" si="6">((16*X3)/($B$15*$A$19))^(1/3)</f>
        <v>0</v>
      </c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W3" s="68">
        <f>AW2+0.5</f>
        <v>0.5</v>
      </c>
      <c r="AX3" s="68">
        <f>2*$L$44*(((AW3)/1000)/2)</f>
        <v>0.112385</v>
      </c>
      <c r="AY3" s="68">
        <f>2*$E$59*((AW3/1000)/2)</f>
        <v>0</v>
      </c>
      <c r="AZ3" s="68">
        <f>SQRT((AX3^2)+(AY3^2))</f>
        <v>0.112385</v>
      </c>
      <c r="BA3" s="68">
        <v>0</v>
      </c>
      <c r="BB3" s="68">
        <v>0</v>
      </c>
      <c r="BC3" s="68" t="e">
        <f t="shared" ref="BC3:BC66" si="7">SQRT((((1/$B$78)*AZ3)^2)+(BA3^2))</f>
        <v>#DIV/0!</v>
      </c>
      <c r="BD3" s="68" t="e">
        <f t="shared" ref="BD3:BD66" si="8">SQRT((((1/$B$78)*AZ3)^2)+(BB3^2))</f>
        <v>#DIV/0!</v>
      </c>
    </row>
    <row r="4" spans="1:56" x14ac:dyDescent="0.3">
      <c r="A4" s="25" t="s">
        <v>27</v>
      </c>
      <c r="B4" s="5" t="s">
        <v>28</v>
      </c>
      <c r="C4" s="2"/>
      <c r="D4" s="6" t="s">
        <v>29</v>
      </c>
      <c r="E4" s="7" t="s">
        <v>30</v>
      </c>
      <c r="F4" s="8"/>
      <c r="G4" s="7" t="s">
        <v>31</v>
      </c>
      <c r="H4" s="2"/>
      <c r="I4" s="9" t="s">
        <v>32</v>
      </c>
      <c r="J4" s="10" t="s">
        <v>33</v>
      </c>
      <c r="K4" s="2"/>
      <c r="L4" s="10" t="s">
        <v>34</v>
      </c>
      <c r="M4" s="2"/>
      <c r="N4" s="23" t="s">
        <v>35</v>
      </c>
      <c r="O4" s="26">
        <v>478.2</v>
      </c>
      <c r="P4" s="22" t="s">
        <v>36</v>
      </c>
      <c r="Q4" s="2"/>
      <c r="R4" s="2"/>
      <c r="S4" s="13">
        <v>1</v>
      </c>
      <c r="T4" s="14">
        <f t="shared" si="0"/>
        <v>1E-3</v>
      </c>
      <c r="U4" s="14">
        <f t="shared" ref="U4:U66" si="9">$L$46*T4/2</f>
        <v>0.30882352941176472</v>
      </c>
      <c r="V4" s="14">
        <f t="shared" si="1"/>
        <v>0.112385</v>
      </c>
      <c r="W4" s="15">
        <f t="shared" si="2"/>
        <v>0.32863712593579425</v>
      </c>
      <c r="X4" s="16">
        <v>0</v>
      </c>
      <c r="Y4" s="14">
        <f t="shared" si="3"/>
        <v>0.32863712593579425</v>
      </c>
      <c r="Z4" s="14">
        <f t="shared" si="4"/>
        <v>0.34717004654269129</v>
      </c>
      <c r="AA4" s="14">
        <f t="shared" si="5"/>
        <v>0.34717004654269129</v>
      </c>
      <c r="AB4" s="14">
        <f t="shared" si="6"/>
        <v>0</v>
      </c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W4" s="68">
        <f>AW3+0.5</f>
        <v>1</v>
      </c>
      <c r="AX4" s="68">
        <f t="shared" ref="AX4:AX67" si="10">2*$L$44*(((AW4)/1000)/2)</f>
        <v>0.22477</v>
      </c>
      <c r="AY4" s="68">
        <f t="shared" ref="AY4:AY67" si="11">2*$E$59*((AW4/1000)/2)</f>
        <v>0</v>
      </c>
      <c r="AZ4" s="68">
        <f t="shared" ref="AZ4:AZ64" si="12">SQRT((AX4^2)+(AY4^2))</f>
        <v>0.22477</v>
      </c>
      <c r="BA4" s="68">
        <v>0</v>
      </c>
      <c r="BB4" s="68">
        <v>0</v>
      </c>
      <c r="BC4" s="68" t="e">
        <f t="shared" si="7"/>
        <v>#DIV/0!</v>
      </c>
      <c r="BD4" s="68" t="e">
        <f t="shared" si="8"/>
        <v>#DIV/0!</v>
      </c>
    </row>
    <row r="5" spans="1:56" x14ac:dyDescent="0.3">
      <c r="A5" s="4" t="s">
        <v>37</v>
      </c>
      <c r="B5" s="18">
        <v>1.35</v>
      </c>
      <c r="C5" s="2"/>
      <c r="D5" s="2"/>
      <c r="E5" s="19">
        <v>800</v>
      </c>
      <c r="F5" s="8"/>
      <c r="G5" s="27">
        <f>ROUNDUP(E5/A6,0)</f>
        <v>468</v>
      </c>
      <c r="H5" s="28" t="s">
        <v>38</v>
      </c>
      <c r="I5" s="2"/>
      <c r="J5" s="57">
        <f>2*J3*1000/E12</f>
        <v>1235.2941176470588</v>
      </c>
      <c r="K5" s="2"/>
      <c r="L5" s="57">
        <f>2*L3*1000/G12</f>
        <v>1197.3333333333333</v>
      </c>
      <c r="M5" s="22" t="s">
        <v>39</v>
      </c>
      <c r="N5" s="12" t="s">
        <v>40</v>
      </c>
      <c r="O5" s="24">
        <v>3.05</v>
      </c>
      <c r="P5" s="24">
        <v>2.8</v>
      </c>
      <c r="Q5" s="2"/>
      <c r="R5" s="2"/>
      <c r="S5" s="13">
        <v>1.5</v>
      </c>
      <c r="T5" s="14">
        <f t="shared" si="0"/>
        <v>1.5E-3</v>
      </c>
      <c r="U5" s="14">
        <f t="shared" si="9"/>
        <v>0.46323529411764708</v>
      </c>
      <c r="V5" s="14">
        <f t="shared" si="1"/>
        <v>0.16857749999999999</v>
      </c>
      <c r="W5" s="15">
        <f t="shared" si="2"/>
        <v>0.49295568890369146</v>
      </c>
      <c r="X5" s="16">
        <v>0</v>
      </c>
      <c r="Y5" s="14">
        <f t="shared" si="3"/>
        <v>0.49295568890369146</v>
      </c>
      <c r="Z5" s="14">
        <f t="shared" si="4"/>
        <v>0.39741049686532176</v>
      </c>
      <c r="AA5" s="14">
        <f t="shared" si="5"/>
        <v>0.39741049686532176</v>
      </c>
      <c r="AB5" s="14">
        <f t="shared" si="6"/>
        <v>0</v>
      </c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W5" s="68">
        <f>AW4+0.5</f>
        <v>1.5</v>
      </c>
      <c r="AX5" s="68">
        <f t="shared" si="10"/>
        <v>0.33715499999999998</v>
      </c>
      <c r="AY5" s="68">
        <f t="shared" si="11"/>
        <v>0</v>
      </c>
      <c r="AZ5" s="68">
        <f t="shared" si="12"/>
        <v>0.33715499999999998</v>
      </c>
      <c r="BA5" s="68">
        <v>0</v>
      </c>
      <c r="BB5" s="68">
        <v>0</v>
      </c>
      <c r="BC5" s="68" t="e">
        <f t="shared" si="7"/>
        <v>#DIV/0!</v>
      </c>
      <c r="BD5" s="68" t="e">
        <f t="shared" si="8"/>
        <v>#DIV/0!</v>
      </c>
    </row>
    <row r="6" spans="1:56" x14ac:dyDescent="0.3">
      <c r="A6" s="17">
        <v>1.71</v>
      </c>
      <c r="B6" s="7" t="s">
        <v>41</v>
      </c>
      <c r="C6" s="2"/>
      <c r="D6" s="6" t="s">
        <v>42</v>
      </c>
      <c r="E6" s="7" t="s">
        <v>43</v>
      </c>
      <c r="F6" s="8" t="s">
        <v>44</v>
      </c>
      <c r="G6" s="7" t="s">
        <v>45</v>
      </c>
      <c r="H6" s="2"/>
      <c r="I6" s="9" t="s">
        <v>46</v>
      </c>
      <c r="J6" s="10" t="s">
        <v>47</v>
      </c>
      <c r="K6" s="2"/>
      <c r="L6" s="10" t="s">
        <v>48</v>
      </c>
      <c r="M6" s="2"/>
      <c r="N6" s="2"/>
      <c r="O6" s="2"/>
      <c r="P6" s="2"/>
      <c r="Q6" s="2"/>
      <c r="R6" s="2"/>
      <c r="S6" s="13">
        <v>2</v>
      </c>
      <c r="T6" s="14">
        <f t="shared" si="0"/>
        <v>2E-3</v>
      </c>
      <c r="U6" s="14">
        <f t="shared" si="9"/>
        <v>0.61764705882352944</v>
      </c>
      <c r="V6" s="14">
        <f t="shared" si="1"/>
        <v>0.22477</v>
      </c>
      <c r="W6" s="15">
        <f t="shared" si="2"/>
        <v>0.6572742518715885</v>
      </c>
      <c r="X6" s="16">
        <v>0</v>
      </c>
      <c r="Y6" s="14">
        <f t="shared" si="3"/>
        <v>0.6572742518715885</v>
      </c>
      <c r="Z6" s="14">
        <f t="shared" si="4"/>
        <v>0.43740684953211956</v>
      </c>
      <c r="AA6" s="14">
        <f t="shared" si="5"/>
        <v>0.43740684953211956</v>
      </c>
      <c r="AB6" s="14">
        <f t="shared" si="6"/>
        <v>0</v>
      </c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W6" s="68">
        <f t="shared" ref="AW6:AW32" si="13">AW5+0.5</f>
        <v>2</v>
      </c>
      <c r="AX6" s="68">
        <f t="shared" si="10"/>
        <v>0.44954</v>
      </c>
      <c r="AY6" s="68">
        <f t="shared" si="11"/>
        <v>0</v>
      </c>
      <c r="AZ6" s="68">
        <f t="shared" si="12"/>
        <v>0.44954</v>
      </c>
      <c r="BA6" s="68">
        <v>0</v>
      </c>
      <c r="BB6" s="68">
        <v>0</v>
      </c>
      <c r="BC6" s="68" t="e">
        <f t="shared" si="7"/>
        <v>#DIV/0!</v>
      </c>
      <c r="BD6" s="68" t="e">
        <f t="shared" si="8"/>
        <v>#DIV/0!</v>
      </c>
    </row>
    <row r="7" spans="1:56" x14ac:dyDescent="0.3">
      <c r="A7" s="4" t="s">
        <v>49</v>
      </c>
      <c r="B7" s="18">
        <v>1</v>
      </c>
      <c r="C7" s="2"/>
      <c r="D7" s="29" t="s">
        <v>50</v>
      </c>
      <c r="E7" s="19">
        <f>((2*J3*1000*B3*B5*E14)/(B7*E3*B11*A17))^(1/3)</f>
        <v>2.3602452811359362</v>
      </c>
      <c r="F7" s="30"/>
      <c r="G7" s="19">
        <f>((2*L3*1000*B3*B5*G14)/(B7*G3*B11*A17))^(1/3)</f>
        <v>2.2181166306933977</v>
      </c>
      <c r="H7" s="30"/>
      <c r="I7" s="2"/>
      <c r="J7" s="21">
        <f>(J5*$B$3*$B$5/$B$7)</f>
        <v>2418.0882352941176</v>
      </c>
      <c r="K7" s="2"/>
      <c r="L7" s="21">
        <f>(L5*$B$3*$B$5/$B$7)</f>
        <v>2343.7800000000002</v>
      </c>
      <c r="M7" s="22" t="s">
        <v>39</v>
      </c>
      <c r="N7" s="2"/>
      <c r="O7" s="2"/>
      <c r="P7" s="2"/>
      <c r="Q7" s="2"/>
      <c r="R7" s="2"/>
      <c r="S7" s="13">
        <v>2.5</v>
      </c>
      <c r="T7" s="14">
        <f t="shared" si="0"/>
        <v>2.5000000000000001E-3</v>
      </c>
      <c r="U7" s="14">
        <f t="shared" si="9"/>
        <v>0.7720588235294118</v>
      </c>
      <c r="V7" s="14">
        <f t="shared" si="1"/>
        <v>0.2809625</v>
      </c>
      <c r="W7" s="15">
        <f t="shared" si="2"/>
        <v>0.82159281483948576</v>
      </c>
      <c r="X7" s="16">
        <v>0</v>
      </c>
      <c r="Y7" s="14">
        <f t="shared" si="3"/>
        <v>0.82159281483948576</v>
      </c>
      <c r="Z7" s="14">
        <f t="shared" si="4"/>
        <v>0.47118224514477736</v>
      </c>
      <c r="AA7" s="14">
        <f t="shared" si="5"/>
        <v>0.47118224514477736</v>
      </c>
      <c r="AB7" s="14">
        <f t="shared" si="6"/>
        <v>0</v>
      </c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W7" s="68">
        <f t="shared" si="13"/>
        <v>2.5</v>
      </c>
      <c r="AX7" s="68">
        <f t="shared" si="10"/>
        <v>0.56192500000000001</v>
      </c>
      <c r="AY7" s="68">
        <f t="shared" si="11"/>
        <v>0</v>
      </c>
      <c r="AZ7" s="68">
        <f t="shared" si="12"/>
        <v>0.56192500000000001</v>
      </c>
      <c r="BA7" s="68">
        <v>0</v>
      </c>
      <c r="BB7" s="68">
        <v>0</v>
      </c>
      <c r="BC7" s="68" t="e">
        <f t="shared" si="7"/>
        <v>#DIV/0!</v>
      </c>
      <c r="BD7" s="68" t="e">
        <f t="shared" si="8"/>
        <v>#DIV/0!</v>
      </c>
    </row>
    <row r="8" spans="1:56" x14ac:dyDescent="0.3">
      <c r="A8" s="17">
        <v>800</v>
      </c>
      <c r="B8" s="5" t="s">
        <v>51</v>
      </c>
      <c r="C8" s="2"/>
      <c r="D8" s="30"/>
      <c r="E8" s="19">
        <v>5</v>
      </c>
      <c r="F8" s="30"/>
      <c r="G8" s="19">
        <v>5</v>
      </c>
      <c r="H8" s="28" t="s">
        <v>52</v>
      </c>
      <c r="I8" s="9" t="s">
        <v>53</v>
      </c>
      <c r="J8" s="10" t="s">
        <v>54</v>
      </c>
      <c r="K8" s="2"/>
      <c r="L8" s="10" t="s">
        <v>55</v>
      </c>
      <c r="M8" s="2"/>
      <c r="N8" s="2"/>
      <c r="O8" s="2"/>
      <c r="P8" s="2"/>
      <c r="Q8" s="2"/>
      <c r="R8" s="2"/>
      <c r="S8" s="13">
        <v>3</v>
      </c>
      <c r="T8" s="14">
        <f t="shared" si="0"/>
        <v>3.0000000000000001E-3</v>
      </c>
      <c r="U8" s="14">
        <f>$L$46*T8/2</f>
        <v>0.92647058823529416</v>
      </c>
      <c r="V8" s="14">
        <f t="shared" si="1"/>
        <v>0.33715499999999998</v>
      </c>
      <c r="W8" s="15">
        <f t="shared" si="2"/>
        <v>0.98591137780738292</v>
      </c>
      <c r="X8" s="16">
        <v>0</v>
      </c>
      <c r="Y8" s="14">
        <f t="shared" si="3"/>
        <v>0.98591137780738292</v>
      </c>
      <c r="Z8" s="14">
        <f t="shared" si="4"/>
        <v>0.50070585044979943</v>
      </c>
      <c r="AA8" s="14">
        <f t="shared" si="5"/>
        <v>0.50070585044979943</v>
      </c>
      <c r="AB8" s="14">
        <f t="shared" si="6"/>
        <v>0</v>
      </c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W8" s="68">
        <f t="shared" si="13"/>
        <v>3</v>
      </c>
      <c r="AX8" s="68">
        <f t="shared" si="10"/>
        <v>0.67430999999999996</v>
      </c>
      <c r="AY8" s="68">
        <f t="shared" si="11"/>
        <v>0</v>
      </c>
      <c r="AZ8" s="68">
        <f t="shared" si="12"/>
        <v>0.67430999999999996</v>
      </c>
      <c r="BA8" s="68">
        <v>0</v>
      </c>
      <c r="BB8" s="68">
        <v>0</v>
      </c>
      <c r="BC8" s="68" t="e">
        <f t="shared" si="7"/>
        <v>#DIV/0!</v>
      </c>
      <c r="BD8" s="68" t="e">
        <f t="shared" si="8"/>
        <v>#DIV/0!</v>
      </c>
    </row>
    <row r="9" spans="1:56" x14ac:dyDescent="0.3">
      <c r="A9" s="25" t="s">
        <v>38</v>
      </c>
      <c r="B9" s="18"/>
      <c r="C9" s="2"/>
      <c r="D9" s="6" t="s">
        <v>56</v>
      </c>
      <c r="E9" s="7" t="s">
        <v>57</v>
      </c>
      <c r="F9" s="8" t="s">
        <v>44</v>
      </c>
      <c r="G9" s="7" t="s">
        <v>57</v>
      </c>
      <c r="H9" s="2"/>
      <c r="I9" s="2"/>
      <c r="J9" s="21">
        <f>(J3*$B$3*$B$5/$B$7)</f>
        <v>102.76875000000001</v>
      </c>
      <c r="K9" s="2"/>
      <c r="L9" s="21">
        <f>(L3*$B$3*$B$5/$B$7)</f>
        <v>175.78349999999998</v>
      </c>
      <c r="M9" s="22" t="s">
        <v>24</v>
      </c>
      <c r="N9" s="2"/>
      <c r="O9" s="2"/>
      <c r="P9" s="2"/>
      <c r="Q9" s="2"/>
      <c r="R9" s="2"/>
      <c r="S9" s="13">
        <v>3.5</v>
      </c>
      <c r="T9" s="14">
        <f t="shared" si="0"/>
        <v>3.5000000000000001E-3</v>
      </c>
      <c r="U9" s="14">
        <f t="shared" si="9"/>
        <v>1.0808823529411764</v>
      </c>
      <c r="V9" s="14">
        <f t="shared" si="1"/>
        <v>0.39334749999999996</v>
      </c>
      <c r="W9" s="15">
        <f t="shared" si="2"/>
        <v>1.1502299407752798</v>
      </c>
      <c r="X9" s="16">
        <v>0</v>
      </c>
      <c r="Y9" s="14">
        <f t="shared" si="3"/>
        <v>1.1502299407752798</v>
      </c>
      <c r="Z9" s="14">
        <f t="shared" si="4"/>
        <v>0.52710636734854832</v>
      </c>
      <c r="AA9" s="14">
        <f t="shared" si="5"/>
        <v>0.52710636734854832</v>
      </c>
      <c r="AB9" s="14">
        <f t="shared" si="6"/>
        <v>0</v>
      </c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W9" s="68">
        <f t="shared" si="13"/>
        <v>3.5</v>
      </c>
      <c r="AX9" s="68">
        <f t="shared" si="10"/>
        <v>0.78669499999999992</v>
      </c>
      <c r="AY9" s="68">
        <f t="shared" si="11"/>
        <v>0</v>
      </c>
      <c r="AZ9" s="68">
        <f t="shared" si="12"/>
        <v>0.78669499999999992</v>
      </c>
      <c r="BA9" s="68">
        <v>0</v>
      </c>
      <c r="BB9" s="68">
        <v>0</v>
      </c>
      <c r="BC9" s="68" t="e">
        <f t="shared" si="7"/>
        <v>#DIV/0!</v>
      </c>
      <c r="BD9" s="68" t="e">
        <f t="shared" si="8"/>
        <v>#DIV/0!</v>
      </c>
    </row>
    <row r="10" spans="1:56" x14ac:dyDescent="0.3">
      <c r="A10" s="4" t="s">
        <v>58</v>
      </c>
      <c r="B10" s="5" t="s">
        <v>59</v>
      </c>
      <c r="C10" s="2"/>
      <c r="D10" s="2"/>
      <c r="E10" s="19">
        <f>E8*$B$11</f>
        <v>50</v>
      </c>
      <c r="F10" s="8"/>
      <c r="G10" s="19">
        <f>G8*$B$11</f>
        <v>50</v>
      </c>
      <c r="H10" s="31" t="s">
        <v>52</v>
      </c>
      <c r="I10" s="32" t="s">
        <v>60</v>
      </c>
      <c r="J10" s="10" t="s">
        <v>61</v>
      </c>
      <c r="K10" s="2"/>
      <c r="L10" s="10" t="s">
        <v>62</v>
      </c>
      <c r="M10" s="2"/>
      <c r="N10" s="2"/>
      <c r="O10" s="2"/>
      <c r="P10" s="2"/>
      <c r="Q10" s="2"/>
      <c r="R10" s="2"/>
      <c r="S10" s="13">
        <v>4</v>
      </c>
      <c r="T10" s="14">
        <f t="shared" si="0"/>
        <v>4.0000000000000001E-3</v>
      </c>
      <c r="U10" s="14">
        <f t="shared" si="9"/>
        <v>1.2352941176470589</v>
      </c>
      <c r="V10" s="14">
        <f t="shared" si="1"/>
        <v>0.44954</v>
      </c>
      <c r="W10" s="15">
        <f t="shared" si="2"/>
        <v>1.314548503743177</v>
      </c>
      <c r="X10" s="16">
        <v>0</v>
      </c>
      <c r="Y10" s="14">
        <f t="shared" si="3"/>
        <v>1.314548503743177</v>
      </c>
      <c r="Z10" s="14">
        <f t="shared" si="4"/>
        <v>0.55109809709371682</v>
      </c>
      <c r="AA10" s="14">
        <f t="shared" si="5"/>
        <v>0.55109809709371682</v>
      </c>
      <c r="AB10" s="14">
        <f t="shared" si="6"/>
        <v>0</v>
      </c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W10" s="68">
        <f t="shared" si="13"/>
        <v>4</v>
      </c>
      <c r="AX10" s="68">
        <f t="shared" si="10"/>
        <v>0.89907999999999999</v>
      </c>
      <c r="AY10" s="68">
        <f t="shared" si="11"/>
        <v>0</v>
      </c>
      <c r="AZ10" s="68">
        <f t="shared" si="12"/>
        <v>0.89907999999999999</v>
      </c>
      <c r="BA10" s="68">
        <v>0</v>
      </c>
      <c r="BB10" s="68">
        <v>0</v>
      </c>
      <c r="BC10" s="68" t="e">
        <f t="shared" si="7"/>
        <v>#DIV/0!</v>
      </c>
      <c r="BD10" s="68" t="e">
        <f t="shared" si="8"/>
        <v>#DIV/0!</v>
      </c>
    </row>
    <row r="11" spans="1:56" x14ac:dyDescent="0.3">
      <c r="A11" s="17">
        <v>1.45</v>
      </c>
      <c r="B11" s="18">
        <v>10</v>
      </c>
      <c r="C11" s="2"/>
      <c r="D11" s="6" t="s">
        <v>63</v>
      </c>
      <c r="E11" s="7" t="s">
        <v>64</v>
      </c>
      <c r="F11" s="8"/>
      <c r="G11" s="7" t="s">
        <v>65</v>
      </c>
      <c r="H11" s="2"/>
      <c r="I11" s="2"/>
      <c r="J11" s="21">
        <f>$O$4*SQRT(($B$3*$B$5*O3*1000)/($B$7*$B$11*E8*E12)*(1+(1/$A$6)))</f>
        <v>454.08672224763973</v>
      </c>
      <c r="K11" s="8"/>
      <c r="L11" s="21">
        <f>$O$4*SQRT(($B$3*$B$5*P3*1000)/($B$7*$B$11*G8*G12)*(1+(1/$A$6)))</f>
        <v>336.52544479319272</v>
      </c>
      <c r="M11" s="2"/>
      <c r="N11" s="2"/>
      <c r="O11" s="2"/>
      <c r="P11" s="2"/>
      <c r="Q11" s="2"/>
      <c r="R11" s="2"/>
      <c r="S11" s="13">
        <v>4.5</v>
      </c>
      <c r="T11" s="14">
        <f t="shared" si="0"/>
        <v>4.4999999999999997E-3</v>
      </c>
      <c r="U11" s="14">
        <f t="shared" si="9"/>
        <v>1.3897058823529411</v>
      </c>
      <c r="V11" s="14">
        <f t="shared" si="1"/>
        <v>0.50573249999999992</v>
      </c>
      <c r="W11" s="15">
        <f t="shared" si="2"/>
        <v>1.4788670667110742</v>
      </c>
      <c r="X11" s="16">
        <v>0</v>
      </c>
      <c r="Y11" s="14">
        <f t="shared" si="3"/>
        <v>1.4788670667110742</v>
      </c>
      <c r="Z11" s="14">
        <f t="shared" si="4"/>
        <v>0.57316511833966399</v>
      </c>
      <c r="AA11" s="14">
        <f t="shared" si="5"/>
        <v>0.57316511833966399</v>
      </c>
      <c r="AB11" s="14">
        <f t="shared" si="6"/>
        <v>0</v>
      </c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W11" s="68">
        <f t="shared" si="13"/>
        <v>4.5</v>
      </c>
      <c r="AX11" s="68">
        <f t="shared" si="10"/>
        <v>1.0114649999999998</v>
      </c>
      <c r="AY11" s="68">
        <f t="shared" si="11"/>
        <v>0</v>
      </c>
      <c r="AZ11" s="68">
        <f t="shared" si="12"/>
        <v>1.0114649999999998</v>
      </c>
      <c r="BA11" s="68">
        <v>0</v>
      </c>
      <c r="BB11" s="68">
        <v>0</v>
      </c>
      <c r="BC11" s="68" t="e">
        <f t="shared" si="7"/>
        <v>#DIV/0!</v>
      </c>
      <c r="BD11" s="68" t="e">
        <f t="shared" si="8"/>
        <v>#DIV/0!</v>
      </c>
    </row>
    <row r="12" spans="1:56" x14ac:dyDescent="0.3">
      <c r="A12" s="4" t="s">
        <v>66</v>
      </c>
      <c r="B12" s="5" t="s">
        <v>67</v>
      </c>
      <c r="C12" s="2"/>
      <c r="D12" s="29" t="s">
        <v>68</v>
      </c>
      <c r="E12" s="19">
        <f>E3*E8</f>
        <v>85</v>
      </c>
      <c r="F12" s="8"/>
      <c r="G12" s="19">
        <f>G3*G8</f>
        <v>150</v>
      </c>
      <c r="H12" s="28" t="s">
        <v>52</v>
      </c>
      <c r="I12" s="33" t="s">
        <v>69</v>
      </c>
      <c r="J12" s="10" t="s">
        <v>70</v>
      </c>
      <c r="K12" s="8" t="s">
        <v>44</v>
      </c>
      <c r="L12" s="10" t="s">
        <v>71</v>
      </c>
      <c r="M12" s="2"/>
      <c r="N12" s="2"/>
      <c r="O12" s="2"/>
      <c r="P12" s="2"/>
      <c r="Q12" s="2"/>
      <c r="R12" s="2"/>
      <c r="S12" s="13">
        <v>5</v>
      </c>
      <c r="T12" s="14">
        <f t="shared" si="0"/>
        <v>5.0000000000000001E-3</v>
      </c>
      <c r="U12" s="14">
        <f t="shared" si="9"/>
        <v>1.5441176470588236</v>
      </c>
      <c r="V12" s="14">
        <f t="shared" si="1"/>
        <v>0.56192500000000001</v>
      </c>
      <c r="W12" s="15">
        <f t="shared" si="2"/>
        <v>1.6431856296789715</v>
      </c>
      <c r="X12" s="16">
        <v>0</v>
      </c>
      <c r="Y12" s="14">
        <f t="shared" si="3"/>
        <v>1.6431856296789715</v>
      </c>
      <c r="Z12" s="14">
        <f t="shared" si="4"/>
        <v>0.59365242899463144</v>
      </c>
      <c r="AA12" s="14">
        <f t="shared" si="5"/>
        <v>0.59365242899463144</v>
      </c>
      <c r="AB12" s="14">
        <f t="shared" si="6"/>
        <v>0</v>
      </c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W12" s="68">
        <f t="shared" si="13"/>
        <v>5</v>
      </c>
      <c r="AX12" s="68">
        <f t="shared" si="10"/>
        <v>1.12385</v>
      </c>
      <c r="AY12" s="68">
        <f t="shared" si="11"/>
        <v>0</v>
      </c>
      <c r="AZ12" s="68">
        <f t="shared" si="12"/>
        <v>1.12385</v>
      </c>
      <c r="BA12" s="68">
        <v>0</v>
      </c>
      <c r="BB12" s="68">
        <v>0</v>
      </c>
      <c r="BC12" s="68" t="e">
        <f t="shared" si="7"/>
        <v>#DIV/0!</v>
      </c>
      <c r="BD12" s="68" t="e">
        <f t="shared" si="8"/>
        <v>#DIV/0!</v>
      </c>
    </row>
    <row r="13" spans="1:56" x14ac:dyDescent="0.3">
      <c r="A13" s="17">
        <v>20000</v>
      </c>
      <c r="B13" s="18">
        <v>20</v>
      </c>
      <c r="C13" s="2"/>
      <c r="D13" s="6" t="s">
        <v>72</v>
      </c>
      <c r="E13" s="7" t="s">
        <v>73</v>
      </c>
      <c r="F13" s="8"/>
      <c r="G13" s="7" t="s">
        <v>74</v>
      </c>
      <c r="H13" s="2"/>
      <c r="I13" s="2"/>
      <c r="J13" s="21">
        <f>5*$B$17/O5</f>
        <v>393.44262295081967</v>
      </c>
      <c r="K13" s="8"/>
      <c r="L13" s="21">
        <f>5*$B$17/P5</f>
        <v>428.57142857142861</v>
      </c>
      <c r="M13" s="22" t="s">
        <v>75</v>
      </c>
      <c r="N13" s="2"/>
      <c r="O13" s="2"/>
      <c r="P13" s="2"/>
      <c r="Q13" s="2"/>
      <c r="R13" s="2"/>
      <c r="S13" s="13">
        <v>5.5</v>
      </c>
      <c r="T13" s="14">
        <f t="shared" si="0"/>
        <v>5.4999999999999997E-3</v>
      </c>
      <c r="U13" s="14">
        <f t="shared" si="9"/>
        <v>1.6985294117647056</v>
      </c>
      <c r="V13" s="14">
        <f t="shared" si="1"/>
        <v>0.61811749999999988</v>
      </c>
      <c r="W13" s="15">
        <f t="shared" si="2"/>
        <v>1.8075041926468682</v>
      </c>
      <c r="X13" s="16">
        <v>0</v>
      </c>
      <c r="Y13" s="14">
        <f t="shared" si="3"/>
        <v>1.8075041926468682</v>
      </c>
      <c r="Z13" s="14">
        <f t="shared" si="4"/>
        <v>0.61281559794353091</v>
      </c>
      <c r="AA13" s="14">
        <f t="shared" si="5"/>
        <v>0.61281559794353091</v>
      </c>
      <c r="AB13" s="14">
        <f t="shared" si="6"/>
        <v>0</v>
      </c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W13" s="68">
        <f t="shared" si="13"/>
        <v>5.5</v>
      </c>
      <c r="AX13" s="68">
        <f t="shared" si="10"/>
        <v>1.2362349999999998</v>
      </c>
      <c r="AY13" s="68">
        <f t="shared" si="11"/>
        <v>0</v>
      </c>
      <c r="AZ13" s="68">
        <f t="shared" si="12"/>
        <v>1.2362349999999998</v>
      </c>
      <c r="BA13" s="68">
        <v>0</v>
      </c>
      <c r="BB13" s="68">
        <v>0</v>
      </c>
      <c r="BC13" s="68" t="e">
        <f t="shared" si="7"/>
        <v>#DIV/0!</v>
      </c>
      <c r="BD13" s="68" t="e">
        <f t="shared" si="8"/>
        <v>#DIV/0!</v>
      </c>
    </row>
    <row r="14" spans="1:56" x14ac:dyDescent="0.3">
      <c r="A14" s="34" t="s">
        <v>76</v>
      </c>
      <c r="B14" s="5" t="s">
        <v>77</v>
      </c>
      <c r="C14" s="2"/>
      <c r="D14" s="29" t="s">
        <v>78</v>
      </c>
      <c r="E14" s="19">
        <v>3.48</v>
      </c>
      <c r="F14" s="8"/>
      <c r="G14" s="19">
        <v>2.98</v>
      </c>
      <c r="H14" s="2"/>
      <c r="I14" s="2"/>
      <c r="J14" s="10" t="s">
        <v>79</v>
      </c>
      <c r="K14" s="8" t="s">
        <v>44</v>
      </c>
      <c r="L14" s="10" t="s">
        <v>80</v>
      </c>
      <c r="M14" s="2"/>
      <c r="N14" s="2"/>
      <c r="O14" s="2"/>
      <c r="P14" s="2"/>
      <c r="Q14" s="2"/>
      <c r="R14" s="2"/>
      <c r="S14" s="13">
        <v>6</v>
      </c>
      <c r="T14" s="14">
        <f t="shared" si="0"/>
        <v>6.0000000000000001E-3</v>
      </c>
      <c r="U14" s="14">
        <f t="shared" si="9"/>
        <v>1.8529411764705883</v>
      </c>
      <c r="V14" s="14">
        <f t="shared" si="1"/>
        <v>0.67430999999999996</v>
      </c>
      <c r="W14" s="15">
        <f t="shared" si="2"/>
        <v>1.9718227556147658</v>
      </c>
      <c r="X14" s="16">
        <v>0</v>
      </c>
      <c r="Y14" s="14">
        <f t="shared" si="3"/>
        <v>1.9718227556147658</v>
      </c>
      <c r="Z14" s="14">
        <f t="shared" si="4"/>
        <v>0.63084984078721662</v>
      </c>
      <c r="AA14" s="14">
        <f t="shared" si="5"/>
        <v>0.63084984078721662</v>
      </c>
      <c r="AB14" s="14">
        <f t="shared" si="6"/>
        <v>0</v>
      </c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W14" s="68">
        <f t="shared" si="13"/>
        <v>6</v>
      </c>
      <c r="AX14" s="68">
        <f t="shared" si="10"/>
        <v>1.3486199999999999</v>
      </c>
      <c r="AY14" s="68">
        <f t="shared" si="11"/>
        <v>0</v>
      </c>
      <c r="AZ14" s="68">
        <f t="shared" si="12"/>
        <v>1.3486199999999999</v>
      </c>
      <c r="BA14" s="68">
        <v>0</v>
      </c>
      <c r="BB14" s="68">
        <v>0</v>
      </c>
      <c r="BC14" s="68" t="e">
        <f t="shared" si="7"/>
        <v>#DIV/0!</v>
      </c>
      <c r="BD14" s="68" t="e">
        <f t="shared" si="8"/>
        <v>#DIV/0!</v>
      </c>
    </row>
    <row r="15" spans="1:56" ht="20.399999999999999" thickBot="1" x14ac:dyDescent="0.45">
      <c r="A15" s="1" t="s">
        <v>81</v>
      </c>
      <c r="B15" s="18">
        <v>3.1415926500000002</v>
      </c>
      <c r="C15" s="2"/>
      <c r="D15" s="29" t="s">
        <v>82</v>
      </c>
      <c r="E15" s="35"/>
      <c r="F15" s="2"/>
      <c r="G15" s="35"/>
      <c r="H15" s="2"/>
      <c r="I15" s="2"/>
      <c r="J15" s="21">
        <f>5*$B$19/O5</f>
        <v>475.40983606557381</v>
      </c>
      <c r="K15" s="8"/>
      <c r="L15" s="21">
        <f>5*$B$19/P5</f>
        <v>517.85714285714289</v>
      </c>
      <c r="M15" s="22" t="s">
        <v>75</v>
      </c>
      <c r="N15" s="2"/>
      <c r="O15" s="2"/>
      <c r="P15" s="2"/>
      <c r="Q15" s="2"/>
      <c r="R15" s="2"/>
      <c r="S15" s="13">
        <v>6.5</v>
      </c>
      <c r="T15" s="14">
        <f t="shared" si="0"/>
        <v>6.4999999999999997E-3</v>
      </c>
      <c r="U15" s="14">
        <f t="shared" si="9"/>
        <v>2.0073529411764706</v>
      </c>
      <c r="V15" s="14">
        <f t="shared" si="1"/>
        <v>0.73050249999999994</v>
      </c>
      <c r="W15" s="15">
        <f t="shared" si="2"/>
        <v>2.1361413185826628</v>
      </c>
      <c r="X15" s="16">
        <v>0</v>
      </c>
      <c r="Y15" s="14">
        <f t="shared" si="3"/>
        <v>2.1361413185826628</v>
      </c>
      <c r="Z15" s="14">
        <f t="shared" si="4"/>
        <v>0.64790803601667923</v>
      </c>
      <c r="AA15" s="14">
        <f t="shared" si="5"/>
        <v>0.64790803601667923</v>
      </c>
      <c r="AB15" s="14">
        <f t="shared" si="6"/>
        <v>0</v>
      </c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W15" s="68">
        <f t="shared" si="13"/>
        <v>6.5</v>
      </c>
      <c r="AX15" s="68">
        <f t="shared" si="10"/>
        <v>1.4610049999999999</v>
      </c>
      <c r="AY15" s="68">
        <f t="shared" si="11"/>
        <v>0</v>
      </c>
      <c r="AZ15" s="68">
        <f t="shared" si="12"/>
        <v>1.4610049999999999</v>
      </c>
      <c r="BA15" s="68">
        <v>0</v>
      </c>
      <c r="BB15" s="68">
        <v>0</v>
      </c>
      <c r="BC15" s="68" t="e">
        <f t="shared" si="7"/>
        <v>#DIV/0!</v>
      </c>
      <c r="BD15" s="68" t="e">
        <f t="shared" si="8"/>
        <v>#DIV/0!</v>
      </c>
    </row>
    <row r="16" spans="1:56" ht="15" thickTop="1" x14ac:dyDescent="0.3">
      <c r="A16" s="7" t="s">
        <v>83</v>
      </c>
      <c r="B16" s="10" t="s">
        <v>84</v>
      </c>
      <c r="C16" s="2"/>
      <c r="D16" s="6" t="s">
        <v>85</v>
      </c>
      <c r="E16" s="7" t="s">
        <v>86</v>
      </c>
      <c r="F16" s="8"/>
      <c r="G16" s="7" t="s">
        <v>87</v>
      </c>
      <c r="H16" s="2"/>
      <c r="I16" s="33" t="s">
        <v>88</v>
      </c>
      <c r="J16" s="10"/>
      <c r="K16" s="2"/>
      <c r="L16" s="10"/>
      <c r="M16" s="2"/>
      <c r="N16" s="2"/>
      <c r="O16" s="2"/>
      <c r="P16" s="2"/>
      <c r="Q16" s="2"/>
      <c r="R16" s="2"/>
      <c r="S16" s="13">
        <v>7</v>
      </c>
      <c r="T16" s="14">
        <f t="shared" si="0"/>
        <v>7.0000000000000001E-3</v>
      </c>
      <c r="U16" s="14">
        <f t="shared" si="9"/>
        <v>2.1617647058823528</v>
      </c>
      <c r="V16" s="14">
        <f t="shared" si="1"/>
        <v>0.78669499999999992</v>
      </c>
      <c r="W16" s="15">
        <f t="shared" si="2"/>
        <v>2.3004598815505597</v>
      </c>
      <c r="X16" s="16">
        <v>0</v>
      </c>
      <c r="Y16" s="14">
        <f t="shared" si="3"/>
        <v>2.3004598815505597</v>
      </c>
      <c r="Z16" s="14">
        <f t="shared" si="4"/>
        <v>0.66411240775605562</v>
      </c>
      <c r="AA16" s="14">
        <f t="shared" si="5"/>
        <v>0.66411240775605562</v>
      </c>
      <c r="AB16" s="14">
        <f t="shared" si="6"/>
        <v>0</v>
      </c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W16" s="68">
        <f t="shared" si="13"/>
        <v>7</v>
      </c>
      <c r="AX16" s="68">
        <f t="shared" si="10"/>
        <v>1.5733899999999998</v>
      </c>
      <c r="AY16" s="68">
        <f t="shared" si="11"/>
        <v>0</v>
      </c>
      <c r="AZ16" s="68">
        <f t="shared" si="12"/>
        <v>1.5733899999999998</v>
      </c>
      <c r="BA16" s="68">
        <v>0</v>
      </c>
      <c r="BB16" s="68">
        <v>0</v>
      </c>
      <c r="BC16" s="68" t="e">
        <f t="shared" si="7"/>
        <v>#DIV/0!</v>
      </c>
      <c r="BD16" s="68" t="e">
        <f t="shared" si="8"/>
        <v>#DIV/0!</v>
      </c>
    </row>
    <row r="17" spans="1:56" x14ac:dyDescent="0.3">
      <c r="A17" s="19">
        <v>320</v>
      </c>
      <c r="B17" s="18">
        <v>240</v>
      </c>
      <c r="C17" s="2"/>
      <c r="D17" s="2"/>
      <c r="E17" s="27">
        <f>($B$15*E12*E5)/(60*1000)</f>
        <v>3.5604716700000001</v>
      </c>
      <c r="F17" s="8"/>
      <c r="G17" s="27">
        <f>ROUND(($B$15*G12*G5)/(60*1000),2)</f>
        <v>3.68</v>
      </c>
      <c r="H17" s="28" t="s">
        <v>89</v>
      </c>
      <c r="I17" s="2"/>
      <c r="J17" s="27">
        <f>(E14*J5)/(E10*E8)</f>
        <v>17.195294117647059</v>
      </c>
      <c r="K17" s="2"/>
      <c r="L17" s="27">
        <f>(G14*L5)/(G10*G8)</f>
        <v>14.272213333333333</v>
      </c>
      <c r="M17" s="2"/>
      <c r="N17" s="2"/>
      <c r="O17" s="2"/>
      <c r="P17" s="2"/>
      <c r="Q17" s="2"/>
      <c r="R17" s="2"/>
      <c r="S17" s="13">
        <v>7.5</v>
      </c>
      <c r="T17" s="14">
        <f t="shared" si="0"/>
        <v>7.4999999999999997E-3</v>
      </c>
      <c r="U17" s="14">
        <f t="shared" si="9"/>
        <v>2.3161764705882351</v>
      </c>
      <c r="V17" s="14">
        <f t="shared" si="1"/>
        <v>0.8428874999999999</v>
      </c>
      <c r="W17" s="15">
        <f t="shared" si="2"/>
        <v>2.4647784445184566</v>
      </c>
      <c r="X17" s="16">
        <v>0</v>
      </c>
      <c r="Y17" s="14">
        <f t="shared" si="3"/>
        <v>2.4647784445184566</v>
      </c>
      <c r="Z17" s="14">
        <f t="shared" si="4"/>
        <v>0.679562390596535</v>
      </c>
      <c r="AA17" s="14">
        <f t="shared" si="5"/>
        <v>0.679562390596535</v>
      </c>
      <c r="AB17" s="14">
        <f t="shared" si="6"/>
        <v>0</v>
      </c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W17" s="68">
        <f t="shared" si="13"/>
        <v>7.5</v>
      </c>
      <c r="AX17" s="68">
        <f t="shared" si="10"/>
        <v>1.6857749999999998</v>
      </c>
      <c r="AY17" s="68">
        <f t="shared" si="11"/>
        <v>0</v>
      </c>
      <c r="AZ17" s="68">
        <f t="shared" si="12"/>
        <v>1.6857749999999998</v>
      </c>
      <c r="BA17" s="68">
        <v>0</v>
      </c>
      <c r="BB17" s="68">
        <v>0</v>
      </c>
      <c r="BC17" s="68" t="e">
        <f t="shared" si="7"/>
        <v>#DIV/0!</v>
      </c>
      <c r="BD17" s="68" t="e">
        <f t="shared" si="8"/>
        <v>#DIV/0!</v>
      </c>
    </row>
    <row r="18" spans="1:56" x14ac:dyDescent="0.3">
      <c r="A18" s="7" t="s">
        <v>90</v>
      </c>
      <c r="B18" s="10" t="s">
        <v>91</v>
      </c>
      <c r="C18" s="2"/>
      <c r="D18" s="33" t="s">
        <v>92</v>
      </c>
      <c r="E18" s="10" t="s">
        <v>93</v>
      </c>
      <c r="F18" s="2"/>
      <c r="G18" s="10" t="s">
        <v>94</v>
      </c>
      <c r="H18" s="2"/>
      <c r="I18" s="33" t="s">
        <v>95</v>
      </c>
      <c r="J18" s="10"/>
      <c r="K18" s="2"/>
      <c r="L18" s="10"/>
      <c r="M18" s="2"/>
      <c r="N18" s="2"/>
      <c r="O18" s="2"/>
      <c r="P18" s="2"/>
      <c r="Q18" s="2"/>
      <c r="R18" s="2"/>
      <c r="S18" s="13">
        <v>8</v>
      </c>
      <c r="T18" s="14">
        <f t="shared" si="0"/>
        <v>8.0000000000000002E-3</v>
      </c>
      <c r="U18" s="14">
        <f t="shared" si="9"/>
        <v>2.4705882352941178</v>
      </c>
      <c r="V18" s="14">
        <f t="shared" si="1"/>
        <v>0.89907999999999999</v>
      </c>
      <c r="W18" s="15">
        <f t="shared" si="2"/>
        <v>2.629097007486354</v>
      </c>
      <c r="X18" s="16">
        <v>0</v>
      </c>
      <c r="Y18" s="14">
        <f t="shared" si="3"/>
        <v>2.629097007486354</v>
      </c>
      <c r="Z18" s="14">
        <f t="shared" si="4"/>
        <v>0.69434009308538247</v>
      </c>
      <c r="AA18" s="14">
        <f t="shared" si="5"/>
        <v>0.69434009308538247</v>
      </c>
      <c r="AB18" s="14">
        <f t="shared" si="6"/>
        <v>0</v>
      </c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W18" s="68">
        <f t="shared" si="13"/>
        <v>8</v>
      </c>
      <c r="AX18" s="68">
        <f t="shared" si="10"/>
        <v>1.79816</v>
      </c>
      <c r="AY18" s="68">
        <f t="shared" si="11"/>
        <v>0</v>
      </c>
      <c r="AZ18" s="68">
        <f t="shared" si="12"/>
        <v>1.79816</v>
      </c>
      <c r="BA18" s="68">
        <v>0</v>
      </c>
      <c r="BB18" s="68">
        <v>0</v>
      </c>
      <c r="BC18" s="68" t="e">
        <f t="shared" si="7"/>
        <v>#DIV/0!</v>
      </c>
      <c r="BD18" s="68" t="e">
        <f t="shared" si="8"/>
        <v>#DIV/0!</v>
      </c>
    </row>
    <row r="19" spans="1:56" x14ac:dyDescent="0.3">
      <c r="A19" s="19">
        <v>80</v>
      </c>
      <c r="B19" s="18">
        <v>290</v>
      </c>
      <c r="C19" s="2"/>
      <c r="D19" s="2"/>
      <c r="E19" s="36">
        <f>E8*(E3+2)</f>
        <v>95</v>
      </c>
      <c r="F19" s="2"/>
      <c r="G19" s="36">
        <f>G8*(G3+2)</f>
        <v>160</v>
      </c>
      <c r="H19" s="28" t="s">
        <v>52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3">
        <v>8.5</v>
      </c>
      <c r="T19" s="14">
        <f t="shared" si="0"/>
        <v>8.5000000000000006E-3</v>
      </c>
      <c r="U19" s="14">
        <f t="shared" si="9"/>
        <v>2.625</v>
      </c>
      <c r="V19" s="14">
        <f t="shared" si="1"/>
        <v>0.95527249999999997</v>
      </c>
      <c r="W19" s="15">
        <f t="shared" si="2"/>
        <v>2.7934155704542514</v>
      </c>
      <c r="X19" s="16">
        <v>0</v>
      </c>
      <c r="Y19" s="14">
        <f t="shared" si="3"/>
        <v>2.7934155704542514</v>
      </c>
      <c r="Z19" s="14">
        <f t="shared" si="4"/>
        <v>0.70851419585192943</v>
      </c>
      <c r="AA19" s="14">
        <f t="shared" si="5"/>
        <v>0.70851419585192943</v>
      </c>
      <c r="AB19" s="14">
        <f t="shared" si="6"/>
        <v>0</v>
      </c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W19" s="68">
        <f t="shared" si="13"/>
        <v>8.5</v>
      </c>
      <c r="AX19" s="68">
        <f t="shared" si="10"/>
        <v>1.9105449999999999</v>
      </c>
      <c r="AY19" s="68">
        <f t="shared" si="11"/>
        <v>0</v>
      </c>
      <c r="AZ19" s="68">
        <f t="shared" si="12"/>
        <v>1.9105449999999999</v>
      </c>
      <c r="BA19" s="68">
        <v>0</v>
      </c>
      <c r="BB19" s="68">
        <v>0</v>
      </c>
      <c r="BC19" s="68" t="e">
        <f t="shared" si="7"/>
        <v>#DIV/0!</v>
      </c>
      <c r="BD19" s="68" t="e">
        <f t="shared" si="8"/>
        <v>#DIV/0!</v>
      </c>
    </row>
    <row r="20" spans="1:56" x14ac:dyDescent="0.3">
      <c r="A20" s="7" t="s">
        <v>96</v>
      </c>
      <c r="B20" s="5" t="s">
        <v>97</v>
      </c>
      <c r="C20" s="2"/>
      <c r="D20" s="33" t="s">
        <v>98</v>
      </c>
      <c r="E20" s="10" t="s">
        <v>99</v>
      </c>
      <c r="F20" s="2"/>
      <c r="G20" s="10" t="s">
        <v>100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3">
        <v>9</v>
      </c>
      <c r="T20" s="14">
        <f t="shared" si="0"/>
        <v>8.9999999999999993E-3</v>
      </c>
      <c r="U20" s="14">
        <f t="shared" si="9"/>
        <v>2.7794117647058822</v>
      </c>
      <c r="V20" s="14">
        <f t="shared" si="1"/>
        <v>1.0114649999999998</v>
      </c>
      <c r="W20" s="15">
        <f t="shared" si="2"/>
        <v>2.9577341334221483</v>
      </c>
      <c r="X20" s="16">
        <v>0</v>
      </c>
      <c r="Y20" s="14">
        <f t="shared" si="3"/>
        <v>2.9577341334221483</v>
      </c>
      <c r="Z20" s="14">
        <f t="shared" si="4"/>
        <v>0.7221427976616287</v>
      </c>
      <c r="AA20" s="14">
        <f t="shared" si="5"/>
        <v>0.7221427976616287</v>
      </c>
      <c r="AB20" s="14">
        <f t="shared" si="6"/>
        <v>0</v>
      </c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W20" s="68">
        <f t="shared" si="13"/>
        <v>9</v>
      </c>
      <c r="AX20" s="68">
        <f t="shared" si="10"/>
        <v>2.0229299999999997</v>
      </c>
      <c r="AY20" s="68">
        <f t="shared" si="11"/>
        <v>0</v>
      </c>
      <c r="AZ20" s="68">
        <f t="shared" si="12"/>
        <v>2.0229299999999997</v>
      </c>
      <c r="BA20" s="68">
        <v>0</v>
      </c>
      <c r="BB20" s="68">
        <v>0</v>
      </c>
      <c r="BC20" s="68" t="e">
        <f t="shared" si="7"/>
        <v>#DIV/0!</v>
      </c>
      <c r="BD20" s="68" t="e">
        <f t="shared" si="8"/>
        <v>#DIV/0!</v>
      </c>
    </row>
    <row r="21" spans="1:56" x14ac:dyDescent="0.3">
      <c r="A21" s="19">
        <v>85</v>
      </c>
      <c r="B21" s="18">
        <v>478.2</v>
      </c>
      <c r="C21" s="2"/>
      <c r="D21" s="2"/>
      <c r="E21" s="36">
        <f>E8*(E3-2.5)</f>
        <v>72.5</v>
      </c>
      <c r="F21" s="2"/>
      <c r="G21" s="36">
        <f>G8*(G3-2.5)</f>
        <v>137.5</v>
      </c>
      <c r="H21" s="28" t="s">
        <v>52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13">
        <v>9.5</v>
      </c>
      <c r="T21" s="14">
        <f t="shared" si="0"/>
        <v>9.4999999999999998E-3</v>
      </c>
      <c r="U21" s="14">
        <f t="shared" si="9"/>
        <v>2.9338235294117645</v>
      </c>
      <c r="V21" s="14">
        <f t="shared" si="1"/>
        <v>1.0676574999999999</v>
      </c>
      <c r="W21" s="15">
        <f t="shared" si="2"/>
        <v>3.1220526963900452</v>
      </c>
      <c r="X21" s="16">
        <v>0</v>
      </c>
      <c r="Y21" s="14">
        <f t="shared" si="3"/>
        <v>3.1220526963900452</v>
      </c>
      <c r="Z21" s="14">
        <f t="shared" si="4"/>
        <v>0.73527553544620028</v>
      </c>
      <c r="AA21" s="14">
        <f t="shared" si="5"/>
        <v>0.73527553544620028</v>
      </c>
      <c r="AB21" s="14">
        <f t="shared" si="6"/>
        <v>0</v>
      </c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W21" s="68">
        <f t="shared" si="13"/>
        <v>9.5</v>
      </c>
      <c r="AX21" s="68">
        <f t="shared" si="10"/>
        <v>2.1353149999999999</v>
      </c>
      <c r="AY21" s="68">
        <f t="shared" si="11"/>
        <v>0</v>
      </c>
      <c r="AZ21" s="68">
        <f t="shared" si="12"/>
        <v>2.1353149999999999</v>
      </c>
      <c r="BA21" s="68">
        <v>0</v>
      </c>
      <c r="BB21" s="68">
        <v>0</v>
      </c>
      <c r="BC21" s="68" t="e">
        <f t="shared" si="7"/>
        <v>#DIV/0!</v>
      </c>
      <c r="BD21" s="68" t="e">
        <f t="shared" si="8"/>
        <v>#DIV/0!</v>
      </c>
    </row>
    <row r="22" spans="1:56" x14ac:dyDescent="0.3">
      <c r="A22" s="2"/>
      <c r="B22" s="5" t="s">
        <v>101</v>
      </c>
      <c r="C22" s="2"/>
      <c r="D22" s="33" t="s">
        <v>102</v>
      </c>
      <c r="E22" s="10" t="s">
        <v>103</v>
      </c>
      <c r="F22" s="8" t="s">
        <v>44</v>
      </c>
      <c r="G22" s="10" t="s">
        <v>103</v>
      </c>
      <c r="H22" s="2"/>
      <c r="I22" s="2"/>
      <c r="J22" s="2"/>
      <c r="K22" s="2"/>
      <c r="L22" s="2"/>
      <c r="M22" s="2"/>
      <c r="N22" s="2"/>
      <c r="O22" s="37"/>
      <c r="P22" s="37"/>
      <c r="Q22" s="2"/>
      <c r="R22" s="2"/>
      <c r="S22" s="13">
        <v>10</v>
      </c>
      <c r="T22" s="14">
        <f t="shared" si="0"/>
        <v>0.01</v>
      </c>
      <c r="U22" s="14">
        <f t="shared" si="9"/>
        <v>3.0882352941176472</v>
      </c>
      <c r="V22" s="14">
        <f t="shared" si="1"/>
        <v>1.12385</v>
      </c>
      <c r="W22" s="15">
        <f t="shared" si="2"/>
        <v>3.2863712593579431</v>
      </c>
      <c r="X22" s="16">
        <v>0</v>
      </c>
      <c r="Y22" s="14">
        <f t="shared" si="3"/>
        <v>3.2863712593579431</v>
      </c>
      <c r="Z22" s="14">
        <f t="shared" si="4"/>
        <v>0.74795519161155766</v>
      </c>
      <c r="AA22" s="14">
        <f t="shared" si="5"/>
        <v>0.74795519161155766</v>
      </c>
      <c r="AB22" s="14">
        <f t="shared" si="6"/>
        <v>0</v>
      </c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W22" s="68">
        <f t="shared" si="13"/>
        <v>10</v>
      </c>
      <c r="AX22" s="68">
        <f t="shared" si="10"/>
        <v>2.2477</v>
      </c>
      <c r="AY22" s="68">
        <f t="shared" si="11"/>
        <v>0</v>
      </c>
      <c r="AZ22" s="68">
        <f t="shared" si="12"/>
        <v>2.2477</v>
      </c>
      <c r="BA22" s="68">
        <v>0</v>
      </c>
      <c r="BB22" s="68">
        <v>0</v>
      </c>
      <c r="BC22" s="68" t="e">
        <f t="shared" si="7"/>
        <v>#DIV/0!</v>
      </c>
      <c r="BD22" s="68" t="e">
        <f t="shared" si="8"/>
        <v>#DIV/0!</v>
      </c>
    </row>
    <row r="23" spans="1:56" ht="19.8" x14ac:dyDescent="0.4">
      <c r="A23" s="2"/>
      <c r="B23" s="18">
        <v>0.36399999999999999</v>
      </c>
      <c r="C23" s="2"/>
      <c r="D23" s="2"/>
      <c r="E23" s="36">
        <f>($E$12+$G$12)/2</f>
        <v>117.5</v>
      </c>
      <c r="F23" s="2"/>
      <c r="G23" s="36">
        <f>($E$12+$G$12)/2</f>
        <v>117.5</v>
      </c>
      <c r="H23" s="28" t="s">
        <v>52</v>
      </c>
      <c r="I23" s="71" t="s">
        <v>114</v>
      </c>
      <c r="J23" s="69"/>
      <c r="K23" s="69"/>
      <c r="L23" s="69"/>
      <c r="M23" s="38"/>
      <c r="N23" s="2"/>
      <c r="O23" s="38"/>
      <c r="P23" s="38"/>
      <c r="Q23" s="2"/>
      <c r="R23" s="2"/>
      <c r="S23" s="13">
        <v>10.5</v>
      </c>
      <c r="T23" s="14">
        <f t="shared" si="0"/>
        <v>1.0500000000000001E-2</v>
      </c>
      <c r="U23" s="14">
        <f t="shared" si="9"/>
        <v>3.2426470588235294</v>
      </c>
      <c r="V23" s="14">
        <f t="shared" si="1"/>
        <v>1.1800424999999999</v>
      </c>
      <c r="W23" s="15">
        <f t="shared" si="2"/>
        <v>3.4506898223258395</v>
      </c>
      <c r="X23" s="16">
        <v>0</v>
      </c>
      <c r="Y23" s="14">
        <f t="shared" si="3"/>
        <v>3.4506898223258395</v>
      </c>
      <c r="Z23" s="14">
        <f t="shared" si="4"/>
        <v>0.76021893181474276</v>
      </c>
      <c r="AA23" s="14">
        <f t="shared" si="5"/>
        <v>0.76021893181474276</v>
      </c>
      <c r="AB23" s="14">
        <f t="shared" si="6"/>
        <v>0</v>
      </c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W23" s="68">
        <f t="shared" si="13"/>
        <v>10.5</v>
      </c>
      <c r="AX23" s="68">
        <f t="shared" si="10"/>
        <v>2.3600849999999998</v>
      </c>
      <c r="AY23" s="68">
        <f t="shared" si="11"/>
        <v>0</v>
      </c>
      <c r="AZ23" s="68">
        <f t="shared" si="12"/>
        <v>2.3600849999999998</v>
      </c>
      <c r="BA23" s="68">
        <v>0</v>
      </c>
      <c r="BB23" s="68">
        <v>0</v>
      </c>
      <c r="BC23" s="68" t="e">
        <f t="shared" si="7"/>
        <v>#DIV/0!</v>
      </c>
      <c r="BD23" s="68" t="e">
        <f t="shared" si="8"/>
        <v>#DIV/0!</v>
      </c>
    </row>
    <row r="24" spans="1:56" x14ac:dyDescent="0.3">
      <c r="A24" s="2"/>
      <c r="B24" s="5" t="s">
        <v>104</v>
      </c>
      <c r="C24" s="2"/>
      <c r="D24" s="33" t="s">
        <v>105</v>
      </c>
      <c r="E24" s="10" t="s">
        <v>106</v>
      </c>
      <c r="F24" s="8" t="s">
        <v>44</v>
      </c>
      <c r="G24" s="10" t="s">
        <v>106</v>
      </c>
      <c r="H24" s="2"/>
      <c r="I24" s="72" t="s">
        <v>116</v>
      </c>
      <c r="J24" s="70"/>
      <c r="K24" s="2"/>
      <c r="L24" s="10" t="s">
        <v>115</v>
      </c>
      <c r="M24" s="39"/>
      <c r="N24" s="2"/>
      <c r="O24" s="39"/>
      <c r="P24" s="39"/>
      <c r="Q24" s="39"/>
      <c r="R24" s="2"/>
      <c r="S24" s="13">
        <v>11</v>
      </c>
      <c r="T24" s="14">
        <f t="shared" si="0"/>
        <v>1.0999999999999999E-2</v>
      </c>
      <c r="U24" s="14">
        <f t="shared" si="9"/>
        <v>3.3970588235294112</v>
      </c>
      <c r="V24" s="14">
        <f t="shared" si="1"/>
        <v>1.2362349999999998</v>
      </c>
      <c r="W24" s="15">
        <f t="shared" si="2"/>
        <v>3.6150083852937365</v>
      </c>
      <c r="X24" s="16">
        <v>0</v>
      </c>
      <c r="Y24" s="14">
        <f t="shared" si="3"/>
        <v>3.6150083852937365</v>
      </c>
      <c r="Z24" s="14">
        <f t="shared" si="4"/>
        <v>0.77209927155296798</v>
      </c>
      <c r="AA24" s="14">
        <f t="shared" si="5"/>
        <v>0.77209927155296798</v>
      </c>
      <c r="AB24" s="14">
        <f t="shared" si="6"/>
        <v>0</v>
      </c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W24" s="68">
        <f t="shared" si="13"/>
        <v>11</v>
      </c>
      <c r="AX24" s="68">
        <f t="shared" si="10"/>
        <v>2.4724699999999995</v>
      </c>
      <c r="AY24" s="68">
        <f t="shared" si="11"/>
        <v>0</v>
      </c>
      <c r="AZ24" s="68">
        <f t="shared" si="12"/>
        <v>2.4724699999999995</v>
      </c>
      <c r="BA24" s="68">
        <v>0</v>
      </c>
      <c r="BB24" s="68">
        <v>0</v>
      </c>
      <c r="BC24" s="68" t="e">
        <f t="shared" si="7"/>
        <v>#DIV/0!</v>
      </c>
      <c r="BD24" s="68" t="e">
        <f t="shared" si="8"/>
        <v>#DIV/0!</v>
      </c>
    </row>
    <row r="25" spans="1:56" x14ac:dyDescent="0.3">
      <c r="A25" s="2"/>
      <c r="B25" s="40">
        <f>A19/(2*A21)</f>
        <v>0.47058823529411764</v>
      </c>
      <c r="C25" s="2"/>
      <c r="D25" s="2"/>
      <c r="E25" s="36">
        <f>E8</f>
        <v>5</v>
      </c>
      <c r="F25" s="8"/>
      <c r="G25" s="36">
        <f>G8</f>
        <v>5</v>
      </c>
      <c r="H25" s="28" t="s">
        <v>52</v>
      </c>
      <c r="I25" s="2"/>
      <c r="J25" s="2"/>
      <c r="K25" s="2"/>
      <c r="L25" s="36">
        <f>(0.025*E23+1)</f>
        <v>3.9375</v>
      </c>
      <c r="M25" s="28" t="s">
        <v>52</v>
      </c>
      <c r="N25" s="2"/>
      <c r="O25" s="2"/>
      <c r="P25" s="2"/>
      <c r="Q25" s="2"/>
      <c r="R25" s="2"/>
      <c r="S25" s="13">
        <v>11.5</v>
      </c>
      <c r="T25" s="14">
        <f t="shared" si="0"/>
        <v>1.15E-2</v>
      </c>
      <c r="U25" s="14">
        <f t="shared" si="9"/>
        <v>3.5514705882352939</v>
      </c>
      <c r="V25" s="14">
        <f t="shared" si="1"/>
        <v>1.2924274999999998</v>
      </c>
      <c r="W25" s="15">
        <f t="shared" si="2"/>
        <v>3.7793269482616338</v>
      </c>
      <c r="X25" s="16">
        <v>0</v>
      </c>
      <c r="Y25" s="14">
        <f t="shared" si="3"/>
        <v>3.7793269482616338</v>
      </c>
      <c r="Z25" s="14">
        <f t="shared" si="4"/>
        <v>0.7836248404919266</v>
      </c>
      <c r="AA25" s="14">
        <f t="shared" si="5"/>
        <v>0.7836248404919266</v>
      </c>
      <c r="AB25" s="14">
        <f t="shared" si="6"/>
        <v>0</v>
      </c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W25" s="68">
        <f t="shared" si="13"/>
        <v>11.5</v>
      </c>
      <c r="AX25" s="68">
        <f t="shared" si="10"/>
        <v>2.5848549999999997</v>
      </c>
      <c r="AY25" s="68">
        <f t="shared" si="11"/>
        <v>0</v>
      </c>
      <c r="AZ25" s="68">
        <f t="shared" si="12"/>
        <v>2.5848549999999997</v>
      </c>
      <c r="BA25" s="68">
        <v>0</v>
      </c>
      <c r="BB25" s="68">
        <v>0</v>
      </c>
      <c r="BC25" s="68" t="e">
        <f t="shared" si="7"/>
        <v>#DIV/0!</v>
      </c>
      <c r="BD25" s="68" t="e">
        <f t="shared" si="8"/>
        <v>#DIV/0!</v>
      </c>
    </row>
    <row r="26" spans="1:56" x14ac:dyDescent="0.3">
      <c r="A26" s="2"/>
      <c r="B26" s="41" t="s">
        <v>27</v>
      </c>
      <c r="C26" s="2"/>
      <c r="D26" s="33" t="s">
        <v>107</v>
      </c>
      <c r="E26" s="10" t="s">
        <v>108</v>
      </c>
      <c r="F26" s="8" t="s">
        <v>44</v>
      </c>
      <c r="G26" s="10" t="s">
        <v>108</v>
      </c>
      <c r="H26" s="2"/>
      <c r="I26" s="2"/>
      <c r="J26" s="2"/>
      <c r="K26" s="2"/>
      <c r="L26" s="18">
        <v>8</v>
      </c>
      <c r="M26" s="28" t="s">
        <v>52</v>
      </c>
      <c r="N26" s="2"/>
      <c r="O26" s="42"/>
      <c r="P26" s="42"/>
      <c r="Q26" s="42"/>
      <c r="R26" s="42"/>
      <c r="S26" s="13">
        <v>12</v>
      </c>
      <c r="T26" s="14">
        <f t="shared" si="0"/>
        <v>1.2E-2</v>
      </c>
      <c r="U26" s="14">
        <f t="shared" si="9"/>
        <v>3.7058823529411766</v>
      </c>
      <c r="V26" s="14">
        <f t="shared" si="1"/>
        <v>1.3486199999999999</v>
      </c>
      <c r="W26" s="15">
        <f t="shared" si="2"/>
        <v>3.9436455112295317</v>
      </c>
      <c r="X26" s="16">
        <v>0</v>
      </c>
      <c r="Y26" s="14">
        <f t="shared" si="3"/>
        <v>3.9436455112295317</v>
      </c>
      <c r="Z26" s="14">
        <f t="shared" si="4"/>
        <v>0.79482099373064352</v>
      </c>
      <c r="AA26" s="14">
        <f t="shared" si="5"/>
        <v>0.79482099373064352</v>
      </c>
      <c r="AB26" s="14">
        <f t="shared" si="6"/>
        <v>0</v>
      </c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W26" s="68">
        <f t="shared" si="13"/>
        <v>12</v>
      </c>
      <c r="AX26" s="68">
        <f t="shared" si="10"/>
        <v>2.6972399999999999</v>
      </c>
      <c r="AY26" s="68">
        <f t="shared" si="11"/>
        <v>0</v>
      </c>
      <c r="AZ26" s="68">
        <f t="shared" si="12"/>
        <v>2.6972399999999999</v>
      </c>
      <c r="BA26" s="68">
        <v>0</v>
      </c>
      <c r="BB26" s="68">
        <v>0</v>
      </c>
      <c r="BC26" s="68" t="e">
        <f t="shared" si="7"/>
        <v>#DIV/0!</v>
      </c>
      <c r="BD26" s="68" t="e">
        <f t="shared" si="8"/>
        <v>#DIV/0!</v>
      </c>
    </row>
    <row r="27" spans="1:56" x14ac:dyDescent="0.3">
      <c r="A27" s="2"/>
      <c r="B27" s="43"/>
      <c r="C27" s="2"/>
      <c r="D27" s="2"/>
      <c r="E27" s="36">
        <f>1.25*E8</f>
        <v>6.25</v>
      </c>
      <c r="F27" s="8"/>
      <c r="G27" s="36">
        <f>1.25*G8</f>
        <v>6.25</v>
      </c>
      <c r="H27" s="28" t="s">
        <v>52</v>
      </c>
      <c r="I27" s="72" t="s">
        <v>117</v>
      </c>
      <c r="J27" s="70"/>
      <c r="K27" s="2"/>
      <c r="L27" s="10" t="s">
        <v>118</v>
      </c>
      <c r="M27" s="2"/>
      <c r="N27" s="2"/>
      <c r="O27" s="37"/>
      <c r="P27" s="37"/>
      <c r="Q27" s="37"/>
      <c r="R27" s="37"/>
      <c r="S27" s="13">
        <v>12.5</v>
      </c>
      <c r="T27" s="14">
        <f t="shared" si="0"/>
        <v>1.2500000000000001E-2</v>
      </c>
      <c r="U27" s="14">
        <f t="shared" si="9"/>
        <v>3.8602941176470589</v>
      </c>
      <c r="V27" s="14">
        <f t="shared" si="1"/>
        <v>1.4048125</v>
      </c>
      <c r="W27" s="15">
        <f t="shared" si="2"/>
        <v>4.1079640741974286</v>
      </c>
      <c r="X27" s="16">
        <v>0</v>
      </c>
      <c r="Y27" s="14">
        <f t="shared" si="3"/>
        <v>4.1079640741974286</v>
      </c>
      <c r="Z27" s="14">
        <f t="shared" si="4"/>
        <v>0.80571030569869218</v>
      </c>
      <c r="AA27" s="14">
        <f t="shared" si="5"/>
        <v>0.80571030569869218</v>
      </c>
      <c r="AB27" s="14">
        <f t="shared" si="6"/>
        <v>0</v>
      </c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W27" s="68">
        <f t="shared" si="13"/>
        <v>12.5</v>
      </c>
      <c r="AX27" s="68">
        <f t="shared" si="10"/>
        <v>2.809625</v>
      </c>
      <c r="AY27" s="68">
        <f t="shared" si="11"/>
        <v>0</v>
      </c>
      <c r="AZ27" s="68">
        <f t="shared" si="12"/>
        <v>2.809625</v>
      </c>
      <c r="BA27" s="68">
        <v>0</v>
      </c>
      <c r="BB27" s="68">
        <v>0</v>
      </c>
      <c r="BC27" s="68" t="e">
        <f t="shared" si="7"/>
        <v>#DIV/0!</v>
      </c>
      <c r="BD27" s="68" t="e">
        <f t="shared" si="8"/>
        <v>#DIV/0!</v>
      </c>
    </row>
    <row r="28" spans="1:56" x14ac:dyDescent="0.3">
      <c r="A28" s="2"/>
      <c r="B28" s="2"/>
      <c r="C28" s="2"/>
      <c r="D28" s="33" t="s">
        <v>109</v>
      </c>
      <c r="E28" s="10" t="s">
        <v>110</v>
      </c>
      <c r="F28" s="8" t="s">
        <v>44</v>
      </c>
      <c r="G28" s="10" t="s">
        <v>110</v>
      </c>
      <c r="H28" s="2"/>
      <c r="I28" s="2"/>
      <c r="J28" s="2"/>
      <c r="K28" s="2"/>
      <c r="L28" s="36">
        <v>8</v>
      </c>
      <c r="M28" s="22" t="s">
        <v>52</v>
      </c>
      <c r="N28" s="2"/>
      <c r="O28" s="44"/>
      <c r="P28" s="38"/>
      <c r="Q28" s="38"/>
      <c r="R28" s="38"/>
      <c r="S28" s="13">
        <v>13</v>
      </c>
      <c r="T28" s="14">
        <f t="shared" si="0"/>
        <v>1.2999999999999999E-2</v>
      </c>
      <c r="U28" s="14">
        <f t="shared" si="9"/>
        <v>4.0147058823529411</v>
      </c>
      <c r="V28" s="14">
        <f t="shared" si="1"/>
        <v>1.4610049999999999</v>
      </c>
      <c r="W28" s="15">
        <f t="shared" si="2"/>
        <v>4.2722826371653255</v>
      </c>
      <c r="X28" s="16">
        <v>0</v>
      </c>
      <c r="Y28" s="14">
        <f t="shared" si="3"/>
        <v>4.2722826371653255</v>
      </c>
      <c r="Z28" s="14">
        <f t="shared" si="4"/>
        <v>0.81631297297345973</v>
      </c>
      <c r="AA28" s="14">
        <f t="shared" si="5"/>
        <v>0.81631297297345973</v>
      </c>
      <c r="AB28" s="14">
        <f t="shared" si="6"/>
        <v>0</v>
      </c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W28" s="68">
        <f t="shared" si="13"/>
        <v>13</v>
      </c>
      <c r="AX28" s="68">
        <f t="shared" si="10"/>
        <v>2.9220099999999998</v>
      </c>
      <c r="AY28" s="68">
        <f t="shared" si="11"/>
        <v>0</v>
      </c>
      <c r="AZ28" s="68">
        <f t="shared" si="12"/>
        <v>2.9220099999999998</v>
      </c>
      <c r="BA28" s="68">
        <v>0</v>
      </c>
      <c r="BB28" s="68">
        <v>0</v>
      </c>
      <c r="BC28" s="68" t="e">
        <f t="shared" si="7"/>
        <v>#DIV/0!</v>
      </c>
      <c r="BD28" s="68" t="e">
        <f t="shared" si="8"/>
        <v>#DIV/0!</v>
      </c>
    </row>
    <row r="29" spans="1:56" x14ac:dyDescent="0.3">
      <c r="A29" s="2"/>
      <c r="B29" s="2"/>
      <c r="C29" s="2"/>
      <c r="D29" s="29"/>
      <c r="E29" s="36"/>
      <c r="F29" s="8"/>
      <c r="G29" s="36"/>
      <c r="H29" s="2"/>
      <c r="I29" s="70" t="s">
        <v>119</v>
      </c>
      <c r="J29" s="70"/>
      <c r="K29" s="2"/>
      <c r="L29" s="10" t="s">
        <v>120</v>
      </c>
      <c r="M29" s="2"/>
      <c r="N29" s="2"/>
      <c r="O29" s="39"/>
      <c r="P29" s="39"/>
      <c r="Q29" s="39"/>
      <c r="R29" s="39"/>
      <c r="S29" s="13">
        <v>13.5</v>
      </c>
      <c r="T29" s="14">
        <f t="shared" si="0"/>
        <v>1.35E-2</v>
      </c>
      <c r="U29" s="14">
        <f t="shared" si="9"/>
        <v>4.1691176470588234</v>
      </c>
      <c r="V29" s="14">
        <f t="shared" si="1"/>
        <v>1.5171974999999998</v>
      </c>
      <c r="W29" s="15">
        <f t="shared" si="2"/>
        <v>4.4366012001332225</v>
      </c>
      <c r="X29" s="16">
        <v>0</v>
      </c>
      <c r="Y29" s="14">
        <f t="shared" si="3"/>
        <v>4.4366012001332225</v>
      </c>
      <c r="Z29" s="14">
        <f t="shared" si="4"/>
        <v>0.82664714564057529</v>
      </c>
      <c r="AA29" s="14">
        <f t="shared" si="5"/>
        <v>0.82664714564057529</v>
      </c>
      <c r="AB29" s="14">
        <f t="shared" si="6"/>
        <v>0</v>
      </c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W29" s="68">
        <f t="shared" si="13"/>
        <v>13.5</v>
      </c>
      <c r="AX29" s="68">
        <f t="shared" si="10"/>
        <v>3.0343949999999995</v>
      </c>
      <c r="AY29" s="68">
        <f t="shared" si="11"/>
        <v>0</v>
      </c>
      <c r="AZ29" s="68">
        <f t="shared" si="12"/>
        <v>3.0343949999999995</v>
      </c>
      <c r="BA29" s="68">
        <v>0</v>
      </c>
      <c r="BB29" s="68">
        <v>0</v>
      </c>
      <c r="BC29" s="68" t="e">
        <f t="shared" si="7"/>
        <v>#DIV/0!</v>
      </c>
      <c r="BD29" s="68" t="e">
        <f t="shared" si="8"/>
        <v>#DIV/0!</v>
      </c>
    </row>
    <row r="30" spans="1:56" x14ac:dyDescent="0.3">
      <c r="A30" s="2"/>
      <c r="B30" s="2"/>
      <c r="C30" s="2"/>
      <c r="D30" s="33" t="s">
        <v>111</v>
      </c>
      <c r="E30" s="10" t="s">
        <v>112</v>
      </c>
      <c r="F30" s="8" t="s">
        <v>44</v>
      </c>
      <c r="G30" s="10" t="s">
        <v>112</v>
      </c>
      <c r="H30" s="2"/>
      <c r="I30" s="2"/>
      <c r="J30" s="2"/>
      <c r="K30" s="2"/>
      <c r="L30" s="18">
        <v>4</v>
      </c>
      <c r="M30" s="28" t="s">
        <v>52</v>
      </c>
      <c r="N30" s="2"/>
      <c r="O30" s="37"/>
      <c r="P30" s="37"/>
      <c r="Q30" s="37"/>
      <c r="R30" s="37"/>
      <c r="S30" s="13">
        <v>14</v>
      </c>
      <c r="T30" s="14">
        <f t="shared" si="0"/>
        <v>1.4E-2</v>
      </c>
      <c r="U30" s="14">
        <f t="shared" si="9"/>
        <v>4.3235294117647056</v>
      </c>
      <c r="V30" s="14">
        <f t="shared" si="1"/>
        <v>1.5733899999999998</v>
      </c>
      <c r="W30" s="15">
        <f t="shared" si="2"/>
        <v>4.6009197631011194</v>
      </c>
      <c r="X30" s="16">
        <v>0</v>
      </c>
      <c r="Y30" s="14">
        <f t="shared" si="3"/>
        <v>4.6009197631011194</v>
      </c>
      <c r="Z30" s="14">
        <f t="shared" si="4"/>
        <v>0.83672920202822176</v>
      </c>
      <c r="AA30" s="14">
        <f t="shared" si="5"/>
        <v>0.83672920202822176</v>
      </c>
      <c r="AB30" s="14">
        <f t="shared" si="6"/>
        <v>0</v>
      </c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W30" s="68">
        <f t="shared" si="13"/>
        <v>14</v>
      </c>
      <c r="AX30" s="68">
        <f t="shared" si="10"/>
        <v>3.1467799999999997</v>
      </c>
      <c r="AY30" s="68">
        <f t="shared" si="11"/>
        <v>0</v>
      </c>
      <c r="AZ30" s="68">
        <f t="shared" si="12"/>
        <v>3.1467799999999997</v>
      </c>
      <c r="BA30" s="68">
        <v>0</v>
      </c>
      <c r="BB30" s="68">
        <v>0</v>
      </c>
      <c r="BC30" s="68" t="e">
        <f t="shared" si="7"/>
        <v>#DIV/0!</v>
      </c>
      <c r="BD30" s="68" t="e">
        <f t="shared" si="8"/>
        <v>#DIV/0!</v>
      </c>
    </row>
    <row r="31" spans="1:56" x14ac:dyDescent="0.3">
      <c r="A31" s="2"/>
      <c r="B31" s="2"/>
      <c r="C31" s="2"/>
      <c r="D31" s="2"/>
      <c r="E31" s="21">
        <f>PI()*E8</f>
        <v>15.707963267948966</v>
      </c>
      <c r="F31" s="45"/>
      <c r="G31" s="21">
        <f>PI()*G8</f>
        <v>15.707963267948966</v>
      </c>
      <c r="H31" s="28" t="s">
        <v>52</v>
      </c>
      <c r="I31" s="72" t="s">
        <v>121</v>
      </c>
      <c r="J31" s="70"/>
      <c r="K31" s="2"/>
      <c r="L31" s="10" t="s">
        <v>122</v>
      </c>
      <c r="M31" s="2"/>
      <c r="N31" s="2"/>
      <c r="O31" s="44"/>
      <c r="P31" s="38"/>
      <c r="Q31" s="38"/>
      <c r="R31" s="38"/>
      <c r="S31" s="13">
        <v>14.5</v>
      </c>
      <c r="T31" s="14">
        <f t="shared" si="0"/>
        <v>1.4500000000000001E-2</v>
      </c>
      <c r="U31" s="14">
        <f t="shared" si="9"/>
        <v>4.4779411764705888</v>
      </c>
      <c r="V31" s="14">
        <f t="shared" si="1"/>
        <v>1.6295824999999999</v>
      </c>
      <c r="W31" s="15">
        <f t="shared" si="2"/>
        <v>4.7652383260690172</v>
      </c>
      <c r="X31" s="16">
        <v>0</v>
      </c>
      <c r="Y31" s="14">
        <f t="shared" si="3"/>
        <v>4.7652383260690172</v>
      </c>
      <c r="Z31" s="14">
        <f t="shared" si="4"/>
        <v>0.84657397815223945</v>
      </c>
      <c r="AA31" s="14">
        <f t="shared" si="5"/>
        <v>0.84657397815223945</v>
      </c>
      <c r="AB31" s="14">
        <f t="shared" si="6"/>
        <v>0</v>
      </c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W31" s="68">
        <f t="shared" si="13"/>
        <v>14.5</v>
      </c>
      <c r="AX31" s="68">
        <f t="shared" si="10"/>
        <v>3.2591649999999999</v>
      </c>
      <c r="AY31" s="68">
        <f t="shared" si="11"/>
        <v>0</v>
      </c>
      <c r="AZ31" s="68">
        <f t="shared" si="12"/>
        <v>3.2591649999999999</v>
      </c>
      <c r="BA31" s="68">
        <v>0</v>
      </c>
      <c r="BB31" s="68">
        <v>0</v>
      </c>
      <c r="BC31" s="68" t="e">
        <f t="shared" si="7"/>
        <v>#DIV/0!</v>
      </c>
      <c r="BD31" s="68" t="e">
        <f t="shared" si="8"/>
        <v>#DIV/0!</v>
      </c>
    </row>
    <row r="32" spans="1:5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36">
        <f>L26*1.2</f>
        <v>9.6</v>
      </c>
      <c r="M32" s="28" t="s">
        <v>52</v>
      </c>
      <c r="N32" s="2"/>
      <c r="O32" s="39"/>
      <c r="P32" s="39"/>
      <c r="Q32" s="39"/>
      <c r="R32" s="39"/>
      <c r="S32" s="13">
        <v>15</v>
      </c>
      <c r="T32" s="14">
        <f t="shared" si="0"/>
        <v>1.4999999999999999E-2</v>
      </c>
      <c r="U32" s="14">
        <f t="shared" si="9"/>
        <v>4.6323529411764701</v>
      </c>
      <c r="V32" s="14">
        <f t="shared" si="1"/>
        <v>1.6857749999999998</v>
      </c>
      <c r="W32" s="15">
        <f t="shared" si="2"/>
        <v>4.9295568890369132</v>
      </c>
      <c r="X32" s="16">
        <v>0</v>
      </c>
      <c r="Y32" s="14">
        <f t="shared" si="3"/>
        <v>4.9295568890369132</v>
      </c>
      <c r="Z32" s="14">
        <f t="shared" si="4"/>
        <v>0.85619496062945633</v>
      </c>
      <c r="AA32" s="14">
        <f t="shared" si="5"/>
        <v>0.85619496062945633</v>
      </c>
      <c r="AB32" s="14">
        <f t="shared" si="6"/>
        <v>0</v>
      </c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W32" s="68">
        <f t="shared" si="13"/>
        <v>15</v>
      </c>
      <c r="AX32" s="68">
        <f t="shared" si="10"/>
        <v>3.3715499999999996</v>
      </c>
      <c r="AY32" s="68">
        <f t="shared" si="11"/>
        <v>0</v>
      </c>
      <c r="AZ32" s="68">
        <f t="shared" si="12"/>
        <v>3.3715499999999996</v>
      </c>
      <c r="BA32" s="68">
        <v>0</v>
      </c>
      <c r="BB32" s="68">
        <v>0</v>
      </c>
      <c r="BC32" s="68" t="e">
        <f t="shared" si="7"/>
        <v>#DIV/0!</v>
      </c>
      <c r="BD32" s="68" t="e">
        <f t="shared" si="8"/>
        <v>#DIV/0!</v>
      </c>
    </row>
    <row r="33" spans="1:56" ht="20.399999999999999" thickBot="1" x14ac:dyDescent="0.45">
      <c r="A33" s="2"/>
      <c r="B33" s="2"/>
      <c r="C33" s="2"/>
      <c r="D33" s="2"/>
      <c r="E33" s="65" t="s">
        <v>148</v>
      </c>
      <c r="F33" s="2"/>
      <c r="G33" s="60" t="s">
        <v>149</v>
      </c>
      <c r="H33" s="2"/>
      <c r="I33" s="70" t="s">
        <v>123</v>
      </c>
      <c r="J33" s="70"/>
      <c r="K33" s="2"/>
      <c r="L33" s="10" t="s">
        <v>124</v>
      </c>
      <c r="M33" s="47"/>
      <c r="N33" s="2"/>
      <c r="O33" s="42"/>
      <c r="P33" s="42"/>
      <c r="Q33" s="42"/>
      <c r="R33" s="42"/>
      <c r="S33" s="13">
        <v>15.5</v>
      </c>
      <c r="T33" s="14">
        <f t="shared" si="0"/>
        <v>1.55E-2</v>
      </c>
      <c r="U33" s="14">
        <f t="shared" si="9"/>
        <v>4.7867647058823524</v>
      </c>
      <c r="V33" s="14">
        <f t="shared" si="1"/>
        <v>1.7419674999999999</v>
      </c>
      <c r="W33" s="15">
        <f t="shared" si="2"/>
        <v>5.0938754520048102</v>
      </c>
      <c r="X33" s="16">
        <v>0</v>
      </c>
      <c r="Y33" s="14">
        <f t="shared" si="3"/>
        <v>5.0938754520048102</v>
      </c>
      <c r="Z33" s="14">
        <f t="shared" si="4"/>
        <v>0.86560444988995766</v>
      </c>
      <c r="AA33" s="14">
        <f t="shared" si="5"/>
        <v>0.86560444988995766</v>
      </c>
      <c r="AB33" s="14">
        <f t="shared" si="6"/>
        <v>0</v>
      </c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W33" s="68">
        <f>AW32+0.5</f>
        <v>15.5</v>
      </c>
      <c r="AX33" s="68">
        <f t="shared" si="10"/>
        <v>3.4839349999999998</v>
      </c>
      <c r="AY33" s="68">
        <f t="shared" si="11"/>
        <v>0</v>
      </c>
      <c r="AZ33" s="68">
        <f t="shared" si="12"/>
        <v>3.4839349999999998</v>
      </c>
      <c r="BA33" s="68">
        <v>0</v>
      </c>
      <c r="BB33" s="68">
        <v>0</v>
      </c>
      <c r="BC33" s="68" t="e">
        <f t="shared" si="7"/>
        <v>#DIV/0!</v>
      </c>
      <c r="BD33" s="68" t="e">
        <f t="shared" si="8"/>
        <v>#DIV/0!</v>
      </c>
    </row>
    <row r="34" spans="1:56" ht="15" thickTop="1" x14ac:dyDescent="0.3">
      <c r="A34" s="2"/>
      <c r="B34" s="2"/>
      <c r="C34" s="2"/>
      <c r="D34" s="33" t="s">
        <v>150</v>
      </c>
      <c r="E34" s="10" t="s">
        <v>151</v>
      </c>
      <c r="F34" s="8" t="s">
        <v>44</v>
      </c>
      <c r="G34" s="61" t="s">
        <v>152</v>
      </c>
      <c r="H34" s="2"/>
      <c r="I34" s="2"/>
      <c r="J34" s="2"/>
      <c r="K34" s="2"/>
      <c r="L34" s="36">
        <f>7*E8</f>
        <v>35</v>
      </c>
      <c r="M34" s="28" t="s">
        <v>52</v>
      </c>
      <c r="N34" s="2"/>
      <c r="O34" s="37"/>
      <c r="P34" s="37"/>
      <c r="Q34" s="2"/>
      <c r="R34" s="2"/>
      <c r="S34" s="13">
        <v>16</v>
      </c>
      <c r="T34" s="14">
        <f t="shared" si="0"/>
        <v>1.6E-2</v>
      </c>
      <c r="U34" s="14">
        <f t="shared" si="9"/>
        <v>4.9411764705882355</v>
      </c>
      <c r="V34" s="14">
        <f t="shared" si="1"/>
        <v>1.79816</v>
      </c>
      <c r="W34" s="15">
        <f t="shared" si="2"/>
        <v>5.258194014972708</v>
      </c>
      <c r="X34" s="16">
        <v>0</v>
      </c>
      <c r="Y34" s="14">
        <f t="shared" si="3"/>
        <v>5.258194014972708</v>
      </c>
      <c r="Z34" s="14">
        <f t="shared" si="4"/>
        <v>0.874813699064239</v>
      </c>
      <c r="AA34" s="14">
        <f t="shared" si="5"/>
        <v>0.874813699064239</v>
      </c>
      <c r="AB34" s="14">
        <f t="shared" si="6"/>
        <v>0</v>
      </c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W34" s="68">
        <f>AW33+0.5</f>
        <v>16</v>
      </c>
      <c r="AX34" s="68">
        <f t="shared" si="10"/>
        <v>3.59632</v>
      </c>
      <c r="AY34" s="68">
        <f t="shared" si="11"/>
        <v>0</v>
      </c>
      <c r="AZ34" s="68">
        <f t="shared" si="12"/>
        <v>3.59632</v>
      </c>
      <c r="BA34" s="68">
        <v>0</v>
      </c>
      <c r="BB34" s="68">
        <v>0</v>
      </c>
      <c r="BC34" s="68" t="e">
        <f t="shared" si="7"/>
        <v>#DIV/0!</v>
      </c>
      <c r="BD34" s="68" t="e">
        <f t="shared" si="8"/>
        <v>#DIV/0!</v>
      </c>
    </row>
    <row r="35" spans="1:56" x14ac:dyDescent="0.3">
      <c r="A35" s="2"/>
      <c r="B35" s="2"/>
      <c r="C35" s="2"/>
      <c r="D35" s="64" t="s">
        <v>153</v>
      </c>
      <c r="E35" s="55">
        <f>L48</f>
        <v>657.27425187158849</v>
      </c>
      <c r="F35" s="8"/>
      <c r="G35" s="62">
        <f>N48</f>
        <v>637.07310655353967</v>
      </c>
      <c r="H35" s="2"/>
      <c r="I35" s="70" t="s">
        <v>125</v>
      </c>
      <c r="J35" s="70"/>
      <c r="K35" s="2"/>
      <c r="L35" s="10" t="s">
        <v>126</v>
      </c>
      <c r="M35" s="42"/>
      <c r="N35" s="2"/>
      <c r="O35" s="2"/>
      <c r="P35" s="2"/>
      <c r="Q35" s="2"/>
      <c r="R35" s="2"/>
      <c r="S35" s="13">
        <v>16.5</v>
      </c>
      <c r="T35" s="14">
        <f t="shared" si="0"/>
        <v>1.6500000000000001E-2</v>
      </c>
      <c r="U35" s="14">
        <f t="shared" si="9"/>
        <v>5.0955882352941178</v>
      </c>
      <c r="V35" s="14">
        <f t="shared" si="1"/>
        <v>1.8543524999999998</v>
      </c>
      <c r="W35" s="15">
        <f t="shared" si="2"/>
        <v>5.4225125779406058</v>
      </c>
      <c r="X35" s="16">
        <v>0</v>
      </c>
      <c r="Y35" s="14">
        <f t="shared" si="3"/>
        <v>5.4225125779406058</v>
      </c>
      <c r="Z35" s="14">
        <f t="shared" si="4"/>
        <v>0.88383303281173498</v>
      </c>
      <c r="AA35" s="14">
        <f t="shared" si="5"/>
        <v>0.88383303281173498</v>
      </c>
      <c r="AB35" s="14">
        <f t="shared" si="6"/>
        <v>0</v>
      </c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W35" s="68">
        <f>AW34+0.5</f>
        <v>16.5</v>
      </c>
      <c r="AX35" s="68">
        <f t="shared" si="10"/>
        <v>3.7087049999999997</v>
      </c>
      <c r="AY35" s="68">
        <f t="shared" si="11"/>
        <v>0</v>
      </c>
      <c r="AZ35" s="68">
        <f t="shared" si="12"/>
        <v>3.7087049999999997</v>
      </c>
      <c r="BA35" s="68">
        <v>0</v>
      </c>
      <c r="BB35" s="68">
        <v>0</v>
      </c>
      <c r="BC35" s="68" t="e">
        <f t="shared" si="7"/>
        <v>#DIV/0!</v>
      </c>
      <c r="BD35" s="68" t="e">
        <f t="shared" si="8"/>
        <v>#DIV/0!</v>
      </c>
    </row>
    <row r="36" spans="1:56" x14ac:dyDescent="0.3">
      <c r="A36" s="2"/>
      <c r="B36" s="2"/>
      <c r="C36" s="2"/>
      <c r="D36" s="33" t="s">
        <v>154</v>
      </c>
      <c r="E36" s="10" t="s">
        <v>155</v>
      </c>
      <c r="F36" s="8" t="s">
        <v>44</v>
      </c>
      <c r="G36" s="61" t="s">
        <v>156</v>
      </c>
      <c r="H36" s="2"/>
      <c r="I36" s="2"/>
      <c r="J36" s="2"/>
      <c r="K36" s="2"/>
      <c r="L36" s="18">
        <v>6</v>
      </c>
      <c r="M36" s="28" t="s">
        <v>52</v>
      </c>
      <c r="N36" s="2"/>
      <c r="O36" s="2"/>
      <c r="P36" s="2"/>
      <c r="Q36" s="2"/>
      <c r="R36" s="2"/>
      <c r="S36" s="13">
        <v>17</v>
      </c>
      <c r="T36" s="14">
        <f t="shared" si="0"/>
        <v>1.7000000000000001E-2</v>
      </c>
      <c r="U36" s="14">
        <f t="shared" si="9"/>
        <v>5.25</v>
      </c>
      <c r="V36" s="14">
        <f t="shared" si="1"/>
        <v>1.9105449999999999</v>
      </c>
      <c r="W36" s="15">
        <f t="shared" si="2"/>
        <v>5.5868311409085027</v>
      </c>
      <c r="X36" s="16">
        <v>0</v>
      </c>
      <c r="Y36" s="14">
        <f t="shared" si="3"/>
        <v>5.5868311409085027</v>
      </c>
      <c r="Z36" s="14">
        <f t="shared" si="4"/>
        <v>0.89267194950318474</v>
      </c>
      <c r="AA36" s="14">
        <f t="shared" si="5"/>
        <v>0.89267194950318474</v>
      </c>
      <c r="AB36" s="14">
        <f t="shared" si="6"/>
        <v>0</v>
      </c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W36" s="68">
        <f t="shared" ref="AW36:AW54" si="14">AW35+0.5</f>
        <v>17</v>
      </c>
      <c r="AX36" s="68">
        <f t="shared" si="10"/>
        <v>3.8210899999999999</v>
      </c>
      <c r="AY36" s="68">
        <f t="shared" si="11"/>
        <v>0</v>
      </c>
      <c r="AZ36" s="68">
        <f t="shared" si="12"/>
        <v>3.8210899999999999</v>
      </c>
      <c r="BA36" s="68">
        <v>0</v>
      </c>
      <c r="BB36" s="68">
        <v>0</v>
      </c>
      <c r="BC36" s="68" t="e">
        <f t="shared" si="7"/>
        <v>#DIV/0!</v>
      </c>
      <c r="BD36" s="68" t="e">
        <f t="shared" si="8"/>
        <v>#DIV/0!</v>
      </c>
    </row>
    <row r="37" spans="1:56" s="2" customFormat="1" x14ac:dyDescent="0.3">
      <c r="E37" s="21">
        <f>(A13/500)^(1/3)</f>
        <v>3.4199518933533941</v>
      </c>
      <c r="F37" s="8"/>
      <c r="G37" s="63">
        <f>(A13/500)^(1/3)</f>
        <v>3.4199518933533941</v>
      </c>
      <c r="S37" s="13">
        <v>17.5</v>
      </c>
      <c r="T37" s="14">
        <f t="shared" si="0"/>
        <v>1.7500000000000002E-2</v>
      </c>
      <c r="U37" s="14">
        <f t="shared" si="9"/>
        <v>5.4044117647058822</v>
      </c>
      <c r="V37" s="14">
        <f t="shared" si="1"/>
        <v>1.9667375</v>
      </c>
      <c r="W37" s="15">
        <f t="shared" si="2"/>
        <v>5.7511497038763997</v>
      </c>
      <c r="X37" s="16">
        <v>0</v>
      </c>
      <c r="Y37" s="14">
        <f t="shared" si="3"/>
        <v>5.7511497038763997</v>
      </c>
      <c r="Z37" s="14">
        <f t="shared" si="4"/>
        <v>0.90133920950614876</v>
      </c>
      <c r="AA37" s="14">
        <f t="shared" si="5"/>
        <v>0.90133920950614876</v>
      </c>
      <c r="AB37" s="14">
        <f t="shared" si="6"/>
        <v>0</v>
      </c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W37" s="68">
        <f t="shared" si="14"/>
        <v>17.5</v>
      </c>
      <c r="AX37" s="68">
        <f t="shared" si="10"/>
        <v>3.9334750000000001</v>
      </c>
      <c r="AY37" s="68">
        <f t="shared" si="11"/>
        <v>0</v>
      </c>
      <c r="AZ37" s="68">
        <f t="shared" si="12"/>
        <v>3.9334750000000001</v>
      </c>
      <c r="BA37" s="68">
        <v>0</v>
      </c>
      <c r="BB37" s="68">
        <v>0</v>
      </c>
      <c r="BC37" s="68" t="e">
        <f t="shared" si="7"/>
        <v>#DIV/0!</v>
      </c>
      <c r="BD37" s="68" t="e">
        <f t="shared" si="8"/>
        <v>#DIV/0!</v>
      </c>
    </row>
    <row r="38" spans="1:56" s="2" customFormat="1" ht="19.8" x14ac:dyDescent="0.4">
      <c r="D38" s="33" t="s">
        <v>157</v>
      </c>
      <c r="E38" s="10" t="s">
        <v>158</v>
      </c>
      <c r="F38" s="8"/>
      <c r="G38" s="61" t="s">
        <v>159</v>
      </c>
      <c r="J38" s="69" t="s">
        <v>127</v>
      </c>
      <c r="K38" s="69"/>
      <c r="L38" s="69"/>
      <c r="M38" s="69"/>
      <c r="N38" s="69"/>
      <c r="S38" s="13">
        <v>18</v>
      </c>
      <c r="T38" s="14">
        <f t="shared" si="0"/>
        <v>1.7999999999999999E-2</v>
      </c>
      <c r="U38" s="14">
        <f t="shared" si="9"/>
        <v>5.5588235294117645</v>
      </c>
      <c r="V38" s="14">
        <f t="shared" si="1"/>
        <v>2.0229299999999997</v>
      </c>
      <c r="W38" s="15">
        <f t="shared" si="2"/>
        <v>5.9154682668442966</v>
      </c>
      <c r="X38" s="16">
        <v>0</v>
      </c>
      <c r="Y38" s="14">
        <f t="shared" si="3"/>
        <v>5.9154682668442966</v>
      </c>
      <c r="Z38" s="14">
        <f t="shared" si="4"/>
        <v>0.90984291180386012</v>
      </c>
      <c r="AA38" s="14">
        <f t="shared" si="5"/>
        <v>0.90984291180386012</v>
      </c>
      <c r="AB38" s="14">
        <f t="shared" si="6"/>
        <v>0</v>
      </c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W38" s="68">
        <f t="shared" si="14"/>
        <v>18</v>
      </c>
      <c r="AX38" s="68">
        <f t="shared" si="10"/>
        <v>4.0458599999999993</v>
      </c>
      <c r="AY38" s="68">
        <f t="shared" si="11"/>
        <v>0</v>
      </c>
      <c r="AZ38" s="68">
        <f t="shared" si="12"/>
        <v>4.0458599999999993</v>
      </c>
      <c r="BA38" s="68">
        <v>0</v>
      </c>
      <c r="BB38" s="68">
        <v>0</v>
      </c>
      <c r="BC38" s="68" t="e">
        <f t="shared" si="7"/>
        <v>#DIV/0!</v>
      </c>
      <c r="BD38" s="68" t="e">
        <f t="shared" si="8"/>
        <v>#DIV/0!</v>
      </c>
    </row>
    <row r="39" spans="1:56" s="2" customFormat="1" x14ac:dyDescent="0.3">
      <c r="E39" s="21">
        <f>((100/3)/E5)^(1/3)</f>
        <v>0.34668063717531744</v>
      </c>
      <c r="F39" s="8"/>
      <c r="G39" s="63">
        <f>((100/3)/G5)^(1/3)</f>
        <v>0.4145188621995271</v>
      </c>
      <c r="J39" s="33" t="s">
        <v>128</v>
      </c>
      <c r="L39" s="10" t="s">
        <v>33</v>
      </c>
      <c r="N39" s="10" t="s">
        <v>34</v>
      </c>
      <c r="S39" s="13">
        <v>18.5</v>
      </c>
      <c r="T39" s="14">
        <f t="shared" si="0"/>
        <v>1.8499999999999999E-2</v>
      </c>
      <c r="U39" s="14">
        <f t="shared" si="9"/>
        <v>5.7132352941176467</v>
      </c>
      <c r="V39" s="14">
        <f t="shared" si="1"/>
        <v>2.0791224999999995</v>
      </c>
      <c r="W39" s="15">
        <f t="shared" si="2"/>
        <v>6.0797868298121935</v>
      </c>
      <c r="X39" s="16">
        <v>0</v>
      </c>
      <c r="Y39" s="14">
        <f t="shared" si="3"/>
        <v>6.0797868298121935</v>
      </c>
      <c r="Z39" s="14">
        <f t="shared" si="4"/>
        <v>0.91819056076809324</v>
      </c>
      <c r="AA39" s="14">
        <f t="shared" si="5"/>
        <v>0.91819056076809324</v>
      </c>
      <c r="AB39" s="14">
        <f t="shared" si="6"/>
        <v>0</v>
      </c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W39" s="68">
        <f t="shared" si="14"/>
        <v>18.5</v>
      </c>
      <c r="AX39" s="68">
        <f t="shared" si="10"/>
        <v>4.1582449999999991</v>
      </c>
      <c r="AY39" s="68">
        <f t="shared" si="11"/>
        <v>0</v>
      </c>
      <c r="AZ39" s="68">
        <f t="shared" si="12"/>
        <v>4.1582449999999991</v>
      </c>
      <c r="BA39" s="68">
        <v>0</v>
      </c>
      <c r="BB39" s="68">
        <v>0</v>
      </c>
      <c r="BC39" s="68" t="e">
        <f t="shared" si="7"/>
        <v>#DIV/0!</v>
      </c>
      <c r="BD39" s="68" t="e">
        <f t="shared" si="8"/>
        <v>#DIV/0!</v>
      </c>
    </row>
    <row r="40" spans="1:56" s="2" customFormat="1" x14ac:dyDescent="0.3">
      <c r="D40" s="33" t="s">
        <v>160</v>
      </c>
      <c r="E40" s="10" t="s">
        <v>161</v>
      </c>
      <c r="F40" s="8"/>
      <c r="G40" s="61" t="s">
        <v>162</v>
      </c>
      <c r="L40" s="57">
        <f>2*J3*1000/E12</f>
        <v>1235.2941176470588</v>
      </c>
      <c r="M40" s="22" t="s">
        <v>39</v>
      </c>
      <c r="N40" s="57">
        <f>2*L3*1000/G12</f>
        <v>1197.3333333333333</v>
      </c>
      <c r="S40" s="13">
        <v>19</v>
      </c>
      <c r="T40" s="14">
        <f t="shared" si="0"/>
        <v>1.9E-2</v>
      </c>
      <c r="U40" s="14">
        <f t="shared" si="9"/>
        <v>5.867647058823529</v>
      </c>
      <c r="V40" s="14">
        <f t="shared" si="1"/>
        <v>2.1353149999999999</v>
      </c>
      <c r="W40" s="15">
        <f t="shared" si="2"/>
        <v>6.2441053927800905</v>
      </c>
      <c r="X40" s="16">
        <v>0</v>
      </c>
      <c r="Y40" s="14">
        <f t="shared" si="3"/>
        <v>6.2441053927800905</v>
      </c>
      <c r="Z40" s="14">
        <f t="shared" si="4"/>
        <v>0.92638912458139155</v>
      </c>
      <c r="AA40" s="14">
        <f t="shared" si="5"/>
        <v>0.92638912458139155</v>
      </c>
      <c r="AB40" s="14">
        <f t="shared" si="6"/>
        <v>0</v>
      </c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W40" s="68">
        <f t="shared" si="14"/>
        <v>19</v>
      </c>
      <c r="AX40" s="68">
        <f t="shared" si="10"/>
        <v>4.2706299999999997</v>
      </c>
      <c r="AY40" s="68">
        <f t="shared" si="11"/>
        <v>0</v>
      </c>
      <c r="AZ40" s="68">
        <f t="shared" si="12"/>
        <v>4.2706299999999997</v>
      </c>
      <c r="BA40" s="68">
        <v>0</v>
      </c>
      <c r="BB40" s="68">
        <v>0</v>
      </c>
      <c r="BC40" s="68" t="e">
        <f t="shared" si="7"/>
        <v>#DIV/0!</v>
      </c>
      <c r="BD40" s="68" t="e">
        <f t="shared" si="8"/>
        <v>#DIV/0!</v>
      </c>
    </row>
    <row r="41" spans="1:56" s="2" customFormat="1" x14ac:dyDescent="0.3">
      <c r="D41" s="64" t="s">
        <v>163</v>
      </c>
      <c r="E41" s="56">
        <f>E35*(E37/E39)</f>
        <v>6483.9107844489508</v>
      </c>
      <c r="F41" s="8"/>
      <c r="G41" s="45">
        <f>G35*(G37/G39)</f>
        <v>5256.1163692318751</v>
      </c>
      <c r="H41" s="22" t="s">
        <v>39</v>
      </c>
      <c r="J41" s="33" t="s">
        <v>129</v>
      </c>
      <c r="L41" s="10" t="s">
        <v>130</v>
      </c>
      <c r="N41" s="10" t="s">
        <v>130</v>
      </c>
      <c r="S41" s="13">
        <v>19.5</v>
      </c>
      <c r="T41" s="14">
        <f t="shared" si="0"/>
        <v>1.95E-2</v>
      </c>
      <c r="U41" s="14">
        <f t="shared" si="9"/>
        <v>6.0220588235294112</v>
      </c>
      <c r="V41" s="14">
        <f t="shared" si="1"/>
        <v>2.1915074999999997</v>
      </c>
      <c r="W41" s="15">
        <f t="shared" si="2"/>
        <v>6.4084239557479874</v>
      </c>
      <c r="X41" s="16">
        <v>0</v>
      </c>
      <c r="Y41" s="14">
        <f t="shared" si="3"/>
        <v>6.4084239557479874</v>
      </c>
      <c r="Z41" s="14">
        <f t="shared" si="4"/>
        <v>0.93444508654377234</v>
      </c>
      <c r="AA41" s="14">
        <f t="shared" si="5"/>
        <v>0.93444508654377234</v>
      </c>
      <c r="AB41" s="14">
        <f t="shared" si="6"/>
        <v>0</v>
      </c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W41" s="68">
        <f t="shared" si="14"/>
        <v>19.5</v>
      </c>
      <c r="AX41" s="68">
        <f t="shared" si="10"/>
        <v>4.3830149999999994</v>
      </c>
      <c r="AY41" s="68">
        <f t="shared" si="11"/>
        <v>0</v>
      </c>
      <c r="AZ41" s="68">
        <f t="shared" si="12"/>
        <v>4.3830149999999994</v>
      </c>
      <c r="BA41" s="68">
        <v>0</v>
      </c>
      <c r="BB41" s="68">
        <v>0</v>
      </c>
      <c r="BC41" s="68" t="e">
        <f t="shared" si="7"/>
        <v>#DIV/0!</v>
      </c>
      <c r="BD41" s="68" t="e">
        <f t="shared" si="8"/>
        <v>#DIV/0!</v>
      </c>
    </row>
    <row r="42" spans="1:56" s="2" customFormat="1" x14ac:dyDescent="0.3">
      <c r="D42" s="9" t="s">
        <v>164</v>
      </c>
      <c r="E42" s="66" t="s">
        <v>165</v>
      </c>
      <c r="L42" s="56">
        <f>1235*B23</f>
        <v>449.53999999999996</v>
      </c>
      <c r="M42" s="22" t="s">
        <v>39</v>
      </c>
      <c r="N42" s="56">
        <f>1197*B23</f>
        <v>435.70799999999997</v>
      </c>
      <c r="S42" s="13">
        <v>20</v>
      </c>
      <c r="T42" s="14">
        <f t="shared" si="0"/>
        <v>0.02</v>
      </c>
      <c r="U42" s="14">
        <f t="shared" si="9"/>
        <v>6.1764705882352944</v>
      </c>
      <c r="V42" s="14">
        <f t="shared" si="1"/>
        <v>2.2477</v>
      </c>
      <c r="W42" s="15">
        <f t="shared" si="2"/>
        <v>6.5727425187158861</v>
      </c>
      <c r="X42" s="16">
        <v>0</v>
      </c>
      <c r="Y42" s="14">
        <f t="shared" si="3"/>
        <v>6.5727425187158861</v>
      </c>
      <c r="Z42" s="14">
        <f t="shared" si="4"/>
        <v>0.94236449028955471</v>
      </c>
      <c r="AA42" s="14">
        <f t="shared" si="5"/>
        <v>0.94236449028955471</v>
      </c>
      <c r="AB42" s="14">
        <f t="shared" si="6"/>
        <v>0</v>
      </c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W42" s="68">
        <f t="shared" si="14"/>
        <v>20</v>
      </c>
      <c r="AX42" s="68">
        <f t="shared" si="10"/>
        <v>4.4954000000000001</v>
      </c>
      <c r="AY42" s="68">
        <f t="shared" si="11"/>
        <v>0</v>
      </c>
      <c r="AZ42" s="68">
        <f t="shared" si="12"/>
        <v>4.4954000000000001</v>
      </c>
      <c r="BA42" s="68">
        <v>0</v>
      </c>
      <c r="BB42" s="68">
        <v>0</v>
      </c>
      <c r="BC42" s="68" t="e">
        <f t="shared" si="7"/>
        <v>#DIV/0!</v>
      </c>
      <c r="BD42" s="68" t="e">
        <f t="shared" si="8"/>
        <v>#DIV/0!</v>
      </c>
    </row>
    <row r="43" spans="1:56" s="2" customFormat="1" x14ac:dyDescent="0.3">
      <c r="D43" s="33" t="s">
        <v>166</v>
      </c>
      <c r="E43" s="10" t="s">
        <v>167</v>
      </c>
      <c r="J43" s="33" t="s">
        <v>131</v>
      </c>
      <c r="L43" s="10" t="s">
        <v>132</v>
      </c>
      <c r="N43" s="10" t="s">
        <v>132</v>
      </c>
      <c r="S43" s="13">
        <v>20.5</v>
      </c>
      <c r="T43" s="14">
        <f t="shared" si="0"/>
        <v>2.0500000000000001E-2</v>
      </c>
      <c r="U43" s="14">
        <f t="shared" si="9"/>
        <v>6.3308823529411766</v>
      </c>
      <c r="V43" s="14">
        <f t="shared" si="1"/>
        <v>2.3038924999999999</v>
      </c>
      <c r="W43" s="15">
        <f t="shared" si="2"/>
        <v>6.737061081683783</v>
      </c>
      <c r="X43" s="16">
        <v>0</v>
      </c>
      <c r="Y43" s="14">
        <f t="shared" si="3"/>
        <v>6.737061081683783</v>
      </c>
      <c r="Z43" s="14">
        <f t="shared" si="4"/>
        <v>0.95015297977033519</v>
      </c>
      <c r="AA43" s="14">
        <f t="shared" si="5"/>
        <v>0.95015297977033519</v>
      </c>
      <c r="AB43" s="14">
        <f t="shared" si="6"/>
        <v>0</v>
      </c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W43" s="68">
        <f t="shared" si="14"/>
        <v>20.5</v>
      </c>
      <c r="AX43" s="68">
        <f t="shared" si="10"/>
        <v>4.6077849999999998</v>
      </c>
      <c r="AY43" s="68">
        <f t="shared" si="11"/>
        <v>0</v>
      </c>
      <c r="AZ43" s="68">
        <f t="shared" si="12"/>
        <v>4.6077849999999998</v>
      </c>
      <c r="BA43" s="68">
        <v>0</v>
      </c>
      <c r="BB43" s="68">
        <v>0</v>
      </c>
      <c r="BC43" s="68" t="e">
        <f t="shared" si="7"/>
        <v>#DIV/0!</v>
      </c>
      <c r="BD43" s="68" t="e">
        <f t="shared" si="8"/>
        <v>#DIV/0!</v>
      </c>
    </row>
    <row r="44" spans="1:56" s="2" customFormat="1" x14ac:dyDescent="0.3">
      <c r="E44" s="18">
        <v>25</v>
      </c>
      <c r="F44" s="28" t="s">
        <v>52</v>
      </c>
      <c r="L44" s="55">
        <f>L42/2</f>
        <v>224.76999999999998</v>
      </c>
      <c r="M44" s="22" t="s">
        <v>39</v>
      </c>
      <c r="N44" s="55">
        <f>N42/2</f>
        <v>217.85399999999998</v>
      </c>
      <c r="S44" s="13">
        <v>21</v>
      </c>
      <c r="T44" s="14">
        <f t="shared" si="0"/>
        <v>2.1000000000000001E-2</v>
      </c>
      <c r="U44" s="14">
        <f t="shared" si="9"/>
        <v>6.4852941176470589</v>
      </c>
      <c r="V44" s="14">
        <f t="shared" si="1"/>
        <v>2.3600849999999998</v>
      </c>
      <c r="W44" s="15">
        <f t="shared" si="2"/>
        <v>6.9013796446516791</v>
      </c>
      <c r="X44" s="16">
        <v>0</v>
      </c>
      <c r="Y44" s="14">
        <f t="shared" si="3"/>
        <v>6.9013796446516791</v>
      </c>
      <c r="Z44" s="14">
        <f t="shared" si="4"/>
        <v>0.95781583472198972</v>
      </c>
      <c r="AA44" s="14">
        <f t="shared" si="5"/>
        <v>0.95781583472198972</v>
      </c>
      <c r="AB44" s="14">
        <f t="shared" si="6"/>
        <v>0</v>
      </c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W44" s="68">
        <f t="shared" si="14"/>
        <v>21</v>
      </c>
      <c r="AX44" s="68">
        <f t="shared" si="10"/>
        <v>4.7201699999999995</v>
      </c>
      <c r="AY44" s="68">
        <f t="shared" si="11"/>
        <v>0</v>
      </c>
      <c r="AZ44" s="68">
        <f t="shared" si="12"/>
        <v>4.7201699999999995</v>
      </c>
      <c r="BA44" s="68">
        <v>0</v>
      </c>
      <c r="BB44" s="68">
        <v>0</v>
      </c>
      <c r="BC44" s="68" t="e">
        <f t="shared" si="7"/>
        <v>#DIV/0!</v>
      </c>
      <c r="BD44" s="68" t="e">
        <f t="shared" si="8"/>
        <v>#DIV/0!</v>
      </c>
    </row>
    <row r="45" spans="1:56" s="2" customFormat="1" x14ac:dyDescent="0.3">
      <c r="D45" s="33" t="s">
        <v>168</v>
      </c>
      <c r="E45" s="10" t="s">
        <v>169</v>
      </c>
      <c r="J45" s="33" t="s">
        <v>133</v>
      </c>
      <c r="L45" s="10" t="s">
        <v>134</v>
      </c>
      <c r="N45" s="10" t="s">
        <v>134</v>
      </c>
      <c r="S45" s="13">
        <v>21.5</v>
      </c>
      <c r="T45" s="14">
        <f t="shared" si="0"/>
        <v>2.1499999999999998E-2</v>
      </c>
      <c r="U45" s="14">
        <f t="shared" si="9"/>
        <v>6.6397058823529402</v>
      </c>
      <c r="V45" s="14">
        <f t="shared" si="1"/>
        <v>2.4162774999999996</v>
      </c>
      <c r="W45" s="15">
        <f t="shared" si="2"/>
        <v>7.065698207619576</v>
      </c>
      <c r="X45" s="16">
        <v>0</v>
      </c>
      <c r="Y45" s="14">
        <f t="shared" si="3"/>
        <v>7.065698207619576</v>
      </c>
      <c r="Z45" s="14">
        <f t="shared" si="4"/>
        <v>0.96535800222047108</v>
      </c>
      <c r="AA45" s="14">
        <f t="shared" si="5"/>
        <v>0.96535800222047108</v>
      </c>
      <c r="AB45" s="14">
        <f t="shared" si="6"/>
        <v>0</v>
      </c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W45" s="68">
        <f t="shared" si="14"/>
        <v>21.5</v>
      </c>
      <c r="AX45" s="68">
        <f t="shared" si="10"/>
        <v>4.8325549999999993</v>
      </c>
      <c r="AY45" s="68">
        <f t="shared" si="11"/>
        <v>0</v>
      </c>
      <c r="AZ45" s="68">
        <f t="shared" si="12"/>
        <v>4.8325549999999993</v>
      </c>
      <c r="BA45" s="68">
        <v>0</v>
      </c>
      <c r="BB45" s="68">
        <v>0</v>
      </c>
      <c r="BC45" s="68" t="e">
        <f t="shared" si="7"/>
        <v>#DIV/0!</v>
      </c>
      <c r="BD45" s="68" t="e">
        <f t="shared" si="8"/>
        <v>#DIV/0!</v>
      </c>
    </row>
    <row r="46" spans="1:56" s="2" customFormat="1" x14ac:dyDescent="0.3">
      <c r="E46" s="18">
        <v>47</v>
      </c>
      <c r="F46" s="28" t="s">
        <v>52</v>
      </c>
      <c r="L46" s="56">
        <f>L40/2</f>
        <v>617.64705882352939</v>
      </c>
      <c r="M46" s="22" t="s">
        <v>39</v>
      </c>
      <c r="N46" s="56">
        <f>N40/2</f>
        <v>598.66666666666663</v>
      </c>
      <c r="S46" s="13">
        <v>22</v>
      </c>
      <c r="T46" s="14">
        <f t="shared" si="0"/>
        <v>2.1999999999999999E-2</v>
      </c>
      <c r="U46" s="14">
        <f t="shared" si="9"/>
        <v>6.7941176470588225</v>
      </c>
      <c r="V46" s="14">
        <f t="shared" si="1"/>
        <v>2.4724699999999995</v>
      </c>
      <c r="W46" s="15">
        <f t="shared" si="2"/>
        <v>7.2300167705874729</v>
      </c>
      <c r="X46" s="16">
        <v>0</v>
      </c>
      <c r="Y46" s="14">
        <f t="shared" si="3"/>
        <v>7.2300167705874729</v>
      </c>
      <c r="Z46" s="14">
        <f t="shared" si="4"/>
        <v>0.97278412483808208</v>
      </c>
      <c r="AA46" s="14">
        <f t="shared" si="5"/>
        <v>0.97278412483808208</v>
      </c>
      <c r="AB46" s="14">
        <f t="shared" si="6"/>
        <v>0</v>
      </c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W46" s="68">
        <f t="shared" si="14"/>
        <v>22</v>
      </c>
      <c r="AX46" s="68">
        <f t="shared" si="10"/>
        <v>4.944939999999999</v>
      </c>
      <c r="AY46" s="68">
        <f t="shared" si="11"/>
        <v>0</v>
      </c>
      <c r="AZ46" s="68">
        <f t="shared" si="12"/>
        <v>4.944939999999999</v>
      </c>
      <c r="BA46" s="68">
        <v>0</v>
      </c>
      <c r="BB46" s="68">
        <v>0</v>
      </c>
      <c r="BC46" s="68" t="e">
        <f t="shared" si="7"/>
        <v>#DIV/0!</v>
      </c>
      <c r="BD46" s="68" t="e">
        <f t="shared" si="8"/>
        <v>#DIV/0!</v>
      </c>
    </row>
    <row r="47" spans="1:56" s="2" customFormat="1" x14ac:dyDescent="0.3">
      <c r="D47" s="33" t="s">
        <v>170</v>
      </c>
      <c r="E47" s="10" t="s">
        <v>171</v>
      </c>
      <c r="J47" s="33" t="s">
        <v>135</v>
      </c>
      <c r="L47" s="10" t="s">
        <v>136</v>
      </c>
      <c r="N47" s="10" t="s">
        <v>136</v>
      </c>
      <c r="S47" s="13">
        <v>22.5</v>
      </c>
      <c r="T47" s="14">
        <f t="shared" si="0"/>
        <v>2.2499999999999999E-2</v>
      </c>
      <c r="U47" s="14">
        <f t="shared" si="9"/>
        <v>6.9485294117647056</v>
      </c>
      <c r="V47" s="14">
        <f t="shared" si="1"/>
        <v>2.5286624999999998</v>
      </c>
      <c r="W47" s="15">
        <f t="shared" si="2"/>
        <v>7.3943353335553708</v>
      </c>
      <c r="X47" s="16">
        <v>0</v>
      </c>
      <c r="Y47" s="14">
        <f t="shared" si="3"/>
        <v>7.3943353335553708</v>
      </c>
      <c r="Z47" s="14">
        <f t="shared" si="4"/>
        <v>0.98009856583492794</v>
      </c>
      <c r="AA47" s="14">
        <f t="shared" si="5"/>
        <v>0.98009856583492794</v>
      </c>
      <c r="AB47" s="14">
        <f t="shared" si="6"/>
        <v>0</v>
      </c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W47" s="68">
        <f t="shared" si="14"/>
        <v>22.5</v>
      </c>
      <c r="AX47" s="68">
        <f t="shared" si="10"/>
        <v>5.0573249999999996</v>
      </c>
      <c r="AY47" s="68">
        <f t="shared" si="11"/>
        <v>0</v>
      </c>
      <c r="AZ47" s="68">
        <f t="shared" si="12"/>
        <v>5.0573249999999996</v>
      </c>
      <c r="BA47" s="68">
        <v>0</v>
      </c>
      <c r="BB47" s="68">
        <v>0</v>
      </c>
      <c r="BC47" s="68" t="e">
        <f t="shared" si="7"/>
        <v>#DIV/0!</v>
      </c>
      <c r="BD47" s="68" t="e">
        <f t="shared" si="8"/>
        <v>#DIV/0!</v>
      </c>
    </row>
    <row r="48" spans="1:56" s="2" customFormat="1" x14ac:dyDescent="0.3">
      <c r="E48" s="18">
        <v>12</v>
      </c>
      <c r="F48" s="28" t="s">
        <v>52</v>
      </c>
      <c r="L48" s="55">
        <f>(L44^2+L46^2)^(1/2)</f>
        <v>657.27425187158849</v>
      </c>
      <c r="M48" s="22" t="s">
        <v>39</v>
      </c>
      <c r="N48" s="55">
        <f>(N44^2+N46^2)^(1/2)</f>
        <v>637.07310655353967</v>
      </c>
      <c r="S48" s="13">
        <v>23</v>
      </c>
      <c r="T48" s="14">
        <f t="shared" si="0"/>
        <v>2.3E-2</v>
      </c>
      <c r="U48" s="14">
        <f t="shared" si="9"/>
        <v>7.1029411764705879</v>
      </c>
      <c r="V48" s="14">
        <f t="shared" si="1"/>
        <v>2.5848549999999997</v>
      </c>
      <c r="W48" s="15">
        <f t="shared" si="2"/>
        <v>7.5586538965232677</v>
      </c>
      <c r="X48" s="16">
        <v>0</v>
      </c>
      <c r="Y48" s="14">
        <f t="shared" si="3"/>
        <v>7.5586538965232677</v>
      </c>
      <c r="Z48" s="14">
        <f t="shared" si="4"/>
        <v>0.98730543175629071</v>
      </c>
      <c r="AA48" s="14">
        <f t="shared" si="5"/>
        <v>0.98730543175629071</v>
      </c>
      <c r="AB48" s="14">
        <f t="shared" si="6"/>
        <v>0</v>
      </c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W48" s="68">
        <f t="shared" si="14"/>
        <v>23</v>
      </c>
      <c r="AX48" s="68">
        <f t="shared" si="10"/>
        <v>5.1697099999999994</v>
      </c>
      <c r="AY48" s="68">
        <f t="shared" si="11"/>
        <v>0</v>
      </c>
      <c r="AZ48" s="68">
        <f t="shared" si="12"/>
        <v>5.1697099999999994</v>
      </c>
      <c r="BA48" s="68">
        <v>0</v>
      </c>
      <c r="BB48" s="68">
        <v>0</v>
      </c>
      <c r="BC48" s="68" t="e">
        <f t="shared" si="7"/>
        <v>#DIV/0!</v>
      </c>
      <c r="BD48" s="68" t="e">
        <f t="shared" si="8"/>
        <v>#DIV/0!</v>
      </c>
    </row>
    <row r="49" spans="4:56" s="2" customFormat="1" x14ac:dyDescent="0.3">
      <c r="D49" s="33" t="s">
        <v>172</v>
      </c>
      <c r="E49" s="10" t="s">
        <v>173</v>
      </c>
      <c r="J49" s="33" t="s">
        <v>137</v>
      </c>
      <c r="L49" s="10" t="s">
        <v>138</v>
      </c>
      <c r="N49" s="10" t="s">
        <v>138</v>
      </c>
      <c r="S49" s="13">
        <v>23.5</v>
      </c>
      <c r="T49" s="14">
        <f t="shared" si="0"/>
        <v>2.35E-2</v>
      </c>
      <c r="U49" s="14">
        <f t="shared" si="9"/>
        <v>7.2573529411764701</v>
      </c>
      <c r="V49" s="14">
        <f t="shared" si="1"/>
        <v>2.6410475</v>
      </c>
      <c r="W49" s="15">
        <f t="shared" si="2"/>
        <v>7.7229724594911646</v>
      </c>
      <c r="X49" s="16">
        <v>0</v>
      </c>
      <c r="Y49" s="14">
        <f t="shared" si="3"/>
        <v>7.7229724594911646</v>
      </c>
      <c r="Z49" s="14">
        <f t="shared" si="4"/>
        <v>0.99440859275330584</v>
      </c>
      <c r="AA49" s="14">
        <f t="shared" si="5"/>
        <v>0.99440859275330584</v>
      </c>
      <c r="AB49" s="14">
        <f t="shared" si="6"/>
        <v>0</v>
      </c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W49" s="68">
        <f t="shared" si="14"/>
        <v>23.5</v>
      </c>
      <c r="AX49" s="68">
        <f t="shared" si="10"/>
        <v>5.282095</v>
      </c>
      <c r="AY49" s="68">
        <f t="shared" si="11"/>
        <v>0</v>
      </c>
      <c r="AZ49" s="68">
        <f t="shared" si="12"/>
        <v>5.282095</v>
      </c>
      <c r="BA49" s="68">
        <v>0</v>
      </c>
      <c r="BB49" s="68">
        <v>0</v>
      </c>
      <c r="BC49" s="68" t="e">
        <f t="shared" si="7"/>
        <v>#DIV/0!</v>
      </c>
      <c r="BD49" s="68" t="e">
        <f t="shared" si="8"/>
        <v>#DIV/0!</v>
      </c>
    </row>
    <row r="50" spans="4:56" s="2" customFormat="1" x14ac:dyDescent="0.3">
      <c r="E50" s="18">
        <v>0.6</v>
      </c>
      <c r="F50" s="28" t="s">
        <v>52</v>
      </c>
      <c r="L50" s="36">
        <f>E10+2*$L$28+2*$L$30+E48</f>
        <v>86</v>
      </c>
      <c r="M50" s="22" t="s">
        <v>52</v>
      </c>
      <c r="N50" s="36">
        <f>G10+2*$L$28+2*$L$30+G48</f>
        <v>74</v>
      </c>
      <c r="S50" s="13">
        <v>24</v>
      </c>
      <c r="T50" s="14">
        <f t="shared" si="0"/>
        <v>2.4E-2</v>
      </c>
      <c r="U50" s="14">
        <f t="shared" si="9"/>
        <v>7.4117647058823533</v>
      </c>
      <c r="V50" s="14">
        <f t="shared" si="1"/>
        <v>2.6972399999999999</v>
      </c>
      <c r="W50" s="15">
        <f t="shared" si="2"/>
        <v>7.8872910224590633</v>
      </c>
      <c r="X50" s="16">
        <v>0</v>
      </c>
      <c r="Y50" s="14">
        <f t="shared" si="3"/>
        <v>7.8872910224590633</v>
      </c>
      <c r="Z50" s="14">
        <f t="shared" si="4"/>
        <v>1.0014117008995989</v>
      </c>
      <c r="AA50" s="14">
        <f t="shared" si="5"/>
        <v>1.0014117008995989</v>
      </c>
      <c r="AB50" s="14">
        <f t="shared" si="6"/>
        <v>0</v>
      </c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W50" s="68">
        <f t="shared" si="14"/>
        <v>24</v>
      </c>
      <c r="AX50" s="68">
        <f t="shared" si="10"/>
        <v>5.3944799999999997</v>
      </c>
      <c r="AY50" s="68">
        <f t="shared" si="11"/>
        <v>0</v>
      </c>
      <c r="AZ50" s="68">
        <f t="shared" si="12"/>
        <v>5.3944799999999997</v>
      </c>
      <c r="BA50" s="68">
        <v>0</v>
      </c>
      <c r="BB50" s="68">
        <v>0</v>
      </c>
      <c r="BC50" s="68" t="e">
        <f t="shared" si="7"/>
        <v>#DIV/0!</v>
      </c>
      <c r="BD50" s="68" t="e">
        <f t="shared" si="8"/>
        <v>#DIV/0!</v>
      </c>
    </row>
    <row r="51" spans="4:56" s="2" customFormat="1" x14ac:dyDescent="0.3">
      <c r="D51" s="33"/>
      <c r="E51" s="10" t="s">
        <v>76</v>
      </c>
      <c r="J51" s="33" t="s">
        <v>139</v>
      </c>
      <c r="L51" s="10" t="s">
        <v>140</v>
      </c>
      <c r="N51" s="10" t="s">
        <v>140</v>
      </c>
      <c r="S51" s="13">
        <v>24.5</v>
      </c>
      <c r="T51" s="14">
        <f t="shared" si="0"/>
        <v>2.4500000000000001E-2</v>
      </c>
      <c r="U51" s="14">
        <f t="shared" si="9"/>
        <v>7.5661764705882355</v>
      </c>
      <c r="V51" s="14">
        <f t="shared" si="1"/>
        <v>2.7534324999999997</v>
      </c>
      <c r="W51" s="15">
        <f t="shared" si="2"/>
        <v>8.0516095854269594</v>
      </c>
      <c r="X51" s="16">
        <v>0</v>
      </c>
      <c r="Y51" s="14">
        <f t="shared" si="3"/>
        <v>8.0516095854269594</v>
      </c>
      <c r="Z51" s="14">
        <f t="shared" si="4"/>
        <v>1.008318206738916</v>
      </c>
      <c r="AA51" s="14">
        <f t="shared" si="5"/>
        <v>1.008318206738916</v>
      </c>
      <c r="AB51" s="14">
        <f t="shared" si="6"/>
        <v>0</v>
      </c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W51" s="68">
        <f t="shared" si="14"/>
        <v>24.5</v>
      </c>
      <c r="AX51" s="68">
        <f t="shared" si="10"/>
        <v>5.5068649999999995</v>
      </c>
      <c r="AY51" s="68">
        <f t="shared" si="11"/>
        <v>0</v>
      </c>
      <c r="AZ51" s="68">
        <f t="shared" si="12"/>
        <v>5.5068649999999995</v>
      </c>
      <c r="BA51" s="68">
        <v>0</v>
      </c>
      <c r="BB51" s="68">
        <v>0</v>
      </c>
      <c r="BC51" s="68" t="e">
        <f t="shared" si="7"/>
        <v>#DIV/0!</v>
      </c>
      <c r="BD51" s="68" t="e">
        <f t="shared" si="8"/>
        <v>#DIV/0!</v>
      </c>
    </row>
    <row r="52" spans="4:56" s="2" customFormat="1" x14ac:dyDescent="0.3">
      <c r="E52" s="35"/>
      <c r="F52" s="28" t="s">
        <v>52</v>
      </c>
      <c r="J52" s="58" t="s">
        <v>141</v>
      </c>
      <c r="L52" s="55">
        <f>L46*(L50/2)/1000</f>
        <v>26.558823529411761</v>
      </c>
      <c r="M52" s="22" t="s">
        <v>24</v>
      </c>
      <c r="N52" s="55">
        <f>N46*N50/2/1000</f>
        <v>22.150666666666663</v>
      </c>
      <c r="S52" s="13">
        <v>25</v>
      </c>
      <c r="T52" s="14">
        <f t="shared" si="0"/>
        <v>2.5000000000000001E-2</v>
      </c>
      <c r="U52" s="14">
        <f t="shared" si="9"/>
        <v>7.7205882352941178</v>
      </c>
      <c r="V52" s="14">
        <f t="shared" si="1"/>
        <v>2.809625</v>
      </c>
      <c r="W52" s="15">
        <f t="shared" si="2"/>
        <v>8.2159281483948572</v>
      </c>
      <c r="X52" s="16">
        <v>0</v>
      </c>
      <c r="Y52" s="14">
        <f t="shared" si="3"/>
        <v>8.2159281483948572</v>
      </c>
      <c r="Z52" s="14">
        <f t="shared" si="4"/>
        <v>1.0151313742670154</v>
      </c>
      <c r="AA52" s="14">
        <f t="shared" si="5"/>
        <v>1.0151313742670154</v>
      </c>
      <c r="AB52" s="14">
        <f t="shared" si="6"/>
        <v>0</v>
      </c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W52" s="68">
        <f t="shared" si="14"/>
        <v>25</v>
      </c>
      <c r="AX52" s="68">
        <f t="shared" si="10"/>
        <v>5.6192500000000001</v>
      </c>
      <c r="AY52" s="68">
        <f t="shared" si="11"/>
        <v>0</v>
      </c>
      <c r="AZ52" s="68">
        <f t="shared" si="12"/>
        <v>5.6192500000000001</v>
      </c>
      <c r="BA52" s="68">
        <v>0</v>
      </c>
      <c r="BB52" s="68">
        <v>0</v>
      </c>
      <c r="BC52" s="68" t="e">
        <f t="shared" si="7"/>
        <v>#DIV/0!</v>
      </c>
      <c r="BD52" s="68" t="e">
        <f t="shared" si="8"/>
        <v>#DIV/0!</v>
      </c>
    </row>
    <row r="53" spans="4:56" s="2" customFormat="1" x14ac:dyDescent="0.3">
      <c r="J53" s="58" t="s">
        <v>142</v>
      </c>
      <c r="L53" s="55">
        <f>L44*(L50/1000)/2</f>
        <v>9.6651099999999985</v>
      </c>
      <c r="M53" s="22" t="s">
        <v>24</v>
      </c>
      <c r="N53" s="55">
        <f>N44*N50/2/1000</f>
        <v>8.0605979999999988</v>
      </c>
      <c r="S53" s="13">
        <v>25.5</v>
      </c>
      <c r="T53" s="14">
        <f t="shared" si="0"/>
        <v>2.5499999999999998E-2</v>
      </c>
      <c r="U53" s="14">
        <f t="shared" si="9"/>
        <v>7.8749999999999991</v>
      </c>
      <c r="V53" s="14">
        <f t="shared" si="1"/>
        <v>2.8658174999999995</v>
      </c>
      <c r="W53" s="15">
        <f t="shared" si="2"/>
        <v>8.3802467113627532</v>
      </c>
      <c r="X53" s="16">
        <v>0</v>
      </c>
      <c r="Y53" s="14">
        <f t="shared" si="3"/>
        <v>8.3802467113627532</v>
      </c>
      <c r="Z53" s="14">
        <f t="shared" si="4"/>
        <v>1.0218542945241442</v>
      </c>
      <c r="AA53" s="14">
        <f t="shared" si="5"/>
        <v>1.0218542945241442</v>
      </c>
      <c r="AB53" s="14">
        <f t="shared" si="6"/>
        <v>0</v>
      </c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W53" s="68">
        <f t="shared" si="14"/>
        <v>25.5</v>
      </c>
      <c r="AX53" s="68">
        <f t="shared" si="10"/>
        <v>5.7316349999999989</v>
      </c>
      <c r="AY53" s="68">
        <f t="shared" si="11"/>
        <v>0</v>
      </c>
      <c r="AZ53" s="68">
        <f t="shared" si="12"/>
        <v>5.7316349999999989</v>
      </c>
      <c r="BA53" s="68">
        <v>0</v>
      </c>
      <c r="BB53" s="68">
        <v>0</v>
      </c>
      <c r="BC53" s="68" t="e">
        <f t="shared" si="7"/>
        <v>#DIV/0!</v>
      </c>
      <c r="BD53" s="68" t="e">
        <f t="shared" si="8"/>
        <v>#DIV/0!</v>
      </c>
    </row>
    <row r="54" spans="4:56" s="2" customFormat="1" x14ac:dyDescent="0.3">
      <c r="J54" s="58" t="s">
        <v>143</v>
      </c>
      <c r="L54" s="55">
        <f>(L52^2+L53^2)^(1/2)</f>
        <v>28.262792830478304</v>
      </c>
      <c r="M54" s="22" t="s">
        <v>24</v>
      </c>
      <c r="N54" s="55">
        <f>(N52^2+N53^2)^(1/2)</f>
        <v>23.571704942480967</v>
      </c>
      <c r="O54" s="48">
        <f>2*L54</f>
        <v>56.525585660956608</v>
      </c>
      <c r="P54" s="48">
        <f>2*N54</f>
        <v>47.143409884961933</v>
      </c>
      <c r="S54" s="13">
        <v>26</v>
      </c>
      <c r="T54" s="14">
        <f t="shared" si="0"/>
        <v>2.5999999999999999E-2</v>
      </c>
      <c r="U54" s="14">
        <f t="shared" si="9"/>
        <v>8.0294117647058822</v>
      </c>
      <c r="V54" s="14">
        <f t="shared" si="1"/>
        <v>2.9220099999999998</v>
      </c>
      <c r="W54" s="15">
        <f t="shared" si="2"/>
        <v>8.5445652743306511</v>
      </c>
      <c r="X54" s="16">
        <v>0</v>
      </c>
      <c r="Y54" s="14">
        <f t="shared" si="3"/>
        <v>8.5445652743306511</v>
      </c>
      <c r="Z54" s="14">
        <f t="shared" si="4"/>
        <v>1.0284898979515267</v>
      </c>
      <c r="AA54" s="14">
        <f t="shared" si="5"/>
        <v>1.0284898979515267</v>
      </c>
      <c r="AB54" s="14">
        <f t="shared" si="6"/>
        <v>0</v>
      </c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W54" s="68">
        <f t="shared" si="14"/>
        <v>26</v>
      </c>
      <c r="AX54" s="68">
        <f t="shared" si="10"/>
        <v>5.8440199999999995</v>
      </c>
      <c r="AY54" s="68">
        <f t="shared" si="11"/>
        <v>0</v>
      </c>
      <c r="AZ54" s="68">
        <f t="shared" si="12"/>
        <v>5.8440199999999995</v>
      </c>
      <c r="BA54" s="68">
        <v>0</v>
      </c>
      <c r="BB54" s="68">
        <v>0</v>
      </c>
      <c r="BC54" s="68" t="e">
        <f t="shared" si="7"/>
        <v>#DIV/0!</v>
      </c>
      <c r="BD54" s="68" t="e">
        <f t="shared" si="8"/>
        <v>#DIV/0!</v>
      </c>
    </row>
    <row r="55" spans="4:56" s="2" customFormat="1" x14ac:dyDescent="0.3">
      <c r="J55" s="33" t="s">
        <v>144</v>
      </c>
      <c r="L55" s="10" t="s">
        <v>12</v>
      </c>
      <c r="N55" s="10" t="s">
        <v>12</v>
      </c>
      <c r="S55" s="13">
        <v>26.5</v>
      </c>
      <c r="T55" s="14">
        <f t="shared" si="0"/>
        <v>2.6499999999999999E-2</v>
      </c>
      <c r="U55" s="14">
        <f t="shared" si="9"/>
        <v>8.1838235294117645</v>
      </c>
      <c r="V55" s="14">
        <f t="shared" si="1"/>
        <v>2.9782024999999996</v>
      </c>
      <c r="W55" s="15">
        <f t="shared" si="2"/>
        <v>8.7088838372985489</v>
      </c>
      <c r="X55" s="16">
        <v>0</v>
      </c>
      <c r="Y55" s="14">
        <f t="shared" si="3"/>
        <v>8.7088838372985489</v>
      </c>
      <c r="Z55" s="14">
        <f t="shared" si="4"/>
        <v>1.0350409656457349</v>
      </c>
      <c r="AA55" s="14">
        <f t="shared" si="5"/>
        <v>1.0350409656457349</v>
      </c>
      <c r="AB55" s="14">
        <f t="shared" si="6"/>
        <v>0</v>
      </c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W55" s="68">
        <f>AW54+0.5</f>
        <v>26.5</v>
      </c>
      <c r="AX55" s="68">
        <f t="shared" si="10"/>
        <v>5.9564049999999993</v>
      </c>
      <c r="AY55" s="68">
        <f t="shared" si="11"/>
        <v>0</v>
      </c>
      <c r="AZ55" s="68">
        <f t="shared" si="12"/>
        <v>5.9564049999999993</v>
      </c>
      <c r="BA55" s="68">
        <v>0</v>
      </c>
      <c r="BB55" s="68">
        <v>0</v>
      </c>
      <c r="BC55" s="68" t="e">
        <f t="shared" si="7"/>
        <v>#DIV/0!</v>
      </c>
      <c r="BD55" s="68" t="e">
        <f t="shared" si="8"/>
        <v>#DIV/0!</v>
      </c>
    </row>
    <row r="56" spans="4:56" s="2" customFormat="1" x14ac:dyDescent="0.3">
      <c r="L56" s="67">
        <f>(L54^2+(L58*J3)^2)^(1/2)</f>
        <v>37.538860949899721</v>
      </c>
      <c r="N56" s="67">
        <f>(L54^2+(L58*L3)^2)^(1/2)</f>
        <v>50.838898735795816</v>
      </c>
      <c r="S56" s="13">
        <v>27</v>
      </c>
      <c r="T56" s="14">
        <f t="shared" si="0"/>
        <v>2.7E-2</v>
      </c>
      <c r="U56" s="14">
        <f t="shared" si="9"/>
        <v>8.3382352941176467</v>
      </c>
      <c r="V56" s="14">
        <f t="shared" si="1"/>
        <v>3.0343949999999995</v>
      </c>
      <c r="W56" s="15">
        <f t="shared" si="2"/>
        <v>8.8732024002664449</v>
      </c>
      <c r="X56" s="16">
        <v>0</v>
      </c>
      <c r="Y56" s="14">
        <f t="shared" si="3"/>
        <v>8.8732024002664449</v>
      </c>
      <c r="Z56" s="14">
        <f t="shared" si="4"/>
        <v>1.0415101396280737</v>
      </c>
      <c r="AA56" s="14">
        <f t="shared" si="5"/>
        <v>1.0415101396280737</v>
      </c>
      <c r="AB56" s="14">
        <f t="shared" si="6"/>
        <v>0</v>
      </c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W56" s="68">
        <f>AW55+0.5</f>
        <v>27</v>
      </c>
      <c r="AX56" s="68">
        <f t="shared" si="10"/>
        <v>6.068789999999999</v>
      </c>
      <c r="AY56" s="68">
        <f t="shared" si="11"/>
        <v>0</v>
      </c>
      <c r="AZ56" s="68">
        <f t="shared" si="12"/>
        <v>6.068789999999999</v>
      </c>
      <c r="BA56" s="68">
        <v>0</v>
      </c>
      <c r="BB56" s="68">
        <v>0</v>
      </c>
      <c r="BC56" s="68" t="e">
        <f t="shared" si="7"/>
        <v>#DIV/0!</v>
      </c>
      <c r="BD56" s="68" t="e">
        <f t="shared" si="8"/>
        <v>#DIV/0!</v>
      </c>
    </row>
    <row r="57" spans="4:56" s="2" customFormat="1" x14ac:dyDescent="0.3">
      <c r="J57" s="33" t="s">
        <v>104</v>
      </c>
      <c r="L57" s="59"/>
      <c r="S57" s="13">
        <v>27.5</v>
      </c>
      <c r="T57" s="14">
        <f t="shared" si="0"/>
        <v>2.75E-2</v>
      </c>
      <c r="U57" s="14">
        <f t="shared" si="9"/>
        <v>8.492647058823529</v>
      </c>
      <c r="V57" s="14">
        <f t="shared" si="1"/>
        <v>3.0905874999999998</v>
      </c>
      <c r="W57" s="15">
        <f t="shared" si="2"/>
        <v>9.037520963234341</v>
      </c>
      <c r="X57" s="16">
        <v>0</v>
      </c>
      <c r="Y57" s="14">
        <f t="shared" si="3"/>
        <v>9.037520963234341</v>
      </c>
      <c r="Z57" s="14">
        <f t="shared" si="4"/>
        <v>1.0478999322317353</v>
      </c>
      <c r="AA57" s="14">
        <f t="shared" si="5"/>
        <v>1.0478999322317353</v>
      </c>
      <c r="AB57" s="14">
        <f t="shared" si="6"/>
        <v>0</v>
      </c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W57" s="68">
        <f>AW56+0.5</f>
        <v>27.5</v>
      </c>
      <c r="AX57" s="68">
        <f t="shared" si="10"/>
        <v>6.1811749999999996</v>
      </c>
      <c r="AY57" s="68">
        <f t="shared" si="11"/>
        <v>0</v>
      </c>
      <c r="AZ57" s="68">
        <f t="shared" si="12"/>
        <v>6.1811749999999996</v>
      </c>
      <c r="BA57" s="68">
        <v>0</v>
      </c>
      <c r="BB57" s="68">
        <v>0</v>
      </c>
      <c r="BC57" s="68" t="e">
        <f t="shared" si="7"/>
        <v>#DIV/0!</v>
      </c>
      <c r="BD57" s="68" t="e">
        <f t="shared" si="8"/>
        <v>#DIV/0!</v>
      </c>
    </row>
    <row r="58" spans="4:56" s="2" customFormat="1" x14ac:dyDescent="0.3">
      <c r="L58" s="48">
        <f>A19/(2*A21)</f>
        <v>0.47058823529411764</v>
      </c>
      <c r="S58" s="13">
        <v>28</v>
      </c>
      <c r="T58" s="14">
        <f t="shared" si="0"/>
        <v>2.8000000000000001E-2</v>
      </c>
      <c r="U58" s="14">
        <f t="shared" si="9"/>
        <v>8.6470588235294112</v>
      </c>
      <c r="V58" s="14">
        <f t="shared" si="1"/>
        <v>3.1467799999999997</v>
      </c>
      <c r="W58" s="15">
        <f t="shared" si="2"/>
        <v>9.2018395262022388</v>
      </c>
      <c r="X58" s="16">
        <v>0</v>
      </c>
      <c r="Y58" s="14">
        <f t="shared" si="3"/>
        <v>9.2018395262022388</v>
      </c>
      <c r="Z58" s="14">
        <f t="shared" si="4"/>
        <v>1.0542127346970966</v>
      </c>
      <c r="AA58" s="14">
        <f t="shared" si="5"/>
        <v>1.0542127346970966</v>
      </c>
      <c r="AB58" s="14">
        <f t="shared" si="6"/>
        <v>0</v>
      </c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W58" s="68">
        <f t="shared" ref="AW58:AW75" si="15">AW57+0.5</f>
        <v>28</v>
      </c>
      <c r="AX58" s="68">
        <f t="shared" si="10"/>
        <v>6.2935599999999994</v>
      </c>
      <c r="AY58" s="68">
        <f t="shared" si="11"/>
        <v>0</v>
      </c>
      <c r="AZ58" s="68">
        <f t="shared" si="12"/>
        <v>6.2935599999999994</v>
      </c>
      <c r="BA58" s="68">
        <v>0</v>
      </c>
      <c r="BB58" s="68">
        <v>0</v>
      </c>
      <c r="BC58" s="68" t="e">
        <f t="shared" si="7"/>
        <v>#DIV/0!</v>
      </c>
      <c r="BD58" s="68" t="e">
        <f t="shared" si="8"/>
        <v>#DIV/0!</v>
      </c>
    </row>
    <row r="59" spans="4:56" s="2" customFormat="1" x14ac:dyDescent="0.3">
      <c r="J59" s="33" t="s">
        <v>145</v>
      </c>
      <c r="L59" s="10" t="s">
        <v>13</v>
      </c>
      <c r="N59" s="10" t="s">
        <v>13</v>
      </c>
      <c r="S59" s="13">
        <v>28.5</v>
      </c>
      <c r="T59" s="14">
        <f t="shared" si="0"/>
        <v>2.8500000000000001E-2</v>
      </c>
      <c r="U59" s="14">
        <f t="shared" si="9"/>
        <v>8.8014705882352935</v>
      </c>
      <c r="V59" s="14">
        <f t="shared" si="1"/>
        <v>3.2029725</v>
      </c>
      <c r="W59" s="15">
        <f t="shared" si="2"/>
        <v>9.3661580891701348</v>
      </c>
      <c r="X59" s="16">
        <v>0</v>
      </c>
      <c r="Y59" s="14">
        <f t="shared" si="3"/>
        <v>9.3661580891701348</v>
      </c>
      <c r="Z59" s="14">
        <f t="shared" si="4"/>
        <v>1.0604508250548319</v>
      </c>
      <c r="AA59" s="14">
        <f t="shared" si="5"/>
        <v>1.0604508250548319</v>
      </c>
      <c r="AB59" s="14">
        <f t="shared" si="6"/>
        <v>0</v>
      </c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W59" s="68">
        <f t="shared" si="15"/>
        <v>28.5</v>
      </c>
      <c r="AX59" s="68">
        <f t="shared" si="10"/>
        <v>6.405945</v>
      </c>
      <c r="AY59" s="68">
        <f t="shared" si="11"/>
        <v>0</v>
      </c>
      <c r="AZ59" s="68">
        <f t="shared" si="12"/>
        <v>6.405945</v>
      </c>
      <c r="BA59" s="68">
        <v>0</v>
      </c>
      <c r="BB59" s="68">
        <v>0</v>
      </c>
      <c r="BC59" s="68" t="e">
        <f t="shared" si="7"/>
        <v>#DIV/0!</v>
      </c>
      <c r="BD59" s="68" t="e">
        <f t="shared" si="8"/>
        <v>#DIV/0!</v>
      </c>
    </row>
    <row r="60" spans="4:56" s="2" customFormat="1" x14ac:dyDescent="0.3">
      <c r="J60" s="29" t="s">
        <v>146</v>
      </c>
      <c r="L60" s="55">
        <f>((32*L54*1000)/(B15*A19))^(1/3)</f>
        <v>15.324103082506948</v>
      </c>
      <c r="N60" s="55">
        <f>((32*L54*1000)/(B15*A19))^(1/3)</f>
        <v>15.324103082506948</v>
      </c>
      <c r="S60" s="13">
        <v>29</v>
      </c>
      <c r="T60" s="14">
        <f t="shared" si="0"/>
        <v>2.9000000000000001E-2</v>
      </c>
      <c r="U60" s="14">
        <f t="shared" si="9"/>
        <v>8.9558823529411775</v>
      </c>
      <c r="V60" s="14">
        <f t="shared" si="1"/>
        <v>3.2591649999999999</v>
      </c>
      <c r="W60" s="15">
        <f t="shared" si="2"/>
        <v>9.5304766521380344</v>
      </c>
      <c r="X60" s="16">
        <v>0</v>
      </c>
      <c r="Y60" s="14">
        <f t="shared" si="3"/>
        <v>9.5304766521380344</v>
      </c>
      <c r="Z60" s="14">
        <f t="shared" si="4"/>
        <v>1.0666163753672491</v>
      </c>
      <c r="AA60" s="14">
        <f t="shared" si="5"/>
        <v>1.0666163753672491</v>
      </c>
      <c r="AB60" s="14">
        <f t="shared" si="6"/>
        <v>0</v>
      </c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W60" s="68">
        <f t="shared" si="15"/>
        <v>29</v>
      </c>
      <c r="AX60" s="68">
        <f t="shared" si="10"/>
        <v>6.5183299999999997</v>
      </c>
      <c r="AY60" s="68">
        <f t="shared" si="11"/>
        <v>0</v>
      </c>
      <c r="AZ60" s="68">
        <f t="shared" si="12"/>
        <v>6.5183299999999997</v>
      </c>
      <c r="BA60" s="68">
        <v>0</v>
      </c>
      <c r="BB60" s="68">
        <v>0</v>
      </c>
      <c r="BC60" s="68" t="e">
        <f t="shared" si="7"/>
        <v>#DIV/0!</v>
      </c>
      <c r="BD60" s="68" t="e">
        <f t="shared" si="8"/>
        <v>#DIV/0!</v>
      </c>
    </row>
    <row r="61" spans="4:56" s="2" customFormat="1" x14ac:dyDescent="0.3">
      <c r="J61" s="29" t="s">
        <v>147</v>
      </c>
      <c r="L61" s="18">
        <v>25</v>
      </c>
      <c r="M61" s="22" t="s">
        <v>52</v>
      </c>
      <c r="N61" s="18">
        <v>25</v>
      </c>
      <c r="S61" s="13">
        <v>29.5</v>
      </c>
      <c r="T61" s="14">
        <f t="shared" si="0"/>
        <v>2.9499999999999998E-2</v>
      </c>
      <c r="U61" s="14">
        <f t="shared" si="9"/>
        <v>9.110294117647058</v>
      </c>
      <c r="V61" s="14">
        <f t="shared" si="1"/>
        <v>3.3153574999999997</v>
      </c>
      <c r="W61" s="15">
        <f t="shared" si="2"/>
        <v>9.6947952151059287</v>
      </c>
      <c r="X61" s="16">
        <v>0</v>
      </c>
      <c r="Y61" s="14">
        <f t="shared" si="3"/>
        <v>9.6947952151059287</v>
      </c>
      <c r="Z61" s="14">
        <f t="shared" si="4"/>
        <v>1.0727114583902069</v>
      </c>
      <c r="AA61" s="14">
        <f t="shared" si="5"/>
        <v>1.0727114583902069</v>
      </c>
      <c r="AB61" s="14">
        <f t="shared" si="6"/>
        <v>0</v>
      </c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W61" s="68">
        <f t="shared" si="15"/>
        <v>29.5</v>
      </c>
      <c r="AX61" s="68">
        <f t="shared" si="10"/>
        <v>6.6307149999999995</v>
      </c>
      <c r="AY61" s="68">
        <f t="shared" si="11"/>
        <v>0</v>
      </c>
      <c r="AZ61" s="68">
        <f t="shared" si="12"/>
        <v>6.6307149999999995</v>
      </c>
      <c r="BA61" s="68">
        <v>0</v>
      </c>
      <c r="BB61" s="68">
        <v>0</v>
      </c>
      <c r="BC61" s="68" t="e">
        <f t="shared" si="7"/>
        <v>#DIV/0!</v>
      </c>
      <c r="BD61" s="68" t="e">
        <f t="shared" si="8"/>
        <v>#DIV/0!</v>
      </c>
    </row>
    <row r="62" spans="4:56" s="2" customFormat="1" x14ac:dyDescent="0.3">
      <c r="L62" s="10" t="s">
        <v>14</v>
      </c>
      <c r="N62" s="10" t="s">
        <v>14</v>
      </c>
      <c r="S62" s="13">
        <v>30</v>
      </c>
      <c r="T62" s="14">
        <f t="shared" si="0"/>
        <v>0.03</v>
      </c>
      <c r="U62" s="14">
        <f t="shared" si="9"/>
        <v>9.2647058823529402</v>
      </c>
      <c r="V62" s="14">
        <f t="shared" si="1"/>
        <v>3.3715499999999996</v>
      </c>
      <c r="W62" s="15">
        <f t="shared" si="2"/>
        <v>9.8591137780738265</v>
      </c>
      <c r="X62" s="16">
        <v>0</v>
      </c>
      <c r="Y62" s="14">
        <f t="shared" si="3"/>
        <v>9.8591137780738265</v>
      </c>
      <c r="Z62" s="14">
        <f t="shared" si="4"/>
        <v>1.0787380537109641</v>
      </c>
      <c r="AA62" s="14">
        <f t="shared" si="5"/>
        <v>1.0787380537109641</v>
      </c>
      <c r="AB62" s="14">
        <f t="shared" si="6"/>
        <v>0</v>
      </c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W62" s="68">
        <f t="shared" si="15"/>
        <v>30</v>
      </c>
      <c r="AX62" s="68">
        <f t="shared" si="10"/>
        <v>6.7430999999999992</v>
      </c>
      <c r="AY62" s="68">
        <f t="shared" si="11"/>
        <v>0</v>
      </c>
      <c r="AZ62" s="68">
        <f t="shared" si="12"/>
        <v>6.7430999999999992</v>
      </c>
      <c r="BA62" s="68">
        <v>0</v>
      </c>
      <c r="BB62" s="68">
        <v>0</v>
      </c>
      <c r="BC62" s="68" t="e">
        <f t="shared" si="7"/>
        <v>#DIV/0!</v>
      </c>
      <c r="BD62" s="68" t="e">
        <f t="shared" si="8"/>
        <v>#DIV/0!</v>
      </c>
    </row>
    <row r="63" spans="4:56" s="2" customFormat="1" x14ac:dyDescent="0.3">
      <c r="L63" s="55">
        <f>((32*L56*1000)/(B15*A19))^(1/3)</f>
        <v>16.844717681398375</v>
      </c>
      <c r="N63" s="55">
        <f>((32*N56*1000)/(B15*A19))^(1/3)</f>
        <v>18.636688707666138</v>
      </c>
      <c r="S63" s="13">
        <v>30.5</v>
      </c>
      <c r="T63" s="14">
        <f t="shared" si="0"/>
        <v>3.0499999999999999E-2</v>
      </c>
      <c r="U63" s="14">
        <f t="shared" si="9"/>
        <v>9.4191176470588225</v>
      </c>
      <c r="V63" s="14">
        <f t="shared" si="1"/>
        <v>3.4277424999999995</v>
      </c>
      <c r="W63" s="15">
        <f t="shared" si="2"/>
        <v>10.023432341041724</v>
      </c>
      <c r="X63" s="16">
        <v>0</v>
      </c>
      <c r="Y63" s="14">
        <f t="shared" si="3"/>
        <v>10.023432341041724</v>
      </c>
      <c r="Z63" s="14">
        <f t="shared" si="4"/>
        <v>1.0846980534111921</v>
      </c>
      <c r="AA63" s="14">
        <f t="shared" si="5"/>
        <v>1.0846980534111921</v>
      </c>
      <c r="AB63" s="14">
        <f t="shared" si="6"/>
        <v>0</v>
      </c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W63" s="68">
        <f t="shared" si="15"/>
        <v>30.5</v>
      </c>
      <c r="AX63" s="68">
        <f t="shared" si="10"/>
        <v>6.8554849999999989</v>
      </c>
      <c r="AY63" s="68">
        <f t="shared" si="11"/>
        <v>0</v>
      </c>
      <c r="AZ63" s="68">
        <f t="shared" si="12"/>
        <v>6.8554849999999989</v>
      </c>
      <c r="BA63" s="68">
        <v>0</v>
      </c>
      <c r="BB63" s="68">
        <v>0</v>
      </c>
      <c r="BC63" s="68" t="e">
        <f t="shared" si="7"/>
        <v>#DIV/0!</v>
      </c>
      <c r="BD63" s="68" t="e">
        <f t="shared" si="8"/>
        <v>#DIV/0!</v>
      </c>
    </row>
    <row r="64" spans="4:56" s="2" customFormat="1" x14ac:dyDescent="0.3">
      <c r="L64" s="10" t="s">
        <v>15</v>
      </c>
      <c r="N64" s="10" t="s">
        <v>15</v>
      </c>
      <c r="S64" s="13">
        <v>31</v>
      </c>
      <c r="T64" s="14">
        <f t="shared" si="0"/>
        <v>3.1E-2</v>
      </c>
      <c r="U64" s="14">
        <f t="shared" si="9"/>
        <v>9.5735294117647047</v>
      </c>
      <c r="V64" s="14">
        <f t="shared" si="1"/>
        <v>3.4839349999999998</v>
      </c>
      <c r="W64" s="15">
        <f t="shared" si="2"/>
        <v>10.18775090400962</v>
      </c>
      <c r="X64" s="16">
        <v>0</v>
      </c>
      <c r="Y64" s="14">
        <f t="shared" si="3"/>
        <v>10.18775090400962</v>
      </c>
      <c r="Z64" s="14">
        <f t="shared" si="4"/>
        <v>1.0905932672990295</v>
      </c>
      <c r="AA64" s="14">
        <f t="shared" si="5"/>
        <v>1.0905932672990295</v>
      </c>
      <c r="AB64" s="14">
        <f t="shared" si="6"/>
        <v>0</v>
      </c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W64" s="68">
        <f t="shared" si="15"/>
        <v>31</v>
      </c>
      <c r="AX64" s="68">
        <f t="shared" si="10"/>
        <v>6.9678699999999996</v>
      </c>
      <c r="AY64" s="68">
        <f t="shared" si="11"/>
        <v>0</v>
      </c>
      <c r="AZ64" s="68">
        <f t="shared" si="12"/>
        <v>6.9678699999999996</v>
      </c>
      <c r="BA64" s="68">
        <v>0</v>
      </c>
      <c r="BB64" s="68">
        <v>0</v>
      </c>
      <c r="BC64" s="68" t="e">
        <f t="shared" si="7"/>
        <v>#DIV/0!</v>
      </c>
      <c r="BD64" s="68" t="e">
        <f t="shared" si="8"/>
        <v>#DIV/0!</v>
      </c>
    </row>
    <row r="65" spans="12:56" s="2" customFormat="1" x14ac:dyDescent="0.3">
      <c r="L65" s="55">
        <f>((16*J3*1000)/(B15*A21))^(1/3)</f>
        <v>14.652222198643281</v>
      </c>
      <c r="N65" s="55">
        <f>((16*L3*1000)/(B15*A21))^(1/3)</f>
        <v>17.523028762008138</v>
      </c>
      <c r="S65" s="13">
        <v>31.5</v>
      </c>
      <c r="T65" s="14">
        <f t="shared" si="0"/>
        <v>3.15E-2</v>
      </c>
      <c r="U65" s="14">
        <f t="shared" si="9"/>
        <v>9.7279411764705888</v>
      </c>
      <c r="V65" s="14">
        <f t="shared" si="1"/>
        <v>3.5401274999999996</v>
      </c>
      <c r="W65" s="15">
        <f t="shared" si="2"/>
        <v>10.35206946697752</v>
      </c>
      <c r="X65" s="16">
        <v>0</v>
      </c>
      <c r="Y65" s="14">
        <f t="shared" si="3"/>
        <v>10.35206946697752</v>
      </c>
      <c r="Z65" s="14">
        <f t="shared" si="4"/>
        <v>1.0964254277493697</v>
      </c>
      <c r="AA65" s="14">
        <f t="shared" si="5"/>
        <v>1.0964254277493697</v>
      </c>
      <c r="AB65" s="14">
        <f t="shared" si="6"/>
        <v>0</v>
      </c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W65" s="68">
        <f t="shared" si="15"/>
        <v>31.5</v>
      </c>
      <c r="AX65" s="68">
        <f t="shared" si="10"/>
        <v>7.0802549999999993</v>
      </c>
      <c r="AY65" s="68">
        <f t="shared" si="11"/>
        <v>0</v>
      </c>
      <c r="AZ65" s="68">
        <f>SQRT((AX65^2)+(AY65^2))</f>
        <v>7.0802549999999993</v>
      </c>
      <c r="BA65" s="68">
        <v>0</v>
      </c>
      <c r="BB65" s="68">
        <v>0</v>
      </c>
      <c r="BC65" s="68" t="e">
        <f t="shared" si="7"/>
        <v>#DIV/0!</v>
      </c>
      <c r="BD65" s="68" t="e">
        <f t="shared" si="8"/>
        <v>#DIV/0!</v>
      </c>
    </row>
    <row r="66" spans="12:56" s="2" customFormat="1" x14ac:dyDescent="0.3">
      <c r="S66" s="13">
        <v>32</v>
      </c>
      <c r="T66" s="14">
        <f t="shared" si="0"/>
        <v>3.2000000000000001E-2</v>
      </c>
      <c r="U66" s="14">
        <f t="shared" si="9"/>
        <v>9.882352941176471</v>
      </c>
      <c r="V66" s="14">
        <f t="shared" si="1"/>
        <v>3.59632</v>
      </c>
      <c r="W66" s="15">
        <f t="shared" si="2"/>
        <v>10.516388029945416</v>
      </c>
      <c r="X66" s="16">
        <v>0</v>
      </c>
      <c r="Y66" s="14">
        <f t="shared" si="3"/>
        <v>10.516388029945416</v>
      </c>
      <c r="Z66" s="14">
        <f t="shared" si="4"/>
        <v>1.1021961941874336</v>
      </c>
      <c r="AA66" s="14">
        <f t="shared" si="5"/>
        <v>1.1021961941874336</v>
      </c>
      <c r="AB66" s="14">
        <f t="shared" si="6"/>
        <v>0</v>
      </c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W66" s="68">
        <f t="shared" si="15"/>
        <v>32</v>
      </c>
      <c r="AX66" s="68">
        <f t="shared" si="10"/>
        <v>7.1926399999999999</v>
      </c>
      <c r="AY66" s="68">
        <f t="shared" si="11"/>
        <v>0</v>
      </c>
      <c r="AZ66" s="68">
        <f>SQRT((AX66^2)+(AY66^2))</f>
        <v>7.1926399999999999</v>
      </c>
      <c r="BA66" s="68">
        <v>0</v>
      </c>
      <c r="BB66" s="68">
        <v>0</v>
      </c>
      <c r="BC66" s="68" t="e">
        <f t="shared" si="7"/>
        <v>#DIV/0!</v>
      </c>
      <c r="BD66" s="68" t="e">
        <f t="shared" si="8"/>
        <v>#DIV/0!</v>
      </c>
    </row>
    <row r="67" spans="12:56" s="2" customFormat="1" x14ac:dyDescent="0.3">
      <c r="S67" s="13">
        <v>32.5</v>
      </c>
      <c r="T67" s="14">
        <f t="shared" ref="T67:T130" si="16">S67/1000</f>
        <v>3.2500000000000001E-2</v>
      </c>
      <c r="U67" s="14">
        <f t="shared" ref="U67:U79" si="17">$L$46*T67/2</f>
        <v>10.036764705882353</v>
      </c>
      <c r="V67" s="14">
        <f t="shared" ref="V67:V80" si="18">$L$44*T67/2</f>
        <v>3.6525124999999998</v>
      </c>
      <c r="W67" s="15">
        <f t="shared" ref="W67:W130" si="19">(U67^2+V67^2)^(1/2)</f>
        <v>10.680706592913314</v>
      </c>
      <c r="X67" s="16">
        <v>0</v>
      </c>
      <c r="Y67" s="14">
        <f t="shared" ref="Y67:Y130" si="20">IF(X67&lt;(2*W67),(W67^2+($B$25*X67)^2)^(1/2),(((1/$B$25)*W67)^2+X67^2)^(1/2))</f>
        <v>10.680706592913314</v>
      </c>
      <c r="Z67" s="14">
        <f t="shared" ref="Z67:Z130" si="21">((32*W67)/($B$15*$A$19))^(1/3)</f>
        <v>1.1079071572470605</v>
      </c>
      <c r="AA67" s="14">
        <f t="shared" ref="AA67:AA130" si="22">((32*Y67)/($B$15*$A$19))^(1/3)</f>
        <v>1.1079071572470605</v>
      </c>
      <c r="AB67" s="14">
        <f t="shared" ref="AB67:AB130" si="23">((16*X67)/($B$15*$A$19))^(1/3)</f>
        <v>0</v>
      </c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W67" s="68">
        <f t="shared" si="15"/>
        <v>32.5</v>
      </c>
      <c r="AX67" s="68">
        <f t="shared" si="10"/>
        <v>7.3050249999999997</v>
      </c>
      <c r="AY67" s="68">
        <f t="shared" si="11"/>
        <v>0</v>
      </c>
      <c r="AZ67" s="68">
        <f t="shared" ref="AZ67:AZ77" si="24">SQRT((AX67^2)+(AY67^2))</f>
        <v>7.3050249999999997</v>
      </c>
      <c r="BA67" s="68">
        <v>0</v>
      </c>
      <c r="BB67" s="68">
        <v>0</v>
      </c>
      <c r="BC67" s="68" t="e">
        <f t="shared" ref="BC67:BC99" si="25">SQRT((((1/$B$78)*AZ67)^2)+(BA67^2))</f>
        <v>#DIV/0!</v>
      </c>
      <c r="BD67" s="68" t="e">
        <f t="shared" ref="BD67:BD99" si="26">SQRT((((1/$B$78)*AZ67)^2)+(BB67^2))</f>
        <v>#DIV/0!</v>
      </c>
    </row>
    <row r="68" spans="12:56" s="2" customFormat="1" x14ac:dyDescent="0.3">
      <c r="S68" s="13">
        <v>33</v>
      </c>
      <c r="T68" s="14">
        <f t="shared" si="16"/>
        <v>3.3000000000000002E-2</v>
      </c>
      <c r="U68" s="14">
        <f t="shared" si="17"/>
        <v>10.191176470588236</v>
      </c>
      <c r="V68" s="14">
        <f t="shared" si="18"/>
        <v>3.7087049999999997</v>
      </c>
      <c r="W68" s="15">
        <f t="shared" si="19"/>
        <v>10.845025155881212</v>
      </c>
      <c r="X68" s="16">
        <v>0</v>
      </c>
      <c r="Y68" s="14">
        <f t="shared" si="20"/>
        <v>10.845025155881212</v>
      </c>
      <c r="Z68" s="14">
        <f t="shared" si="21"/>
        <v>1.1135598426319311</v>
      </c>
      <c r="AA68" s="14">
        <f t="shared" si="22"/>
        <v>1.1135598426319311</v>
      </c>
      <c r="AB68" s="14">
        <f t="shared" si="23"/>
        <v>0</v>
      </c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W68" s="68">
        <f t="shared" si="15"/>
        <v>33</v>
      </c>
      <c r="AX68" s="68">
        <f t="shared" ref="AX68:AX131" si="27">2*$L$44*(((AW68)/1000)/2)</f>
        <v>7.4174099999999994</v>
      </c>
      <c r="AY68" s="68">
        <f t="shared" ref="AY68:AY77" si="28">2*$E$59*((AW68/1000)/2)</f>
        <v>0</v>
      </c>
      <c r="AZ68" s="68">
        <f t="shared" si="24"/>
        <v>7.4174099999999994</v>
      </c>
      <c r="BA68" s="68">
        <v>0</v>
      </c>
      <c r="BB68" s="68">
        <v>0</v>
      </c>
      <c r="BC68" s="68" t="e">
        <f t="shared" si="25"/>
        <v>#DIV/0!</v>
      </c>
      <c r="BD68" s="68" t="e">
        <f t="shared" si="26"/>
        <v>#DIV/0!</v>
      </c>
    </row>
    <row r="69" spans="12:56" s="2" customFormat="1" x14ac:dyDescent="0.3">
      <c r="S69" s="13">
        <v>33.5</v>
      </c>
      <c r="T69" s="14">
        <f t="shared" si="16"/>
        <v>3.3500000000000002E-2</v>
      </c>
      <c r="U69" s="14">
        <f t="shared" si="17"/>
        <v>10.345588235294118</v>
      </c>
      <c r="V69" s="14">
        <f t="shared" si="18"/>
        <v>3.7648975</v>
      </c>
      <c r="W69" s="15">
        <f t="shared" si="19"/>
        <v>11.009343718849108</v>
      </c>
      <c r="X69" s="16">
        <v>0</v>
      </c>
      <c r="Y69" s="14">
        <f t="shared" si="20"/>
        <v>11.009343718849108</v>
      </c>
      <c r="Z69" s="14">
        <f t="shared" si="21"/>
        <v>1.1191557147051072</v>
      </c>
      <c r="AA69" s="14">
        <f t="shared" si="22"/>
        <v>1.1191557147051072</v>
      </c>
      <c r="AB69" s="14">
        <f t="shared" si="23"/>
        <v>0</v>
      </c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W69" s="68">
        <f t="shared" si="15"/>
        <v>33.5</v>
      </c>
      <c r="AX69" s="68">
        <f t="shared" si="27"/>
        <v>7.529795</v>
      </c>
      <c r="AY69" s="68">
        <f t="shared" si="28"/>
        <v>0</v>
      </c>
      <c r="AZ69" s="68">
        <f t="shared" si="24"/>
        <v>7.529795</v>
      </c>
      <c r="BA69" s="68">
        <v>0</v>
      </c>
      <c r="BB69" s="68">
        <v>0</v>
      </c>
      <c r="BC69" s="68" t="e">
        <f t="shared" si="25"/>
        <v>#DIV/0!</v>
      </c>
      <c r="BD69" s="68" t="e">
        <f t="shared" si="26"/>
        <v>#DIV/0!</v>
      </c>
    </row>
    <row r="70" spans="12:56" s="2" customFormat="1" x14ac:dyDescent="0.3">
      <c r="S70" s="13">
        <v>34</v>
      </c>
      <c r="T70" s="14">
        <f t="shared" si="16"/>
        <v>3.4000000000000002E-2</v>
      </c>
      <c r="U70" s="14">
        <f t="shared" si="17"/>
        <v>10.5</v>
      </c>
      <c r="V70" s="14">
        <f t="shared" si="18"/>
        <v>3.8210899999999999</v>
      </c>
      <c r="W70" s="15">
        <f t="shared" si="19"/>
        <v>11.173662281817005</v>
      </c>
      <c r="X70" s="16">
        <v>0</v>
      </c>
      <c r="Y70" s="14">
        <f t="shared" si="20"/>
        <v>11.173662281817005</v>
      </c>
      <c r="Z70" s="14">
        <f t="shared" si="21"/>
        <v>1.1246961798297557</v>
      </c>
      <c r="AA70" s="14">
        <f t="shared" si="22"/>
        <v>1.1246961798297557</v>
      </c>
      <c r="AB70" s="14">
        <f t="shared" si="23"/>
        <v>0</v>
      </c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W70" s="68">
        <f t="shared" si="15"/>
        <v>34</v>
      </c>
      <c r="AX70" s="68">
        <f t="shared" si="27"/>
        <v>7.6421799999999998</v>
      </c>
      <c r="AY70" s="68">
        <f t="shared" si="28"/>
        <v>0</v>
      </c>
      <c r="AZ70" s="68">
        <f t="shared" si="24"/>
        <v>7.6421799999999998</v>
      </c>
      <c r="BA70" s="68">
        <v>0</v>
      </c>
      <c r="BB70" s="68">
        <v>0</v>
      </c>
      <c r="BC70" s="68" t="e">
        <f t="shared" si="25"/>
        <v>#DIV/0!</v>
      </c>
      <c r="BD70" s="68" t="e">
        <f t="shared" si="26"/>
        <v>#DIV/0!</v>
      </c>
    </row>
    <row r="71" spans="12:56" s="2" customFormat="1" x14ac:dyDescent="0.3">
      <c r="S71" s="13">
        <v>34.5</v>
      </c>
      <c r="T71" s="14">
        <f t="shared" si="16"/>
        <v>3.4500000000000003E-2</v>
      </c>
      <c r="U71" s="14">
        <f t="shared" si="17"/>
        <v>10.654411764705882</v>
      </c>
      <c r="V71" s="14">
        <f t="shared" si="18"/>
        <v>3.8772825000000002</v>
      </c>
      <c r="W71" s="15">
        <f t="shared" si="19"/>
        <v>11.337980844784902</v>
      </c>
      <c r="X71" s="16">
        <v>0</v>
      </c>
      <c r="Y71" s="14">
        <f t="shared" si="20"/>
        <v>11.337980844784902</v>
      </c>
      <c r="Z71" s="14">
        <f t="shared" si="21"/>
        <v>1.1301825894816926</v>
      </c>
      <c r="AA71" s="14">
        <f t="shared" si="22"/>
        <v>1.1301825894816926</v>
      </c>
      <c r="AB71" s="14">
        <f t="shared" si="23"/>
        <v>0</v>
      </c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W71" s="68">
        <f t="shared" si="15"/>
        <v>34.5</v>
      </c>
      <c r="AX71" s="68">
        <f t="shared" si="27"/>
        <v>7.7545650000000004</v>
      </c>
      <c r="AY71" s="68">
        <f t="shared" si="28"/>
        <v>0</v>
      </c>
      <c r="AZ71" s="68">
        <f t="shared" si="24"/>
        <v>7.7545650000000004</v>
      </c>
      <c r="BA71" s="68">
        <v>0</v>
      </c>
      <c r="BB71" s="68">
        <v>0</v>
      </c>
      <c r="BC71" s="68" t="e">
        <f t="shared" si="25"/>
        <v>#DIV/0!</v>
      </c>
      <c r="BD71" s="68" t="e">
        <f t="shared" si="26"/>
        <v>#DIV/0!</v>
      </c>
    </row>
    <row r="72" spans="12:56" s="2" customFormat="1" x14ac:dyDescent="0.3">
      <c r="S72" s="13">
        <v>35</v>
      </c>
      <c r="T72" s="14">
        <f t="shared" si="16"/>
        <v>3.5000000000000003E-2</v>
      </c>
      <c r="U72" s="14">
        <f t="shared" si="17"/>
        <v>10.808823529411764</v>
      </c>
      <c r="V72" s="14">
        <f t="shared" si="18"/>
        <v>3.9334750000000001</v>
      </c>
      <c r="W72" s="15">
        <f t="shared" si="19"/>
        <v>11.502299407752799</v>
      </c>
      <c r="X72" s="16">
        <v>0</v>
      </c>
      <c r="Y72" s="14">
        <f t="shared" si="20"/>
        <v>11.502299407752799</v>
      </c>
      <c r="Z72" s="14">
        <f t="shared" si="21"/>
        <v>1.1356162431524019</v>
      </c>
      <c r="AA72" s="14">
        <f t="shared" si="22"/>
        <v>1.1356162431524019</v>
      </c>
      <c r="AB72" s="14">
        <f t="shared" si="23"/>
        <v>0</v>
      </c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W72" s="68">
        <f t="shared" si="15"/>
        <v>35</v>
      </c>
      <c r="AX72" s="68">
        <f t="shared" si="27"/>
        <v>7.8669500000000001</v>
      </c>
      <c r="AY72" s="68">
        <f t="shared" si="28"/>
        <v>0</v>
      </c>
      <c r="AZ72" s="68">
        <f t="shared" si="24"/>
        <v>7.8669500000000001</v>
      </c>
      <c r="BA72" s="68">
        <v>0</v>
      </c>
      <c r="BB72" s="68">
        <v>0</v>
      </c>
      <c r="BC72" s="68" t="e">
        <f t="shared" si="25"/>
        <v>#DIV/0!</v>
      </c>
      <c r="BD72" s="68" t="e">
        <f t="shared" si="26"/>
        <v>#DIV/0!</v>
      </c>
    </row>
    <row r="73" spans="12:56" s="2" customFormat="1" x14ac:dyDescent="0.3">
      <c r="S73" s="13">
        <v>35.5</v>
      </c>
      <c r="T73" s="14">
        <f t="shared" si="16"/>
        <v>3.5499999999999997E-2</v>
      </c>
      <c r="U73" s="14">
        <f t="shared" si="17"/>
        <v>10.963235294117645</v>
      </c>
      <c r="V73" s="14">
        <f t="shared" si="18"/>
        <v>3.9896674999999995</v>
      </c>
      <c r="W73" s="15">
        <f t="shared" si="19"/>
        <v>11.666617970720694</v>
      </c>
      <c r="X73" s="16">
        <v>0</v>
      </c>
      <c r="Y73" s="14">
        <f t="shared" si="20"/>
        <v>11.666617970720694</v>
      </c>
      <c r="Z73" s="14">
        <f t="shared" si="21"/>
        <v>1.1409983910594106</v>
      </c>
      <c r="AA73" s="14">
        <f t="shared" si="22"/>
        <v>1.1409983910594106</v>
      </c>
      <c r="AB73" s="14">
        <f t="shared" si="23"/>
        <v>0</v>
      </c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W73" s="68">
        <f t="shared" si="15"/>
        <v>35.5</v>
      </c>
      <c r="AX73" s="68">
        <f t="shared" si="27"/>
        <v>7.979334999999999</v>
      </c>
      <c r="AY73" s="68">
        <f t="shared" si="28"/>
        <v>0</v>
      </c>
      <c r="AZ73" s="68">
        <f t="shared" si="24"/>
        <v>7.979334999999999</v>
      </c>
      <c r="BA73" s="68">
        <v>0</v>
      </c>
      <c r="BB73" s="68">
        <v>0</v>
      </c>
      <c r="BC73" s="68" t="e">
        <f t="shared" si="25"/>
        <v>#DIV/0!</v>
      </c>
      <c r="BD73" s="68" t="e">
        <f t="shared" si="26"/>
        <v>#DIV/0!</v>
      </c>
    </row>
    <row r="74" spans="12:56" s="2" customFormat="1" x14ac:dyDescent="0.3">
      <c r="S74" s="13">
        <v>36</v>
      </c>
      <c r="T74" s="14">
        <f t="shared" si="16"/>
        <v>3.5999999999999997E-2</v>
      </c>
      <c r="U74" s="14">
        <f t="shared" si="17"/>
        <v>11.117647058823529</v>
      </c>
      <c r="V74" s="14">
        <f t="shared" si="18"/>
        <v>4.0458599999999993</v>
      </c>
      <c r="W74" s="15">
        <f t="shared" si="19"/>
        <v>11.830936533688593</v>
      </c>
      <c r="X74" s="16">
        <v>0</v>
      </c>
      <c r="Y74" s="14">
        <f t="shared" si="20"/>
        <v>11.830936533688593</v>
      </c>
      <c r="Z74" s="14">
        <f t="shared" si="21"/>
        <v>1.146330236679328</v>
      </c>
      <c r="AA74" s="14">
        <f t="shared" si="22"/>
        <v>1.146330236679328</v>
      </c>
      <c r="AB74" s="14">
        <f t="shared" si="23"/>
        <v>0</v>
      </c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W74" s="68">
        <f t="shared" si="15"/>
        <v>36</v>
      </c>
      <c r="AX74" s="68">
        <f t="shared" si="27"/>
        <v>8.0917199999999987</v>
      </c>
      <c r="AY74" s="68">
        <f t="shared" si="28"/>
        <v>0</v>
      </c>
      <c r="AZ74" s="68">
        <f t="shared" si="24"/>
        <v>8.0917199999999987</v>
      </c>
      <c r="BA74" s="68">
        <v>0</v>
      </c>
      <c r="BB74" s="68">
        <v>0</v>
      </c>
      <c r="BC74" s="68" t="e">
        <f t="shared" si="25"/>
        <v>#DIV/0!</v>
      </c>
      <c r="BD74" s="68" t="e">
        <f t="shared" si="26"/>
        <v>#DIV/0!</v>
      </c>
    </row>
    <row r="75" spans="12:56" s="2" customFormat="1" x14ac:dyDescent="0.3">
      <c r="S75" s="13">
        <v>36.5</v>
      </c>
      <c r="T75" s="14">
        <f t="shared" si="16"/>
        <v>3.6499999999999998E-2</v>
      </c>
      <c r="U75" s="14">
        <f t="shared" si="17"/>
        <v>11.272058823529411</v>
      </c>
      <c r="V75" s="14">
        <f t="shared" si="18"/>
        <v>4.1020524999999992</v>
      </c>
      <c r="W75" s="15">
        <f t="shared" si="19"/>
        <v>11.995255096656491</v>
      </c>
      <c r="X75" s="16">
        <v>0</v>
      </c>
      <c r="Y75" s="14">
        <f t="shared" si="20"/>
        <v>11.995255096656491</v>
      </c>
      <c r="Z75" s="14">
        <f t="shared" si="21"/>
        <v>1.1516129391174403</v>
      </c>
      <c r="AA75" s="14">
        <f t="shared" si="22"/>
        <v>1.1516129391174403</v>
      </c>
      <c r="AB75" s="14">
        <f t="shared" si="23"/>
        <v>0</v>
      </c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W75" s="68">
        <f t="shared" si="15"/>
        <v>36.5</v>
      </c>
      <c r="AX75" s="68">
        <f t="shared" si="27"/>
        <v>8.2041049999999984</v>
      </c>
      <c r="AY75" s="68">
        <f t="shared" si="28"/>
        <v>0</v>
      </c>
      <c r="AZ75" s="68">
        <f t="shared" si="24"/>
        <v>8.2041049999999984</v>
      </c>
      <c r="BA75" s="68">
        <v>0</v>
      </c>
      <c r="BB75" s="68">
        <v>0</v>
      </c>
      <c r="BC75" s="68" t="e">
        <f t="shared" si="25"/>
        <v>#DIV/0!</v>
      </c>
      <c r="BD75" s="68" t="e">
        <f t="shared" si="26"/>
        <v>#DIV/0!</v>
      </c>
    </row>
    <row r="76" spans="12:56" s="2" customFormat="1" x14ac:dyDescent="0.3">
      <c r="S76" s="13">
        <v>37</v>
      </c>
      <c r="T76" s="14">
        <f t="shared" si="16"/>
        <v>3.6999999999999998E-2</v>
      </c>
      <c r="U76" s="14">
        <f t="shared" si="17"/>
        <v>11.426470588235293</v>
      </c>
      <c r="V76" s="14">
        <f t="shared" si="18"/>
        <v>4.1582449999999991</v>
      </c>
      <c r="W76" s="15">
        <f t="shared" si="19"/>
        <v>12.159573659624387</v>
      </c>
      <c r="X76" s="16">
        <v>0</v>
      </c>
      <c r="Y76" s="14">
        <f t="shared" si="20"/>
        <v>12.159573659624387</v>
      </c>
      <c r="Z76" s="14">
        <f t="shared" si="21"/>
        <v>1.1568476153264984</v>
      </c>
      <c r="AA76" s="14">
        <f t="shared" si="22"/>
        <v>1.1568476153264984</v>
      </c>
      <c r="AB76" s="14">
        <f t="shared" si="23"/>
        <v>0</v>
      </c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W76" s="68">
        <f>AW75+0.5</f>
        <v>37</v>
      </c>
      <c r="AX76" s="68">
        <f t="shared" si="27"/>
        <v>8.3164899999999982</v>
      </c>
      <c r="AY76" s="68">
        <f t="shared" si="28"/>
        <v>0</v>
      </c>
      <c r="AZ76" s="68">
        <f t="shared" si="24"/>
        <v>8.3164899999999982</v>
      </c>
      <c r="BA76" s="68">
        <v>0</v>
      </c>
      <c r="BB76" s="68">
        <v>0</v>
      </c>
      <c r="BC76" s="68" t="e">
        <f t="shared" si="25"/>
        <v>#DIV/0!</v>
      </c>
      <c r="BD76" s="68" t="e">
        <f t="shared" si="26"/>
        <v>#DIV/0!</v>
      </c>
    </row>
    <row r="77" spans="12:56" s="2" customFormat="1" x14ac:dyDescent="0.3">
      <c r="S77" s="13">
        <v>37.5</v>
      </c>
      <c r="T77" s="14">
        <f t="shared" si="16"/>
        <v>3.7499999999999999E-2</v>
      </c>
      <c r="U77" s="14">
        <f t="shared" si="17"/>
        <v>11.580882352941176</v>
      </c>
      <c r="V77" s="14">
        <f t="shared" si="18"/>
        <v>4.2144374999999998</v>
      </c>
      <c r="W77" s="15">
        <f t="shared" si="19"/>
        <v>12.323892222592285</v>
      </c>
      <c r="X77" s="16">
        <v>0</v>
      </c>
      <c r="Y77" s="14">
        <f t="shared" si="20"/>
        <v>12.323892222592285</v>
      </c>
      <c r="Z77" s="14">
        <f t="shared" si="21"/>
        <v>1.1620353421861893</v>
      </c>
      <c r="AA77" s="14">
        <f t="shared" si="22"/>
        <v>1.1620353421861893</v>
      </c>
      <c r="AB77" s="14">
        <f t="shared" si="23"/>
        <v>0</v>
      </c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W77" s="68">
        <f>AW76+0.5</f>
        <v>37.5</v>
      </c>
      <c r="AX77" s="68">
        <f t="shared" si="27"/>
        <v>8.4288749999999997</v>
      </c>
      <c r="AY77" s="68">
        <f t="shared" si="28"/>
        <v>0</v>
      </c>
      <c r="AZ77" s="68">
        <f t="shared" si="24"/>
        <v>8.4288749999999997</v>
      </c>
      <c r="BA77" s="68">
        <v>0</v>
      </c>
      <c r="BB77" s="68">
        <v>0</v>
      </c>
      <c r="BC77" s="68" t="e">
        <f t="shared" si="25"/>
        <v>#DIV/0!</v>
      </c>
      <c r="BD77" s="68" t="e">
        <f t="shared" si="26"/>
        <v>#DIV/0!</v>
      </c>
    </row>
    <row r="78" spans="12:56" s="2" customFormat="1" x14ac:dyDescent="0.3">
      <c r="S78" s="13">
        <v>38</v>
      </c>
      <c r="T78" s="14">
        <f t="shared" si="16"/>
        <v>3.7999999999999999E-2</v>
      </c>
      <c r="U78" s="14">
        <f t="shared" si="17"/>
        <v>11.735294117647058</v>
      </c>
      <c r="V78" s="14">
        <f t="shared" si="18"/>
        <v>4.2706299999999997</v>
      </c>
      <c r="W78" s="15">
        <f t="shared" si="19"/>
        <v>12.488210785560181</v>
      </c>
      <c r="X78" s="16">
        <v>0</v>
      </c>
      <c r="Y78" s="14">
        <f t="shared" si="20"/>
        <v>12.488210785560181</v>
      </c>
      <c r="Z78" s="14">
        <f t="shared" si="21"/>
        <v>1.1671771584537793</v>
      </c>
      <c r="AA78" s="14">
        <f t="shared" si="22"/>
        <v>1.1671771584537793</v>
      </c>
      <c r="AB78" s="14">
        <f t="shared" si="23"/>
        <v>0</v>
      </c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W78" s="68">
        <f>AW77+0.5</f>
        <v>38</v>
      </c>
      <c r="AX78" s="68">
        <f t="shared" si="27"/>
        <v>8.5412599999999994</v>
      </c>
      <c r="AY78" s="68">
        <v>8.4533492822966512</v>
      </c>
      <c r="AZ78" s="68">
        <v>8.9958664091952993</v>
      </c>
      <c r="BA78" s="68" t="str">
        <f t="shared" ref="BA78:BA141" si="29">$B$12</f>
        <v>α0</v>
      </c>
      <c r="BB78" s="68">
        <f t="shared" ref="BB78:BB141" si="30">$B$13</f>
        <v>20</v>
      </c>
      <c r="BC78" s="68" t="e">
        <f t="shared" si="25"/>
        <v>#DIV/0!</v>
      </c>
      <c r="BD78" s="68" t="e">
        <f t="shared" si="26"/>
        <v>#DIV/0!</v>
      </c>
    </row>
    <row r="79" spans="12:56" s="2" customFormat="1" x14ac:dyDescent="0.3">
      <c r="S79" s="13">
        <v>38.5</v>
      </c>
      <c r="T79" s="14">
        <f t="shared" si="16"/>
        <v>3.85E-2</v>
      </c>
      <c r="U79" s="14">
        <f t="shared" si="17"/>
        <v>11.88970588235294</v>
      </c>
      <c r="V79" s="14">
        <f t="shared" si="18"/>
        <v>4.3268224999999996</v>
      </c>
      <c r="W79" s="15">
        <f t="shared" si="19"/>
        <v>12.652529348528079</v>
      </c>
      <c r="X79" s="16">
        <v>0</v>
      </c>
      <c r="Y79" s="14">
        <f t="shared" si="20"/>
        <v>12.652529348528079</v>
      </c>
      <c r="Z79" s="14">
        <f t="shared" si="21"/>
        <v>1.1722740665954874</v>
      </c>
      <c r="AA79" s="14">
        <f t="shared" si="22"/>
        <v>1.1722740665954874</v>
      </c>
      <c r="AB79" s="14">
        <f t="shared" si="23"/>
        <v>0</v>
      </c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W79" s="68">
        <f t="shared" ref="AW79:AW95" si="31">AW78+0.5</f>
        <v>38.5</v>
      </c>
      <c r="AX79" s="68">
        <f t="shared" si="27"/>
        <v>8.6536449999999991</v>
      </c>
      <c r="AY79" s="68">
        <v>8.3391148325358859</v>
      </c>
      <c r="AZ79" s="68">
        <v>8.8743006469088783</v>
      </c>
      <c r="BA79" s="68" t="str">
        <f t="shared" si="29"/>
        <v>α0</v>
      </c>
      <c r="BB79" s="68">
        <f t="shared" si="30"/>
        <v>20</v>
      </c>
      <c r="BC79" s="68" t="e">
        <f t="shared" si="25"/>
        <v>#DIV/0!</v>
      </c>
      <c r="BD79" s="68" t="e">
        <f t="shared" si="26"/>
        <v>#DIV/0!</v>
      </c>
    </row>
    <row r="80" spans="12:56" s="2" customFormat="1" ht="15" thickBot="1" x14ac:dyDescent="0.35">
      <c r="S80" s="13">
        <v>39</v>
      </c>
      <c r="T80" s="14">
        <f t="shared" si="16"/>
        <v>3.9E-2</v>
      </c>
      <c r="U80" s="14">
        <f>$L$46*T80/2</f>
        <v>12.044117647058822</v>
      </c>
      <c r="V80" s="14">
        <f t="shared" si="18"/>
        <v>4.3830149999999994</v>
      </c>
      <c r="W80" s="15">
        <f t="shared" si="19"/>
        <v>12.816847911495975</v>
      </c>
      <c r="X80" s="16">
        <v>0</v>
      </c>
      <c r="Y80" s="14">
        <f t="shared" si="20"/>
        <v>12.816847911495975</v>
      </c>
      <c r="Z80" s="14">
        <f t="shared" si="21"/>
        <v>1.1773270345073352</v>
      </c>
      <c r="AA80" s="14">
        <f t="shared" si="22"/>
        <v>1.1773270345073352</v>
      </c>
      <c r="AB80" s="14">
        <f t="shared" si="23"/>
        <v>0</v>
      </c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W80" s="68">
        <f t="shared" si="31"/>
        <v>39</v>
      </c>
      <c r="AX80" s="68">
        <f t="shared" si="27"/>
        <v>8.7660299999999989</v>
      </c>
      <c r="AY80" s="68">
        <v>8.2248803827751189</v>
      </c>
      <c r="AZ80" s="68">
        <v>8.7527348846224537</v>
      </c>
      <c r="BA80" s="68" t="str">
        <f t="shared" si="29"/>
        <v>α0</v>
      </c>
      <c r="BB80" s="68">
        <f t="shared" si="30"/>
        <v>20</v>
      </c>
      <c r="BC80" s="68" t="e">
        <f t="shared" si="25"/>
        <v>#DIV/0!</v>
      </c>
      <c r="BD80" s="68" t="e">
        <f t="shared" si="26"/>
        <v>#DIV/0!</v>
      </c>
    </row>
    <row r="81" spans="18:56" s="2" customFormat="1" ht="15.6" thickTop="1" thickBot="1" x14ac:dyDescent="0.35">
      <c r="R81" s="49" t="s">
        <v>113</v>
      </c>
      <c r="S81" s="50">
        <v>39.5</v>
      </c>
      <c r="T81" s="51">
        <f t="shared" si="16"/>
        <v>3.95E-2</v>
      </c>
      <c r="U81" s="51">
        <f>$L$46*($T$81-T2)/2</f>
        <v>12.198529411764705</v>
      </c>
      <c r="V81" s="51">
        <f>$L$44*($T$81-T2)/2</f>
        <v>4.4392074999999993</v>
      </c>
      <c r="W81" s="52">
        <f>(U81^2+V81^2)^(1/2)</f>
        <v>12.981166474463873</v>
      </c>
      <c r="X81" s="53">
        <f>$J$3</f>
        <v>52.5</v>
      </c>
      <c r="Y81" s="51">
        <f>IF(X81&lt;(2*W81),(W81^2+($B$25*X81)^2)^(1/2),(((1/$B$25)*W81)^2+X81^2)^(1/2))</f>
        <v>59.305826468335439</v>
      </c>
      <c r="Z81" s="14">
        <f t="shared" si="21"/>
        <v>1.182336997133467</v>
      </c>
      <c r="AA81" s="14">
        <f t="shared" si="22"/>
        <v>1.9618651859785803</v>
      </c>
      <c r="AB81" s="14">
        <f t="shared" si="23"/>
        <v>1.4951329372879749</v>
      </c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W81" s="68">
        <f t="shared" si="31"/>
        <v>39.5</v>
      </c>
      <c r="AX81" s="68">
        <f t="shared" si="27"/>
        <v>8.8784149999999986</v>
      </c>
      <c r="AY81" s="68">
        <v>8.1106459330143537</v>
      </c>
      <c r="AZ81" s="68">
        <v>8.631169122336031</v>
      </c>
      <c r="BA81" s="68" t="str">
        <f t="shared" si="29"/>
        <v>α0</v>
      </c>
      <c r="BB81" s="68">
        <f t="shared" si="30"/>
        <v>20</v>
      </c>
      <c r="BC81" s="68" t="e">
        <f t="shared" si="25"/>
        <v>#DIV/0!</v>
      </c>
      <c r="BD81" s="68" t="e">
        <f t="shared" si="26"/>
        <v>#DIV/0!</v>
      </c>
    </row>
    <row r="82" spans="18:56" s="2" customFormat="1" ht="15" thickTop="1" x14ac:dyDescent="0.3">
      <c r="S82" s="13">
        <v>40</v>
      </c>
      <c r="T82" s="14">
        <f t="shared" si="16"/>
        <v>0.04</v>
      </c>
      <c r="U82" s="14">
        <f>$L$46*($T$81-T3)/2</f>
        <v>12.044117647058822</v>
      </c>
      <c r="V82" s="2">
        <f>$L$44*($T$81-T3)/2</f>
        <v>4.3830149999999994</v>
      </c>
      <c r="W82" s="15">
        <f t="shared" si="19"/>
        <v>12.816847911495975</v>
      </c>
      <c r="X82" s="16">
        <f t="shared" ref="X82:X145" si="32">$J$3</f>
        <v>52.5</v>
      </c>
      <c r="Y82" s="14">
        <f t="shared" si="20"/>
        <v>59.144221191412036</v>
      </c>
      <c r="Z82" s="14">
        <f t="shared" si="21"/>
        <v>1.1773270345073352</v>
      </c>
      <c r="AA82" s="14">
        <f t="shared" si="22"/>
        <v>1.9600815715523188</v>
      </c>
      <c r="AB82" s="14">
        <f t="shared" si="23"/>
        <v>1.4951329372879749</v>
      </c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W82" s="68">
        <f t="shared" si="31"/>
        <v>40</v>
      </c>
      <c r="AX82" s="68">
        <f t="shared" si="27"/>
        <v>8.9908000000000001</v>
      </c>
      <c r="AY82" s="68">
        <v>7.9964114832535893</v>
      </c>
      <c r="AZ82" s="68">
        <v>8.5096033600496099</v>
      </c>
      <c r="BA82" s="68" t="str">
        <f t="shared" si="29"/>
        <v>α0</v>
      </c>
      <c r="BB82" s="68">
        <f t="shared" si="30"/>
        <v>20</v>
      </c>
      <c r="BC82" s="68" t="e">
        <f t="shared" si="25"/>
        <v>#DIV/0!</v>
      </c>
      <c r="BD82" s="68" t="e">
        <f t="shared" si="26"/>
        <v>#DIV/0!</v>
      </c>
    </row>
    <row r="83" spans="18:56" s="2" customFormat="1" x14ac:dyDescent="0.3">
      <c r="S83" s="13">
        <v>40.5</v>
      </c>
      <c r="T83" s="14">
        <f t="shared" si="16"/>
        <v>4.0500000000000001E-2</v>
      </c>
      <c r="U83" s="14">
        <f t="shared" ref="U83:U145" si="33">$L$46*($T$81-T4)/2</f>
        <v>11.88970588235294</v>
      </c>
      <c r="V83" s="2">
        <f t="shared" ref="V83:V146" si="34">$L$44*($T$81-T4)/2</f>
        <v>4.3268224999999996</v>
      </c>
      <c r="W83" s="15">
        <f t="shared" si="19"/>
        <v>12.652529348528079</v>
      </c>
      <c r="X83" s="16">
        <f t="shared" si="32"/>
        <v>52.5</v>
      </c>
      <c r="Y83" s="14">
        <f t="shared" si="20"/>
        <v>58.984240239785173</v>
      </c>
      <c r="Z83" s="14">
        <f t="shared" si="21"/>
        <v>1.1722740665954874</v>
      </c>
      <c r="AA83" s="14">
        <f t="shared" si="22"/>
        <v>1.9583126814967402</v>
      </c>
      <c r="AB83" s="14">
        <f t="shared" si="23"/>
        <v>1.4951329372879749</v>
      </c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W83" s="68">
        <f t="shared" si="31"/>
        <v>40.5</v>
      </c>
      <c r="AX83" s="68">
        <f t="shared" si="27"/>
        <v>9.1031849999999999</v>
      </c>
      <c r="AY83" s="68">
        <v>7.8821770334928241</v>
      </c>
      <c r="AZ83" s="68">
        <v>8.3880375977631854</v>
      </c>
      <c r="BA83" s="68" t="str">
        <f t="shared" si="29"/>
        <v>α0</v>
      </c>
      <c r="BB83" s="68">
        <f t="shared" si="30"/>
        <v>20</v>
      </c>
      <c r="BC83" s="68" t="e">
        <f t="shared" si="25"/>
        <v>#DIV/0!</v>
      </c>
      <c r="BD83" s="68" t="e">
        <f t="shared" si="26"/>
        <v>#DIV/0!</v>
      </c>
    </row>
    <row r="84" spans="18:56" s="2" customFormat="1" x14ac:dyDescent="0.3">
      <c r="S84" s="13">
        <v>41</v>
      </c>
      <c r="T84" s="14">
        <f t="shared" si="16"/>
        <v>4.1000000000000002E-2</v>
      </c>
      <c r="U84" s="14">
        <f t="shared" si="33"/>
        <v>11.735294117647058</v>
      </c>
      <c r="V84" s="2">
        <f t="shared" si="34"/>
        <v>4.2706299999999997</v>
      </c>
      <c r="W84" s="15">
        <f t="shared" si="19"/>
        <v>12.488210785560181</v>
      </c>
      <c r="X84" s="16">
        <f t="shared" si="32"/>
        <v>52.5</v>
      </c>
      <c r="Y84" s="14">
        <f t="shared" si="20"/>
        <v>58.825896865839425</v>
      </c>
      <c r="Z84" s="14">
        <f t="shared" si="21"/>
        <v>1.1671771584537793</v>
      </c>
      <c r="AA84" s="14">
        <f t="shared" si="22"/>
        <v>1.9565587456092659</v>
      </c>
      <c r="AB84" s="14">
        <f t="shared" si="23"/>
        <v>1.4951329372879749</v>
      </c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W84" s="68">
        <f t="shared" si="31"/>
        <v>41</v>
      </c>
      <c r="AX84" s="68">
        <f t="shared" si="27"/>
        <v>9.2155699999999996</v>
      </c>
      <c r="AY84" s="68">
        <v>7.7679425837320588</v>
      </c>
      <c r="AZ84" s="68">
        <v>8.2664718354767643</v>
      </c>
      <c r="BA84" s="68" t="str">
        <f t="shared" si="29"/>
        <v>α0</v>
      </c>
      <c r="BB84" s="68">
        <f t="shared" si="30"/>
        <v>20</v>
      </c>
      <c r="BC84" s="68" t="e">
        <f t="shared" si="25"/>
        <v>#DIV/0!</v>
      </c>
      <c r="BD84" s="68" t="e">
        <f t="shared" si="26"/>
        <v>#DIV/0!</v>
      </c>
    </row>
    <row r="85" spans="18:56" s="2" customFormat="1" x14ac:dyDescent="0.3">
      <c r="S85" s="13">
        <v>41.5</v>
      </c>
      <c r="T85" s="14">
        <f t="shared" si="16"/>
        <v>4.1500000000000002E-2</v>
      </c>
      <c r="U85" s="14">
        <f t="shared" si="33"/>
        <v>11.580882352941176</v>
      </c>
      <c r="V85" s="2">
        <f t="shared" si="34"/>
        <v>4.2144374999999998</v>
      </c>
      <c r="W85" s="15">
        <f t="shared" si="19"/>
        <v>12.323892222592285</v>
      </c>
      <c r="X85" s="16">
        <f t="shared" si="32"/>
        <v>52.5</v>
      </c>
      <c r="Y85" s="14">
        <f t="shared" si="20"/>
        <v>58.669204328640127</v>
      </c>
      <c r="Z85" s="14">
        <f t="shared" si="21"/>
        <v>1.1620353421861893</v>
      </c>
      <c r="AA85" s="14">
        <f t="shared" si="22"/>
        <v>1.9548199945876263</v>
      </c>
      <c r="AB85" s="14">
        <f t="shared" si="23"/>
        <v>1.4951329372879749</v>
      </c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W85" s="68">
        <f t="shared" si="31"/>
        <v>41.5</v>
      </c>
      <c r="AX85" s="68">
        <f t="shared" si="27"/>
        <v>9.3279549999999993</v>
      </c>
      <c r="AY85" s="68">
        <v>7.6537081339712927</v>
      </c>
      <c r="AZ85" s="68">
        <v>8.1449060731903398</v>
      </c>
      <c r="BA85" s="68" t="str">
        <f t="shared" si="29"/>
        <v>α0</v>
      </c>
      <c r="BB85" s="68">
        <f t="shared" si="30"/>
        <v>20</v>
      </c>
      <c r="BC85" s="68" t="e">
        <f t="shared" si="25"/>
        <v>#DIV/0!</v>
      </c>
      <c r="BD85" s="68" t="e">
        <f t="shared" si="26"/>
        <v>#DIV/0!</v>
      </c>
    </row>
    <row r="86" spans="18:56" s="2" customFormat="1" x14ac:dyDescent="0.3">
      <c r="S86" s="13">
        <v>42</v>
      </c>
      <c r="T86" s="14">
        <f t="shared" si="16"/>
        <v>4.2000000000000003E-2</v>
      </c>
      <c r="U86" s="14">
        <f t="shared" si="33"/>
        <v>11.426470588235293</v>
      </c>
      <c r="V86" s="2">
        <f t="shared" si="34"/>
        <v>4.1582449999999991</v>
      </c>
      <c r="W86" s="15">
        <f t="shared" si="19"/>
        <v>12.159573659624387</v>
      </c>
      <c r="X86" s="16">
        <f t="shared" si="32"/>
        <v>52.5</v>
      </c>
      <c r="Y86" s="14">
        <f t="shared" si="20"/>
        <v>58.514175890298056</v>
      </c>
      <c r="Z86" s="14">
        <f t="shared" si="21"/>
        <v>1.1568476153264984</v>
      </c>
      <c r="AA86" s="14">
        <f t="shared" si="22"/>
        <v>1.9530966599612472</v>
      </c>
      <c r="AB86" s="14">
        <f t="shared" si="23"/>
        <v>1.4951329372879749</v>
      </c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W86" s="68">
        <f t="shared" si="31"/>
        <v>42</v>
      </c>
      <c r="AX86" s="68">
        <f t="shared" si="27"/>
        <v>9.4403399999999991</v>
      </c>
      <c r="AY86" s="68">
        <v>7.5394736842105274</v>
      </c>
      <c r="AZ86" s="68">
        <v>8.023340310903917</v>
      </c>
      <c r="BA86" s="68" t="str">
        <f t="shared" si="29"/>
        <v>α0</v>
      </c>
      <c r="BB86" s="68">
        <f t="shared" si="30"/>
        <v>20</v>
      </c>
      <c r="BC86" s="68" t="e">
        <f t="shared" si="25"/>
        <v>#DIV/0!</v>
      </c>
      <c r="BD86" s="68" t="e">
        <f t="shared" si="26"/>
        <v>#DIV/0!</v>
      </c>
    </row>
    <row r="87" spans="18:56" s="2" customFormat="1" x14ac:dyDescent="0.3">
      <c r="S87" s="13">
        <v>42.5</v>
      </c>
      <c r="T87" s="14">
        <f t="shared" si="16"/>
        <v>4.2500000000000003E-2</v>
      </c>
      <c r="U87" s="14">
        <f t="shared" si="33"/>
        <v>11.272058823529411</v>
      </c>
      <c r="V87" s="2">
        <f t="shared" si="34"/>
        <v>4.1020524999999992</v>
      </c>
      <c r="W87" s="15">
        <f t="shared" si="19"/>
        <v>11.995255096656491</v>
      </c>
      <c r="X87" s="16">
        <f t="shared" si="32"/>
        <v>52.5</v>
      </c>
      <c r="Y87" s="14">
        <f t="shared" si="20"/>
        <v>58.360824812243827</v>
      </c>
      <c r="Z87" s="14">
        <f t="shared" si="21"/>
        <v>1.1516129391174403</v>
      </c>
      <c r="AA87" s="14">
        <f t="shared" si="22"/>
        <v>1.9513889740202948</v>
      </c>
      <c r="AB87" s="14">
        <f t="shared" si="23"/>
        <v>1.4951329372879749</v>
      </c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W87" s="68">
        <f t="shared" si="31"/>
        <v>42.5</v>
      </c>
      <c r="AX87" s="68">
        <f t="shared" si="27"/>
        <v>9.5527250000000006</v>
      </c>
      <c r="AY87" s="68">
        <v>7.4252392344497613</v>
      </c>
      <c r="AZ87" s="68">
        <v>7.9017745486174942</v>
      </c>
      <c r="BA87" s="68" t="str">
        <f t="shared" si="29"/>
        <v>α0</v>
      </c>
      <c r="BB87" s="68">
        <f t="shared" si="30"/>
        <v>20</v>
      </c>
      <c r="BC87" s="68" t="e">
        <f t="shared" si="25"/>
        <v>#DIV/0!</v>
      </c>
      <c r="BD87" s="68" t="e">
        <f t="shared" si="26"/>
        <v>#DIV/0!</v>
      </c>
    </row>
    <row r="88" spans="18:56" s="2" customFormat="1" x14ac:dyDescent="0.3">
      <c r="S88" s="13">
        <v>43</v>
      </c>
      <c r="T88" s="14">
        <f t="shared" si="16"/>
        <v>4.2999999999999997E-2</v>
      </c>
      <c r="U88" s="14">
        <f t="shared" si="33"/>
        <v>11.117647058823529</v>
      </c>
      <c r="V88" s="2">
        <f t="shared" si="34"/>
        <v>4.0458599999999993</v>
      </c>
      <c r="W88" s="15">
        <f t="shared" si="19"/>
        <v>11.830936533688593</v>
      </c>
      <c r="X88" s="16">
        <f t="shared" si="32"/>
        <v>52.5</v>
      </c>
      <c r="Y88" s="14">
        <f t="shared" si="20"/>
        <v>58.209164351412539</v>
      </c>
      <c r="Z88" s="14">
        <f t="shared" si="21"/>
        <v>1.146330236679328</v>
      </c>
      <c r="AA88" s="14">
        <f t="shared" si="22"/>
        <v>1.9496971697423771</v>
      </c>
      <c r="AB88" s="14">
        <f t="shared" si="23"/>
        <v>1.4951329372879749</v>
      </c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W88" s="68">
        <f t="shared" si="31"/>
        <v>43</v>
      </c>
      <c r="AX88" s="68">
        <f t="shared" si="27"/>
        <v>9.6651099999999985</v>
      </c>
      <c r="AY88" s="68">
        <v>7.3110047846889961</v>
      </c>
      <c r="AZ88" s="68">
        <v>7.7802087863310714</v>
      </c>
      <c r="BA88" s="68" t="str">
        <f t="shared" si="29"/>
        <v>α0</v>
      </c>
      <c r="BB88" s="68">
        <f t="shared" si="30"/>
        <v>20</v>
      </c>
      <c r="BC88" s="68" t="e">
        <f t="shared" si="25"/>
        <v>#DIV/0!</v>
      </c>
      <c r="BD88" s="68" t="e">
        <f t="shared" si="26"/>
        <v>#DIV/0!</v>
      </c>
    </row>
    <row r="89" spans="18:56" s="2" customFormat="1" x14ac:dyDescent="0.3">
      <c r="S89" s="13">
        <v>43.5</v>
      </c>
      <c r="T89" s="14">
        <f t="shared" si="16"/>
        <v>4.3499999999999997E-2</v>
      </c>
      <c r="U89" s="14">
        <f t="shared" si="33"/>
        <v>10.963235294117649</v>
      </c>
      <c r="V89" s="2">
        <f t="shared" si="34"/>
        <v>3.9896674999999999</v>
      </c>
      <c r="W89" s="15">
        <f t="shared" si="19"/>
        <v>11.666617970720697</v>
      </c>
      <c r="X89" s="16">
        <f t="shared" si="32"/>
        <v>52.5</v>
      </c>
      <c r="Y89" s="14">
        <f t="shared" si="20"/>
        <v>58.059207756339234</v>
      </c>
      <c r="Z89" s="14">
        <f t="shared" si="21"/>
        <v>1.1409983910594108</v>
      </c>
      <c r="AA89" s="14">
        <f t="shared" si="22"/>
        <v>1.9480214807168945</v>
      </c>
      <c r="AB89" s="14">
        <f t="shared" si="23"/>
        <v>1.4951329372879749</v>
      </c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W89" s="68">
        <f t="shared" si="31"/>
        <v>43.5</v>
      </c>
      <c r="AX89" s="68">
        <f t="shared" si="27"/>
        <v>9.7774949999999983</v>
      </c>
      <c r="AY89" s="68">
        <v>7.1967703349282299</v>
      </c>
      <c r="AZ89" s="68">
        <v>7.6586430240446477</v>
      </c>
      <c r="BA89" s="68" t="str">
        <f t="shared" si="29"/>
        <v>α0</v>
      </c>
      <c r="BB89" s="68">
        <f t="shared" si="30"/>
        <v>20</v>
      </c>
      <c r="BC89" s="68" t="e">
        <f t="shared" si="25"/>
        <v>#DIV/0!</v>
      </c>
      <c r="BD89" s="68" t="e">
        <f t="shared" si="26"/>
        <v>#DIV/0!</v>
      </c>
    </row>
    <row r="90" spans="18:56" s="2" customFormat="1" x14ac:dyDescent="0.3">
      <c r="S90" s="13">
        <v>44</v>
      </c>
      <c r="T90" s="14">
        <f t="shared" si="16"/>
        <v>4.3999999999999997E-2</v>
      </c>
      <c r="U90" s="14">
        <f t="shared" si="33"/>
        <v>10.808823529411764</v>
      </c>
      <c r="V90" s="2">
        <f t="shared" si="34"/>
        <v>3.9334750000000001</v>
      </c>
      <c r="W90" s="15">
        <f t="shared" si="19"/>
        <v>11.502299407752799</v>
      </c>
      <c r="X90" s="16">
        <f t="shared" si="32"/>
        <v>52.5</v>
      </c>
      <c r="Y90" s="14">
        <f t="shared" si="20"/>
        <v>57.910968263166104</v>
      </c>
      <c r="Z90" s="14">
        <f t="shared" si="21"/>
        <v>1.1356162431524019</v>
      </c>
      <c r="AA90" s="14">
        <f t="shared" si="22"/>
        <v>1.946362141067056</v>
      </c>
      <c r="AB90" s="14">
        <f t="shared" si="23"/>
        <v>1.4951329372879749</v>
      </c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W90" s="68">
        <f t="shared" si="31"/>
        <v>44</v>
      </c>
      <c r="AX90" s="68">
        <f t="shared" si="27"/>
        <v>9.889879999999998</v>
      </c>
      <c r="AY90" s="68">
        <v>7.0825358851674647</v>
      </c>
      <c r="AZ90" s="68">
        <v>7.5370772617582249</v>
      </c>
      <c r="BA90" s="68" t="str">
        <f t="shared" si="29"/>
        <v>α0</v>
      </c>
      <c r="BB90" s="68">
        <f t="shared" si="30"/>
        <v>20</v>
      </c>
      <c r="BC90" s="68" t="e">
        <f t="shared" si="25"/>
        <v>#DIV/0!</v>
      </c>
      <c r="BD90" s="68" t="e">
        <f t="shared" si="26"/>
        <v>#DIV/0!</v>
      </c>
    </row>
    <row r="91" spans="18:56" s="2" customFormat="1" x14ac:dyDescent="0.3">
      <c r="S91" s="13">
        <v>44.5</v>
      </c>
      <c r="T91" s="14">
        <f t="shared" si="16"/>
        <v>4.4499999999999998E-2</v>
      </c>
      <c r="U91" s="14">
        <f t="shared" si="33"/>
        <v>10.654411764705882</v>
      </c>
      <c r="V91" s="2">
        <f t="shared" si="34"/>
        <v>3.8772825000000002</v>
      </c>
      <c r="W91" s="15">
        <f t="shared" si="19"/>
        <v>11.337980844784902</v>
      </c>
      <c r="X91" s="16">
        <f t="shared" si="32"/>
        <v>52.5</v>
      </c>
      <c r="Y91" s="14">
        <f t="shared" si="20"/>
        <v>57.764459091562223</v>
      </c>
      <c r="Z91" s="14">
        <f t="shared" si="21"/>
        <v>1.1301825894816926</v>
      </c>
      <c r="AA91" s="14">
        <f t="shared" si="22"/>
        <v>1.9447193853695539</v>
      </c>
      <c r="AB91" s="14">
        <f t="shared" si="23"/>
        <v>1.4951329372879749</v>
      </c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W91" s="68">
        <f t="shared" si="31"/>
        <v>44.5</v>
      </c>
      <c r="AX91" s="68">
        <f t="shared" si="27"/>
        <v>10.002265</v>
      </c>
      <c r="AY91" s="68">
        <v>6.9683014354066986</v>
      </c>
      <c r="AZ91" s="68">
        <v>7.4155114994718012</v>
      </c>
      <c r="BA91" s="68" t="str">
        <f t="shared" si="29"/>
        <v>α0</v>
      </c>
      <c r="BB91" s="68">
        <f t="shared" si="30"/>
        <v>20</v>
      </c>
      <c r="BC91" s="68" t="e">
        <f t="shared" si="25"/>
        <v>#DIV/0!</v>
      </c>
      <c r="BD91" s="68" t="e">
        <f t="shared" si="26"/>
        <v>#DIV/0!</v>
      </c>
    </row>
    <row r="92" spans="18:56" s="2" customFormat="1" x14ac:dyDescent="0.3">
      <c r="S92" s="13">
        <v>45</v>
      </c>
      <c r="T92" s="14">
        <f t="shared" si="16"/>
        <v>4.4999999999999998E-2</v>
      </c>
      <c r="U92" s="14">
        <f t="shared" si="33"/>
        <v>10.5</v>
      </c>
      <c r="V92" s="2">
        <f t="shared" si="34"/>
        <v>3.8210899999999999</v>
      </c>
      <c r="W92" s="15">
        <f t="shared" si="19"/>
        <v>11.173662281817005</v>
      </c>
      <c r="X92" s="16">
        <f t="shared" si="32"/>
        <v>52.5</v>
      </c>
      <c r="Y92" s="14">
        <f t="shared" si="20"/>
        <v>57.619693440556972</v>
      </c>
      <c r="Z92" s="14">
        <f t="shared" si="21"/>
        <v>1.1246961798297557</v>
      </c>
      <c r="AA92" s="14">
        <f t="shared" si="22"/>
        <v>1.9430934485719231</v>
      </c>
      <c r="AB92" s="14">
        <f t="shared" si="23"/>
        <v>1.4951329372879749</v>
      </c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W92" s="68">
        <f t="shared" si="31"/>
        <v>45</v>
      </c>
      <c r="AX92" s="68">
        <f t="shared" si="27"/>
        <v>10.114649999999999</v>
      </c>
      <c r="AY92" s="68">
        <v>6.8540669856459333</v>
      </c>
      <c r="AZ92" s="68">
        <v>7.2939457371853784</v>
      </c>
      <c r="BA92" s="68" t="str">
        <f t="shared" si="29"/>
        <v>α0</v>
      </c>
      <c r="BB92" s="68">
        <f t="shared" si="30"/>
        <v>20</v>
      </c>
      <c r="BC92" s="68" t="e">
        <f t="shared" si="25"/>
        <v>#DIV/0!</v>
      </c>
      <c r="BD92" s="68" t="e">
        <f t="shared" si="26"/>
        <v>#DIV/0!</v>
      </c>
    </row>
    <row r="93" spans="18:56" s="2" customFormat="1" x14ac:dyDescent="0.3">
      <c r="S93" s="13">
        <v>45.5</v>
      </c>
      <c r="T93" s="14">
        <f t="shared" si="16"/>
        <v>4.5499999999999999E-2</v>
      </c>
      <c r="U93" s="14">
        <f t="shared" si="33"/>
        <v>10.345588235294118</v>
      </c>
      <c r="V93" s="2">
        <f t="shared" si="34"/>
        <v>3.7648975</v>
      </c>
      <c r="W93" s="15">
        <f t="shared" si="19"/>
        <v>11.009343718849108</v>
      </c>
      <c r="X93" s="16">
        <f t="shared" si="32"/>
        <v>52.5</v>
      </c>
      <c r="Y93" s="14">
        <f t="shared" si="20"/>
        <v>57.476684484288292</v>
      </c>
      <c r="Z93" s="14">
        <f t="shared" si="21"/>
        <v>1.1191557147051072</v>
      </c>
      <c r="AA93" s="14">
        <f t="shared" si="22"/>
        <v>1.9414845659075861</v>
      </c>
      <c r="AB93" s="14">
        <f t="shared" si="23"/>
        <v>1.4951329372879749</v>
      </c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W93" s="68">
        <f t="shared" si="31"/>
        <v>45.5</v>
      </c>
      <c r="AX93" s="68">
        <f t="shared" si="27"/>
        <v>10.227034999999999</v>
      </c>
      <c r="AY93" s="68">
        <v>6.7398325358851672</v>
      </c>
      <c r="AZ93" s="68">
        <v>7.1723799748989547</v>
      </c>
      <c r="BA93" s="68" t="str">
        <f t="shared" si="29"/>
        <v>α0</v>
      </c>
      <c r="BB93" s="68">
        <f t="shared" si="30"/>
        <v>20</v>
      </c>
      <c r="BC93" s="68" t="e">
        <f t="shared" si="25"/>
        <v>#DIV/0!</v>
      </c>
      <c r="BD93" s="68" t="e">
        <f t="shared" si="26"/>
        <v>#DIV/0!</v>
      </c>
    </row>
    <row r="94" spans="18:56" s="2" customFormat="1" x14ac:dyDescent="0.3">
      <c r="S94" s="13">
        <v>46</v>
      </c>
      <c r="T94" s="14">
        <f t="shared" si="16"/>
        <v>4.5999999999999999E-2</v>
      </c>
      <c r="U94" s="14">
        <f t="shared" si="33"/>
        <v>10.191176470588236</v>
      </c>
      <c r="V94" s="2">
        <f t="shared" si="34"/>
        <v>3.7087049999999997</v>
      </c>
      <c r="W94" s="15">
        <f t="shared" si="19"/>
        <v>10.845025155881212</v>
      </c>
      <c r="X94" s="16">
        <f t="shared" si="32"/>
        <v>52.5</v>
      </c>
      <c r="Y94" s="14">
        <f t="shared" si="20"/>
        <v>57.335445367667226</v>
      </c>
      <c r="Z94" s="14">
        <f t="shared" si="21"/>
        <v>1.1135598426319311</v>
      </c>
      <c r="AA94" s="14">
        <f t="shared" si="22"/>
        <v>1.9398929728086125</v>
      </c>
      <c r="AB94" s="14">
        <f t="shared" si="23"/>
        <v>1.4951329372879749</v>
      </c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W94" s="68">
        <f t="shared" si="31"/>
        <v>46</v>
      </c>
      <c r="AX94" s="68">
        <f t="shared" si="27"/>
        <v>10.339419999999999</v>
      </c>
      <c r="AY94" s="68">
        <v>6.6255980861244028</v>
      </c>
      <c r="AZ94" s="68">
        <v>7.0508142126125337</v>
      </c>
      <c r="BA94" s="68" t="str">
        <f t="shared" si="29"/>
        <v>α0</v>
      </c>
      <c r="BB94" s="68">
        <f t="shared" si="30"/>
        <v>20</v>
      </c>
      <c r="BC94" s="68" t="e">
        <f t="shared" si="25"/>
        <v>#DIV/0!</v>
      </c>
      <c r="BD94" s="68" t="e">
        <f t="shared" si="26"/>
        <v>#DIV/0!</v>
      </c>
    </row>
    <row r="95" spans="18:56" s="2" customFormat="1" x14ac:dyDescent="0.3">
      <c r="S95" s="13">
        <v>46.5</v>
      </c>
      <c r="T95" s="14">
        <f t="shared" si="16"/>
        <v>4.65E-2</v>
      </c>
      <c r="U95" s="14">
        <f t="shared" si="33"/>
        <v>10.036764705882353</v>
      </c>
      <c r="V95" s="2">
        <f t="shared" si="34"/>
        <v>3.6525124999999998</v>
      </c>
      <c r="W95" s="15">
        <f t="shared" si="19"/>
        <v>10.680706592913314</v>
      </c>
      <c r="X95" s="16">
        <f t="shared" si="32"/>
        <v>52.5</v>
      </c>
      <c r="Y95" s="14">
        <f t="shared" si="20"/>
        <v>57.195989201960174</v>
      </c>
      <c r="Z95" s="14">
        <f t="shared" si="21"/>
        <v>1.1079071572470605</v>
      </c>
      <c r="AA95" s="14">
        <f t="shared" si="22"/>
        <v>1.9383189048162111</v>
      </c>
      <c r="AB95" s="14">
        <f t="shared" si="23"/>
        <v>1.4951329372879749</v>
      </c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W95" s="68">
        <f t="shared" si="31"/>
        <v>46.5</v>
      </c>
      <c r="AX95" s="68">
        <f t="shared" si="27"/>
        <v>10.451804999999998</v>
      </c>
      <c r="AY95" s="68">
        <v>6.5113636363636367</v>
      </c>
      <c r="AZ95" s="68">
        <v>6.92924845032611</v>
      </c>
      <c r="BA95" s="68" t="str">
        <f t="shared" si="29"/>
        <v>α0</v>
      </c>
      <c r="BB95" s="68">
        <f t="shared" si="30"/>
        <v>20</v>
      </c>
      <c r="BC95" s="68" t="e">
        <f t="shared" si="25"/>
        <v>#DIV/0!</v>
      </c>
      <c r="BD95" s="68" t="e">
        <f t="shared" si="26"/>
        <v>#DIV/0!</v>
      </c>
    </row>
    <row r="96" spans="18:56" s="2" customFormat="1" x14ac:dyDescent="0.3">
      <c r="S96" s="13">
        <v>47</v>
      </c>
      <c r="T96" s="14">
        <f t="shared" si="16"/>
        <v>4.7E-2</v>
      </c>
      <c r="U96" s="14">
        <f t="shared" si="33"/>
        <v>9.882352941176471</v>
      </c>
      <c r="V96" s="2">
        <f t="shared" si="34"/>
        <v>3.59632</v>
      </c>
      <c r="W96" s="15">
        <f t="shared" si="19"/>
        <v>10.516388029945416</v>
      </c>
      <c r="X96" s="16">
        <f t="shared" si="32"/>
        <v>52.5</v>
      </c>
      <c r="Y96" s="14">
        <f t="shared" si="20"/>
        <v>57.058329060290575</v>
      </c>
      <c r="Z96" s="14">
        <f t="shared" si="21"/>
        <v>1.1021961941874336</v>
      </c>
      <c r="AA96" s="14">
        <f t="shared" si="22"/>
        <v>1.9367625974889802</v>
      </c>
      <c r="AB96" s="14">
        <f t="shared" si="23"/>
        <v>1.4951329372879749</v>
      </c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W96" s="68">
        <f>AW95+0.5</f>
        <v>47</v>
      </c>
      <c r="AX96" s="68">
        <f t="shared" si="27"/>
        <v>10.56419</v>
      </c>
      <c r="AY96" s="68">
        <v>6.3971291866028714</v>
      </c>
      <c r="AZ96" s="68">
        <v>6.8076826880396881</v>
      </c>
      <c r="BA96" s="68" t="str">
        <f t="shared" si="29"/>
        <v>α0</v>
      </c>
      <c r="BB96" s="68">
        <f t="shared" si="30"/>
        <v>20</v>
      </c>
      <c r="BC96" s="68" t="e">
        <f t="shared" si="25"/>
        <v>#DIV/0!</v>
      </c>
      <c r="BD96" s="68" t="e">
        <f t="shared" si="26"/>
        <v>#DIV/0!</v>
      </c>
    </row>
    <row r="97" spans="19:56" s="2" customFormat="1" x14ac:dyDescent="0.3">
      <c r="S97" s="13">
        <v>47.5</v>
      </c>
      <c r="T97" s="14">
        <f t="shared" si="16"/>
        <v>4.7500000000000001E-2</v>
      </c>
      <c r="U97" s="14">
        <f t="shared" si="33"/>
        <v>9.7279411764705888</v>
      </c>
      <c r="V97" s="2">
        <f t="shared" si="34"/>
        <v>3.5401274999999996</v>
      </c>
      <c r="W97" s="15">
        <f t="shared" si="19"/>
        <v>10.35206946697752</v>
      </c>
      <c r="X97" s="16">
        <f t="shared" si="32"/>
        <v>52.5</v>
      </c>
      <c r="Y97" s="14">
        <f t="shared" si="20"/>
        <v>56.922477973061923</v>
      </c>
      <c r="Z97" s="14">
        <f t="shared" si="21"/>
        <v>1.0964254277493697</v>
      </c>
      <c r="AA97" s="14">
        <f t="shared" si="22"/>
        <v>1.9352242863089539</v>
      </c>
      <c r="AB97" s="14">
        <f t="shared" si="23"/>
        <v>1.4951329372879749</v>
      </c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W97" s="68">
        <f>AW96+0.5</f>
        <v>47.5</v>
      </c>
      <c r="AX97" s="68">
        <f t="shared" si="27"/>
        <v>10.676575</v>
      </c>
      <c r="AY97" s="68">
        <v>6.2828947368421053</v>
      </c>
      <c r="AZ97" s="68">
        <v>6.6861169257532636</v>
      </c>
      <c r="BA97" s="68" t="str">
        <f t="shared" si="29"/>
        <v>α0</v>
      </c>
      <c r="BB97" s="68">
        <f t="shared" si="30"/>
        <v>20</v>
      </c>
      <c r="BC97" s="68" t="e">
        <f t="shared" si="25"/>
        <v>#DIV/0!</v>
      </c>
      <c r="BD97" s="68" t="e">
        <f t="shared" si="26"/>
        <v>#DIV/0!</v>
      </c>
    </row>
    <row r="98" spans="19:56" s="2" customFormat="1" x14ac:dyDescent="0.3">
      <c r="S98" s="13">
        <v>48</v>
      </c>
      <c r="T98" s="14">
        <f t="shared" si="16"/>
        <v>4.8000000000000001E-2</v>
      </c>
      <c r="U98" s="14">
        <f t="shared" si="33"/>
        <v>9.5735294117647047</v>
      </c>
      <c r="V98" s="2">
        <f t="shared" si="34"/>
        <v>3.4839349999999998</v>
      </c>
      <c r="W98" s="15">
        <f t="shared" si="19"/>
        <v>10.18775090400962</v>
      </c>
      <c r="X98" s="16">
        <f t="shared" si="32"/>
        <v>52.5</v>
      </c>
      <c r="Y98" s="14">
        <f t="shared" si="20"/>
        <v>56.788448923303967</v>
      </c>
      <c r="Z98" s="14">
        <f t="shared" si="21"/>
        <v>1.0905932672990295</v>
      </c>
      <c r="AA98" s="14">
        <f t="shared" si="22"/>
        <v>1.9337042065854713</v>
      </c>
      <c r="AB98" s="14">
        <f t="shared" si="23"/>
        <v>1.4951329372879749</v>
      </c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W98" s="68">
        <f>AW97+0.5</f>
        <v>48</v>
      </c>
      <c r="AX98" s="68">
        <f t="shared" si="27"/>
        <v>10.788959999999999</v>
      </c>
      <c r="AY98" s="68">
        <v>6.1686602870813401</v>
      </c>
      <c r="AZ98" s="68">
        <v>6.5645511634668408</v>
      </c>
      <c r="BA98" s="68" t="str">
        <f t="shared" si="29"/>
        <v>α0</v>
      </c>
      <c r="BB98" s="68">
        <f t="shared" si="30"/>
        <v>20</v>
      </c>
      <c r="BC98" s="68" t="e">
        <f t="shared" si="25"/>
        <v>#DIV/0!</v>
      </c>
      <c r="BD98" s="68" t="e">
        <f t="shared" si="26"/>
        <v>#DIV/0!</v>
      </c>
    </row>
    <row r="99" spans="19:56" s="2" customFormat="1" x14ac:dyDescent="0.3">
      <c r="S99" s="13">
        <v>48.5</v>
      </c>
      <c r="T99" s="14">
        <f t="shared" si="16"/>
        <v>4.8500000000000001E-2</v>
      </c>
      <c r="U99" s="14">
        <f t="shared" si="33"/>
        <v>9.4191176470588225</v>
      </c>
      <c r="V99" s="2">
        <f t="shared" si="34"/>
        <v>3.4277424999999995</v>
      </c>
      <c r="W99" s="15">
        <f t="shared" si="19"/>
        <v>10.023432341041724</v>
      </c>
      <c r="X99" s="16">
        <f t="shared" si="32"/>
        <v>52.5</v>
      </c>
      <c r="Y99" s="14">
        <f t="shared" si="20"/>
        <v>56.656254841944431</v>
      </c>
      <c r="Z99" s="14">
        <f t="shared" si="21"/>
        <v>1.0846980534111921</v>
      </c>
      <c r="AA99" s="14">
        <f t="shared" si="22"/>
        <v>1.9322025933569151</v>
      </c>
      <c r="AB99" s="14">
        <f t="shared" si="23"/>
        <v>1.4951329372879749</v>
      </c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W99" s="68">
        <f t="shared" ref="AW99:AW125" si="35">AW98+0.5</f>
        <v>48.5</v>
      </c>
      <c r="AX99" s="68">
        <f t="shared" si="27"/>
        <v>10.901344999999999</v>
      </c>
      <c r="AY99" s="68">
        <v>6.0544258373205739</v>
      </c>
      <c r="AZ99" s="68">
        <v>6.442985401180418</v>
      </c>
      <c r="BA99" s="68" t="str">
        <f t="shared" si="29"/>
        <v>α0</v>
      </c>
      <c r="BB99" s="68">
        <f t="shared" si="30"/>
        <v>20</v>
      </c>
      <c r="BC99" s="68" t="e">
        <f t="shared" si="25"/>
        <v>#DIV/0!</v>
      </c>
      <c r="BD99" s="68" t="e">
        <f t="shared" si="26"/>
        <v>#DIV/0!</v>
      </c>
    </row>
    <row r="100" spans="19:56" s="2" customFormat="1" x14ac:dyDescent="0.3">
      <c r="S100" s="13">
        <v>49</v>
      </c>
      <c r="T100" s="14">
        <f t="shared" si="16"/>
        <v>4.9000000000000002E-2</v>
      </c>
      <c r="U100" s="14">
        <f t="shared" si="33"/>
        <v>9.2647058823529402</v>
      </c>
      <c r="V100" s="2">
        <f t="shared" si="34"/>
        <v>3.3715499999999996</v>
      </c>
      <c r="W100" s="15">
        <f t="shared" si="19"/>
        <v>9.8591137780738265</v>
      </c>
      <c r="X100" s="16">
        <f t="shared" si="32"/>
        <v>52.5</v>
      </c>
      <c r="Y100" s="14">
        <f t="shared" si="20"/>
        <v>56.525908603008446</v>
      </c>
      <c r="Z100" s="14">
        <f t="shared" si="21"/>
        <v>1.0787380537109641</v>
      </c>
      <c r="AA100" s="14">
        <f t="shared" si="22"/>
        <v>1.9307196812903622</v>
      </c>
      <c r="AB100" s="14">
        <f t="shared" si="23"/>
        <v>1.4951329372879749</v>
      </c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W100" s="68">
        <f t="shared" si="35"/>
        <v>49</v>
      </c>
      <c r="AX100" s="68">
        <f t="shared" si="27"/>
        <v>11.013729999999999</v>
      </c>
      <c r="AY100" s="68">
        <v>5.9401913875598087</v>
      </c>
      <c r="AZ100" s="68">
        <v>6.3214196388939943</v>
      </c>
      <c r="BA100" s="68" t="str">
        <f t="shared" si="29"/>
        <v>α0</v>
      </c>
      <c r="BB100" s="68">
        <f t="shared" si="30"/>
        <v>20</v>
      </c>
      <c r="BC100" s="68" t="e">
        <f>SQRT((((1/$B$78)*AZ100)^2)+(BA100^2))</f>
        <v>#DIV/0!</v>
      </c>
      <c r="BD100" s="68" t="e">
        <f>SQRT((((1/$B$78)*AZ100)^2)+(BB100^2))</f>
        <v>#DIV/0!</v>
      </c>
    </row>
    <row r="101" spans="19:56" s="2" customFormat="1" x14ac:dyDescent="0.3">
      <c r="S101" s="13">
        <v>49.5</v>
      </c>
      <c r="T101" s="14">
        <f t="shared" si="16"/>
        <v>4.9500000000000002E-2</v>
      </c>
      <c r="U101" s="14">
        <f t="shared" si="33"/>
        <v>9.110294117647058</v>
      </c>
      <c r="V101" s="2">
        <f t="shared" si="34"/>
        <v>3.3153574999999997</v>
      </c>
      <c r="W101" s="15">
        <f t="shared" si="19"/>
        <v>9.6947952151059287</v>
      </c>
      <c r="X101" s="16">
        <f t="shared" si="32"/>
        <v>52.5</v>
      </c>
      <c r="Y101" s="14">
        <f t="shared" si="20"/>
        <v>56.397423018748299</v>
      </c>
      <c r="Z101" s="14">
        <f t="shared" si="21"/>
        <v>1.0727114583902069</v>
      </c>
      <c r="AA101" s="14">
        <f t="shared" si="22"/>
        <v>1.9292557045791936</v>
      </c>
      <c r="AB101" s="14">
        <f t="shared" si="23"/>
        <v>1.4951329372879749</v>
      </c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W101" s="68">
        <f t="shared" si="35"/>
        <v>49.5</v>
      </c>
      <c r="AX101" s="68">
        <f t="shared" si="27"/>
        <v>11.126115</v>
      </c>
      <c r="AY101" s="68">
        <v>5.8259569377990434</v>
      </c>
      <c r="AZ101" s="68">
        <v>6.1998538766075724</v>
      </c>
      <c r="BA101" s="68" t="str">
        <f t="shared" si="29"/>
        <v>α0</v>
      </c>
      <c r="BB101" s="68">
        <f t="shared" si="30"/>
        <v>20</v>
      </c>
      <c r="BC101" s="68" t="e">
        <f>SQRT((((1/$B$78)*AZ101)^2)+(BA101^2))</f>
        <v>#DIV/0!</v>
      </c>
      <c r="BD101" s="68" t="e">
        <f>SQRT((((1/$B$78)*AZ101)^2)+(BB101^2))</f>
        <v>#DIV/0!</v>
      </c>
    </row>
    <row r="102" spans="19:56" s="2" customFormat="1" x14ac:dyDescent="0.3">
      <c r="S102" s="13">
        <v>50</v>
      </c>
      <c r="T102" s="14">
        <f t="shared" si="16"/>
        <v>0.05</v>
      </c>
      <c r="U102" s="14">
        <f t="shared" si="33"/>
        <v>8.9558823529411757</v>
      </c>
      <c r="V102" s="2">
        <f t="shared" si="34"/>
        <v>3.2591649999999994</v>
      </c>
      <c r="W102" s="15">
        <f t="shared" si="19"/>
        <v>9.5304766521380326</v>
      </c>
      <c r="X102" s="16">
        <f t="shared" si="32"/>
        <v>52.5</v>
      </c>
      <c r="Y102" s="14">
        <f t="shared" si="20"/>
        <v>56.27081083470614</v>
      </c>
      <c r="Z102" s="14">
        <f t="shared" si="21"/>
        <v>1.0666163753672488</v>
      </c>
      <c r="AA102" s="14">
        <f t="shared" si="22"/>
        <v>1.9278108968387211</v>
      </c>
      <c r="AB102" s="14">
        <f t="shared" si="23"/>
        <v>1.4951329372879749</v>
      </c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W102" s="68">
        <f t="shared" si="35"/>
        <v>50</v>
      </c>
      <c r="AX102" s="68">
        <f t="shared" si="27"/>
        <v>11.2385</v>
      </c>
      <c r="AY102" s="68">
        <v>5.7117224880382782</v>
      </c>
      <c r="AZ102" s="68">
        <v>6.0782881143211496</v>
      </c>
      <c r="BA102" s="68" t="str">
        <f t="shared" si="29"/>
        <v>α0</v>
      </c>
      <c r="BB102" s="68">
        <f t="shared" si="30"/>
        <v>20</v>
      </c>
      <c r="BC102" s="68" t="e">
        <f t="shared" ref="BC102:BC152" si="36">SQRT((((1/$B$78)*AZ102)^2)+(BA102^2))</f>
        <v>#DIV/0!</v>
      </c>
      <c r="BD102" s="68" t="e">
        <f t="shared" ref="BD102:BD152" si="37">SQRT((((1/$B$78)*AZ102)^2)+(BB102^2))</f>
        <v>#DIV/0!</v>
      </c>
    </row>
    <row r="103" spans="19:56" s="2" customFormat="1" x14ac:dyDescent="0.3">
      <c r="S103" s="13">
        <v>50.5</v>
      </c>
      <c r="T103" s="14">
        <f t="shared" si="16"/>
        <v>5.0500000000000003E-2</v>
      </c>
      <c r="U103" s="14">
        <f t="shared" si="33"/>
        <v>8.8014705882352935</v>
      </c>
      <c r="V103" s="2">
        <f t="shared" si="34"/>
        <v>3.2029725</v>
      </c>
      <c r="W103" s="15">
        <f t="shared" si="19"/>
        <v>9.3661580891701348</v>
      </c>
      <c r="X103" s="16">
        <f t="shared" si="32"/>
        <v>52.5</v>
      </c>
      <c r="Y103" s="14">
        <f t="shared" si="20"/>
        <v>56.146084724712431</v>
      </c>
      <c r="Z103" s="14">
        <f t="shared" si="21"/>
        <v>1.0604508250548319</v>
      </c>
      <c r="AA103" s="14">
        <f t="shared" si="22"/>
        <v>1.9263854909998863</v>
      </c>
      <c r="AB103" s="14">
        <f t="shared" si="23"/>
        <v>1.4951329372879749</v>
      </c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W103" s="68">
        <f t="shared" si="35"/>
        <v>50.5</v>
      </c>
      <c r="AX103" s="68">
        <f t="shared" si="27"/>
        <v>11.350885</v>
      </c>
      <c r="AY103" s="68">
        <v>5.5974880382775121</v>
      </c>
      <c r="AZ103" s="68">
        <v>5.9567223520347259</v>
      </c>
      <c r="BA103" s="68" t="str">
        <f t="shared" si="29"/>
        <v>α0</v>
      </c>
      <c r="BB103" s="68">
        <f t="shared" si="30"/>
        <v>20</v>
      </c>
      <c r="BC103" s="68" t="e">
        <f t="shared" si="36"/>
        <v>#DIV/0!</v>
      </c>
      <c r="BD103" s="68" t="e">
        <f t="shared" si="37"/>
        <v>#DIV/0!</v>
      </c>
    </row>
    <row r="104" spans="19:56" s="2" customFormat="1" x14ac:dyDescent="0.3">
      <c r="S104" s="13">
        <v>51</v>
      </c>
      <c r="T104" s="14">
        <f t="shared" si="16"/>
        <v>5.0999999999999997E-2</v>
      </c>
      <c r="U104" s="14">
        <f t="shared" si="33"/>
        <v>8.6470588235294112</v>
      </c>
      <c r="V104" s="2">
        <f t="shared" si="34"/>
        <v>3.1467799999999997</v>
      </c>
      <c r="W104" s="15">
        <f t="shared" si="19"/>
        <v>9.2018395262022388</v>
      </c>
      <c r="X104" s="16">
        <f t="shared" si="32"/>
        <v>52.5</v>
      </c>
      <c r="Y104" s="14">
        <f t="shared" si="20"/>
        <v>56.023257285823327</v>
      </c>
      <c r="Z104" s="14">
        <f t="shared" si="21"/>
        <v>1.0542127346970966</v>
      </c>
      <c r="AA104" s="14">
        <f t="shared" si="22"/>
        <v>1.9249797192010978</v>
      </c>
      <c r="AB104" s="14">
        <f t="shared" si="23"/>
        <v>1.4951329372879749</v>
      </c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W104" s="68">
        <f t="shared" si="35"/>
        <v>51</v>
      </c>
      <c r="AX104" s="68">
        <f t="shared" si="27"/>
        <v>11.463269999999998</v>
      </c>
      <c r="AY104" s="68">
        <v>5.4832535885167468</v>
      </c>
      <c r="AZ104" s="68">
        <v>5.8351565897483031</v>
      </c>
      <c r="BA104" s="68" t="str">
        <f t="shared" si="29"/>
        <v>α0</v>
      </c>
      <c r="BB104" s="68">
        <f t="shared" si="30"/>
        <v>20</v>
      </c>
      <c r="BC104" s="68" t="e">
        <f t="shared" si="36"/>
        <v>#DIV/0!</v>
      </c>
      <c r="BD104" s="68" t="e">
        <f t="shared" si="37"/>
        <v>#DIV/0!</v>
      </c>
    </row>
    <row r="105" spans="19:56" s="2" customFormat="1" x14ac:dyDescent="0.3">
      <c r="S105" s="13">
        <v>51.5</v>
      </c>
      <c r="T105" s="14">
        <f t="shared" si="16"/>
        <v>5.1499999999999997E-2</v>
      </c>
      <c r="U105" s="14">
        <f t="shared" si="33"/>
        <v>8.492647058823529</v>
      </c>
      <c r="V105" s="2">
        <f t="shared" si="34"/>
        <v>3.0905874999999998</v>
      </c>
      <c r="W105" s="15">
        <f t="shared" si="19"/>
        <v>9.037520963234341</v>
      </c>
      <c r="X105" s="16">
        <f t="shared" si="32"/>
        <v>52.5</v>
      </c>
      <c r="Y105" s="14">
        <f t="shared" si="20"/>
        <v>55.902341033199939</v>
      </c>
      <c r="Z105" s="14">
        <f t="shared" si="21"/>
        <v>1.0478999322317353</v>
      </c>
      <c r="AA105" s="14">
        <f t="shared" si="22"/>
        <v>1.9235938126782717</v>
      </c>
      <c r="AB105" s="14">
        <f t="shared" si="23"/>
        <v>1.4951329372879749</v>
      </c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W105" s="68">
        <f t="shared" si="35"/>
        <v>51.5</v>
      </c>
      <c r="AX105" s="68">
        <f t="shared" si="27"/>
        <v>11.575654999999998</v>
      </c>
      <c r="AY105" s="68">
        <v>5.3690191387559816</v>
      </c>
      <c r="AZ105" s="68">
        <v>5.7135908274618812</v>
      </c>
      <c r="BA105" s="68" t="str">
        <f t="shared" si="29"/>
        <v>α0</v>
      </c>
      <c r="BB105" s="68">
        <f t="shared" si="30"/>
        <v>20</v>
      </c>
      <c r="BC105" s="68" t="e">
        <f t="shared" si="36"/>
        <v>#DIV/0!</v>
      </c>
      <c r="BD105" s="68" t="e">
        <f t="shared" si="37"/>
        <v>#DIV/0!</v>
      </c>
    </row>
    <row r="106" spans="19:56" s="2" customFormat="1" x14ac:dyDescent="0.3">
      <c r="S106" s="13">
        <v>52</v>
      </c>
      <c r="T106" s="14">
        <f t="shared" si="16"/>
        <v>5.1999999999999998E-2</v>
      </c>
      <c r="U106" s="14">
        <f t="shared" si="33"/>
        <v>8.3382352941176467</v>
      </c>
      <c r="V106" s="2">
        <f t="shared" si="34"/>
        <v>3.0343949999999995</v>
      </c>
      <c r="W106" s="15">
        <f t="shared" si="19"/>
        <v>8.8732024002664449</v>
      </c>
      <c r="X106" s="16">
        <f t="shared" si="32"/>
        <v>52.5</v>
      </c>
      <c r="Y106" s="14">
        <f t="shared" si="20"/>
        <v>55.783348394933121</v>
      </c>
      <c r="Z106" s="14">
        <f t="shared" si="21"/>
        <v>1.0415101396280737</v>
      </c>
      <c r="AA106" s="14">
        <f t="shared" si="22"/>
        <v>1.9222280016531543</v>
      </c>
      <c r="AB106" s="14">
        <f t="shared" si="23"/>
        <v>1.4951329372879749</v>
      </c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W106" s="68">
        <f t="shared" si="35"/>
        <v>52</v>
      </c>
      <c r="AX106" s="68">
        <f t="shared" si="27"/>
        <v>11.688039999999999</v>
      </c>
      <c r="AY106" s="68">
        <v>5.2547846889952154</v>
      </c>
      <c r="AZ106" s="68">
        <v>5.5920250651754566</v>
      </c>
      <c r="BA106" s="68" t="str">
        <f t="shared" si="29"/>
        <v>α0</v>
      </c>
      <c r="BB106" s="68">
        <f t="shared" si="30"/>
        <v>20</v>
      </c>
      <c r="BC106" s="68" t="e">
        <f t="shared" si="36"/>
        <v>#DIV/0!</v>
      </c>
      <c r="BD106" s="68" t="e">
        <f t="shared" si="37"/>
        <v>#DIV/0!</v>
      </c>
    </row>
    <row r="107" spans="19:56" s="2" customFormat="1" x14ac:dyDescent="0.3">
      <c r="S107" s="13">
        <v>52.5</v>
      </c>
      <c r="T107" s="14">
        <f t="shared" si="16"/>
        <v>5.2499999999999998E-2</v>
      </c>
      <c r="U107" s="14">
        <f t="shared" si="33"/>
        <v>8.1838235294117645</v>
      </c>
      <c r="V107" s="2">
        <f t="shared" si="34"/>
        <v>2.9782025000000001</v>
      </c>
      <c r="W107" s="15">
        <f t="shared" si="19"/>
        <v>8.7088838372985489</v>
      </c>
      <c r="X107" s="16">
        <f t="shared" si="32"/>
        <v>52.5</v>
      </c>
      <c r="Y107" s="14">
        <f t="shared" si="20"/>
        <v>55.666291706817063</v>
      </c>
      <c r="Z107" s="14">
        <f t="shared" si="21"/>
        <v>1.0350409656457349</v>
      </c>
      <c r="AA107" s="14">
        <f t="shared" si="22"/>
        <v>1.9208825152199986</v>
      </c>
      <c r="AB107" s="14">
        <f t="shared" si="23"/>
        <v>1.4951329372879749</v>
      </c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W107" s="68">
        <f t="shared" si="35"/>
        <v>52.5</v>
      </c>
      <c r="AX107" s="68">
        <f t="shared" si="27"/>
        <v>11.800424999999999</v>
      </c>
      <c r="AY107" s="68">
        <v>5.1405502392344502</v>
      </c>
      <c r="AZ107" s="68">
        <v>5.4704593028890338</v>
      </c>
      <c r="BA107" s="68" t="str">
        <f t="shared" si="29"/>
        <v>α0</v>
      </c>
      <c r="BB107" s="68">
        <f t="shared" si="30"/>
        <v>20</v>
      </c>
      <c r="BC107" s="68" t="e">
        <f t="shared" si="36"/>
        <v>#DIV/0!</v>
      </c>
      <c r="BD107" s="68" t="e">
        <f t="shared" si="37"/>
        <v>#DIV/0!</v>
      </c>
    </row>
    <row r="108" spans="19:56" s="2" customFormat="1" x14ac:dyDescent="0.3">
      <c r="S108" s="13">
        <v>53</v>
      </c>
      <c r="T108" s="14">
        <f t="shared" si="16"/>
        <v>5.2999999999999999E-2</v>
      </c>
      <c r="U108" s="14">
        <f t="shared" si="33"/>
        <v>8.0294117647058822</v>
      </c>
      <c r="V108" s="2">
        <f t="shared" si="34"/>
        <v>2.9220100000000002</v>
      </c>
      <c r="W108" s="15">
        <f t="shared" si="19"/>
        <v>8.5445652743306511</v>
      </c>
      <c r="X108" s="16">
        <f t="shared" si="32"/>
        <v>52.5</v>
      </c>
      <c r="Y108" s="14">
        <f t="shared" si="20"/>
        <v>55.551183207075589</v>
      </c>
      <c r="Z108" s="14">
        <f t="shared" si="21"/>
        <v>1.0284898979515267</v>
      </c>
      <c r="AA108" s="14">
        <f t="shared" si="22"/>
        <v>1.9195575812306829</v>
      </c>
      <c r="AB108" s="14">
        <f t="shared" si="23"/>
        <v>1.4951329372879749</v>
      </c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W108" s="68">
        <f t="shared" si="35"/>
        <v>53</v>
      </c>
      <c r="AX108" s="68">
        <f t="shared" si="27"/>
        <v>11.912809999999999</v>
      </c>
      <c r="AY108" s="68">
        <v>5.0263157894736841</v>
      </c>
      <c r="AZ108" s="68">
        <v>5.348893540602611</v>
      </c>
      <c r="BA108" s="68" t="str">
        <f t="shared" si="29"/>
        <v>α0</v>
      </c>
      <c r="BB108" s="68">
        <f t="shared" si="30"/>
        <v>20</v>
      </c>
      <c r="BC108" s="68" t="e">
        <f t="shared" si="36"/>
        <v>#DIV/0!</v>
      </c>
      <c r="BD108" s="68" t="e">
        <f t="shared" si="37"/>
        <v>#DIV/0!</v>
      </c>
    </row>
    <row r="109" spans="19:56" s="2" customFormat="1" x14ac:dyDescent="0.3">
      <c r="S109" s="13">
        <v>53.5</v>
      </c>
      <c r="T109" s="14">
        <f t="shared" si="16"/>
        <v>5.3499999999999999E-2</v>
      </c>
      <c r="U109" s="14">
        <f t="shared" si="33"/>
        <v>7.875</v>
      </c>
      <c r="V109" s="2">
        <f t="shared" si="34"/>
        <v>2.8658174999999999</v>
      </c>
      <c r="W109" s="15">
        <f t="shared" si="19"/>
        <v>8.3802467113627532</v>
      </c>
      <c r="X109" s="16">
        <f t="shared" si="32"/>
        <v>52.5</v>
      </c>
      <c r="Y109" s="14">
        <f t="shared" si="20"/>
        <v>55.438035031044954</v>
      </c>
      <c r="Z109" s="14">
        <f t="shared" si="21"/>
        <v>1.0218542945241442</v>
      </c>
      <c r="AA109" s="14">
        <f t="shared" si="22"/>
        <v>1.9182534261783566</v>
      </c>
      <c r="AB109" s="14">
        <f t="shared" si="23"/>
        <v>1.4951329372879749</v>
      </c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W109" s="68">
        <f t="shared" si="35"/>
        <v>53.5</v>
      </c>
      <c r="AX109" s="68">
        <f t="shared" si="27"/>
        <v>12.025194999999998</v>
      </c>
      <c r="AY109" s="68">
        <v>4.9120813397129188</v>
      </c>
      <c r="AZ109" s="68">
        <v>5.2273277783161882</v>
      </c>
      <c r="BA109" s="68" t="str">
        <f t="shared" si="29"/>
        <v>α0</v>
      </c>
      <c r="BB109" s="68">
        <f t="shared" si="30"/>
        <v>20</v>
      </c>
      <c r="BC109" s="68" t="e">
        <f t="shared" si="36"/>
        <v>#DIV/0!</v>
      </c>
      <c r="BD109" s="68" t="e">
        <f t="shared" si="37"/>
        <v>#DIV/0!</v>
      </c>
    </row>
    <row r="110" spans="19:56" s="2" customFormat="1" x14ac:dyDescent="0.3">
      <c r="S110" s="13">
        <v>54</v>
      </c>
      <c r="T110" s="14">
        <f t="shared" si="16"/>
        <v>5.3999999999999999E-2</v>
      </c>
      <c r="U110" s="14">
        <f t="shared" si="33"/>
        <v>7.7205882352941178</v>
      </c>
      <c r="V110" s="2">
        <f t="shared" si="34"/>
        <v>2.809625</v>
      </c>
      <c r="W110" s="15">
        <f t="shared" si="19"/>
        <v>8.2159281483948572</v>
      </c>
      <c r="X110" s="16">
        <f t="shared" si="32"/>
        <v>52.5</v>
      </c>
      <c r="Y110" s="14">
        <f t="shared" si="20"/>
        <v>55.326859205817229</v>
      </c>
      <c r="Z110" s="14">
        <f t="shared" si="21"/>
        <v>1.0151313742670154</v>
      </c>
      <c r="AA110" s="14">
        <f t="shared" si="22"/>
        <v>1.9169702750797071</v>
      </c>
      <c r="AB110" s="14">
        <f t="shared" si="23"/>
        <v>1.4951329372879749</v>
      </c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W110" s="68">
        <f t="shared" si="35"/>
        <v>54</v>
      </c>
      <c r="AX110" s="68">
        <f t="shared" si="27"/>
        <v>12.137579999999998</v>
      </c>
      <c r="AY110" s="68">
        <v>4.7978468899521536</v>
      </c>
      <c r="AZ110" s="68">
        <v>5.1057620160297654</v>
      </c>
      <c r="BA110" s="68" t="str">
        <f t="shared" si="29"/>
        <v>α0</v>
      </c>
      <c r="BB110" s="68">
        <f t="shared" si="30"/>
        <v>20</v>
      </c>
      <c r="BC110" s="68" t="e">
        <f t="shared" si="36"/>
        <v>#DIV/0!</v>
      </c>
      <c r="BD110" s="68" t="e">
        <f t="shared" si="37"/>
        <v>#DIV/0!</v>
      </c>
    </row>
    <row r="111" spans="19:56" s="2" customFormat="1" x14ac:dyDescent="0.3">
      <c r="S111" s="13">
        <v>54.5</v>
      </c>
      <c r="T111" s="14">
        <f t="shared" si="16"/>
        <v>5.45E-2</v>
      </c>
      <c r="U111" s="14">
        <f t="shared" si="33"/>
        <v>7.5661764705882355</v>
      </c>
      <c r="V111" s="2">
        <f t="shared" si="34"/>
        <v>2.7534324999999997</v>
      </c>
      <c r="W111" s="15">
        <f t="shared" si="19"/>
        <v>8.0516095854269594</v>
      </c>
      <c r="X111" s="16">
        <f t="shared" si="32"/>
        <v>52.5</v>
      </c>
      <c r="Y111" s="14">
        <f t="shared" si="20"/>
        <v>55.217667644848433</v>
      </c>
      <c r="Z111" s="14">
        <f t="shared" si="21"/>
        <v>1.008318206738916</v>
      </c>
      <c r="AA111" s="14">
        <f t="shared" si="22"/>
        <v>1.9157083513559456</v>
      </c>
      <c r="AB111" s="14">
        <f t="shared" si="23"/>
        <v>1.4951329372879749</v>
      </c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W111" s="68">
        <f t="shared" si="35"/>
        <v>54.5</v>
      </c>
      <c r="AX111" s="68">
        <f t="shared" si="27"/>
        <v>12.249965</v>
      </c>
      <c r="AY111" s="68">
        <v>4.6836124401913883</v>
      </c>
      <c r="AZ111" s="68">
        <v>4.9841962537433426</v>
      </c>
      <c r="BA111" s="68" t="str">
        <f t="shared" si="29"/>
        <v>α0</v>
      </c>
      <c r="BB111" s="68">
        <f t="shared" si="30"/>
        <v>20</v>
      </c>
      <c r="BC111" s="68" t="e">
        <f t="shared" si="36"/>
        <v>#DIV/0!</v>
      </c>
      <c r="BD111" s="68" t="e">
        <f t="shared" si="37"/>
        <v>#DIV/0!</v>
      </c>
    </row>
    <row r="112" spans="19:56" s="2" customFormat="1" x14ac:dyDescent="0.3">
      <c r="S112" s="13">
        <v>55</v>
      </c>
      <c r="T112" s="14">
        <f t="shared" si="16"/>
        <v>5.5E-2</v>
      </c>
      <c r="U112" s="14">
        <f t="shared" si="33"/>
        <v>7.4117647058823533</v>
      </c>
      <c r="V112" s="2">
        <f t="shared" si="34"/>
        <v>2.6972399999999999</v>
      </c>
      <c r="W112" s="15">
        <f t="shared" si="19"/>
        <v>7.8872910224590633</v>
      </c>
      <c r="X112" s="16">
        <f t="shared" si="32"/>
        <v>52.5</v>
      </c>
      <c r="Y112" s="14">
        <f t="shared" si="20"/>
        <v>55.110472142535897</v>
      </c>
      <c r="Z112" s="14">
        <f t="shared" si="21"/>
        <v>1.0014117008995989</v>
      </c>
      <c r="AA112" s="14">
        <f t="shared" si="22"/>
        <v>1.9144678767126164</v>
      </c>
      <c r="AB112" s="14">
        <f t="shared" si="23"/>
        <v>1.4951329372879749</v>
      </c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W112" s="68">
        <f t="shared" si="35"/>
        <v>55</v>
      </c>
      <c r="AX112" s="68">
        <f t="shared" si="27"/>
        <v>12.362349999999999</v>
      </c>
      <c r="AY112" s="68">
        <v>4.5693779904306222</v>
      </c>
      <c r="AZ112" s="68">
        <v>4.8626304914569189</v>
      </c>
      <c r="BA112" s="68" t="str">
        <f t="shared" si="29"/>
        <v>α0</v>
      </c>
      <c r="BB112" s="68">
        <f t="shared" si="30"/>
        <v>20</v>
      </c>
      <c r="BC112" s="68" t="e">
        <f t="shared" si="36"/>
        <v>#DIV/0!</v>
      </c>
      <c r="BD112" s="68" t="e">
        <f t="shared" si="37"/>
        <v>#DIV/0!</v>
      </c>
    </row>
    <row r="113" spans="19:56" s="2" customFormat="1" x14ac:dyDescent="0.3">
      <c r="S113" s="13">
        <v>55.5</v>
      </c>
      <c r="T113" s="14">
        <f t="shared" si="16"/>
        <v>5.5500000000000001E-2</v>
      </c>
      <c r="U113" s="14">
        <f t="shared" si="33"/>
        <v>7.2573529411764701</v>
      </c>
      <c r="V113" s="2">
        <f t="shared" si="34"/>
        <v>2.6410475</v>
      </c>
      <c r="W113" s="15">
        <f t="shared" si="19"/>
        <v>7.7229724594911646</v>
      </c>
      <c r="X113" s="16">
        <f t="shared" si="32"/>
        <v>52.5</v>
      </c>
      <c r="Y113" s="14">
        <f t="shared" si="20"/>
        <v>55.005284368769267</v>
      </c>
      <c r="Z113" s="14">
        <f t="shared" si="21"/>
        <v>0.99440859275330584</v>
      </c>
      <c r="AA113" s="14">
        <f t="shared" si="22"/>
        <v>1.9132490710183319</v>
      </c>
      <c r="AB113" s="14">
        <f t="shared" si="23"/>
        <v>1.4951329372879749</v>
      </c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W113" s="68">
        <f t="shared" si="35"/>
        <v>55.5</v>
      </c>
      <c r="AX113" s="68">
        <f t="shared" si="27"/>
        <v>12.474734999999999</v>
      </c>
      <c r="AY113" s="68">
        <v>4.455143540669857</v>
      </c>
      <c r="AZ113" s="68">
        <v>4.7410647291704962</v>
      </c>
      <c r="BA113" s="68" t="str">
        <f t="shared" si="29"/>
        <v>α0</v>
      </c>
      <c r="BB113" s="68">
        <f t="shared" si="30"/>
        <v>20</v>
      </c>
      <c r="BC113" s="68" t="e">
        <f t="shared" si="36"/>
        <v>#DIV/0!</v>
      </c>
      <c r="BD113" s="68" t="e">
        <f t="shared" si="37"/>
        <v>#DIV/0!</v>
      </c>
    </row>
    <row r="114" spans="19:56" s="2" customFormat="1" x14ac:dyDescent="0.3">
      <c r="S114" s="13">
        <v>56</v>
      </c>
      <c r="T114" s="14">
        <f t="shared" si="16"/>
        <v>5.6000000000000001E-2</v>
      </c>
      <c r="U114" s="14">
        <f t="shared" si="33"/>
        <v>7.1029411764705879</v>
      </c>
      <c r="V114" s="2">
        <f t="shared" si="34"/>
        <v>2.5848549999999997</v>
      </c>
      <c r="W114" s="15">
        <f t="shared" si="19"/>
        <v>7.5586538965232677</v>
      </c>
      <c r="X114" s="16">
        <f t="shared" si="32"/>
        <v>52.5</v>
      </c>
      <c r="Y114" s="14">
        <f t="shared" si="20"/>
        <v>54.902115863459983</v>
      </c>
      <c r="Z114" s="14">
        <f t="shared" si="21"/>
        <v>0.98730543175629071</v>
      </c>
      <c r="AA114" s="14">
        <f t="shared" si="22"/>
        <v>1.9120521521825504</v>
      </c>
      <c r="AB114" s="14">
        <f t="shared" si="23"/>
        <v>1.4951329372879749</v>
      </c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W114" s="68">
        <f t="shared" si="35"/>
        <v>56</v>
      </c>
      <c r="AX114" s="68">
        <f t="shared" si="27"/>
        <v>12.587119999999999</v>
      </c>
      <c r="AY114" s="68">
        <v>4.3409090909090908</v>
      </c>
      <c r="AZ114" s="68">
        <v>4.6194989668840734</v>
      </c>
      <c r="BA114" s="68" t="str">
        <f t="shared" si="29"/>
        <v>α0</v>
      </c>
      <c r="BB114" s="68">
        <f t="shared" si="30"/>
        <v>20</v>
      </c>
      <c r="BC114" s="68" t="e">
        <f t="shared" si="36"/>
        <v>#DIV/0!</v>
      </c>
      <c r="BD114" s="68" t="e">
        <f t="shared" si="37"/>
        <v>#DIV/0!</v>
      </c>
    </row>
    <row r="115" spans="19:56" s="2" customFormat="1" x14ac:dyDescent="0.3">
      <c r="S115" s="13">
        <v>56.5</v>
      </c>
      <c r="T115" s="14">
        <f t="shared" si="16"/>
        <v>5.6500000000000002E-2</v>
      </c>
      <c r="U115" s="14">
        <f t="shared" si="33"/>
        <v>6.9485294117647056</v>
      </c>
      <c r="V115" s="2">
        <f t="shared" si="34"/>
        <v>2.5286624999999998</v>
      </c>
      <c r="W115" s="15">
        <f t="shared" si="19"/>
        <v>7.3943353335553708</v>
      </c>
      <c r="X115" s="16">
        <f t="shared" si="32"/>
        <v>52.5</v>
      </c>
      <c r="Y115" s="14">
        <f t="shared" si="20"/>
        <v>54.80097803105398</v>
      </c>
      <c r="Z115" s="14">
        <f t="shared" si="21"/>
        <v>0.98009856583492794</v>
      </c>
      <c r="AA115" s="14">
        <f t="shared" si="22"/>
        <v>1.9108773360325124</v>
      </c>
      <c r="AB115" s="14">
        <f t="shared" si="23"/>
        <v>1.4951329372879749</v>
      </c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W115" s="68">
        <f t="shared" si="35"/>
        <v>56.5</v>
      </c>
      <c r="AX115" s="68">
        <f t="shared" si="27"/>
        <v>12.699504999999998</v>
      </c>
      <c r="AY115" s="68">
        <v>4.2266746411483256</v>
      </c>
      <c r="AZ115" s="68">
        <v>4.4979332045976497</v>
      </c>
      <c r="BA115" s="68" t="str">
        <f t="shared" si="29"/>
        <v>α0</v>
      </c>
      <c r="BB115" s="68">
        <f t="shared" si="30"/>
        <v>20</v>
      </c>
      <c r="BC115" s="68" t="e">
        <f t="shared" si="36"/>
        <v>#DIV/0!</v>
      </c>
      <c r="BD115" s="68" t="e">
        <f t="shared" si="37"/>
        <v>#DIV/0!</v>
      </c>
    </row>
    <row r="116" spans="19:56" s="2" customFormat="1" x14ac:dyDescent="0.3">
      <c r="S116" s="13">
        <v>57</v>
      </c>
      <c r="T116" s="14">
        <f t="shared" si="16"/>
        <v>5.7000000000000002E-2</v>
      </c>
      <c r="U116" s="14">
        <f t="shared" si="33"/>
        <v>6.7941176470588225</v>
      </c>
      <c r="V116" s="2">
        <f t="shared" si="34"/>
        <v>2.4724699999999995</v>
      </c>
      <c r="W116" s="15">
        <f t="shared" si="19"/>
        <v>7.2300167705874729</v>
      </c>
      <c r="X116" s="16">
        <f t="shared" si="32"/>
        <v>52.5</v>
      </c>
      <c r="Y116" s="14">
        <f t="shared" si="20"/>
        <v>54.701882135032626</v>
      </c>
      <c r="Z116" s="14">
        <f t="shared" si="21"/>
        <v>0.97278412483808208</v>
      </c>
      <c r="AA116" s="14">
        <f t="shared" si="22"/>
        <v>1.9097248361894539</v>
      </c>
      <c r="AB116" s="14">
        <f t="shared" si="23"/>
        <v>1.4951329372879749</v>
      </c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W116" s="68">
        <f t="shared" si="35"/>
        <v>57</v>
      </c>
      <c r="AX116" s="68">
        <f t="shared" si="27"/>
        <v>12.81189</v>
      </c>
      <c r="AY116" s="68">
        <v>4.1124401913875595</v>
      </c>
      <c r="AZ116" s="68">
        <v>4.3763674423112269</v>
      </c>
      <c r="BA116" s="68" t="str">
        <f t="shared" si="29"/>
        <v>α0</v>
      </c>
      <c r="BB116" s="68">
        <f t="shared" si="30"/>
        <v>20</v>
      </c>
      <c r="BC116" s="68" t="e">
        <f t="shared" si="36"/>
        <v>#DIV/0!</v>
      </c>
      <c r="BD116" s="68" t="e">
        <f t="shared" si="37"/>
        <v>#DIV/0!</v>
      </c>
    </row>
    <row r="117" spans="19:56" s="2" customFormat="1" x14ac:dyDescent="0.3">
      <c r="S117" s="13">
        <v>57.5</v>
      </c>
      <c r="T117" s="14">
        <f t="shared" si="16"/>
        <v>5.7500000000000002E-2</v>
      </c>
      <c r="U117" s="14">
        <f t="shared" si="33"/>
        <v>6.6397058823529411</v>
      </c>
      <c r="V117" s="2">
        <f t="shared" si="34"/>
        <v>2.4162775000000001</v>
      </c>
      <c r="W117" s="15">
        <f t="shared" si="19"/>
        <v>7.0656982076195769</v>
      </c>
      <c r="X117" s="16">
        <f t="shared" si="32"/>
        <v>52.5</v>
      </c>
      <c r="Y117" s="14">
        <f t="shared" si="20"/>
        <v>54.6048392924071</v>
      </c>
      <c r="Z117" s="14">
        <f t="shared" si="21"/>
        <v>0.96535800222047108</v>
      </c>
      <c r="AA117" s="14">
        <f t="shared" si="22"/>
        <v>1.9085948639442254</v>
      </c>
      <c r="AB117" s="14">
        <f t="shared" si="23"/>
        <v>1.4951329372879749</v>
      </c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W117" s="68">
        <f t="shared" si="35"/>
        <v>57.5</v>
      </c>
      <c r="AX117" s="68">
        <f t="shared" si="27"/>
        <v>12.924275</v>
      </c>
      <c r="AY117" s="68">
        <v>3.9982057416267947</v>
      </c>
      <c r="AZ117" s="68">
        <v>4.254801680024805</v>
      </c>
      <c r="BA117" s="68" t="str">
        <f t="shared" si="29"/>
        <v>α0</v>
      </c>
      <c r="BB117" s="68">
        <f t="shared" si="30"/>
        <v>20</v>
      </c>
      <c r="BC117" s="68" t="e">
        <f t="shared" si="36"/>
        <v>#DIV/0!</v>
      </c>
      <c r="BD117" s="68" t="e">
        <f t="shared" si="37"/>
        <v>#DIV/0!</v>
      </c>
    </row>
    <row r="118" spans="19:56" s="2" customFormat="1" x14ac:dyDescent="0.3">
      <c r="S118" s="13">
        <v>58</v>
      </c>
      <c r="T118" s="14">
        <f t="shared" si="16"/>
        <v>5.8000000000000003E-2</v>
      </c>
      <c r="U118" s="14">
        <f t="shared" si="33"/>
        <v>6.4852941176470589</v>
      </c>
      <c r="V118" s="2">
        <f t="shared" si="34"/>
        <v>2.3600849999999998</v>
      </c>
      <c r="W118" s="15">
        <f t="shared" si="19"/>
        <v>6.9013796446516791</v>
      </c>
      <c r="X118" s="16">
        <f t="shared" si="32"/>
        <v>52.5</v>
      </c>
      <c r="Y118" s="14">
        <f t="shared" si="20"/>
        <v>54.509860468211393</v>
      </c>
      <c r="Z118" s="14">
        <f t="shared" si="21"/>
        <v>0.95781583472198972</v>
      </c>
      <c r="AA118" s="14">
        <f t="shared" si="22"/>
        <v>1.9074876281324444</v>
      </c>
      <c r="AB118" s="14">
        <f t="shared" si="23"/>
        <v>1.4951329372879749</v>
      </c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W118" s="68">
        <f t="shared" si="35"/>
        <v>58</v>
      </c>
      <c r="AX118" s="68">
        <f t="shared" si="27"/>
        <v>13.036659999999999</v>
      </c>
      <c r="AY118" s="68">
        <v>3.8839712918660294</v>
      </c>
      <c r="AZ118" s="68">
        <v>4.1332359177383822</v>
      </c>
      <c r="BA118" s="68" t="str">
        <f t="shared" si="29"/>
        <v>α0</v>
      </c>
      <c r="BB118" s="68">
        <f t="shared" si="30"/>
        <v>20</v>
      </c>
      <c r="BC118" s="68" t="e">
        <f t="shared" si="36"/>
        <v>#DIV/0!</v>
      </c>
      <c r="BD118" s="68" t="e">
        <f t="shared" si="37"/>
        <v>#DIV/0!</v>
      </c>
    </row>
    <row r="119" spans="19:56" s="2" customFormat="1" x14ac:dyDescent="0.3">
      <c r="S119" s="13">
        <v>58.5</v>
      </c>
      <c r="T119" s="14">
        <f t="shared" si="16"/>
        <v>5.8500000000000003E-2</v>
      </c>
      <c r="U119" s="14">
        <f t="shared" si="33"/>
        <v>6.3308823529411766</v>
      </c>
      <c r="V119" s="2">
        <f t="shared" si="34"/>
        <v>2.3038924999999999</v>
      </c>
      <c r="W119" s="15">
        <f t="shared" si="19"/>
        <v>6.737061081683783</v>
      </c>
      <c r="X119" s="16">
        <f t="shared" si="32"/>
        <v>52.5</v>
      </c>
      <c r="Y119" s="14">
        <f t="shared" si="20"/>
        <v>54.416956469999391</v>
      </c>
      <c r="Z119" s="14">
        <f t="shared" si="21"/>
        <v>0.95015297977033519</v>
      </c>
      <c r="AA119" s="14">
        <f t="shared" si="22"/>
        <v>1.906403335009315</v>
      </c>
      <c r="AB119" s="14">
        <f t="shared" si="23"/>
        <v>1.4951329372879749</v>
      </c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W119" s="68">
        <f t="shared" si="35"/>
        <v>58.5</v>
      </c>
      <c r="AX119" s="68">
        <f t="shared" si="27"/>
        <v>13.149044999999999</v>
      </c>
      <c r="AY119" s="68">
        <v>3.7697368421052637</v>
      </c>
      <c r="AZ119" s="68">
        <v>4.0116701554519585</v>
      </c>
      <c r="BA119" s="68" t="str">
        <f t="shared" si="29"/>
        <v>α0</v>
      </c>
      <c r="BB119" s="68">
        <f t="shared" si="30"/>
        <v>20</v>
      </c>
      <c r="BC119" s="68" t="e">
        <f t="shared" si="36"/>
        <v>#DIV/0!</v>
      </c>
      <c r="BD119" s="68" t="e">
        <f t="shared" si="37"/>
        <v>#DIV/0!</v>
      </c>
    </row>
    <row r="120" spans="19:56" s="2" customFormat="1" x14ac:dyDescent="0.3">
      <c r="S120" s="13">
        <v>59</v>
      </c>
      <c r="T120" s="14">
        <f t="shared" si="16"/>
        <v>5.8999999999999997E-2</v>
      </c>
      <c r="U120" s="14">
        <f t="shared" si="33"/>
        <v>6.1764705882352944</v>
      </c>
      <c r="V120" s="2">
        <f t="shared" si="34"/>
        <v>2.2477</v>
      </c>
      <c r="W120" s="15">
        <f t="shared" si="19"/>
        <v>6.5727425187158861</v>
      </c>
      <c r="X120" s="16">
        <f t="shared" si="32"/>
        <v>52.5</v>
      </c>
      <c r="Y120" s="14">
        <f t="shared" si="20"/>
        <v>54.326137942351529</v>
      </c>
      <c r="Z120" s="14">
        <f t="shared" si="21"/>
        <v>0.94236449028955471</v>
      </c>
      <c r="AA120" s="14">
        <f t="shared" si="22"/>
        <v>1.9053421881242534</v>
      </c>
      <c r="AB120" s="14">
        <f t="shared" si="23"/>
        <v>1.4951329372879749</v>
      </c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W120" s="68">
        <f t="shared" si="35"/>
        <v>59</v>
      </c>
      <c r="AX120" s="68">
        <f t="shared" si="27"/>
        <v>13.261429999999999</v>
      </c>
      <c r="AY120" s="68">
        <v>3.655502392344498</v>
      </c>
      <c r="AZ120" s="68">
        <v>3.8901043931655357</v>
      </c>
      <c r="BA120" s="68" t="str">
        <f t="shared" si="29"/>
        <v>α0</v>
      </c>
      <c r="BB120" s="68">
        <f t="shared" si="30"/>
        <v>20</v>
      </c>
      <c r="BC120" s="68" t="e">
        <f t="shared" si="36"/>
        <v>#DIV/0!</v>
      </c>
      <c r="BD120" s="68" t="e">
        <f t="shared" si="37"/>
        <v>#DIV/0!</v>
      </c>
    </row>
    <row r="121" spans="19:56" s="2" customFormat="1" x14ac:dyDescent="0.3">
      <c r="S121" s="13">
        <v>59.5</v>
      </c>
      <c r="T121" s="14">
        <f t="shared" si="16"/>
        <v>5.9499999999999997E-2</v>
      </c>
      <c r="U121" s="14">
        <f t="shared" si="33"/>
        <v>6.0220588235294112</v>
      </c>
      <c r="V121" s="2">
        <f t="shared" si="34"/>
        <v>2.1915074999999997</v>
      </c>
      <c r="W121" s="15">
        <f t="shared" si="19"/>
        <v>6.4084239557479874</v>
      </c>
      <c r="X121" s="16">
        <f t="shared" si="32"/>
        <v>52.5</v>
      </c>
      <c r="Y121" s="14">
        <f t="shared" si="20"/>
        <v>54.237415361396671</v>
      </c>
      <c r="Z121" s="14">
        <f t="shared" si="21"/>
        <v>0.93444508654377234</v>
      </c>
      <c r="AA121" s="14">
        <f t="shared" si="22"/>
        <v>1.9043043881954602</v>
      </c>
      <c r="AB121" s="14">
        <f t="shared" si="23"/>
        <v>1.4951329372879749</v>
      </c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W121" s="68">
        <f t="shared" si="35"/>
        <v>59.5</v>
      </c>
      <c r="AX121" s="68">
        <f t="shared" si="27"/>
        <v>13.373814999999999</v>
      </c>
      <c r="AY121" s="68">
        <v>3.5412679425837323</v>
      </c>
      <c r="AZ121" s="68">
        <v>3.7685386308791124</v>
      </c>
      <c r="BA121" s="68" t="str">
        <f t="shared" si="29"/>
        <v>α0</v>
      </c>
      <c r="BB121" s="68">
        <f t="shared" si="30"/>
        <v>20</v>
      </c>
      <c r="BC121" s="68" t="e">
        <f t="shared" si="36"/>
        <v>#DIV/0!</v>
      </c>
      <c r="BD121" s="68" t="e">
        <f t="shared" si="37"/>
        <v>#DIV/0!</v>
      </c>
    </row>
    <row r="122" spans="19:56" s="2" customFormat="1" x14ac:dyDescent="0.3">
      <c r="S122" s="13">
        <v>60</v>
      </c>
      <c r="T122" s="14">
        <f t="shared" si="16"/>
        <v>0.06</v>
      </c>
      <c r="U122" s="14">
        <f t="shared" si="33"/>
        <v>5.867647058823529</v>
      </c>
      <c r="V122" s="2">
        <f t="shared" si="34"/>
        <v>2.1353149999999999</v>
      </c>
      <c r="W122" s="15">
        <f t="shared" si="19"/>
        <v>6.2441053927800905</v>
      </c>
      <c r="X122" s="16">
        <f t="shared" si="32"/>
        <v>52.5</v>
      </c>
      <c r="Y122" s="14">
        <f t="shared" si="20"/>
        <v>54.150799029354999</v>
      </c>
      <c r="Z122" s="14">
        <f t="shared" si="21"/>
        <v>0.92638912458139155</v>
      </c>
      <c r="AA122" s="14">
        <f t="shared" si="22"/>
        <v>1.9032901329845828</v>
      </c>
      <c r="AB122" s="14">
        <f t="shared" si="23"/>
        <v>1.4951329372879749</v>
      </c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W122" s="68">
        <f t="shared" si="35"/>
        <v>60</v>
      </c>
      <c r="AX122" s="68">
        <f t="shared" si="27"/>
        <v>13.486199999999998</v>
      </c>
      <c r="AY122" s="68">
        <v>3.4270334928229667</v>
      </c>
      <c r="AZ122" s="68">
        <v>3.6469728685926892</v>
      </c>
      <c r="BA122" s="68" t="str">
        <f t="shared" si="29"/>
        <v>α0</v>
      </c>
      <c r="BB122" s="68">
        <f t="shared" si="30"/>
        <v>20</v>
      </c>
      <c r="BC122" s="68" t="e">
        <f t="shared" si="36"/>
        <v>#DIV/0!</v>
      </c>
      <c r="BD122" s="68" t="e">
        <f t="shared" si="37"/>
        <v>#DIV/0!</v>
      </c>
    </row>
    <row r="123" spans="19:56" s="2" customFormat="1" x14ac:dyDescent="0.3">
      <c r="S123" s="13">
        <v>60.5</v>
      </c>
      <c r="T123" s="14">
        <f t="shared" si="16"/>
        <v>6.0499999999999998E-2</v>
      </c>
      <c r="U123" s="14">
        <f t="shared" si="33"/>
        <v>5.7132352941176467</v>
      </c>
      <c r="V123" s="2">
        <f t="shared" si="34"/>
        <v>2.0791224999999995</v>
      </c>
      <c r="W123" s="15">
        <f t="shared" si="19"/>
        <v>6.0797868298121935</v>
      </c>
      <c r="X123" s="16">
        <f t="shared" si="32"/>
        <v>52.5</v>
      </c>
      <c r="Y123" s="14">
        <f t="shared" si="20"/>
        <v>54.066299069107593</v>
      </c>
      <c r="Z123" s="14">
        <f t="shared" si="21"/>
        <v>0.91819056076809324</v>
      </c>
      <c r="AA123" s="14">
        <f t="shared" si="22"/>
        <v>1.9022996171716169</v>
      </c>
      <c r="AB123" s="14">
        <f t="shared" si="23"/>
        <v>1.4951329372879749</v>
      </c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W123" s="68">
        <f t="shared" si="35"/>
        <v>60.5</v>
      </c>
      <c r="AX123" s="68">
        <f t="shared" si="27"/>
        <v>13.598584999999998</v>
      </c>
      <c r="AY123" s="68">
        <v>3.3127990430622014</v>
      </c>
      <c r="AZ123" s="68">
        <v>3.5254071063062669</v>
      </c>
      <c r="BA123" s="68" t="str">
        <f t="shared" si="29"/>
        <v>α0</v>
      </c>
      <c r="BB123" s="68">
        <f t="shared" si="30"/>
        <v>20</v>
      </c>
      <c r="BC123" s="68" t="e">
        <f t="shared" si="36"/>
        <v>#DIV/0!</v>
      </c>
      <c r="BD123" s="68" t="e">
        <f t="shared" si="37"/>
        <v>#DIV/0!</v>
      </c>
    </row>
    <row r="124" spans="19:56" s="2" customFormat="1" x14ac:dyDescent="0.3">
      <c r="S124" s="13">
        <v>61</v>
      </c>
      <c r="T124" s="14">
        <f t="shared" si="16"/>
        <v>6.0999999999999999E-2</v>
      </c>
      <c r="U124" s="14">
        <f t="shared" si="33"/>
        <v>5.5588235294117654</v>
      </c>
      <c r="V124" s="2">
        <f t="shared" si="34"/>
        <v>2.0229300000000001</v>
      </c>
      <c r="W124" s="15">
        <f t="shared" si="19"/>
        <v>5.9154682668442975</v>
      </c>
      <c r="X124" s="16">
        <f t="shared" si="32"/>
        <v>52.5</v>
      </c>
      <c r="Y124" s="14">
        <f t="shared" si="20"/>
        <v>53.983925418798876</v>
      </c>
      <c r="Z124" s="14">
        <f t="shared" si="21"/>
        <v>0.90984291180386012</v>
      </c>
      <c r="AA124" s="14">
        <f t="shared" si="22"/>
        <v>1.9013330322301991</v>
      </c>
      <c r="AB124" s="14">
        <f t="shared" si="23"/>
        <v>1.4951329372879749</v>
      </c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W124" s="68">
        <f t="shared" si="35"/>
        <v>61</v>
      </c>
      <c r="AX124" s="68">
        <f t="shared" si="27"/>
        <v>13.710969999999998</v>
      </c>
      <c r="AY124" s="68">
        <v>3.1985645933014357</v>
      </c>
      <c r="AZ124" s="68">
        <v>3.4038413440198441</v>
      </c>
      <c r="BA124" s="68" t="str">
        <f t="shared" si="29"/>
        <v>α0</v>
      </c>
      <c r="BB124" s="68">
        <f t="shared" si="30"/>
        <v>20</v>
      </c>
      <c r="BC124" s="68" t="e">
        <f t="shared" si="36"/>
        <v>#DIV/0!</v>
      </c>
      <c r="BD124" s="68" t="e">
        <f t="shared" si="37"/>
        <v>#DIV/0!</v>
      </c>
    </row>
    <row r="125" spans="19:56" s="2" customFormat="1" x14ac:dyDescent="0.3">
      <c r="S125" s="13">
        <v>61.5</v>
      </c>
      <c r="T125" s="14">
        <f t="shared" si="16"/>
        <v>6.1499999999999999E-2</v>
      </c>
      <c r="U125" s="14">
        <f t="shared" si="33"/>
        <v>5.4044117647058822</v>
      </c>
      <c r="V125" s="2">
        <f t="shared" si="34"/>
        <v>1.9667375</v>
      </c>
      <c r="W125" s="15">
        <f t="shared" si="19"/>
        <v>5.7511497038763997</v>
      </c>
      <c r="X125" s="16">
        <f t="shared" si="32"/>
        <v>52.5</v>
      </c>
      <c r="Y125" s="14">
        <f t="shared" si="20"/>
        <v>53.903687826477679</v>
      </c>
      <c r="Z125" s="14">
        <f t="shared" si="21"/>
        <v>0.90133920950614876</v>
      </c>
      <c r="AA125" s="14">
        <f t="shared" si="22"/>
        <v>1.9003905663034415</v>
      </c>
      <c r="AB125" s="14">
        <f t="shared" si="23"/>
        <v>1.4951329372879749</v>
      </c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W125" s="68">
        <f t="shared" si="35"/>
        <v>61.5</v>
      </c>
      <c r="AX125" s="68">
        <f t="shared" si="27"/>
        <v>13.823354999999999</v>
      </c>
      <c r="AY125" s="68">
        <v>3.08433014354067</v>
      </c>
      <c r="AZ125" s="68">
        <v>3.2822755817334204</v>
      </c>
      <c r="BA125" s="68" t="str">
        <f t="shared" si="29"/>
        <v>α0</v>
      </c>
      <c r="BB125" s="68">
        <f t="shared" si="30"/>
        <v>20</v>
      </c>
      <c r="BC125" s="68" t="e">
        <f t="shared" si="36"/>
        <v>#DIV/0!</v>
      </c>
      <c r="BD125" s="68" t="e">
        <f t="shared" si="37"/>
        <v>#DIV/0!</v>
      </c>
    </row>
    <row r="126" spans="19:56" s="2" customFormat="1" x14ac:dyDescent="0.3">
      <c r="S126" s="13">
        <v>62</v>
      </c>
      <c r="T126" s="14">
        <f t="shared" si="16"/>
        <v>6.2E-2</v>
      </c>
      <c r="U126" s="14">
        <f t="shared" si="33"/>
        <v>5.25</v>
      </c>
      <c r="V126" s="2">
        <f t="shared" si="34"/>
        <v>1.9105449999999999</v>
      </c>
      <c r="W126" s="15">
        <f t="shared" si="19"/>
        <v>5.5868311409085027</v>
      </c>
      <c r="X126" s="16">
        <f t="shared" si="32"/>
        <v>52.5</v>
      </c>
      <c r="Y126" s="14">
        <f t="shared" si="20"/>
        <v>53.825595844783187</v>
      </c>
      <c r="Z126" s="14">
        <f t="shared" si="21"/>
        <v>0.89267194950318474</v>
      </c>
      <c r="AA126" s="14">
        <f t="shared" si="22"/>
        <v>1.8994724040804665</v>
      </c>
      <c r="AB126" s="14">
        <f t="shared" si="23"/>
        <v>1.4951329372879749</v>
      </c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W126" s="68">
        <f>AW125+0.5</f>
        <v>62</v>
      </c>
      <c r="AX126" s="68">
        <f t="shared" si="27"/>
        <v>13.935739999999999</v>
      </c>
      <c r="AY126" s="68">
        <v>2.9700956937799043</v>
      </c>
      <c r="AZ126" s="68">
        <v>3.1607098194469971</v>
      </c>
      <c r="BA126" s="68" t="str">
        <f t="shared" si="29"/>
        <v>α0</v>
      </c>
      <c r="BB126" s="68">
        <f t="shared" si="30"/>
        <v>20</v>
      </c>
      <c r="BC126" s="68" t="e">
        <f t="shared" si="36"/>
        <v>#DIV/0!</v>
      </c>
      <c r="BD126" s="68" t="e">
        <f t="shared" si="37"/>
        <v>#DIV/0!</v>
      </c>
    </row>
    <row r="127" spans="19:56" s="2" customFormat="1" x14ac:dyDescent="0.3">
      <c r="S127" s="13">
        <v>62.5</v>
      </c>
      <c r="T127" s="14">
        <f t="shared" si="16"/>
        <v>6.25E-2</v>
      </c>
      <c r="U127" s="14">
        <f t="shared" si="33"/>
        <v>5.0955882352941178</v>
      </c>
      <c r="V127" s="2">
        <f t="shared" si="34"/>
        <v>1.8543524999999998</v>
      </c>
      <c r="W127" s="15">
        <f t="shared" si="19"/>
        <v>5.4225125779406058</v>
      </c>
      <c r="X127" s="16">
        <f t="shared" si="32"/>
        <v>52.5</v>
      </c>
      <c r="Y127" s="14">
        <f t="shared" si="20"/>
        <v>53.749658825681756</v>
      </c>
      <c r="Z127" s="14">
        <f t="shared" si="21"/>
        <v>0.88383303281173498</v>
      </c>
      <c r="AA127" s="14">
        <f t="shared" si="22"/>
        <v>1.8985787266738006</v>
      </c>
      <c r="AB127" s="14">
        <f t="shared" si="23"/>
        <v>1.4951329372879749</v>
      </c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W127" s="68">
        <f>AW126+0.5</f>
        <v>62.5</v>
      </c>
      <c r="AX127" s="68">
        <f t="shared" si="27"/>
        <v>14.048124999999999</v>
      </c>
      <c r="AY127" s="68">
        <v>2.8558612440191391</v>
      </c>
      <c r="AZ127" s="68">
        <v>3.0391440571605748</v>
      </c>
      <c r="BA127" s="68" t="str">
        <f t="shared" si="29"/>
        <v>α0</v>
      </c>
      <c r="BB127" s="68">
        <f t="shared" si="30"/>
        <v>20</v>
      </c>
      <c r="BC127" s="68" t="e">
        <f t="shared" si="36"/>
        <v>#DIV/0!</v>
      </c>
      <c r="BD127" s="68" t="e">
        <f t="shared" si="37"/>
        <v>#DIV/0!</v>
      </c>
    </row>
    <row r="128" spans="19:56" s="2" customFormat="1" x14ac:dyDescent="0.3">
      <c r="S128" s="13">
        <v>63</v>
      </c>
      <c r="T128" s="14">
        <f t="shared" si="16"/>
        <v>6.3E-2</v>
      </c>
      <c r="U128" s="14">
        <f t="shared" si="33"/>
        <v>4.9411764705882355</v>
      </c>
      <c r="V128" s="2">
        <f t="shared" si="34"/>
        <v>1.79816</v>
      </c>
      <c r="W128" s="15">
        <f t="shared" si="19"/>
        <v>5.258194014972708</v>
      </c>
      <c r="X128" s="16">
        <f t="shared" si="32"/>
        <v>52.5</v>
      </c>
      <c r="Y128" s="14">
        <f t="shared" si="20"/>
        <v>53.675885915260864</v>
      </c>
      <c r="Z128" s="14">
        <f t="shared" si="21"/>
        <v>0.874813699064239</v>
      </c>
      <c r="AA128" s="14">
        <f t="shared" si="22"/>
        <v>1.8977097114977826</v>
      </c>
      <c r="AB128" s="14">
        <f t="shared" si="23"/>
        <v>1.4951329372879749</v>
      </c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W128" s="68">
        <f>AW127+0.5</f>
        <v>63</v>
      </c>
      <c r="AX128" s="68">
        <f t="shared" si="27"/>
        <v>14.160509999999999</v>
      </c>
      <c r="AY128" s="68">
        <v>2.7416267942583734</v>
      </c>
      <c r="AZ128" s="68">
        <v>2.9175782948741515</v>
      </c>
      <c r="BA128" s="68" t="str">
        <f t="shared" si="29"/>
        <v>α0</v>
      </c>
      <c r="BB128" s="68">
        <f t="shared" si="30"/>
        <v>20</v>
      </c>
      <c r="BC128" s="68" t="e">
        <f t="shared" si="36"/>
        <v>#DIV/0!</v>
      </c>
      <c r="BD128" s="68" t="e">
        <f t="shared" si="37"/>
        <v>#DIV/0!</v>
      </c>
    </row>
    <row r="129" spans="19:56" s="2" customFormat="1" x14ac:dyDescent="0.3">
      <c r="S129" s="13">
        <v>63.5</v>
      </c>
      <c r="T129" s="14">
        <f t="shared" si="16"/>
        <v>6.3500000000000001E-2</v>
      </c>
      <c r="U129" s="14">
        <f t="shared" si="33"/>
        <v>4.7867647058823524</v>
      </c>
      <c r="V129" s="2">
        <f t="shared" si="34"/>
        <v>1.7419674999999999</v>
      </c>
      <c r="W129" s="15">
        <f t="shared" si="19"/>
        <v>5.0938754520048102</v>
      </c>
      <c r="X129" s="16">
        <f t="shared" si="32"/>
        <v>52.5</v>
      </c>
      <c r="Y129" s="14">
        <f t="shared" si="20"/>
        <v>53.60428604858641</v>
      </c>
      <c r="Z129" s="14">
        <f t="shared" si="21"/>
        <v>0.86560444988995766</v>
      </c>
      <c r="AA129" s="14">
        <f t="shared" si="22"/>
        <v>1.8968655321481542</v>
      </c>
      <c r="AB129" s="14">
        <f t="shared" si="23"/>
        <v>1.4951329372879749</v>
      </c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W129" s="68">
        <f t="shared" ref="AW129:AW162" si="38">AW128+0.5</f>
        <v>63.5</v>
      </c>
      <c r="AX129" s="68">
        <f t="shared" si="27"/>
        <v>14.272894999999998</v>
      </c>
      <c r="AY129" s="68">
        <v>2.6273923444976077</v>
      </c>
      <c r="AZ129" s="68">
        <v>2.7960125325877283</v>
      </c>
      <c r="BA129" s="68" t="str">
        <f t="shared" si="29"/>
        <v>α0</v>
      </c>
      <c r="BB129" s="68">
        <f t="shared" si="30"/>
        <v>20</v>
      </c>
      <c r="BC129" s="68" t="e">
        <f t="shared" si="36"/>
        <v>#DIV/0!</v>
      </c>
      <c r="BD129" s="68" t="e">
        <f t="shared" si="37"/>
        <v>#DIV/0!</v>
      </c>
    </row>
    <row r="130" spans="19:56" s="2" customFormat="1" x14ac:dyDescent="0.3">
      <c r="S130" s="13">
        <v>64</v>
      </c>
      <c r="T130" s="14">
        <f t="shared" si="16"/>
        <v>6.4000000000000001E-2</v>
      </c>
      <c r="U130" s="14">
        <f t="shared" si="33"/>
        <v>4.6323529411764701</v>
      </c>
      <c r="V130" s="2">
        <f t="shared" si="34"/>
        <v>1.6857749999999998</v>
      </c>
      <c r="W130" s="15">
        <f t="shared" si="19"/>
        <v>4.9295568890369132</v>
      </c>
      <c r="X130" s="16">
        <f t="shared" si="32"/>
        <v>52.5</v>
      </c>
      <c r="Y130" s="14">
        <f t="shared" si="20"/>
        <v>53.534867944629468</v>
      </c>
      <c r="Z130" s="14">
        <f t="shared" si="21"/>
        <v>0.85619496062945633</v>
      </c>
      <c r="AA130" s="14">
        <f t="shared" si="22"/>
        <v>1.8960463582829929</v>
      </c>
      <c r="AB130" s="14">
        <f t="shared" si="23"/>
        <v>1.4951329372879749</v>
      </c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W130" s="68">
        <f t="shared" si="38"/>
        <v>64</v>
      </c>
      <c r="AX130" s="68">
        <f t="shared" si="27"/>
        <v>14.38528</v>
      </c>
      <c r="AY130">
        <v>2.513157894736842</v>
      </c>
      <c r="AZ130" s="68">
        <v>2.6744467703013055</v>
      </c>
      <c r="BA130" s="68" t="str">
        <f t="shared" si="29"/>
        <v>α0</v>
      </c>
      <c r="BB130" s="68">
        <f t="shared" si="30"/>
        <v>20</v>
      </c>
      <c r="BC130" s="68" t="e">
        <f t="shared" si="36"/>
        <v>#DIV/0!</v>
      </c>
      <c r="BD130" s="68" t="e">
        <f t="shared" si="37"/>
        <v>#DIV/0!</v>
      </c>
    </row>
    <row r="131" spans="19:56" s="2" customFormat="1" x14ac:dyDescent="0.3">
      <c r="S131" s="13">
        <v>64.5</v>
      </c>
      <c r="T131" s="14">
        <f t="shared" ref="T131:T160" si="39">S131/1000</f>
        <v>6.4500000000000002E-2</v>
      </c>
      <c r="U131" s="14">
        <f t="shared" si="33"/>
        <v>4.4779411764705879</v>
      </c>
      <c r="V131" s="2">
        <f t="shared" si="34"/>
        <v>1.6295824999999997</v>
      </c>
      <c r="W131" s="15">
        <f t="shared" ref="W131:W159" si="40">(U131^2+V131^2)^(1/2)</f>
        <v>4.7652383260690163</v>
      </c>
      <c r="X131" s="16">
        <f t="shared" si="32"/>
        <v>52.5</v>
      </c>
      <c r="Y131" s="14">
        <f t="shared" ref="Y131:Y160" si="41">IF(X131&lt;(2*W131),(W131^2+($B$25*X131)^2)^(1/2),(((1/$B$25)*W131)^2+X131^2)^(1/2))</f>
        <v>53.46764010126892</v>
      </c>
      <c r="Z131" s="14">
        <f t="shared" ref="Z131:Z159" si="42">((32*W131)/($B$15*$A$19))^(1/3)</f>
        <v>0.84657397815223945</v>
      </c>
      <c r="AA131" s="14">
        <f t="shared" ref="AA131:AA160" si="43">((32*Y131)/($B$15*$A$19))^(1/3)</f>
        <v>1.8952523555051481</v>
      </c>
      <c r="AB131" s="14">
        <f t="shared" ref="AB131:AB160" si="44">((16*X131)/($B$15*$A$19))^(1/3)</f>
        <v>1.4951329372879749</v>
      </c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W131" s="68">
        <f t="shared" si="38"/>
        <v>64.5</v>
      </c>
      <c r="AX131" s="68">
        <f t="shared" si="27"/>
        <v>14.497665</v>
      </c>
      <c r="AY131">
        <v>2.3989234449760768</v>
      </c>
      <c r="AZ131">
        <v>2.5528810080148827</v>
      </c>
      <c r="BA131" s="68" t="str">
        <f t="shared" si="29"/>
        <v>α0</v>
      </c>
      <c r="BB131" s="68">
        <f t="shared" si="30"/>
        <v>20</v>
      </c>
      <c r="BC131" s="68" t="e">
        <f t="shared" si="36"/>
        <v>#DIV/0!</v>
      </c>
      <c r="BD131" s="68" t="e">
        <f t="shared" si="37"/>
        <v>#DIV/0!</v>
      </c>
    </row>
    <row r="132" spans="19:56" s="2" customFormat="1" x14ac:dyDescent="0.3">
      <c r="S132" s="13">
        <v>65</v>
      </c>
      <c r="T132" s="14">
        <f t="shared" si="39"/>
        <v>6.5000000000000002E-2</v>
      </c>
      <c r="U132" s="14">
        <f t="shared" si="33"/>
        <v>4.3235294117647065</v>
      </c>
      <c r="V132" s="2">
        <f t="shared" si="34"/>
        <v>1.5733900000000001</v>
      </c>
      <c r="W132" s="15">
        <f t="shared" si="40"/>
        <v>4.6009197631011203</v>
      </c>
      <c r="X132" s="16">
        <f t="shared" si="32"/>
        <v>52.5</v>
      </c>
      <c r="Y132" s="14">
        <f t="shared" si="41"/>
        <v>53.402610790376059</v>
      </c>
      <c r="Z132" s="14">
        <f t="shared" si="42"/>
        <v>0.83672920202822187</v>
      </c>
      <c r="AA132" s="14">
        <f t="shared" si="43"/>
        <v>1.8944836852463494</v>
      </c>
      <c r="AB132" s="14">
        <f t="shared" si="44"/>
        <v>1.4951329372879749</v>
      </c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W132" s="68">
        <f t="shared" si="38"/>
        <v>65</v>
      </c>
      <c r="AX132" s="68">
        <f t="shared" ref="AX132:AX162" si="45">2*$L$44*(((AW132)/1000)/2)</f>
        <v>14.610049999999999</v>
      </c>
      <c r="AY132">
        <v>2.2846889952153111</v>
      </c>
      <c r="AZ132">
        <v>2.4313152457284595</v>
      </c>
      <c r="BA132" s="68" t="str">
        <f t="shared" si="29"/>
        <v>α0</v>
      </c>
      <c r="BB132" s="68">
        <f t="shared" si="30"/>
        <v>20</v>
      </c>
      <c r="BC132" s="68" t="e">
        <f t="shared" si="36"/>
        <v>#DIV/0!</v>
      </c>
      <c r="BD132" s="68" t="e">
        <f t="shared" si="37"/>
        <v>#DIV/0!</v>
      </c>
    </row>
    <row r="133" spans="19:56" s="2" customFormat="1" x14ac:dyDescent="0.3">
      <c r="S133" s="13">
        <v>65.5</v>
      </c>
      <c r="T133" s="14">
        <f t="shared" si="39"/>
        <v>6.5500000000000003E-2</v>
      </c>
      <c r="U133" s="14">
        <f t="shared" si="33"/>
        <v>4.1691176470588243</v>
      </c>
      <c r="V133" s="2">
        <f t="shared" si="34"/>
        <v>1.5171975</v>
      </c>
      <c r="W133" s="15">
        <f t="shared" si="40"/>
        <v>4.4366012001332233</v>
      </c>
      <c r="X133" s="16">
        <f t="shared" si="32"/>
        <v>52.5</v>
      </c>
      <c r="Y133" s="14">
        <f t="shared" si="41"/>
        <v>53.339788052987444</v>
      </c>
      <c r="Z133" s="14">
        <f t="shared" si="42"/>
        <v>0.82664714564057529</v>
      </c>
      <c r="AA133" s="14">
        <f t="shared" si="43"/>
        <v>1.8937405046531479</v>
      </c>
      <c r="AB133" s="14">
        <f t="shared" si="44"/>
        <v>1.4951329372879749</v>
      </c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W133" s="68">
        <f t="shared" si="38"/>
        <v>65.5</v>
      </c>
      <c r="AX133" s="68">
        <f t="shared" si="45"/>
        <v>14.722434999999999</v>
      </c>
      <c r="AY133">
        <v>2.1704545454545454</v>
      </c>
      <c r="AZ133">
        <v>2.3097494834420367</v>
      </c>
      <c r="BA133" s="68" t="str">
        <f t="shared" si="29"/>
        <v>α0</v>
      </c>
      <c r="BB133" s="68">
        <f t="shared" si="30"/>
        <v>20</v>
      </c>
      <c r="BC133" s="68" t="e">
        <f t="shared" si="36"/>
        <v>#DIV/0!</v>
      </c>
      <c r="BD133" s="68" t="e">
        <f t="shared" si="37"/>
        <v>#DIV/0!</v>
      </c>
    </row>
    <row r="134" spans="19:56" s="2" customFormat="1" x14ac:dyDescent="0.3">
      <c r="S134" s="13">
        <v>66</v>
      </c>
      <c r="T134" s="14">
        <f t="shared" si="39"/>
        <v>6.6000000000000003E-2</v>
      </c>
      <c r="U134" s="14">
        <f t="shared" si="33"/>
        <v>4.0147058823529411</v>
      </c>
      <c r="V134" s="2">
        <f t="shared" si="34"/>
        <v>1.4610050000000001</v>
      </c>
      <c r="W134" s="15">
        <f t="shared" si="40"/>
        <v>4.2722826371653255</v>
      </c>
      <c r="X134" s="16">
        <f t="shared" si="32"/>
        <v>52.5</v>
      </c>
      <c r="Y134" s="14">
        <f t="shared" si="41"/>
        <v>53.279179694572242</v>
      </c>
      <c r="Z134" s="14">
        <f t="shared" si="42"/>
        <v>0.81631297297345973</v>
      </c>
      <c r="AA134" s="14">
        <f t="shared" si="43"/>
        <v>1.8930229664748572</v>
      </c>
      <c r="AB134" s="14">
        <f t="shared" si="44"/>
        <v>1.4951329372879749</v>
      </c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W134" s="68">
        <f t="shared" si="38"/>
        <v>66</v>
      </c>
      <c r="AX134" s="68">
        <f t="shared" si="45"/>
        <v>14.834819999999999</v>
      </c>
      <c r="AY134">
        <v>2.0562200956937797</v>
      </c>
      <c r="AZ134">
        <v>2.1881837211556134</v>
      </c>
      <c r="BA134" s="68" t="str">
        <f t="shared" si="29"/>
        <v>α0</v>
      </c>
      <c r="BB134" s="68">
        <f t="shared" si="30"/>
        <v>20</v>
      </c>
      <c r="BC134" s="68" t="e">
        <f t="shared" si="36"/>
        <v>#DIV/0!</v>
      </c>
      <c r="BD134" s="68" t="e">
        <f t="shared" si="37"/>
        <v>#DIV/0!</v>
      </c>
    </row>
    <row r="135" spans="19:56" s="2" customFormat="1" x14ac:dyDescent="0.3">
      <c r="S135" s="13">
        <v>66.5</v>
      </c>
      <c r="T135" s="14">
        <f t="shared" si="39"/>
        <v>6.6500000000000004E-2</v>
      </c>
      <c r="U135" s="14">
        <f t="shared" si="33"/>
        <v>3.8602941176470589</v>
      </c>
      <c r="V135" s="2">
        <f t="shared" si="34"/>
        <v>1.4048125</v>
      </c>
      <c r="W135" s="15">
        <f t="shared" si="40"/>
        <v>4.1079640741974286</v>
      </c>
      <c r="X135" s="16">
        <f t="shared" si="32"/>
        <v>52.5</v>
      </c>
      <c r="Y135" s="14">
        <f t="shared" si="41"/>
        <v>53.220793280400102</v>
      </c>
      <c r="Z135" s="14">
        <f t="shared" si="42"/>
        <v>0.80571030569869218</v>
      </c>
      <c r="AA135" s="14">
        <f t="shared" si="43"/>
        <v>1.892331218953655</v>
      </c>
      <c r="AB135" s="14">
        <f t="shared" si="44"/>
        <v>1.4951329372879749</v>
      </c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W135" s="68">
        <f t="shared" si="38"/>
        <v>66.5</v>
      </c>
      <c r="AX135" s="68">
        <f t="shared" si="45"/>
        <v>14.947205</v>
      </c>
      <c r="AY135">
        <v>1.9419856459330147</v>
      </c>
      <c r="AZ135">
        <v>2.0666179588691911</v>
      </c>
      <c r="BA135" s="68" t="str">
        <f t="shared" si="29"/>
        <v>α0</v>
      </c>
      <c r="BB135" s="68">
        <f t="shared" si="30"/>
        <v>20</v>
      </c>
      <c r="BC135" s="68" t="e">
        <f t="shared" si="36"/>
        <v>#DIV/0!</v>
      </c>
      <c r="BD135" s="68" t="e">
        <f t="shared" si="37"/>
        <v>#DIV/0!</v>
      </c>
    </row>
    <row r="136" spans="19:56" s="2" customFormat="1" x14ac:dyDescent="0.3">
      <c r="S136" s="13">
        <v>67</v>
      </c>
      <c r="T136" s="14">
        <f t="shared" si="39"/>
        <v>6.7000000000000004E-2</v>
      </c>
      <c r="U136" s="14">
        <f t="shared" si="33"/>
        <v>3.7058823529411766</v>
      </c>
      <c r="V136" s="2">
        <f t="shared" si="34"/>
        <v>1.3486199999999999</v>
      </c>
      <c r="W136" s="15">
        <f t="shared" si="40"/>
        <v>3.9436455112295317</v>
      </c>
      <c r="X136" s="16">
        <f t="shared" si="32"/>
        <v>52.5</v>
      </c>
      <c r="Y136" s="14">
        <f t="shared" si="41"/>
        <v>53.164636131015762</v>
      </c>
      <c r="Z136" s="14">
        <f t="shared" si="42"/>
        <v>0.79482099373064352</v>
      </c>
      <c r="AA136" s="14">
        <f t="shared" si="43"/>
        <v>1.8916654057170079</v>
      </c>
      <c r="AB136" s="14">
        <f t="shared" si="44"/>
        <v>1.4951329372879749</v>
      </c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W136" s="68">
        <f t="shared" si="38"/>
        <v>67</v>
      </c>
      <c r="AX136" s="68">
        <f t="shared" si="45"/>
        <v>15.05959</v>
      </c>
      <c r="AY136">
        <v>1.827751196172249</v>
      </c>
      <c r="AZ136">
        <v>1.9450521965827678</v>
      </c>
      <c r="BA136" s="68" t="str">
        <f t="shared" si="29"/>
        <v>α0</v>
      </c>
      <c r="BB136" s="68">
        <f t="shared" si="30"/>
        <v>20</v>
      </c>
      <c r="BC136" s="68" t="e">
        <f t="shared" si="36"/>
        <v>#DIV/0!</v>
      </c>
      <c r="BD136" s="68" t="e">
        <f t="shared" si="37"/>
        <v>#DIV/0!</v>
      </c>
    </row>
    <row r="137" spans="19:56" s="2" customFormat="1" x14ac:dyDescent="0.3">
      <c r="S137" s="13">
        <v>67.5</v>
      </c>
      <c r="T137" s="14">
        <f t="shared" si="39"/>
        <v>6.7500000000000004E-2</v>
      </c>
      <c r="U137" s="14">
        <f t="shared" si="33"/>
        <v>3.5514705882352939</v>
      </c>
      <c r="V137" s="2">
        <f t="shared" si="34"/>
        <v>1.2924274999999998</v>
      </c>
      <c r="W137" s="15">
        <f t="shared" si="40"/>
        <v>3.7793269482616338</v>
      </c>
      <c r="X137" s="16">
        <f t="shared" si="32"/>
        <v>52.5</v>
      </c>
      <c r="Y137" s="14">
        <f t="shared" si="41"/>
        <v>53.110715317826362</v>
      </c>
      <c r="Z137" s="14">
        <f t="shared" si="42"/>
        <v>0.7836248404919266</v>
      </c>
      <c r="AA137" s="14">
        <f t="shared" si="43"/>
        <v>1.8910256656725852</v>
      </c>
      <c r="AB137" s="14">
        <f t="shared" si="44"/>
        <v>1.4951329372879749</v>
      </c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W137" s="68">
        <f t="shared" si="38"/>
        <v>67.5</v>
      </c>
      <c r="AX137" s="68">
        <f t="shared" si="45"/>
        <v>15.171975</v>
      </c>
      <c r="AY137">
        <v>1.7135167464114833</v>
      </c>
      <c r="AZ137">
        <v>1.8234864342963446</v>
      </c>
      <c r="BA137" s="68" t="str">
        <f t="shared" si="29"/>
        <v>α0</v>
      </c>
      <c r="BB137" s="68">
        <f t="shared" si="30"/>
        <v>20</v>
      </c>
      <c r="BC137" s="68" t="e">
        <f t="shared" si="36"/>
        <v>#DIV/0!</v>
      </c>
      <c r="BD137" s="68" t="e">
        <f t="shared" si="37"/>
        <v>#DIV/0!</v>
      </c>
    </row>
    <row r="138" spans="19:56" s="2" customFormat="1" x14ac:dyDescent="0.3">
      <c r="S138" s="13">
        <v>68</v>
      </c>
      <c r="T138" s="14">
        <f t="shared" si="39"/>
        <v>6.8000000000000005E-2</v>
      </c>
      <c r="U138" s="14">
        <f t="shared" si="33"/>
        <v>3.3970588235294112</v>
      </c>
      <c r="V138" s="2">
        <f t="shared" si="34"/>
        <v>1.2362349999999998</v>
      </c>
      <c r="W138" s="15">
        <f t="shared" si="40"/>
        <v>3.6150083852937365</v>
      </c>
      <c r="X138" s="16">
        <f t="shared" si="32"/>
        <v>52.5</v>
      </c>
      <c r="Y138" s="14">
        <f t="shared" si="41"/>
        <v>53.059037658807483</v>
      </c>
      <c r="Z138" s="14">
        <f t="shared" si="42"/>
        <v>0.77209927155296798</v>
      </c>
      <c r="AA138" s="14">
        <f t="shared" si="43"/>
        <v>1.8904121329058123</v>
      </c>
      <c r="AB138" s="14">
        <f t="shared" si="44"/>
        <v>1.4951329372879749</v>
      </c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W138" s="68">
        <f t="shared" si="38"/>
        <v>68</v>
      </c>
      <c r="AX138" s="68">
        <f t="shared" si="45"/>
        <v>15.28436</v>
      </c>
      <c r="AY138">
        <v>1.5992822966507179</v>
      </c>
      <c r="AZ138">
        <v>1.701920672009922</v>
      </c>
      <c r="BA138" s="68" t="str">
        <f t="shared" si="29"/>
        <v>α0</v>
      </c>
      <c r="BB138" s="68">
        <f t="shared" si="30"/>
        <v>20</v>
      </c>
      <c r="BC138" s="68" t="e">
        <f t="shared" si="36"/>
        <v>#DIV/0!</v>
      </c>
      <c r="BD138" s="68" t="e">
        <f t="shared" si="37"/>
        <v>#DIV/0!</v>
      </c>
    </row>
    <row r="139" spans="19:56" s="2" customFormat="1" x14ac:dyDescent="0.3">
      <c r="S139" s="13">
        <v>68.5</v>
      </c>
      <c r="T139" s="14">
        <f t="shared" si="39"/>
        <v>6.8500000000000005E-2</v>
      </c>
      <c r="U139" s="14">
        <f t="shared" si="33"/>
        <v>3.242647058823529</v>
      </c>
      <c r="V139" s="2">
        <f t="shared" si="34"/>
        <v>1.1800424999999999</v>
      </c>
      <c r="W139" s="15">
        <f t="shared" si="40"/>
        <v>3.4506898223258391</v>
      </c>
      <c r="X139" s="16">
        <f t="shared" si="32"/>
        <v>52.5</v>
      </c>
      <c r="Y139" s="14">
        <f t="shared" si="41"/>
        <v>53.009609714333578</v>
      </c>
      <c r="Z139" s="14">
        <f t="shared" si="42"/>
        <v>0.76021893181474276</v>
      </c>
      <c r="AA139" s="14">
        <f t="shared" si="43"/>
        <v>1.8898249365802298</v>
      </c>
      <c r="AB139" s="14">
        <f t="shared" si="44"/>
        <v>1.4951329372879749</v>
      </c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W139" s="68">
        <f t="shared" si="38"/>
        <v>68.5</v>
      </c>
      <c r="AX139" s="68">
        <f t="shared" si="45"/>
        <v>15.396744999999999</v>
      </c>
      <c r="AY139">
        <v>1.4850478468899522</v>
      </c>
      <c r="AZ139">
        <v>1.5803549097234986</v>
      </c>
      <c r="BA139" s="68" t="str">
        <f t="shared" si="29"/>
        <v>α0</v>
      </c>
      <c r="BB139" s="68">
        <f t="shared" si="30"/>
        <v>20</v>
      </c>
      <c r="BC139" s="68" t="e">
        <f t="shared" si="36"/>
        <v>#DIV/0!</v>
      </c>
      <c r="BD139" s="68" t="e">
        <f t="shared" si="37"/>
        <v>#DIV/0!</v>
      </c>
    </row>
    <row r="140" spans="19:56" s="2" customFormat="1" x14ac:dyDescent="0.3">
      <c r="S140" s="13">
        <v>69</v>
      </c>
      <c r="T140" s="14">
        <f t="shared" si="39"/>
        <v>6.9000000000000006E-2</v>
      </c>
      <c r="U140" s="14">
        <f t="shared" si="33"/>
        <v>3.0882352941176476</v>
      </c>
      <c r="V140" s="2">
        <f t="shared" si="34"/>
        <v>1.1238500000000002</v>
      </c>
      <c r="W140" s="15">
        <f t="shared" si="40"/>
        <v>3.2863712593579431</v>
      </c>
      <c r="X140" s="16">
        <f t="shared" si="32"/>
        <v>52.5</v>
      </c>
      <c r="Y140" s="14">
        <f t="shared" si="41"/>
        <v>52.962437783138832</v>
      </c>
      <c r="Z140" s="14">
        <f t="shared" si="42"/>
        <v>0.74795519161155766</v>
      </c>
      <c r="AA140" s="14">
        <f t="shared" si="43"/>
        <v>1.889264200840806</v>
      </c>
      <c r="AB140" s="14">
        <f t="shared" si="44"/>
        <v>1.4951329372879749</v>
      </c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W140" s="68">
        <f>AW139+0.5</f>
        <v>69</v>
      </c>
      <c r="AX140" s="68">
        <f t="shared" si="45"/>
        <v>15.509130000000001</v>
      </c>
      <c r="AY140">
        <v>1.3708133971291867</v>
      </c>
      <c r="AZ140">
        <v>1.4587891474370758</v>
      </c>
      <c r="BA140" s="68" t="str">
        <f t="shared" si="29"/>
        <v>α0</v>
      </c>
      <c r="BB140" s="68">
        <f t="shared" si="30"/>
        <v>20</v>
      </c>
      <c r="BC140" s="68" t="e">
        <f t="shared" si="36"/>
        <v>#DIV/0!</v>
      </c>
      <c r="BD140" s="68" t="e">
        <f t="shared" si="37"/>
        <v>#DIV/0!</v>
      </c>
    </row>
    <row r="141" spans="19:56" s="2" customFormat="1" x14ac:dyDescent="0.3">
      <c r="S141" s="13">
        <v>69.5</v>
      </c>
      <c r="T141" s="14">
        <f t="shared" si="39"/>
        <v>6.9500000000000006E-2</v>
      </c>
      <c r="U141" s="14">
        <f t="shared" si="33"/>
        <v>2.9338235294117649</v>
      </c>
      <c r="V141" s="2">
        <f t="shared" si="34"/>
        <v>1.0676575000000001</v>
      </c>
      <c r="W141" s="15">
        <f t="shared" si="40"/>
        <v>3.1220526963900461</v>
      </c>
      <c r="X141" s="16">
        <f t="shared" si="32"/>
        <v>52.5</v>
      </c>
      <c r="Y141" s="14">
        <f t="shared" si="41"/>
        <v>52.917527898413759</v>
      </c>
      <c r="Z141" s="14">
        <f t="shared" si="42"/>
        <v>0.73527553544620028</v>
      </c>
      <c r="AA141" s="14">
        <f t="shared" si="43"/>
        <v>1.8887300447203585</v>
      </c>
      <c r="AB141" s="14">
        <f t="shared" si="44"/>
        <v>1.4951329372879749</v>
      </c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W141" s="68">
        <f t="shared" si="38"/>
        <v>69.5</v>
      </c>
      <c r="AX141" s="68">
        <f t="shared" si="45"/>
        <v>15.621515</v>
      </c>
      <c r="AY141">
        <v>1.256578947368421</v>
      </c>
      <c r="AZ141">
        <v>1.3372233851506528</v>
      </c>
      <c r="BA141" s="68" t="str">
        <f t="shared" si="29"/>
        <v>α0</v>
      </c>
      <c r="BB141" s="68">
        <f t="shared" si="30"/>
        <v>20</v>
      </c>
      <c r="BC141" s="68" t="e">
        <f t="shared" si="36"/>
        <v>#DIV/0!</v>
      </c>
      <c r="BD141" s="68" t="e">
        <f t="shared" si="37"/>
        <v>#DIV/0!</v>
      </c>
    </row>
    <row r="142" spans="19:56" s="2" customFormat="1" x14ac:dyDescent="0.3">
      <c r="S142" s="13">
        <v>70</v>
      </c>
      <c r="T142" s="14">
        <f t="shared" si="39"/>
        <v>7.0000000000000007E-2</v>
      </c>
      <c r="U142" s="14">
        <f t="shared" si="33"/>
        <v>2.7794117647058827</v>
      </c>
      <c r="V142" s="2">
        <f t="shared" si="34"/>
        <v>1.0114650000000001</v>
      </c>
      <c r="W142" s="15">
        <f t="shared" si="40"/>
        <v>2.9577341334221487</v>
      </c>
      <c r="X142" s="16">
        <f t="shared" si="32"/>
        <v>52.5</v>
      </c>
      <c r="Y142" s="14">
        <f t="shared" si="41"/>
        <v>52.874885824043247</v>
      </c>
      <c r="Z142" s="14">
        <f t="shared" si="42"/>
        <v>0.7221427976616287</v>
      </c>
      <c r="AA142" s="14">
        <f t="shared" si="43"/>
        <v>1.8882225820492315</v>
      </c>
      <c r="AB142" s="14">
        <f t="shared" si="44"/>
        <v>1.4951329372879749</v>
      </c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W142" s="68">
        <f t="shared" si="38"/>
        <v>70</v>
      </c>
      <c r="AX142" s="68">
        <f t="shared" si="45"/>
        <v>15.7339</v>
      </c>
      <c r="AY142">
        <v>1.1423444976076556</v>
      </c>
      <c r="AZ142">
        <v>1.2156576228642297</v>
      </c>
      <c r="BA142" s="68" t="str">
        <f t="shared" ref="BA142:BA162" si="46">$B$12</f>
        <v>α0</v>
      </c>
      <c r="BB142" s="68">
        <f t="shared" ref="BB142:BB162" si="47">$B$13</f>
        <v>20</v>
      </c>
      <c r="BC142" s="68" t="e">
        <f t="shared" si="36"/>
        <v>#DIV/0!</v>
      </c>
      <c r="BD142" s="68" t="e">
        <f t="shared" si="37"/>
        <v>#DIV/0!</v>
      </c>
    </row>
    <row r="143" spans="19:56" s="2" customFormat="1" x14ac:dyDescent="0.3">
      <c r="S143" s="13">
        <v>70.5</v>
      </c>
      <c r="T143" s="14">
        <f t="shared" si="39"/>
        <v>7.0499999999999993E-2</v>
      </c>
      <c r="U143" s="14">
        <f t="shared" si="33"/>
        <v>2.625</v>
      </c>
      <c r="V143" s="2">
        <f t="shared" si="34"/>
        <v>0.95527249999999997</v>
      </c>
      <c r="W143" s="15">
        <f t="shared" si="40"/>
        <v>2.7934155704542514</v>
      </c>
      <c r="X143" s="16">
        <f t="shared" si="32"/>
        <v>52.5</v>
      </c>
      <c r="Y143" s="14">
        <f t="shared" si="41"/>
        <v>52.834517050991252</v>
      </c>
      <c r="Z143" s="14">
        <f t="shared" si="42"/>
        <v>0.70851419585192943</v>
      </c>
      <c r="AA143" s="14">
        <f t="shared" si="43"/>
        <v>1.8877419213683722</v>
      </c>
      <c r="AB143" s="14">
        <f t="shared" si="44"/>
        <v>1.4951329372879749</v>
      </c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W143" s="68">
        <f t="shared" si="38"/>
        <v>70.5</v>
      </c>
      <c r="AX143" s="68">
        <f t="shared" si="45"/>
        <v>15.846284999999996</v>
      </c>
      <c r="AY143">
        <v>1.0281100478468899</v>
      </c>
      <c r="AZ143">
        <v>1.0940918605778067</v>
      </c>
      <c r="BA143" s="68" t="str">
        <f t="shared" si="46"/>
        <v>α0</v>
      </c>
      <c r="BB143" s="68">
        <f t="shared" si="47"/>
        <v>20</v>
      </c>
      <c r="BC143" s="68" t="e">
        <f t="shared" si="36"/>
        <v>#DIV/0!</v>
      </c>
      <c r="BD143" s="68" t="e">
        <f t="shared" si="37"/>
        <v>#DIV/0!</v>
      </c>
    </row>
    <row r="144" spans="19:56" s="2" customFormat="1" x14ac:dyDescent="0.3">
      <c r="S144" s="13">
        <v>71</v>
      </c>
      <c r="T144" s="14">
        <f t="shared" si="39"/>
        <v>7.0999999999999994E-2</v>
      </c>
      <c r="U144" s="14">
        <f t="shared" si="33"/>
        <v>2.4705882352941178</v>
      </c>
      <c r="V144" s="2">
        <f t="shared" si="34"/>
        <v>0.89907999999999999</v>
      </c>
      <c r="W144" s="15">
        <f t="shared" si="40"/>
        <v>2.629097007486354</v>
      </c>
      <c r="X144" s="16">
        <f t="shared" si="32"/>
        <v>52.5</v>
      </c>
      <c r="Y144" s="14">
        <f t="shared" si="41"/>
        <v>52.796426793837334</v>
      </c>
      <c r="Z144" s="14">
        <f t="shared" si="42"/>
        <v>0.69434009308538247</v>
      </c>
      <c r="AA144" s="14">
        <f t="shared" si="43"/>
        <v>1.8872881658459471</v>
      </c>
      <c r="AB144" s="14">
        <f t="shared" si="44"/>
        <v>1.4951329372879749</v>
      </c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W144" s="68">
        <f t="shared" si="38"/>
        <v>71</v>
      </c>
      <c r="AX144" s="68">
        <f t="shared" si="45"/>
        <v>15.958669999999998</v>
      </c>
      <c r="AY144">
        <v>0.91387559808612451</v>
      </c>
      <c r="AZ144">
        <v>0.97252609829138392</v>
      </c>
      <c r="BA144" s="68" t="str">
        <f t="shared" si="46"/>
        <v>α0</v>
      </c>
      <c r="BB144" s="68">
        <f t="shared" si="47"/>
        <v>20</v>
      </c>
      <c r="BC144" s="68" t="e">
        <f t="shared" si="36"/>
        <v>#DIV/0!</v>
      </c>
      <c r="BD144" s="68" t="e">
        <f t="shared" si="37"/>
        <v>#DIV/0!</v>
      </c>
    </row>
    <row r="145" spans="19:56" s="2" customFormat="1" x14ac:dyDescent="0.3">
      <c r="S145" s="13">
        <v>71.5</v>
      </c>
      <c r="T145" s="14">
        <f t="shared" si="39"/>
        <v>7.1499999999999994E-2</v>
      </c>
      <c r="U145" s="14">
        <f t="shared" si="33"/>
        <v>2.3161764705882351</v>
      </c>
      <c r="V145" s="2">
        <f t="shared" si="34"/>
        <v>0.8428874999999999</v>
      </c>
      <c r="W145" s="15">
        <f t="shared" si="40"/>
        <v>2.4647784445184566</v>
      </c>
      <c r="X145" s="16">
        <f t="shared" si="32"/>
        <v>52.5</v>
      </c>
      <c r="Y145" s="14">
        <f t="shared" si="41"/>
        <v>52.760619987470101</v>
      </c>
      <c r="Z145" s="14">
        <f t="shared" si="42"/>
        <v>0.679562390596535</v>
      </c>
      <c r="AA145" s="14">
        <f t="shared" si="43"/>
        <v>1.8868614131976365</v>
      </c>
      <c r="AB145" s="14">
        <f t="shared" si="44"/>
        <v>1.4951329372879749</v>
      </c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W145" s="68">
        <f t="shared" si="38"/>
        <v>71.5</v>
      </c>
      <c r="AX145" s="68">
        <f t="shared" si="45"/>
        <v>16.071054999999998</v>
      </c>
      <c r="AY145">
        <v>0.79964114832535893</v>
      </c>
      <c r="AZ145">
        <v>0.85096033600496102</v>
      </c>
      <c r="BA145" s="68" t="str">
        <f t="shared" si="46"/>
        <v>α0</v>
      </c>
      <c r="BB145" s="68">
        <f t="shared" si="47"/>
        <v>20</v>
      </c>
      <c r="BC145" s="68" t="e">
        <f t="shared" si="36"/>
        <v>#DIV/0!</v>
      </c>
      <c r="BD145" s="68" t="e">
        <f t="shared" si="37"/>
        <v>#DIV/0!</v>
      </c>
    </row>
    <row r="146" spans="19:56" s="2" customFormat="1" x14ac:dyDescent="0.3">
      <c r="S146" s="13">
        <v>72</v>
      </c>
      <c r="T146" s="14">
        <f t="shared" si="39"/>
        <v>7.1999999999999995E-2</v>
      </c>
      <c r="U146" s="14">
        <f t="shared" ref="U146:U159" si="48">$L$46*($T$81-T67)/2</f>
        <v>2.1617647058823528</v>
      </c>
      <c r="V146" s="2">
        <f t="shared" si="34"/>
        <v>0.78669499999999981</v>
      </c>
      <c r="W146" s="15">
        <f t="shared" si="40"/>
        <v>2.3004598815505597</v>
      </c>
      <c r="X146" s="16">
        <f t="shared" ref="X146:X160" si="49">$J$3</f>
        <v>52.5</v>
      </c>
      <c r="Y146" s="14">
        <f t="shared" si="41"/>
        <v>52.727101283942183</v>
      </c>
      <c r="Z146" s="14">
        <f t="shared" si="42"/>
        <v>0.66411240775605562</v>
      </c>
      <c r="AA146" s="14">
        <f t="shared" si="43"/>
        <v>1.8864617556107324</v>
      </c>
      <c r="AB146" s="14">
        <f t="shared" si="44"/>
        <v>1.4951329372879749</v>
      </c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W146" s="68">
        <f>AW145+0.5</f>
        <v>72</v>
      </c>
      <c r="AX146" s="68">
        <f t="shared" si="45"/>
        <v>16.183439999999997</v>
      </c>
      <c r="AY146">
        <v>0.68540669856459335</v>
      </c>
      <c r="AZ146">
        <v>0.72939457371853789</v>
      </c>
      <c r="BA146" s="68" t="str">
        <f t="shared" si="46"/>
        <v>α0</v>
      </c>
      <c r="BB146" s="68">
        <f t="shared" si="47"/>
        <v>20</v>
      </c>
      <c r="BC146" s="68" t="e">
        <f t="shared" si="36"/>
        <v>#DIV/0!</v>
      </c>
      <c r="BD146" s="68" t="e">
        <f t="shared" si="37"/>
        <v>#DIV/0!</v>
      </c>
    </row>
    <row r="147" spans="19:56" s="2" customFormat="1" x14ac:dyDescent="0.3">
      <c r="S147" s="13">
        <v>72.5</v>
      </c>
      <c r="T147" s="14">
        <f t="shared" si="39"/>
        <v>7.2499999999999995E-2</v>
      </c>
      <c r="U147" s="14">
        <f t="shared" si="48"/>
        <v>2.0073529411764701</v>
      </c>
      <c r="V147" s="2">
        <f t="shared" ref="V147:V160" si="50">$L$44*($T$81-T68)/2</f>
        <v>0.73050249999999983</v>
      </c>
      <c r="W147" s="15">
        <f t="shared" si="40"/>
        <v>2.1361413185826623</v>
      </c>
      <c r="X147" s="16">
        <f t="shared" si="49"/>
        <v>52.5</v>
      </c>
      <c r="Y147" s="14">
        <f t="shared" si="41"/>
        <v>52.695875049491583</v>
      </c>
      <c r="Z147" s="14">
        <f t="shared" si="42"/>
        <v>0.64790803601667912</v>
      </c>
      <c r="AA147" s="14">
        <f t="shared" si="43"/>
        <v>1.886089279672172</v>
      </c>
      <c r="AB147" s="14">
        <f t="shared" si="44"/>
        <v>1.4951329372879749</v>
      </c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W147" s="68">
        <f t="shared" si="38"/>
        <v>72.5</v>
      </c>
      <c r="AX147" s="68">
        <f t="shared" si="45"/>
        <v>16.295824999999997</v>
      </c>
      <c r="AY147">
        <v>0.57117224880382778</v>
      </c>
      <c r="AZ147">
        <v>0.60782881143211487</v>
      </c>
      <c r="BA147" s="68" t="str">
        <f t="shared" si="46"/>
        <v>α0</v>
      </c>
      <c r="BB147" s="68">
        <f t="shared" si="47"/>
        <v>20</v>
      </c>
      <c r="BC147" s="68" t="e">
        <f t="shared" si="36"/>
        <v>#DIV/0!</v>
      </c>
      <c r="BD147" s="68" t="e">
        <f t="shared" si="37"/>
        <v>#DIV/0!</v>
      </c>
    </row>
    <row r="148" spans="19:56" s="2" customFormat="1" x14ac:dyDescent="0.3">
      <c r="S148" s="13">
        <v>73</v>
      </c>
      <c r="T148" s="14">
        <f t="shared" si="39"/>
        <v>7.2999999999999995E-2</v>
      </c>
      <c r="U148" s="14">
        <f t="shared" si="48"/>
        <v>1.8529411764705876</v>
      </c>
      <c r="V148" s="2">
        <f t="shared" si="50"/>
        <v>0.67430999999999974</v>
      </c>
      <c r="W148" s="15">
        <f t="shared" si="40"/>
        <v>1.9718227556147649</v>
      </c>
      <c r="X148" s="16">
        <f t="shared" si="49"/>
        <v>52.5</v>
      </c>
      <c r="Y148" s="14">
        <f t="shared" si="41"/>
        <v>52.666945361733546</v>
      </c>
      <c r="Z148" s="14">
        <f t="shared" si="42"/>
        <v>0.63084984078721651</v>
      </c>
      <c r="AA148" s="14">
        <f t="shared" si="43"/>
        <v>1.885744066300618</v>
      </c>
      <c r="AB148" s="14">
        <f t="shared" si="44"/>
        <v>1.4951329372879749</v>
      </c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W148" s="68">
        <f t="shared" si="38"/>
        <v>73</v>
      </c>
      <c r="AX148" s="68">
        <f t="shared" si="45"/>
        <v>16.408209999999997</v>
      </c>
      <c r="AY148">
        <v>0.45693779904306225</v>
      </c>
      <c r="AZ148">
        <v>0.48626304914569196</v>
      </c>
      <c r="BA148" s="68" t="str">
        <f t="shared" si="46"/>
        <v>α0</v>
      </c>
      <c r="BB148" s="68">
        <f t="shared" si="47"/>
        <v>20</v>
      </c>
      <c r="BC148" s="68" t="e">
        <f t="shared" si="36"/>
        <v>#DIV/0!</v>
      </c>
      <c r="BD148" s="68" t="e">
        <f t="shared" si="37"/>
        <v>#DIV/0!</v>
      </c>
    </row>
    <row r="149" spans="19:56" s="2" customFormat="1" x14ac:dyDescent="0.3">
      <c r="S149" s="13">
        <v>73.5</v>
      </c>
      <c r="T149" s="14">
        <f t="shared" si="39"/>
        <v>7.3499999999999996E-2</v>
      </c>
      <c r="U149" s="14">
        <f t="shared" si="48"/>
        <v>1.6985294117647052</v>
      </c>
      <c r="V149" s="2">
        <f t="shared" si="50"/>
        <v>0.61811749999999976</v>
      </c>
      <c r="W149" s="15">
        <f t="shared" si="40"/>
        <v>1.8075041926468678</v>
      </c>
      <c r="X149" s="16">
        <f t="shared" si="49"/>
        <v>52.5</v>
      </c>
      <c r="Y149" s="14">
        <f t="shared" si="41"/>
        <v>52.640316007027238</v>
      </c>
      <c r="Z149" s="14">
        <f t="shared" si="42"/>
        <v>0.6128155979435308</v>
      </c>
      <c r="AA149" s="14">
        <f t="shared" si="43"/>
        <v>1.8854261906827088</v>
      </c>
      <c r="AB149" s="14">
        <f t="shared" si="44"/>
        <v>1.4951329372879749</v>
      </c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W149" s="68">
        <f t="shared" si="38"/>
        <v>73.5</v>
      </c>
      <c r="AX149" s="68">
        <f t="shared" si="45"/>
        <v>16.520594999999997</v>
      </c>
      <c r="AY149">
        <v>0.34270334928229668</v>
      </c>
      <c r="AZ149">
        <v>0.36469728685926894</v>
      </c>
      <c r="BA149" s="68" t="str">
        <f t="shared" si="46"/>
        <v>α0</v>
      </c>
      <c r="BB149" s="68">
        <f t="shared" si="47"/>
        <v>20</v>
      </c>
      <c r="BC149" s="68" t="e">
        <f t="shared" si="36"/>
        <v>#DIV/0!</v>
      </c>
      <c r="BD149" s="68" t="e">
        <f t="shared" si="37"/>
        <v>#DIV/0!</v>
      </c>
    </row>
    <row r="150" spans="19:56" s="2" customFormat="1" x14ac:dyDescent="0.3">
      <c r="S150" s="13">
        <v>74</v>
      </c>
      <c r="T150" s="14">
        <f t="shared" si="39"/>
        <v>7.3999999999999996E-2</v>
      </c>
      <c r="U150" s="14">
        <f t="shared" si="48"/>
        <v>1.5441176470588227</v>
      </c>
      <c r="V150" s="2">
        <f t="shared" si="50"/>
        <v>0.56192499999999967</v>
      </c>
      <c r="W150" s="15">
        <f t="shared" si="40"/>
        <v>1.6431856296789704</v>
      </c>
      <c r="X150" s="16">
        <f t="shared" si="49"/>
        <v>52.5</v>
      </c>
      <c r="Y150" s="14">
        <f t="shared" si="41"/>
        <v>52.615990478021153</v>
      </c>
      <c r="Z150" s="14">
        <f t="shared" si="42"/>
        <v>0.59365242899463122</v>
      </c>
      <c r="AA150" s="14">
        <f t="shared" si="43"/>
        <v>1.8851357222135789</v>
      </c>
      <c r="AB150" s="14">
        <f t="shared" si="44"/>
        <v>1.4951329372879749</v>
      </c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W150" s="68">
        <f t="shared" si="38"/>
        <v>74</v>
      </c>
      <c r="AX150" s="68">
        <f t="shared" si="45"/>
        <v>16.632979999999996</v>
      </c>
      <c r="AY150">
        <v>0.22846889952153113</v>
      </c>
      <c r="AZ150">
        <v>0.24313152457284598</v>
      </c>
      <c r="BA150" s="68" t="str">
        <f t="shared" si="46"/>
        <v>α0</v>
      </c>
      <c r="BB150" s="68">
        <f t="shared" si="47"/>
        <v>20</v>
      </c>
      <c r="BC150" s="68" t="e">
        <f t="shared" si="36"/>
        <v>#DIV/0!</v>
      </c>
      <c r="BD150" s="68" t="e">
        <f t="shared" si="37"/>
        <v>#DIV/0!</v>
      </c>
    </row>
    <row r="151" spans="19:56" s="2" customFormat="1" x14ac:dyDescent="0.3">
      <c r="S151" s="13">
        <v>74.5</v>
      </c>
      <c r="T151" s="14">
        <f t="shared" si="39"/>
        <v>7.4499999999999997E-2</v>
      </c>
      <c r="U151" s="14">
        <f t="shared" si="48"/>
        <v>1.3897058823529402</v>
      </c>
      <c r="V151" s="2">
        <f t="shared" si="50"/>
        <v>0.50573249999999959</v>
      </c>
      <c r="W151" s="15">
        <f t="shared" si="40"/>
        <v>1.4788670667110733</v>
      </c>
      <c r="X151" s="16">
        <f t="shared" si="49"/>
        <v>52.5</v>
      </c>
      <c r="Y151" s="14">
        <f t="shared" si="41"/>
        <v>52.593971971380931</v>
      </c>
      <c r="Z151" s="14">
        <f t="shared" si="42"/>
        <v>0.57316511833966388</v>
      </c>
      <c r="AA151" s="14">
        <f t="shared" si="43"/>
        <v>1.8848727244417551</v>
      </c>
      <c r="AB151" s="14">
        <f t="shared" si="44"/>
        <v>1.4951329372879749</v>
      </c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W151" s="68">
        <f t="shared" si="38"/>
        <v>74.5</v>
      </c>
      <c r="AX151" s="68">
        <f t="shared" si="45"/>
        <v>16.745365</v>
      </c>
      <c r="AY151">
        <v>0.11423444976076556</v>
      </c>
      <c r="AZ151">
        <v>0.12156576228642299</v>
      </c>
      <c r="BA151" s="68" t="str">
        <f t="shared" si="46"/>
        <v>α0</v>
      </c>
      <c r="BB151" s="68">
        <f t="shared" si="47"/>
        <v>20</v>
      </c>
      <c r="BC151" s="68" t="e">
        <f t="shared" si="36"/>
        <v>#DIV/0!</v>
      </c>
      <c r="BD151" s="68" t="e">
        <f t="shared" si="37"/>
        <v>#DIV/0!</v>
      </c>
    </row>
    <row r="152" spans="19:56" s="2" customFormat="1" x14ac:dyDescent="0.3">
      <c r="S152" s="13">
        <v>75</v>
      </c>
      <c r="T152" s="14">
        <f t="shared" si="39"/>
        <v>7.4999999999999997E-2</v>
      </c>
      <c r="U152" s="14">
        <f t="shared" si="48"/>
        <v>1.23529411764706</v>
      </c>
      <c r="V152" s="2">
        <f t="shared" si="50"/>
        <v>0.44954000000000038</v>
      </c>
      <c r="W152" s="15">
        <f t="shared" si="40"/>
        <v>1.3145485037431783</v>
      </c>
      <c r="X152" s="16">
        <f t="shared" si="49"/>
        <v>52.5</v>
      </c>
      <c r="Y152" s="14">
        <f t="shared" si="41"/>
        <v>52.574263385702857</v>
      </c>
      <c r="Z152" s="14">
        <f t="shared" si="42"/>
        <v>0.55109809709371704</v>
      </c>
      <c r="AA152" s="14">
        <f t="shared" si="43"/>
        <v>1.8846372550185169</v>
      </c>
      <c r="AB152" s="14">
        <f t="shared" si="44"/>
        <v>1.4951329372879749</v>
      </c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W152" s="68">
        <f t="shared" si="38"/>
        <v>75</v>
      </c>
      <c r="AX152" s="68">
        <f t="shared" si="45"/>
        <v>16.857749999999999</v>
      </c>
      <c r="AY152">
        <v>0</v>
      </c>
      <c r="AZ152">
        <v>0</v>
      </c>
      <c r="BA152" s="68" t="str">
        <f t="shared" si="46"/>
        <v>α0</v>
      </c>
      <c r="BB152" s="68">
        <f t="shared" si="47"/>
        <v>20</v>
      </c>
      <c r="BC152" s="68" t="e">
        <f t="shared" si="36"/>
        <v>#DIV/0!</v>
      </c>
      <c r="BD152" s="68" t="e">
        <f t="shared" si="37"/>
        <v>#DIV/0!</v>
      </c>
    </row>
    <row r="153" spans="19:56" s="2" customFormat="1" x14ac:dyDescent="0.3">
      <c r="S153" s="13">
        <v>75.5</v>
      </c>
      <c r="T153" s="14">
        <f t="shared" si="39"/>
        <v>7.5499999999999998E-2</v>
      </c>
      <c r="U153" s="14">
        <f t="shared" si="48"/>
        <v>1.0808823529411773</v>
      </c>
      <c r="V153" s="2">
        <f t="shared" si="50"/>
        <v>0.39334750000000029</v>
      </c>
      <c r="W153" s="15">
        <f t="shared" si="40"/>
        <v>1.1502299407752807</v>
      </c>
      <c r="X153" s="16">
        <f t="shared" si="49"/>
        <v>52.5</v>
      </c>
      <c r="Y153" s="14">
        <f t="shared" si="41"/>
        <v>52.556867319616515</v>
      </c>
      <c r="Z153" s="14">
        <f t="shared" si="42"/>
        <v>0.52710636734854843</v>
      </c>
      <c r="AA153" s="14">
        <f t="shared" si="43"/>
        <v>1.8844293656518147</v>
      </c>
      <c r="AB153" s="14">
        <f t="shared" si="44"/>
        <v>1.4951329372879749</v>
      </c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W153" s="68">
        <f t="shared" si="38"/>
        <v>75.5</v>
      </c>
      <c r="AX153" s="68">
        <f t="shared" si="45"/>
        <v>16.970134999999999</v>
      </c>
      <c r="AY153">
        <v>-0.11423444976076499</v>
      </c>
      <c r="AZ153">
        <v>-0.121565762286422</v>
      </c>
      <c r="BA153" s="68" t="str">
        <f t="shared" si="46"/>
        <v>α0</v>
      </c>
      <c r="BB153" s="68">
        <f t="shared" si="47"/>
        <v>20</v>
      </c>
      <c r="BC153" s="68" t="e">
        <f t="shared" ref="BC153:BC162" si="51">SQRT((((1/$B$78)*AZ153)^2)+(BA153^2))</f>
        <v>#DIV/0!</v>
      </c>
      <c r="BD153" s="68" t="e">
        <f t="shared" ref="BD153:BD162" si="52">SQRT((((1/$B$78)*AZ153)^2)+(BB153^2))</f>
        <v>#DIV/0!</v>
      </c>
    </row>
    <row r="154" spans="19:56" s="2" customFormat="1" x14ac:dyDescent="0.3">
      <c r="S154" s="13">
        <v>76</v>
      </c>
      <c r="T154" s="14">
        <f t="shared" si="39"/>
        <v>7.5999999999999998E-2</v>
      </c>
      <c r="U154" s="14">
        <f t="shared" si="48"/>
        <v>0.92647058823529493</v>
      </c>
      <c r="V154" s="2">
        <f t="shared" si="50"/>
        <v>0.33715500000000026</v>
      </c>
      <c r="W154" s="15">
        <f t="shared" si="40"/>
        <v>0.98591137780738369</v>
      </c>
      <c r="X154" s="16">
        <f t="shared" si="49"/>
        <v>52.5</v>
      </c>
      <c r="Y154" s="14">
        <f t="shared" si="41"/>
        <v>52.541786070079084</v>
      </c>
      <c r="Z154" s="14">
        <f t="shared" si="42"/>
        <v>0.50070585044979965</v>
      </c>
      <c r="AA154" s="14">
        <f t="shared" si="43"/>
        <v>1.8842491020648211</v>
      </c>
      <c r="AB154" s="14">
        <f t="shared" si="44"/>
        <v>1.4951329372879749</v>
      </c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W154" s="68">
        <f>AW153+0.5</f>
        <v>76</v>
      </c>
      <c r="AX154" s="68">
        <f t="shared" si="45"/>
        <v>17.082519999999999</v>
      </c>
      <c r="AY154">
        <v>-0.22846889952153099</v>
      </c>
      <c r="AZ154">
        <v>-0.24313152457284501</v>
      </c>
      <c r="BA154" s="68" t="str">
        <f t="shared" si="46"/>
        <v>α0</v>
      </c>
      <c r="BB154" s="68">
        <f t="shared" si="47"/>
        <v>20</v>
      </c>
      <c r="BC154" s="68" t="e">
        <f t="shared" si="51"/>
        <v>#DIV/0!</v>
      </c>
      <c r="BD154" s="68" t="e">
        <f t="shared" si="52"/>
        <v>#DIV/0!</v>
      </c>
    </row>
    <row r="155" spans="19:56" s="2" customFormat="1" x14ac:dyDescent="0.3">
      <c r="S155" s="13">
        <v>76.5</v>
      </c>
      <c r="T155" s="14">
        <f t="shared" si="39"/>
        <v>7.6499999999999999E-2</v>
      </c>
      <c r="U155" s="14">
        <f t="shared" si="48"/>
        <v>0.77205882352941246</v>
      </c>
      <c r="V155" s="2">
        <f t="shared" si="50"/>
        <v>0.28096250000000023</v>
      </c>
      <c r="W155" s="15">
        <f t="shared" si="40"/>
        <v>0.82159281483948643</v>
      </c>
      <c r="X155" s="16">
        <f t="shared" si="49"/>
        <v>52.5</v>
      </c>
      <c r="Y155" s="14">
        <f t="shared" si="41"/>
        <v>52.529021630864236</v>
      </c>
      <c r="Z155" s="14">
        <f t="shared" si="42"/>
        <v>0.47118224514477747</v>
      </c>
      <c r="AA155" s="14">
        <f t="shared" si="43"/>
        <v>1.884096503959183</v>
      </c>
      <c r="AB155" s="14">
        <f t="shared" si="44"/>
        <v>1.4951329372879749</v>
      </c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W155" s="68">
        <f t="shared" si="38"/>
        <v>76.5</v>
      </c>
      <c r="AX155" s="68">
        <f t="shared" si="45"/>
        <v>17.194904999999999</v>
      </c>
      <c r="AY155">
        <v>-0.34270334928229601</v>
      </c>
      <c r="AZ155">
        <v>-0.364697286859268</v>
      </c>
      <c r="BA155" s="68" t="str">
        <f t="shared" si="46"/>
        <v>α0</v>
      </c>
      <c r="BB155" s="68">
        <f t="shared" si="47"/>
        <v>20</v>
      </c>
      <c r="BC155" s="68" t="e">
        <f t="shared" si="51"/>
        <v>#DIV/0!</v>
      </c>
      <c r="BD155" s="68" t="e">
        <f t="shared" si="52"/>
        <v>#DIV/0!</v>
      </c>
    </row>
    <row r="156" spans="19:56" s="2" customFormat="1" x14ac:dyDescent="0.3">
      <c r="S156" s="13">
        <v>77</v>
      </c>
      <c r="T156" s="14">
        <f t="shared" si="39"/>
        <v>7.6999999999999999E-2</v>
      </c>
      <c r="U156" s="14">
        <f t="shared" si="48"/>
        <v>0.61764705882352999</v>
      </c>
      <c r="V156" s="2">
        <f t="shared" si="50"/>
        <v>0.22477000000000019</v>
      </c>
      <c r="W156" s="15">
        <f t="shared" si="40"/>
        <v>0.65727425187158917</v>
      </c>
      <c r="X156" s="16">
        <f t="shared" si="49"/>
        <v>52.5</v>
      </c>
      <c r="Y156" s="14">
        <f t="shared" si="41"/>
        <v>52.518575691247705</v>
      </c>
      <c r="Z156" s="14">
        <f t="shared" si="42"/>
        <v>0.43740684953211967</v>
      </c>
      <c r="AA156" s="14">
        <f t="shared" si="43"/>
        <v>1.8839716049830502</v>
      </c>
      <c r="AB156" s="14">
        <f t="shared" si="44"/>
        <v>1.4951329372879749</v>
      </c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W156" s="68">
        <f t="shared" si="38"/>
        <v>77</v>
      </c>
      <c r="AX156" s="68">
        <f t="shared" si="45"/>
        <v>17.307289999999998</v>
      </c>
      <c r="AY156">
        <v>-0.45693779904306198</v>
      </c>
      <c r="AZ156">
        <v>-0.48626304914569501</v>
      </c>
      <c r="BA156" s="68" t="str">
        <f t="shared" si="46"/>
        <v>α0</v>
      </c>
      <c r="BB156" s="68">
        <f t="shared" si="47"/>
        <v>20</v>
      </c>
      <c r="BC156" s="68" t="e">
        <f t="shared" si="51"/>
        <v>#DIV/0!</v>
      </c>
      <c r="BD156" s="68" t="e">
        <f t="shared" si="52"/>
        <v>#DIV/0!</v>
      </c>
    </row>
    <row r="157" spans="19:56" s="2" customFormat="1" x14ac:dyDescent="0.3">
      <c r="S157" s="13">
        <v>77.5</v>
      </c>
      <c r="T157" s="14">
        <f t="shared" si="39"/>
        <v>7.7499999999999999E-2</v>
      </c>
      <c r="U157" s="14">
        <f t="shared" si="48"/>
        <v>0.46323529411764747</v>
      </c>
      <c r="V157" s="2">
        <f t="shared" si="50"/>
        <v>0.16857750000000013</v>
      </c>
      <c r="W157" s="15">
        <f t="shared" si="40"/>
        <v>0.49295568890369185</v>
      </c>
      <c r="X157" s="16">
        <f t="shared" si="49"/>
        <v>52.5</v>
      </c>
      <c r="Y157" s="14">
        <f t="shared" si="41"/>
        <v>52.510449634891614</v>
      </c>
      <c r="Z157" s="14">
        <f t="shared" si="42"/>
        <v>0.39741049686532193</v>
      </c>
      <c r="AA157" s="14">
        <f t="shared" si="43"/>
        <v>1.883874432703919</v>
      </c>
      <c r="AB157" s="14">
        <f t="shared" si="44"/>
        <v>1.4951329372879749</v>
      </c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W157" s="68">
        <f t="shared" si="38"/>
        <v>77.5</v>
      </c>
      <c r="AX157" s="68">
        <f t="shared" si="45"/>
        <v>17.419674999999998</v>
      </c>
      <c r="AY157">
        <v>-0.57117224880383199</v>
      </c>
      <c r="AZ157">
        <v>-0.60782881143211498</v>
      </c>
      <c r="BA157" s="68" t="str">
        <f t="shared" si="46"/>
        <v>α0</v>
      </c>
      <c r="BB157" s="68">
        <f t="shared" si="47"/>
        <v>20</v>
      </c>
      <c r="BC157" s="68" t="e">
        <f t="shared" si="51"/>
        <v>#DIV/0!</v>
      </c>
      <c r="BD157" s="68" t="e">
        <f t="shared" si="52"/>
        <v>#DIV/0!</v>
      </c>
    </row>
    <row r="158" spans="19:56" s="2" customFormat="1" x14ac:dyDescent="0.3">
      <c r="S158" s="13">
        <v>78</v>
      </c>
      <c r="T158" s="14">
        <f t="shared" si="39"/>
        <v>7.8E-2</v>
      </c>
      <c r="U158" s="14">
        <f t="shared" si="48"/>
        <v>0.308823529411765</v>
      </c>
      <c r="V158" s="2">
        <f t="shared" si="50"/>
        <v>0.1123850000000001</v>
      </c>
      <c r="W158" s="15">
        <f t="shared" si="40"/>
        <v>0.32863712593579458</v>
      </c>
      <c r="X158" s="16">
        <f t="shared" si="49"/>
        <v>52.5</v>
      </c>
      <c r="Y158" s="14">
        <f t="shared" si="41"/>
        <v>52.504644538929398</v>
      </c>
      <c r="Z158" s="14">
        <f t="shared" si="42"/>
        <v>0.34717004654269135</v>
      </c>
      <c r="AA158" s="14">
        <f t="shared" si="43"/>
        <v>1.883805008586356</v>
      </c>
      <c r="AB158" s="14">
        <f t="shared" si="44"/>
        <v>1.4951329372879749</v>
      </c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W158" s="68">
        <f t="shared" si="38"/>
        <v>78</v>
      </c>
      <c r="AX158" s="68">
        <f t="shared" si="45"/>
        <v>17.532059999999998</v>
      </c>
      <c r="AY158">
        <v>-0.68540669856459202</v>
      </c>
      <c r="AZ158">
        <v>-0.729394573718535</v>
      </c>
      <c r="BA158" s="68" t="str">
        <f t="shared" si="46"/>
        <v>α0</v>
      </c>
      <c r="BB158" s="68">
        <f t="shared" si="47"/>
        <v>20</v>
      </c>
      <c r="BC158" s="68" t="e">
        <f t="shared" si="51"/>
        <v>#DIV/0!</v>
      </c>
      <c r="BD158" s="68" t="e">
        <f t="shared" si="52"/>
        <v>#DIV/0!</v>
      </c>
    </row>
    <row r="159" spans="19:56" s="2" customFormat="1" x14ac:dyDescent="0.3">
      <c r="S159" s="13">
        <v>78.5</v>
      </c>
      <c r="T159" s="14">
        <f t="shared" si="39"/>
        <v>7.85E-2</v>
      </c>
      <c r="U159" s="14">
        <f t="shared" si="48"/>
        <v>0.1544117647058825</v>
      </c>
      <c r="V159" s="2">
        <f t="shared" si="50"/>
        <v>5.6192500000000048E-2</v>
      </c>
      <c r="W159" s="15">
        <f t="shared" si="40"/>
        <v>0.16431856296789729</v>
      </c>
      <c r="X159" s="16">
        <f t="shared" si="49"/>
        <v>52.5</v>
      </c>
      <c r="Y159" s="14">
        <f t="shared" si="41"/>
        <v>52.501161173252463</v>
      </c>
      <c r="Z159" s="14">
        <f t="shared" si="42"/>
        <v>0.27554904854685852</v>
      </c>
      <c r="AA159" s="14">
        <f t="shared" si="43"/>
        <v>1.8837633479746279</v>
      </c>
      <c r="AB159" s="14">
        <f t="shared" si="44"/>
        <v>1.4951329372879749</v>
      </c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W159" s="68">
        <f>AW158+0.5</f>
        <v>78.5</v>
      </c>
      <c r="AX159" s="68">
        <f t="shared" si="45"/>
        <v>17.644444999999997</v>
      </c>
      <c r="AY159">
        <v>-0.79964114832536204</v>
      </c>
      <c r="AZ159">
        <v>-0.85096033600495502</v>
      </c>
      <c r="BA159" s="68" t="str">
        <f t="shared" si="46"/>
        <v>α0</v>
      </c>
      <c r="BB159" s="68">
        <f t="shared" si="47"/>
        <v>20</v>
      </c>
      <c r="BC159" s="68" t="e">
        <f t="shared" si="51"/>
        <v>#DIV/0!</v>
      </c>
      <c r="BD159" s="68" t="e">
        <f t="shared" si="52"/>
        <v>#DIV/0!</v>
      </c>
    </row>
    <row r="160" spans="19:56" s="2" customFormat="1" x14ac:dyDescent="0.3">
      <c r="S160" s="13">
        <v>79</v>
      </c>
      <c r="T160" s="14">
        <f t="shared" si="39"/>
        <v>7.9000000000000001E-2</v>
      </c>
      <c r="U160" s="14">
        <f>$L$46*($T$81-T81)/2</f>
        <v>0</v>
      </c>
      <c r="V160" s="2">
        <f t="shared" si="50"/>
        <v>0</v>
      </c>
      <c r="W160" s="15">
        <f>(U160^2+V160^2)^(1/2)</f>
        <v>0</v>
      </c>
      <c r="X160" s="16">
        <f t="shared" si="49"/>
        <v>52.5</v>
      </c>
      <c r="Y160" s="14">
        <f t="shared" si="41"/>
        <v>52.5</v>
      </c>
      <c r="Z160" s="14">
        <f>((32*W160)/($B$15*$A$19))^(1/3)</f>
        <v>0</v>
      </c>
      <c r="AA160" s="14">
        <f t="shared" si="43"/>
        <v>1.8837494600802707</v>
      </c>
      <c r="AB160" s="14">
        <f t="shared" si="44"/>
        <v>1.4951329372879749</v>
      </c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W160" s="68">
        <f t="shared" si="38"/>
        <v>79</v>
      </c>
      <c r="AX160" s="68">
        <f t="shared" si="45"/>
        <v>17.756829999999997</v>
      </c>
      <c r="AY160">
        <v>-0.91387559808612195</v>
      </c>
      <c r="AZ160">
        <v>-0.97252609829138503</v>
      </c>
      <c r="BA160" s="68" t="str">
        <f t="shared" si="46"/>
        <v>α0</v>
      </c>
      <c r="BB160" s="68">
        <f t="shared" si="47"/>
        <v>20</v>
      </c>
      <c r="BC160" s="68" t="e">
        <f t="shared" si="51"/>
        <v>#DIV/0!</v>
      </c>
      <c r="BD160" s="68" t="e">
        <f t="shared" si="52"/>
        <v>#DIV/0!</v>
      </c>
    </row>
    <row r="161" spans="19:56" s="2" customFormat="1" x14ac:dyDescent="0.3">
      <c r="S161" s="54"/>
      <c r="T161" s="8"/>
      <c r="U161" s="54"/>
      <c r="V161" s="8"/>
      <c r="AW161" s="68">
        <f t="shared" si="38"/>
        <v>79.5</v>
      </c>
      <c r="AX161" s="68">
        <f t="shared" si="45"/>
        <v>17.869215000000001</v>
      </c>
      <c r="AY161">
        <v>-1.0281100478468901</v>
      </c>
      <c r="AZ161">
        <v>-1.09409186057781</v>
      </c>
      <c r="BA161" s="68" t="str">
        <f t="shared" si="46"/>
        <v>α0</v>
      </c>
      <c r="BB161" s="68">
        <f t="shared" si="47"/>
        <v>20</v>
      </c>
      <c r="BC161" s="68" t="e">
        <f t="shared" si="51"/>
        <v>#DIV/0!</v>
      </c>
      <c r="BD161" s="68" t="e">
        <f t="shared" si="52"/>
        <v>#DIV/0!</v>
      </c>
    </row>
    <row r="162" spans="19:56" s="2" customFormat="1" x14ac:dyDescent="0.3">
      <c r="S162" s="54"/>
      <c r="U162" s="54"/>
      <c r="AW162" s="68">
        <f t="shared" si="38"/>
        <v>80</v>
      </c>
      <c r="AX162" s="68">
        <f t="shared" si="45"/>
        <v>17.9816</v>
      </c>
      <c r="AY162">
        <v>-1.14234449760765</v>
      </c>
      <c r="AZ162">
        <v>-1.21565762286423</v>
      </c>
      <c r="BA162" s="68" t="str">
        <f t="shared" si="46"/>
        <v>α0</v>
      </c>
      <c r="BB162" s="68">
        <f t="shared" si="47"/>
        <v>20</v>
      </c>
      <c r="BC162" s="68" t="e">
        <f t="shared" si="51"/>
        <v>#DIV/0!</v>
      </c>
      <c r="BD162" s="68" t="e">
        <f t="shared" si="52"/>
        <v>#DIV/0!</v>
      </c>
    </row>
    <row r="163" spans="19:56" s="2" customFormat="1" x14ac:dyDescent="0.3">
      <c r="S163" s="54"/>
    </row>
    <row r="164" spans="19:56" s="2" customFormat="1" x14ac:dyDescent="0.3">
      <c r="S164" s="54"/>
    </row>
    <row r="165" spans="19:56" s="2" customFormat="1" x14ac:dyDescent="0.3">
      <c r="S165" s="54"/>
    </row>
    <row r="166" spans="19:56" s="2" customFormat="1" x14ac:dyDescent="0.3">
      <c r="S166" s="54"/>
    </row>
    <row r="167" spans="19:56" s="2" customFormat="1" x14ac:dyDescent="0.3">
      <c r="S167" s="54"/>
    </row>
    <row r="168" spans="19:56" s="2" customFormat="1" x14ac:dyDescent="0.3">
      <c r="S168" s="54"/>
    </row>
    <row r="169" spans="19:56" s="2" customFormat="1" x14ac:dyDescent="0.3">
      <c r="S169" s="54"/>
    </row>
    <row r="170" spans="19:56" s="2" customFormat="1" x14ac:dyDescent="0.3">
      <c r="S170" s="54"/>
    </row>
    <row r="171" spans="19:56" s="2" customFormat="1" x14ac:dyDescent="0.3">
      <c r="S171" s="54"/>
    </row>
    <row r="172" spans="19:56" s="2" customFormat="1" x14ac:dyDescent="0.3">
      <c r="S172" s="54"/>
    </row>
    <row r="173" spans="19:56" s="2" customFormat="1" x14ac:dyDescent="0.3">
      <c r="S173" s="54"/>
    </row>
    <row r="174" spans="19:56" s="2" customFormat="1" x14ac:dyDescent="0.3">
      <c r="S174" s="54"/>
    </row>
    <row r="175" spans="19:56" s="2" customFormat="1" x14ac:dyDescent="0.3">
      <c r="S175" s="54"/>
    </row>
    <row r="176" spans="19:56" s="2" customFormat="1" x14ac:dyDescent="0.3">
      <c r="S176" s="54"/>
    </row>
    <row r="177" spans="19:19" s="2" customFormat="1" x14ac:dyDescent="0.3">
      <c r="S177" s="54"/>
    </row>
    <row r="178" spans="19:19" s="2" customFormat="1" x14ac:dyDescent="0.3">
      <c r="S178" s="54"/>
    </row>
    <row r="179" spans="19:19" s="2" customFormat="1" x14ac:dyDescent="0.3">
      <c r="S179" s="54"/>
    </row>
    <row r="180" spans="19:19" s="2" customFormat="1" x14ac:dyDescent="0.3">
      <c r="S180" s="54"/>
    </row>
    <row r="181" spans="19:19" s="2" customFormat="1" x14ac:dyDescent="0.3">
      <c r="S181" s="54"/>
    </row>
    <row r="182" spans="19:19" s="2" customFormat="1" x14ac:dyDescent="0.3">
      <c r="S182" s="54"/>
    </row>
    <row r="183" spans="19:19" s="2" customFormat="1" x14ac:dyDescent="0.3">
      <c r="S183" s="54"/>
    </row>
    <row r="184" spans="19:19" s="2" customFormat="1" x14ac:dyDescent="0.3">
      <c r="S184" s="54"/>
    </row>
    <row r="185" spans="19:19" s="2" customFormat="1" x14ac:dyDescent="0.3">
      <c r="S185" s="54"/>
    </row>
    <row r="186" spans="19:19" s="2" customFormat="1" x14ac:dyDescent="0.3">
      <c r="S186" s="54"/>
    </row>
    <row r="187" spans="19:19" s="2" customFormat="1" x14ac:dyDescent="0.3">
      <c r="S187" s="54"/>
    </row>
    <row r="188" spans="19:19" s="2" customFormat="1" x14ac:dyDescent="0.3">
      <c r="S188" s="54"/>
    </row>
    <row r="189" spans="19:19" s="2" customFormat="1" x14ac:dyDescent="0.3">
      <c r="S189" s="54"/>
    </row>
    <row r="190" spans="19:19" s="2" customFormat="1" x14ac:dyDescent="0.3">
      <c r="S190" s="54"/>
    </row>
    <row r="191" spans="19:19" s="2" customFormat="1" x14ac:dyDescent="0.3">
      <c r="S191" s="54"/>
    </row>
    <row r="192" spans="19:19" s="2" customFormat="1" x14ac:dyDescent="0.3">
      <c r="S192" s="54"/>
    </row>
    <row r="193" spans="19:19" s="2" customFormat="1" x14ac:dyDescent="0.3">
      <c r="S193" s="54"/>
    </row>
    <row r="194" spans="19:19" s="2" customFormat="1" x14ac:dyDescent="0.3">
      <c r="S194" s="54"/>
    </row>
    <row r="195" spans="19:19" s="2" customFormat="1" x14ac:dyDescent="0.3">
      <c r="S195" s="54"/>
    </row>
    <row r="196" spans="19:19" s="2" customFormat="1" x14ac:dyDescent="0.3">
      <c r="S196" s="54"/>
    </row>
    <row r="197" spans="19:19" s="2" customFormat="1" x14ac:dyDescent="0.3">
      <c r="S197" s="54"/>
    </row>
    <row r="198" spans="19:19" s="2" customFormat="1" x14ac:dyDescent="0.3">
      <c r="S198" s="54"/>
    </row>
    <row r="199" spans="19:19" s="2" customFormat="1" x14ac:dyDescent="0.3">
      <c r="S199" s="54"/>
    </row>
    <row r="200" spans="19:19" s="2" customFormat="1" x14ac:dyDescent="0.3">
      <c r="S200" s="54"/>
    </row>
    <row r="201" spans="19:19" s="2" customFormat="1" x14ac:dyDescent="0.3">
      <c r="S201" s="54"/>
    </row>
    <row r="202" spans="19:19" s="2" customFormat="1" x14ac:dyDescent="0.3">
      <c r="S202" s="54"/>
    </row>
    <row r="203" spans="19:19" s="2" customFormat="1" x14ac:dyDescent="0.3">
      <c r="S203" s="54"/>
    </row>
    <row r="204" spans="19:19" s="2" customFormat="1" x14ac:dyDescent="0.3">
      <c r="S204" s="54"/>
    </row>
    <row r="205" spans="19:19" s="2" customFormat="1" x14ac:dyDescent="0.3">
      <c r="S205" s="54"/>
    </row>
    <row r="206" spans="19:19" s="2" customFormat="1" x14ac:dyDescent="0.3">
      <c r="S206" s="54"/>
    </row>
    <row r="207" spans="19:19" s="2" customFormat="1" x14ac:dyDescent="0.3">
      <c r="S207" s="54"/>
    </row>
    <row r="208" spans="19:19" s="2" customFormat="1" x14ac:dyDescent="0.3">
      <c r="S208" s="54"/>
    </row>
    <row r="209" spans="19:19" s="2" customFormat="1" x14ac:dyDescent="0.3">
      <c r="S209" s="54"/>
    </row>
    <row r="210" spans="19:19" s="2" customFormat="1" x14ac:dyDescent="0.3">
      <c r="S210" s="54"/>
    </row>
    <row r="211" spans="19:19" s="2" customFormat="1" x14ac:dyDescent="0.3">
      <c r="S211" s="54"/>
    </row>
    <row r="212" spans="19:19" s="2" customFormat="1" x14ac:dyDescent="0.3">
      <c r="S212" s="54"/>
    </row>
    <row r="213" spans="19:19" s="2" customFormat="1" x14ac:dyDescent="0.3">
      <c r="S213" s="54"/>
    </row>
    <row r="214" spans="19:19" s="2" customFormat="1" x14ac:dyDescent="0.3">
      <c r="S214" s="54"/>
    </row>
    <row r="215" spans="19:19" s="2" customFormat="1" x14ac:dyDescent="0.3">
      <c r="S215" s="54"/>
    </row>
    <row r="216" spans="19:19" s="2" customFormat="1" x14ac:dyDescent="0.3">
      <c r="S216" s="54"/>
    </row>
    <row r="217" spans="19:19" s="2" customFormat="1" x14ac:dyDescent="0.3">
      <c r="S217" s="54"/>
    </row>
    <row r="218" spans="19:19" s="2" customFormat="1" x14ac:dyDescent="0.3">
      <c r="S218" s="54"/>
    </row>
    <row r="219" spans="19:19" s="2" customFormat="1" x14ac:dyDescent="0.3">
      <c r="S219" s="54"/>
    </row>
    <row r="220" spans="19:19" s="2" customFormat="1" x14ac:dyDescent="0.3">
      <c r="S220" s="54"/>
    </row>
    <row r="221" spans="19:19" s="2" customFormat="1" x14ac:dyDescent="0.3">
      <c r="S221" s="54"/>
    </row>
    <row r="222" spans="19:19" s="2" customFormat="1" x14ac:dyDescent="0.3">
      <c r="S222" s="54"/>
    </row>
    <row r="223" spans="19:19" s="2" customFormat="1" x14ac:dyDescent="0.3">
      <c r="S223" s="54"/>
    </row>
    <row r="224" spans="19:19" s="2" customFormat="1" x14ac:dyDescent="0.3">
      <c r="S224" s="54"/>
    </row>
    <row r="225" spans="19:19" s="2" customFormat="1" x14ac:dyDescent="0.3">
      <c r="S225" s="54"/>
    </row>
    <row r="226" spans="19:19" s="2" customFormat="1" x14ac:dyDescent="0.3">
      <c r="S226" s="54"/>
    </row>
    <row r="227" spans="19:19" s="2" customFormat="1" x14ac:dyDescent="0.3">
      <c r="S227" s="54"/>
    </row>
    <row r="228" spans="19:19" s="2" customFormat="1" x14ac:dyDescent="0.3">
      <c r="S228" s="54"/>
    </row>
    <row r="229" spans="19:19" s="2" customFormat="1" x14ac:dyDescent="0.3">
      <c r="S229" s="54"/>
    </row>
    <row r="230" spans="19:19" s="2" customFormat="1" x14ac:dyDescent="0.3">
      <c r="S230" s="54"/>
    </row>
    <row r="231" spans="19:19" s="2" customFormat="1" x14ac:dyDescent="0.3">
      <c r="S231" s="54"/>
    </row>
    <row r="232" spans="19:19" s="2" customFormat="1" x14ac:dyDescent="0.3">
      <c r="S232" s="54"/>
    </row>
    <row r="233" spans="19:19" s="2" customFormat="1" x14ac:dyDescent="0.3">
      <c r="S233" s="54"/>
    </row>
    <row r="234" spans="19:19" s="2" customFormat="1" x14ac:dyDescent="0.3">
      <c r="S234" s="54"/>
    </row>
    <row r="235" spans="19:19" s="2" customFormat="1" x14ac:dyDescent="0.3">
      <c r="S235" s="54"/>
    </row>
    <row r="236" spans="19:19" s="2" customFormat="1" x14ac:dyDescent="0.3">
      <c r="S236" s="54"/>
    </row>
    <row r="237" spans="19:19" s="2" customFormat="1" x14ac:dyDescent="0.3">
      <c r="S237" s="54"/>
    </row>
    <row r="238" spans="19:19" s="2" customFormat="1" x14ac:dyDescent="0.3">
      <c r="S238" s="54"/>
    </row>
    <row r="239" spans="19:19" s="2" customFormat="1" x14ac:dyDescent="0.3">
      <c r="S239" s="54"/>
    </row>
    <row r="240" spans="19:19" s="2" customFormat="1" x14ac:dyDescent="0.3">
      <c r="S240" s="54"/>
    </row>
    <row r="241" spans="19:19" s="2" customFormat="1" x14ac:dyDescent="0.3">
      <c r="S241" s="54"/>
    </row>
    <row r="242" spans="19:19" s="2" customFormat="1" x14ac:dyDescent="0.3">
      <c r="S242" s="54"/>
    </row>
    <row r="243" spans="19:19" s="2" customFormat="1" x14ac:dyDescent="0.3">
      <c r="S243" s="54"/>
    </row>
    <row r="244" spans="19:19" s="2" customFormat="1" x14ac:dyDescent="0.3">
      <c r="S244" s="54"/>
    </row>
    <row r="245" spans="19:19" s="2" customFormat="1" x14ac:dyDescent="0.3">
      <c r="S245" s="54"/>
    </row>
    <row r="246" spans="19:19" s="2" customFormat="1" x14ac:dyDescent="0.3">
      <c r="S246" s="54"/>
    </row>
    <row r="247" spans="19:19" s="2" customFormat="1" x14ac:dyDescent="0.3">
      <c r="S247" s="54"/>
    </row>
    <row r="248" spans="19:19" s="2" customFormat="1" x14ac:dyDescent="0.3">
      <c r="S248" s="54"/>
    </row>
    <row r="249" spans="19:19" s="2" customFormat="1" x14ac:dyDescent="0.3">
      <c r="S249" s="54"/>
    </row>
    <row r="250" spans="19:19" s="2" customFormat="1" x14ac:dyDescent="0.3">
      <c r="S250" s="54"/>
    </row>
    <row r="251" spans="19:19" s="2" customFormat="1" x14ac:dyDescent="0.3">
      <c r="S251" s="54"/>
    </row>
    <row r="252" spans="19:19" s="2" customFormat="1" x14ac:dyDescent="0.3">
      <c r="S252" s="54"/>
    </row>
    <row r="253" spans="19:19" s="2" customFormat="1" x14ac:dyDescent="0.3">
      <c r="S253" s="54"/>
    </row>
    <row r="254" spans="19:19" s="2" customFormat="1" x14ac:dyDescent="0.3">
      <c r="S254" s="54"/>
    </row>
    <row r="255" spans="19:19" s="2" customFormat="1" x14ac:dyDescent="0.3">
      <c r="S255" s="54"/>
    </row>
    <row r="256" spans="19:19" s="2" customFormat="1" x14ac:dyDescent="0.3">
      <c r="S256" s="54"/>
    </row>
    <row r="257" spans="19:19" s="2" customFormat="1" x14ac:dyDescent="0.3">
      <c r="S257" s="54"/>
    </row>
    <row r="258" spans="19:19" s="2" customFormat="1" x14ac:dyDescent="0.3">
      <c r="S258" s="54"/>
    </row>
    <row r="259" spans="19:19" s="2" customFormat="1" x14ac:dyDescent="0.3">
      <c r="S259" s="54"/>
    </row>
    <row r="260" spans="19:19" s="2" customFormat="1" x14ac:dyDescent="0.3">
      <c r="S260" s="54"/>
    </row>
    <row r="261" spans="19:19" s="2" customFormat="1" x14ac:dyDescent="0.3">
      <c r="S261" s="54"/>
    </row>
    <row r="262" spans="19:19" s="2" customFormat="1" x14ac:dyDescent="0.3">
      <c r="S262" s="54"/>
    </row>
    <row r="263" spans="19:19" s="2" customFormat="1" x14ac:dyDescent="0.3">
      <c r="S263" s="54"/>
    </row>
    <row r="264" spans="19:19" s="2" customFormat="1" x14ac:dyDescent="0.3">
      <c r="S264" s="54"/>
    </row>
    <row r="265" spans="19:19" s="2" customFormat="1" x14ac:dyDescent="0.3">
      <c r="S265" s="54"/>
    </row>
    <row r="266" spans="19:19" s="2" customFormat="1" x14ac:dyDescent="0.3">
      <c r="S266" s="54"/>
    </row>
    <row r="267" spans="19:19" s="2" customFormat="1" x14ac:dyDescent="0.3">
      <c r="S267" s="54"/>
    </row>
    <row r="268" spans="19:19" s="2" customFormat="1" x14ac:dyDescent="0.3">
      <c r="S268" s="54"/>
    </row>
    <row r="269" spans="19:19" s="2" customFormat="1" x14ac:dyDescent="0.3">
      <c r="S269" s="54"/>
    </row>
    <row r="270" spans="19:19" s="2" customFormat="1" x14ac:dyDescent="0.3">
      <c r="S270" s="54"/>
    </row>
    <row r="271" spans="19:19" s="2" customFormat="1" x14ac:dyDescent="0.3">
      <c r="S271" s="54"/>
    </row>
    <row r="272" spans="19:19" s="2" customFormat="1" x14ac:dyDescent="0.3">
      <c r="S272" s="54"/>
    </row>
    <row r="273" spans="19:19" s="2" customFormat="1" x14ac:dyDescent="0.3">
      <c r="S273" s="54"/>
    </row>
    <row r="274" spans="19:19" s="2" customFormat="1" x14ac:dyDescent="0.3">
      <c r="S274" s="54"/>
    </row>
    <row r="275" spans="19:19" s="2" customFormat="1" x14ac:dyDescent="0.3">
      <c r="S275" s="54"/>
    </row>
    <row r="276" spans="19:19" s="2" customFormat="1" x14ac:dyDescent="0.3">
      <c r="S276" s="54"/>
    </row>
    <row r="277" spans="19:19" s="2" customFormat="1" x14ac:dyDescent="0.3">
      <c r="S277" s="54"/>
    </row>
    <row r="278" spans="19:19" s="2" customFormat="1" x14ac:dyDescent="0.3">
      <c r="S278" s="54"/>
    </row>
    <row r="279" spans="19:19" s="2" customFormat="1" x14ac:dyDescent="0.3">
      <c r="S279" s="54"/>
    </row>
    <row r="280" spans="19:19" s="2" customFormat="1" x14ac:dyDescent="0.3">
      <c r="S280" s="54"/>
    </row>
    <row r="281" spans="19:19" s="2" customFormat="1" x14ac:dyDescent="0.3">
      <c r="S281" s="54"/>
    </row>
    <row r="282" spans="19:19" s="2" customFormat="1" x14ac:dyDescent="0.3">
      <c r="S282" s="54"/>
    </row>
    <row r="283" spans="19:19" s="2" customFormat="1" x14ac:dyDescent="0.3">
      <c r="S283" s="54"/>
    </row>
    <row r="284" spans="19:19" s="2" customFormat="1" x14ac:dyDescent="0.3">
      <c r="S284" s="54"/>
    </row>
    <row r="285" spans="19:19" s="2" customFormat="1" x14ac:dyDescent="0.3">
      <c r="S285" s="54"/>
    </row>
    <row r="286" spans="19:19" s="2" customFormat="1" x14ac:dyDescent="0.3">
      <c r="S286" s="54"/>
    </row>
    <row r="287" spans="19:19" s="2" customFormat="1" x14ac:dyDescent="0.3">
      <c r="S287" s="54"/>
    </row>
    <row r="288" spans="19:19" s="2" customFormat="1" x14ac:dyDescent="0.3">
      <c r="S288" s="54"/>
    </row>
    <row r="289" spans="19:19" s="2" customFormat="1" x14ac:dyDescent="0.3">
      <c r="S289" s="54"/>
    </row>
    <row r="290" spans="19:19" s="2" customFormat="1" x14ac:dyDescent="0.3">
      <c r="S290" s="54"/>
    </row>
    <row r="291" spans="19:19" s="2" customFormat="1" x14ac:dyDescent="0.3">
      <c r="S291" s="54"/>
    </row>
    <row r="292" spans="19:19" s="2" customFormat="1" x14ac:dyDescent="0.3">
      <c r="S292" s="54"/>
    </row>
    <row r="293" spans="19:19" s="2" customFormat="1" x14ac:dyDescent="0.3">
      <c r="S293" s="54"/>
    </row>
    <row r="294" spans="19:19" s="2" customFormat="1" x14ac:dyDescent="0.3">
      <c r="S294" s="54"/>
    </row>
    <row r="295" spans="19:19" s="2" customFormat="1" x14ac:dyDescent="0.3">
      <c r="S295" s="54"/>
    </row>
    <row r="296" spans="19:19" s="2" customFormat="1" x14ac:dyDescent="0.3">
      <c r="S296" s="54"/>
    </row>
    <row r="297" spans="19:19" s="2" customFormat="1" x14ac:dyDescent="0.3">
      <c r="S297" s="54"/>
    </row>
    <row r="298" spans="19:19" s="2" customFormat="1" x14ac:dyDescent="0.3">
      <c r="S298" s="54"/>
    </row>
    <row r="299" spans="19:19" s="2" customFormat="1" x14ac:dyDescent="0.3">
      <c r="S299" s="54"/>
    </row>
    <row r="300" spans="19:19" s="2" customFormat="1" x14ac:dyDescent="0.3">
      <c r="S300" s="54"/>
    </row>
    <row r="301" spans="19:19" s="2" customFormat="1" x14ac:dyDescent="0.3">
      <c r="S301" s="54"/>
    </row>
    <row r="302" spans="19:19" s="2" customFormat="1" x14ac:dyDescent="0.3">
      <c r="S302" s="54"/>
    </row>
    <row r="303" spans="19:19" s="2" customFormat="1" x14ac:dyDescent="0.3">
      <c r="S303" s="54"/>
    </row>
    <row r="304" spans="19:19" s="2" customFormat="1" x14ac:dyDescent="0.3">
      <c r="S304" s="54"/>
    </row>
    <row r="305" spans="19:19" s="2" customFormat="1" x14ac:dyDescent="0.3">
      <c r="S305" s="54"/>
    </row>
    <row r="306" spans="19:19" s="2" customFormat="1" x14ac:dyDescent="0.3">
      <c r="S306" s="54"/>
    </row>
    <row r="307" spans="19:19" s="2" customFormat="1" x14ac:dyDescent="0.3">
      <c r="S307" s="54"/>
    </row>
    <row r="308" spans="19:19" s="2" customFormat="1" x14ac:dyDescent="0.3">
      <c r="S308" s="54"/>
    </row>
    <row r="309" spans="19:19" s="2" customFormat="1" x14ac:dyDescent="0.3">
      <c r="S309" s="54"/>
    </row>
    <row r="310" spans="19:19" s="2" customFormat="1" x14ac:dyDescent="0.3">
      <c r="S310" s="54"/>
    </row>
    <row r="311" spans="19:19" s="2" customFormat="1" x14ac:dyDescent="0.3">
      <c r="S311" s="54"/>
    </row>
    <row r="312" spans="19:19" s="2" customFormat="1" x14ac:dyDescent="0.3">
      <c r="S312" s="54"/>
    </row>
    <row r="313" spans="19:19" s="2" customFormat="1" x14ac:dyDescent="0.3">
      <c r="S313" s="54"/>
    </row>
    <row r="314" spans="19:19" s="2" customFormat="1" x14ac:dyDescent="0.3">
      <c r="S314" s="54"/>
    </row>
    <row r="315" spans="19:19" s="2" customFormat="1" x14ac:dyDescent="0.3">
      <c r="S315" s="54"/>
    </row>
    <row r="316" spans="19:19" s="2" customFormat="1" x14ac:dyDescent="0.3">
      <c r="S316" s="54"/>
    </row>
    <row r="317" spans="19:19" s="2" customFormat="1" x14ac:dyDescent="0.3">
      <c r="S317" s="54"/>
    </row>
    <row r="318" spans="19:19" s="2" customFormat="1" x14ac:dyDescent="0.3">
      <c r="S318" s="54"/>
    </row>
    <row r="319" spans="19:19" s="2" customFormat="1" x14ac:dyDescent="0.3">
      <c r="S319" s="54"/>
    </row>
    <row r="320" spans="19:19" s="2" customFormat="1" x14ac:dyDescent="0.3">
      <c r="S320" s="54"/>
    </row>
    <row r="321" spans="19:19" s="2" customFormat="1" x14ac:dyDescent="0.3">
      <c r="S321" s="54"/>
    </row>
    <row r="322" spans="19:19" s="2" customFormat="1" x14ac:dyDescent="0.3">
      <c r="S322" s="54"/>
    </row>
    <row r="323" spans="19:19" s="2" customFormat="1" x14ac:dyDescent="0.3">
      <c r="S323" s="54"/>
    </row>
    <row r="324" spans="19:19" s="2" customFormat="1" x14ac:dyDescent="0.3">
      <c r="S324" s="54"/>
    </row>
    <row r="325" spans="19:19" s="2" customFormat="1" x14ac:dyDescent="0.3">
      <c r="S325" s="54"/>
    </row>
    <row r="326" spans="19:19" s="2" customFormat="1" x14ac:dyDescent="0.3">
      <c r="S326" s="54"/>
    </row>
    <row r="327" spans="19:19" s="2" customFormat="1" x14ac:dyDescent="0.3">
      <c r="S327" s="54"/>
    </row>
    <row r="328" spans="19:19" s="2" customFormat="1" x14ac:dyDescent="0.3">
      <c r="S328" s="54"/>
    </row>
    <row r="329" spans="19:19" s="2" customFormat="1" x14ac:dyDescent="0.3">
      <c r="S329" s="54"/>
    </row>
    <row r="330" spans="19:19" s="2" customFormat="1" x14ac:dyDescent="0.3">
      <c r="S330" s="54"/>
    </row>
    <row r="331" spans="19:19" s="2" customFormat="1" x14ac:dyDescent="0.3">
      <c r="S331" s="54"/>
    </row>
    <row r="332" spans="19:19" s="2" customFormat="1" x14ac:dyDescent="0.3">
      <c r="S332" s="54"/>
    </row>
    <row r="333" spans="19:19" s="2" customFormat="1" x14ac:dyDescent="0.3">
      <c r="S333" s="54"/>
    </row>
    <row r="334" spans="19:19" s="2" customFormat="1" x14ac:dyDescent="0.3">
      <c r="S334" s="54"/>
    </row>
    <row r="335" spans="19:19" s="2" customFormat="1" x14ac:dyDescent="0.3">
      <c r="S335" s="54"/>
    </row>
    <row r="336" spans="19:19" s="2" customFormat="1" x14ac:dyDescent="0.3">
      <c r="S336" s="54"/>
    </row>
    <row r="337" spans="19:19" s="2" customFormat="1" x14ac:dyDescent="0.3">
      <c r="S337" s="54"/>
    </row>
    <row r="338" spans="19:19" s="2" customFormat="1" x14ac:dyDescent="0.3">
      <c r="S338" s="54"/>
    </row>
    <row r="339" spans="19:19" s="2" customFormat="1" x14ac:dyDescent="0.3">
      <c r="S339" s="54"/>
    </row>
    <row r="340" spans="19:19" s="2" customFormat="1" x14ac:dyDescent="0.3">
      <c r="S340" s="54"/>
    </row>
    <row r="341" spans="19:19" s="2" customFormat="1" x14ac:dyDescent="0.3">
      <c r="S341" s="54"/>
    </row>
    <row r="342" spans="19:19" s="2" customFormat="1" x14ac:dyDescent="0.3">
      <c r="S342" s="54"/>
    </row>
    <row r="343" spans="19:19" s="2" customFormat="1" x14ac:dyDescent="0.3">
      <c r="S343" s="54"/>
    </row>
    <row r="344" spans="19:19" s="2" customFormat="1" x14ac:dyDescent="0.3">
      <c r="S344" s="54"/>
    </row>
    <row r="345" spans="19:19" s="2" customFormat="1" x14ac:dyDescent="0.3">
      <c r="S345" s="54"/>
    </row>
    <row r="346" spans="19:19" s="2" customFormat="1" x14ac:dyDescent="0.3">
      <c r="S346" s="54"/>
    </row>
    <row r="347" spans="19:19" s="2" customFormat="1" x14ac:dyDescent="0.3">
      <c r="S347" s="54"/>
    </row>
    <row r="348" spans="19:19" s="2" customFormat="1" x14ac:dyDescent="0.3">
      <c r="S348" s="54"/>
    </row>
    <row r="349" spans="19:19" s="2" customFormat="1" x14ac:dyDescent="0.3">
      <c r="S349" s="54"/>
    </row>
    <row r="350" spans="19:19" s="2" customFormat="1" x14ac:dyDescent="0.3">
      <c r="S350" s="54"/>
    </row>
    <row r="351" spans="19:19" s="2" customFormat="1" x14ac:dyDescent="0.3">
      <c r="S351" s="54"/>
    </row>
    <row r="352" spans="19:19" s="2" customFormat="1" x14ac:dyDescent="0.3">
      <c r="S352" s="54"/>
    </row>
    <row r="353" spans="19:19" s="2" customFormat="1" x14ac:dyDescent="0.3">
      <c r="S353" s="54"/>
    </row>
    <row r="354" spans="19:19" s="2" customFormat="1" x14ac:dyDescent="0.3">
      <c r="S354" s="54"/>
    </row>
    <row r="355" spans="19:19" s="2" customFormat="1" x14ac:dyDescent="0.3">
      <c r="S355" s="54"/>
    </row>
    <row r="356" spans="19:19" s="2" customFormat="1" x14ac:dyDescent="0.3">
      <c r="S356" s="54"/>
    </row>
    <row r="357" spans="19:19" s="2" customFormat="1" x14ac:dyDescent="0.3">
      <c r="S357" s="54"/>
    </row>
    <row r="358" spans="19:19" s="2" customFormat="1" x14ac:dyDescent="0.3">
      <c r="S358" s="54"/>
    </row>
    <row r="359" spans="19:19" s="2" customFormat="1" x14ac:dyDescent="0.3">
      <c r="S359" s="54"/>
    </row>
    <row r="360" spans="19:19" s="2" customFormat="1" x14ac:dyDescent="0.3">
      <c r="S360" s="54"/>
    </row>
    <row r="361" spans="19:19" s="2" customFormat="1" x14ac:dyDescent="0.3">
      <c r="S361" s="54"/>
    </row>
    <row r="362" spans="19:19" s="2" customFormat="1" x14ac:dyDescent="0.3">
      <c r="S362" s="54"/>
    </row>
    <row r="363" spans="19:19" s="2" customFormat="1" x14ac:dyDescent="0.3">
      <c r="S363" s="54"/>
    </row>
    <row r="364" spans="19:19" s="2" customFormat="1" x14ac:dyDescent="0.3">
      <c r="S364" s="54"/>
    </row>
    <row r="365" spans="19:19" s="2" customFormat="1" x14ac:dyDescent="0.3">
      <c r="S365" s="54"/>
    </row>
    <row r="366" spans="19:19" s="2" customFormat="1" x14ac:dyDescent="0.3">
      <c r="S366" s="54"/>
    </row>
    <row r="367" spans="19:19" s="2" customFormat="1" x14ac:dyDescent="0.3">
      <c r="S367" s="54"/>
    </row>
    <row r="368" spans="19:19" s="2" customFormat="1" x14ac:dyDescent="0.3">
      <c r="S368" s="54"/>
    </row>
    <row r="369" spans="19:19" s="2" customFormat="1" x14ac:dyDescent="0.3">
      <c r="S369" s="54"/>
    </row>
    <row r="370" spans="19:19" s="2" customFormat="1" x14ac:dyDescent="0.3">
      <c r="S370" s="54"/>
    </row>
    <row r="371" spans="19:19" s="2" customFormat="1" x14ac:dyDescent="0.3">
      <c r="S371" s="54"/>
    </row>
    <row r="372" spans="19:19" s="2" customFormat="1" x14ac:dyDescent="0.3">
      <c r="S372" s="54"/>
    </row>
    <row r="373" spans="19:19" s="2" customFormat="1" x14ac:dyDescent="0.3">
      <c r="S373" s="54"/>
    </row>
    <row r="374" spans="19:19" s="2" customFormat="1" x14ac:dyDescent="0.3">
      <c r="S374" s="54"/>
    </row>
    <row r="375" spans="19:19" s="2" customFormat="1" x14ac:dyDescent="0.3">
      <c r="S375" s="54"/>
    </row>
    <row r="376" spans="19:19" s="2" customFormat="1" x14ac:dyDescent="0.3">
      <c r="S376" s="54"/>
    </row>
    <row r="377" spans="19:19" s="2" customFormat="1" x14ac:dyDescent="0.3">
      <c r="S377" s="54"/>
    </row>
    <row r="378" spans="19:19" s="2" customFormat="1" x14ac:dyDescent="0.3">
      <c r="S378" s="54"/>
    </row>
    <row r="379" spans="19:19" s="2" customFormat="1" x14ac:dyDescent="0.3">
      <c r="S379" s="54"/>
    </row>
    <row r="380" spans="19:19" s="2" customFormat="1" x14ac:dyDescent="0.3">
      <c r="S380" s="54"/>
    </row>
    <row r="381" spans="19:19" s="2" customFormat="1" x14ac:dyDescent="0.3">
      <c r="S381" s="54"/>
    </row>
    <row r="382" spans="19:19" s="2" customFormat="1" x14ac:dyDescent="0.3">
      <c r="S382" s="54"/>
    </row>
    <row r="383" spans="19:19" s="2" customFormat="1" x14ac:dyDescent="0.3">
      <c r="S383" s="54"/>
    </row>
    <row r="384" spans="19:19" s="2" customFormat="1" x14ac:dyDescent="0.3">
      <c r="S384" s="54"/>
    </row>
    <row r="385" spans="19:19" s="2" customFormat="1" x14ac:dyDescent="0.3">
      <c r="S385" s="54"/>
    </row>
    <row r="386" spans="19:19" s="2" customFormat="1" x14ac:dyDescent="0.3">
      <c r="S386" s="54"/>
    </row>
    <row r="387" spans="19:19" s="2" customFormat="1" x14ac:dyDescent="0.3">
      <c r="S387" s="54"/>
    </row>
    <row r="388" spans="19:19" s="2" customFormat="1" x14ac:dyDescent="0.3">
      <c r="S388" s="54"/>
    </row>
    <row r="389" spans="19:19" s="2" customFormat="1" x14ac:dyDescent="0.3">
      <c r="S389" s="54"/>
    </row>
    <row r="390" spans="19:19" s="2" customFormat="1" x14ac:dyDescent="0.3">
      <c r="S390" s="54"/>
    </row>
    <row r="391" spans="19:19" s="2" customFormat="1" x14ac:dyDescent="0.3">
      <c r="S391" s="54"/>
    </row>
    <row r="392" spans="19:19" s="2" customFormat="1" x14ac:dyDescent="0.3">
      <c r="S392" s="54"/>
    </row>
    <row r="393" spans="19:19" s="2" customFormat="1" x14ac:dyDescent="0.3">
      <c r="S393" s="54"/>
    </row>
    <row r="394" spans="19:19" s="2" customFormat="1" x14ac:dyDescent="0.3">
      <c r="S394" s="54"/>
    </row>
    <row r="395" spans="19:19" s="2" customFormat="1" x14ac:dyDescent="0.3">
      <c r="S395" s="54"/>
    </row>
    <row r="396" spans="19:19" s="2" customFormat="1" x14ac:dyDescent="0.3">
      <c r="S396" s="54"/>
    </row>
    <row r="397" spans="19:19" s="2" customFormat="1" x14ac:dyDescent="0.3">
      <c r="S397" s="54"/>
    </row>
    <row r="398" spans="19:19" s="2" customFormat="1" x14ac:dyDescent="0.3">
      <c r="S398" s="54"/>
    </row>
    <row r="399" spans="19:19" s="2" customFormat="1" x14ac:dyDescent="0.3">
      <c r="S399" s="54"/>
    </row>
    <row r="400" spans="19:19" s="2" customFormat="1" x14ac:dyDescent="0.3">
      <c r="S400" s="54"/>
    </row>
    <row r="401" spans="19:19" s="2" customFormat="1" x14ac:dyDescent="0.3">
      <c r="S401" s="54"/>
    </row>
    <row r="402" spans="19:19" s="2" customFormat="1" x14ac:dyDescent="0.3">
      <c r="S402" s="54"/>
    </row>
    <row r="403" spans="19:19" s="2" customFormat="1" x14ac:dyDescent="0.3">
      <c r="S403" s="54"/>
    </row>
    <row r="404" spans="19:19" s="2" customFormat="1" x14ac:dyDescent="0.3">
      <c r="S404" s="54"/>
    </row>
    <row r="405" spans="19:19" s="2" customFormat="1" x14ac:dyDescent="0.3">
      <c r="S405" s="54"/>
    </row>
    <row r="406" spans="19:19" s="2" customFormat="1" x14ac:dyDescent="0.3">
      <c r="S406" s="54"/>
    </row>
    <row r="407" spans="19:19" s="2" customFormat="1" x14ac:dyDescent="0.3">
      <c r="S407" s="54"/>
    </row>
    <row r="408" spans="19:19" s="2" customFormat="1" x14ac:dyDescent="0.3">
      <c r="S408" s="54"/>
    </row>
    <row r="409" spans="19:19" s="2" customFormat="1" x14ac:dyDescent="0.3">
      <c r="S409" s="54"/>
    </row>
    <row r="410" spans="19:19" s="2" customFormat="1" x14ac:dyDescent="0.3">
      <c r="S410" s="54"/>
    </row>
    <row r="411" spans="19:19" s="2" customFormat="1" x14ac:dyDescent="0.3">
      <c r="S411" s="54"/>
    </row>
    <row r="412" spans="19:19" s="2" customFormat="1" x14ac:dyDescent="0.3">
      <c r="S412" s="54"/>
    </row>
    <row r="413" spans="19:19" s="2" customFormat="1" x14ac:dyDescent="0.3">
      <c r="S413" s="54"/>
    </row>
    <row r="414" spans="19:19" s="2" customFormat="1" x14ac:dyDescent="0.3">
      <c r="S414" s="54"/>
    </row>
    <row r="415" spans="19:19" s="2" customFormat="1" x14ac:dyDescent="0.3">
      <c r="S415" s="54"/>
    </row>
    <row r="416" spans="19:19" s="2" customFormat="1" x14ac:dyDescent="0.3">
      <c r="S416" s="54"/>
    </row>
    <row r="417" spans="19:19" s="2" customFormat="1" x14ac:dyDescent="0.3">
      <c r="S417" s="54"/>
    </row>
    <row r="418" spans="19:19" s="2" customFormat="1" x14ac:dyDescent="0.3">
      <c r="S418" s="54"/>
    </row>
    <row r="419" spans="19:19" s="2" customFormat="1" x14ac:dyDescent="0.3">
      <c r="S419" s="54"/>
    </row>
    <row r="420" spans="19:19" s="2" customFormat="1" x14ac:dyDescent="0.3">
      <c r="S420" s="54"/>
    </row>
    <row r="421" spans="19:19" s="2" customFormat="1" x14ac:dyDescent="0.3">
      <c r="S421" s="54"/>
    </row>
    <row r="422" spans="19:19" s="2" customFormat="1" x14ac:dyDescent="0.3">
      <c r="S422" s="54"/>
    </row>
    <row r="423" spans="19:19" s="2" customFormat="1" x14ac:dyDescent="0.3">
      <c r="S423" s="54"/>
    </row>
    <row r="424" spans="19:19" s="2" customFormat="1" x14ac:dyDescent="0.3">
      <c r="S424" s="54"/>
    </row>
    <row r="425" spans="19:19" s="2" customFormat="1" x14ac:dyDescent="0.3">
      <c r="S425" s="54"/>
    </row>
    <row r="426" spans="19:19" s="2" customFormat="1" x14ac:dyDescent="0.3">
      <c r="S426" s="54"/>
    </row>
    <row r="427" spans="19:19" s="2" customFormat="1" x14ac:dyDescent="0.3">
      <c r="S427" s="54"/>
    </row>
    <row r="428" spans="19:19" s="2" customFormat="1" x14ac:dyDescent="0.3">
      <c r="S428" s="54"/>
    </row>
    <row r="429" spans="19:19" s="2" customFormat="1" x14ac:dyDescent="0.3">
      <c r="S429" s="54"/>
    </row>
    <row r="430" spans="19:19" s="2" customFormat="1" x14ac:dyDescent="0.3">
      <c r="S430" s="54"/>
    </row>
    <row r="431" spans="19:19" s="2" customFormat="1" x14ac:dyDescent="0.3">
      <c r="S431" s="54"/>
    </row>
    <row r="432" spans="19:19" s="2" customFormat="1" x14ac:dyDescent="0.3">
      <c r="S432" s="54"/>
    </row>
    <row r="433" spans="19:19" s="2" customFormat="1" x14ac:dyDescent="0.3">
      <c r="S433" s="54"/>
    </row>
    <row r="434" spans="19:19" s="2" customFormat="1" x14ac:dyDescent="0.3">
      <c r="S434" s="54"/>
    </row>
    <row r="435" spans="19:19" s="2" customFormat="1" x14ac:dyDescent="0.3">
      <c r="S435" s="54"/>
    </row>
    <row r="436" spans="19:19" s="2" customFormat="1" x14ac:dyDescent="0.3">
      <c r="S436" s="54"/>
    </row>
    <row r="437" spans="19:19" s="2" customFormat="1" x14ac:dyDescent="0.3">
      <c r="S437" s="54"/>
    </row>
    <row r="438" spans="19:19" s="2" customFormat="1" x14ac:dyDescent="0.3">
      <c r="S438" s="54"/>
    </row>
    <row r="439" spans="19:19" s="2" customFormat="1" x14ac:dyDescent="0.3">
      <c r="S439" s="54"/>
    </row>
    <row r="440" spans="19:19" s="2" customFormat="1" x14ac:dyDescent="0.3">
      <c r="S440" s="54"/>
    </row>
    <row r="441" spans="19:19" s="2" customFormat="1" x14ac:dyDescent="0.3">
      <c r="S441" s="54"/>
    </row>
    <row r="442" spans="19:19" s="2" customFormat="1" x14ac:dyDescent="0.3">
      <c r="S442" s="54"/>
    </row>
    <row r="443" spans="19:19" s="2" customFormat="1" x14ac:dyDescent="0.3">
      <c r="S443" s="54"/>
    </row>
    <row r="444" spans="19:19" s="2" customFormat="1" x14ac:dyDescent="0.3">
      <c r="S444" s="54"/>
    </row>
    <row r="445" spans="19:19" s="2" customFormat="1" x14ac:dyDescent="0.3">
      <c r="S445" s="54"/>
    </row>
    <row r="446" spans="19:19" s="2" customFormat="1" x14ac:dyDescent="0.3">
      <c r="S446" s="54"/>
    </row>
    <row r="447" spans="19:19" s="2" customFormat="1" x14ac:dyDescent="0.3">
      <c r="S447" s="54"/>
    </row>
    <row r="448" spans="19:19" s="2" customFormat="1" x14ac:dyDescent="0.3">
      <c r="S448" s="54"/>
    </row>
    <row r="449" spans="19:19" s="2" customFormat="1" x14ac:dyDescent="0.3">
      <c r="S449" s="54"/>
    </row>
    <row r="450" spans="19:19" s="2" customFormat="1" x14ac:dyDescent="0.3">
      <c r="S450" s="54"/>
    </row>
    <row r="451" spans="19:19" s="2" customFormat="1" x14ac:dyDescent="0.3">
      <c r="S451" s="54"/>
    </row>
    <row r="452" spans="19:19" s="2" customFormat="1" x14ac:dyDescent="0.3">
      <c r="S452" s="54"/>
    </row>
    <row r="453" spans="19:19" s="2" customFormat="1" x14ac:dyDescent="0.3">
      <c r="S453" s="54"/>
    </row>
    <row r="454" spans="19:19" s="2" customFormat="1" x14ac:dyDescent="0.3">
      <c r="S454" s="54"/>
    </row>
    <row r="455" spans="19:19" s="2" customFormat="1" x14ac:dyDescent="0.3">
      <c r="S455" s="54"/>
    </row>
    <row r="456" spans="19:19" s="2" customFormat="1" x14ac:dyDescent="0.3">
      <c r="S456" s="54"/>
    </row>
    <row r="457" spans="19:19" s="2" customFormat="1" x14ac:dyDescent="0.3">
      <c r="S457" s="54"/>
    </row>
    <row r="458" spans="19:19" s="2" customFormat="1" x14ac:dyDescent="0.3">
      <c r="S458" s="54"/>
    </row>
    <row r="459" spans="19:19" s="2" customFormat="1" x14ac:dyDescent="0.3">
      <c r="S459" s="54"/>
    </row>
    <row r="460" spans="19:19" s="2" customFormat="1" x14ac:dyDescent="0.3">
      <c r="S460" s="54"/>
    </row>
    <row r="461" spans="19:19" s="2" customFormat="1" x14ac:dyDescent="0.3">
      <c r="S461" s="54"/>
    </row>
    <row r="462" spans="19:19" s="2" customFormat="1" x14ac:dyDescent="0.3">
      <c r="S462" s="54"/>
    </row>
    <row r="463" spans="19:19" s="2" customFormat="1" x14ac:dyDescent="0.3">
      <c r="S463" s="54"/>
    </row>
    <row r="464" spans="19:19" s="2" customFormat="1" x14ac:dyDescent="0.3">
      <c r="S464" s="54"/>
    </row>
    <row r="465" spans="19:19" s="2" customFormat="1" x14ac:dyDescent="0.3">
      <c r="S465" s="54"/>
    </row>
    <row r="466" spans="19:19" s="2" customFormat="1" x14ac:dyDescent="0.3">
      <c r="S466" s="54"/>
    </row>
    <row r="467" spans="19:19" s="2" customFormat="1" x14ac:dyDescent="0.3">
      <c r="S467" s="54"/>
    </row>
    <row r="468" spans="19:19" s="2" customFormat="1" x14ac:dyDescent="0.3">
      <c r="S468" s="54"/>
    </row>
    <row r="469" spans="19:19" s="2" customFormat="1" x14ac:dyDescent="0.3">
      <c r="S469" s="54"/>
    </row>
    <row r="470" spans="19:19" s="2" customFormat="1" x14ac:dyDescent="0.3">
      <c r="S470" s="54"/>
    </row>
    <row r="471" spans="19:19" s="2" customFormat="1" x14ac:dyDescent="0.3">
      <c r="S471" s="54"/>
    </row>
    <row r="472" spans="19:19" s="2" customFormat="1" x14ac:dyDescent="0.3">
      <c r="S472" s="54"/>
    </row>
    <row r="473" spans="19:19" s="2" customFormat="1" x14ac:dyDescent="0.3">
      <c r="S473" s="54"/>
    </row>
    <row r="474" spans="19:19" s="2" customFormat="1" x14ac:dyDescent="0.3">
      <c r="S474" s="54"/>
    </row>
    <row r="475" spans="19:19" s="2" customFormat="1" x14ac:dyDescent="0.3">
      <c r="S475" s="54"/>
    </row>
    <row r="476" spans="19:19" s="2" customFormat="1" x14ac:dyDescent="0.3">
      <c r="S476" s="54"/>
    </row>
    <row r="477" spans="19:19" s="2" customFormat="1" x14ac:dyDescent="0.3">
      <c r="S477" s="54"/>
    </row>
    <row r="478" spans="19:19" s="2" customFormat="1" x14ac:dyDescent="0.3">
      <c r="S478" s="54"/>
    </row>
    <row r="479" spans="19:19" s="2" customFormat="1" x14ac:dyDescent="0.3">
      <c r="S479" s="54"/>
    </row>
    <row r="480" spans="19:19" s="2" customFormat="1" x14ac:dyDescent="0.3">
      <c r="S480" s="54"/>
    </row>
    <row r="481" spans="19:19" s="2" customFormat="1" x14ac:dyDescent="0.3">
      <c r="S481" s="54"/>
    </row>
    <row r="482" spans="19:19" s="2" customFormat="1" x14ac:dyDescent="0.3">
      <c r="S482" s="54"/>
    </row>
    <row r="483" spans="19:19" s="2" customFormat="1" x14ac:dyDescent="0.3">
      <c r="S483" s="54"/>
    </row>
    <row r="484" spans="19:19" s="2" customFormat="1" x14ac:dyDescent="0.3">
      <c r="S484" s="54"/>
    </row>
    <row r="485" spans="19:19" s="2" customFormat="1" x14ac:dyDescent="0.3">
      <c r="S485" s="54"/>
    </row>
    <row r="486" spans="19:19" s="2" customFormat="1" x14ac:dyDescent="0.3">
      <c r="S486" s="54"/>
    </row>
    <row r="487" spans="19:19" s="2" customFormat="1" x14ac:dyDescent="0.3">
      <c r="S487" s="54"/>
    </row>
    <row r="488" spans="19:19" s="2" customFormat="1" x14ac:dyDescent="0.3">
      <c r="S488" s="54"/>
    </row>
    <row r="489" spans="19:19" s="2" customFormat="1" x14ac:dyDescent="0.3">
      <c r="S489" s="54"/>
    </row>
    <row r="490" spans="19:19" s="2" customFormat="1" x14ac:dyDescent="0.3">
      <c r="S490" s="54"/>
    </row>
    <row r="491" spans="19:19" s="2" customFormat="1" x14ac:dyDescent="0.3">
      <c r="S491" s="54"/>
    </row>
    <row r="492" spans="19:19" s="2" customFormat="1" x14ac:dyDescent="0.3">
      <c r="S492" s="54"/>
    </row>
    <row r="493" spans="19:19" s="2" customFormat="1" x14ac:dyDescent="0.3">
      <c r="S493" s="54"/>
    </row>
    <row r="494" spans="19:19" s="2" customFormat="1" x14ac:dyDescent="0.3">
      <c r="S494" s="54"/>
    </row>
    <row r="495" spans="19:19" s="2" customFormat="1" x14ac:dyDescent="0.3">
      <c r="S495" s="54"/>
    </row>
    <row r="496" spans="19:19" s="2" customFormat="1" x14ac:dyDescent="0.3">
      <c r="S496" s="54"/>
    </row>
    <row r="497" spans="19:19" s="2" customFormat="1" x14ac:dyDescent="0.3">
      <c r="S497" s="54"/>
    </row>
    <row r="498" spans="19:19" s="2" customFormat="1" x14ac:dyDescent="0.3">
      <c r="S498" s="54"/>
    </row>
    <row r="499" spans="19:19" s="2" customFormat="1" x14ac:dyDescent="0.3">
      <c r="S499" s="54"/>
    </row>
    <row r="500" spans="19:19" s="2" customFormat="1" x14ac:dyDescent="0.3">
      <c r="S500" s="54"/>
    </row>
    <row r="501" spans="19:19" s="2" customFormat="1" x14ac:dyDescent="0.3">
      <c r="S501" s="54"/>
    </row>
    <row r="502" spans="19:19" s="2" customFormat="1" x14ac:dyDescent="0.3">
      <c r="S502" s="54"/>
    </row>
    <row r="503" spans="19:19" s="2" customFormat="1" x14ac:dyDescent="0.3">
      <c r="S503" s="54"/>
    </row>
    <row r="504" spans="19:19" s="2" customFormat="1" x14ac:dyDescent="0.3">
      <c r="S504" s="54"/>
    </row>
    <row r="505" spans="19:19" s="2" customFormat="1" x14ac:dyDescent="0.3">
      <c r="S505" s="54"/>
    </row>
    <row r="506" spans="19:19" s="2" customFormat="1" x14ac:dyDescent="0.3">
      <c r="S506" s="54"/>
    </row>
    <row r="507" spans="19:19" s="2" customFormat="1" x14ac:dyDescent="0.3">
      <c r="S507" s="54"/>
    </row>
    <row r="508" spans="19:19" s="2" customFormat="1" x14ac:dyDescent="0.3">
      <c r="S508" s="54"/>
    </row>
    <row r="509" spans="19:19" s="2" customFormat="1" x14ac:dyDescent="0.3">
      <c r="S509" s="54"/>
    </row>
    <row r="510" spans="19:19" s="2" customFormat="1" x14ac:dyDescent="0.3">
      <c r="S510" s="54"/>
    </row>
    <row r="511" spans="19:19" s="2" customFormat="1" x14ac:dyDescent="0.3">
      <c r="S511" s="54"/>
    </row>
    <row r="512" spans="19:19" s="2" customFormat="1" x14ac:dyDescent="0.3">
      <c r="S512" s="54"/>
    </row>
    <row r="513" spans="19:19" s="2" customFormat="1" x14ac:dyDescent="0.3">
      <c r="S513" s="54"/>
    </row>
    <row r="514" spans="19:19" s="2" customFormat="1" x14ac:dyDescent="0.3">
      <c r="S514" s="54"/>
    </row>
    <row r="515" spans="19:19" s="2" customFormat="1" x14ac:dyDescent="0.3">
      <c r="S515" s="54"/>
    </row>
    <row r="516" spans="19:19" s="2" customFormat="1" x14ac:dyDescent="0.3">
      <c r="S516" s="54"/>
    </row>
    <row r="517" spans="19:19" s="2" customFormat="1" x14ac:dyDescent="0.3">
      <c r="S517" s="54"/>
    </row>
    <row r="518" spans="19:19" s="2" customFormat="1" x14ac:dyDescent="0.3">
      <c r="S518" s="54"/>
    </row>
    <row r="519" spans="19:19" s="2" customFormat="1" x14ac:dyDescent="0.3">
      <c r="S519" s="54"/>
    </row>
    <row r="520" spans="19:19" s="2" customFormat="1" x14ac:dyDescent="0.3">
      <c r="S520" s="54"/>
    </row>
    <row r="521" spans="19:19" s="2" customFormat="1" x14ac:dyDescent="0.3">
      <c r="S521" s="54"/>
    </row>
    <row r="522" spans="19:19" s="2" customFormat="1" x14ac:dyDescent="0.3">
      <c r="S522" s="54"/>
    </row>
    <row r="523" spans="19:19" s="2" customFormat="1" x14ac:dyDescent="0.3">
      <c r="S523" s="54"/>
    </row>
    <row r="524" spans="19:19" s="2" customFormat="1" x14ac:dyDescent="0.3">
      <c r="S524" s="54"/>
    </row>
    <row r="525" spans="19:19" s="2" customFormat="1" x14ac:dyDescent="0.3">
      <c r="S525" s="54"/>
    </row>
    <row r="526" spans="19:19" s="2" customFormat="1" x14ac:dyDescent="0.3">
      <c r="S526" s="54"/>
    </row>
    <row r="527" spans="19:19" s="2" customFormat="1" x14ac:dyDescent="0.3">
      <c r="S527" s="54"/>
    </row>
    <row r="528" spans="19:19" s="2" customFormat="1" x14ac:dyDescent="0.3">
      <c r="S528" s="54"/>
    </row>
    <row r="529" spans="19:19" s="2" customFormat="1" x14ac:dyDescent="0.3">
      <c r="S529" s="54"/>
    </row>
    <row r="530" spans="19:19" s="2" customFormat="1" x14ac:dyDescent="0.3">
      <c r="S530" s="54"/>
    </row>
    <row r="531" spans="19:19" s="2" customFormat="1" x14ac:dyDescent="0.3">
      <c r="S531" s="54"/>
    </row>
    <row r="532" spans="19:19" s="2" customFormat="1" x14ac:dyDescent="0.3">
      <c r="S532" s="54"/>
    </row>
    <row r="533" spans="19:19" s="2" customFormat="1" x14ac:dyDescent="0.3">
      <c r="S533" s="54"/>
    </row>
    <row r="534" spans="19:19" s="2" customFormat="1" x14ac:dyDescent="0.3">
      <c r="S534" s="54"/>
    </row>
    <row r="535" spans="19:19" s="2" customFormat="1" x14ac:dyDescent="0.3">
      <c r="S535" s="54"/>
    </row>
    <row r="536" spans="19:19" s="2" customFormat="1" x14ac:dyDescent="0.3">
      <c r="S536" s="54"/>
    </row>
    <row r="537" spans="19:19" s="2" customFormat="1" x14ac:dyDescent="0.3">
      <c r="S537" s="54"/>
    </row>
    <row r="538" spans="19:19" s="2" customFormat="1" x14ac:dyDescent="0.3">
      <c r="S538" s="54"/>
    </row>
    <row r="539" spans="19:19" s="2" customFormat="1" x14ac:dyDescent="0.3">
      <c r="S539" s="54"/>
    </row>
    <row r="540" spans="19:19" s="2" customFormat="1" x14ac:dyDescent="0.3">
      <c r="S540" s="54"/>
    </row>
    <row r="541" spans="19:19" s="2" customFormat="1" x14ac:dyDescent="0.3">
      <c r="S541" s="54"/>
    </row>
    <row r="542" spans="19:19" s="2" customFormat="1" x14ac:dyDescent="0.3">
      <c r="S542" s="54"/>
    </row>
    <row r="543" spans="19:19" s="2" customFormat="1" x14ac:dyDescent="0.3">
      <c r="S543" s="54"/>
    </row>
    <row r="544" spans="19:19" s="2" customFormat="1" x14ac:dyDescent="0.3">
      <c r="S544" s="54"/>
    </row>
    <row r="545" spans="19:19" s="2" customFormat="1" x14ac:dyDescent="0.3">
      <c r="S545" s="54"/>
    </row>
    <row r="546" spans="19:19" s="2" customFormat="1" x14ac:dyDescent="0.3">
      <c r="S546" s="54"/>
    </row>
    <row r="547" spans="19:19" s="2" customFormat="1" x14ac:dyDescent="0.3">
      <c r="S547" s="54"/>
    </row>
    <row r="548" spans="19:19" s="2" customFormat="1" x14ac:dyDescent="0.3">
      <c r="S548" s="54"/>
    </row>
    <row r="549" spans="19:19" s="2" customFormat="1" x14ac:dyDescent="0.3">
      <c r="S549" s="54"/>
    </row>
    <row r="550" spans="19:19" s="2" customFormat="1" x14ac:dyDescent="0.3">
      <c r="S550" s="54"/>
    </row>
    <row r="551" spans="19:19" s="2" customFormat="1" x14ac:dyDescent="0.3">
      <c r="S551" s="54"/>
    </row>
    <row r="552" spans="19:19" s="2" customFormat="1" x14ac:dyDescent="0.3">
      <c r="S552" s="54"/>
    </row>
    <row r="553" spans="19:19" s="2" customFormat="1" x14ac:dyDescent="0.3">
      <c r="S553" s="54"/>
    </row>
    <row r="554" spans="19:19" s="2" customFormat="1" x14ac:dyDescent="0.3">
      <c r="S554" s="54"/>
    </row>
    <row r="555" spans="19:19" s="2" customFormat="1" x14ac:dyDescent="0.3">
      <c r="S555" s="54"/>
    </row>
    <row r="556" spans="19:19" s="2" customFormat="1" x14ac:dyDescent="0.3">
      <c r="S556" s="54"/>
    </row>
    <row r="557" spans="19:19" s="2" customFormat="1" x14ac:dyDescent="0.3">
      <c r="S557" s="54"/>
    </row>
    <row r="558" spans="19:19" s="2" customFormat="1" x14ac:dyDescent="0.3">
      <c r="S558" s="54"/>
    </row>
    <row r="559" spans="19:19" s="2" customFormat="1" x14ac:dyDescent="0.3">
      <c r="S559" s="54"/>
    </row>
    <row r="560" spans="19:19" s="2" customFormat="1" x14ac:dyDescent="0.3">
      <c r="S560" s="54"/>
    </row>
    <row r="561" spans="19:19" x14ac:dyDescent="0.3">
      <c r="S561" s="46"/>
    </row>
  </sheetData>
  <mergeCells count="8">
    <mergeCell ref="J38:N38"/>
    <mergeCell ref="I35:J35"/>
    <mergeCell ref="I23:L23"/>
    <mergeCell ref="I24:J24"/>
    <mergeCell ref="I27:J27"/>
    <mergeCell ref="I29:J29"/>
    <mergeCell ref="I33:J33"/>
    <mergeCell ref="I31:J31"/>
  </mergeCells>
  <dataValidations count="1">
    <dataValidation type="decimal" operator="greaterThan" allowBlank="1" showInputMessage="1" showErrorMessage="1" sqref="L11" xr:uid="{529838D0-958A-4FAB-983C-4C6C6005EAC9}">
      <formula1>L13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b0947d90-9f5a-4898-91d3-f6f88f9be5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EE990911E7C04A9C2C30BFAED0D193" ma:contentTypeVersion="17" ma:contentTypeDescription="Utwórz nowy dokument." ma:contentTypeScope="" ma:versionID="e205e8ecac91ee5a0e453314268b6047">
  <xsd:schema xmlns:xsd="http://www.w3.org/2001/XMLSchema" xmlns:xs="http://www.w3.org/2001/XMLSchema" xmlns:p="http://schemas.microsoft.com/office/2006/metadata/properties" xmlns:ns1="http://schemas.microsoft.com/sharepoint/v3" xmlns:ns3="1015d21f-1c37-4064-81b8-c73074d3086f" xmlns:ns4="b0947d90-9f5a-4898-91d3-f6f88f9be560" targetNamespace="http://schemas.microsoft.com/office/2006/metadata/properties" ma:root="true" ma:fieldsID="4d986de0039cd39aaaa63eec780b2ca1" ns1:_="" ns3:_="" ns4:_="">
    <xsd:import namespace="http://schemas.microsoft.com/sharepoint/v3"/>
    <xsd:import namespace="1015d21f-1c37-4064-81b8-c73074d3086f"/>
    <xsd:import namespace="b0947d90-9f5a-4898-91d3-f6f88f9be56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Właściwości ujednoliconych zasad zgodności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kcja interfejsu użytkownika ujednoliconych zasad zgodnośc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5d21f-1c37-4064-81b8-c73074d308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47d90-9f5a-4898-91d3-f6f88f9be5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354949-338B-485F-A6EF-DFC22EC5CBF1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sharepoint/v3"/>
    <ds:schemaRef ds:uri="http://purl.org/dc/elements/1.1/"/>
    <ds:schemaRef ds:uri="http://schemas.microsoft.com/office/infopath/2007/PartnerControls"/>
    <ds:schemaRef ds:uri="b0947d90-9f5a-4898-91d3-f6f88f9be560"/>
    <ds:schemaRef ds:uri="http://schemas.openxmlformats.org/package/2006/metadata/core-properties"/>
    <ds:schemaRef ds:uri="1015d21f-1c37-4064-81b8-c73074d3086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073A625-D6FA-479C-822A-B16E16D2A1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27C259-B6E9-46A1-A409-5CC77017B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15d21f-1c37-4064-81b8-c73074d3086f"/>
    <ds:schemaRef ds:uri="b0947d90-9f5a-4898-91d3-f6f88f9be5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Szymańska Krystyna</dc:creator>
  <cp:lastModifiedBy>Szymańska Krystyna</cp:lastModifiedBy>
  <dcterms:created xsi:type="dcterms:W3CDTF">2024-06-07T08:28:06Z</dcterms:created>
  <dcterms:modified xsi:type="dcterms:W3CDTF">2024-08-31T16:21:12Z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0x01010056EE990911E7C04A9C2C30BFAED0D193</vt:lpwstr>
  </property>
</Properties>
</file>