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rysi\Dokumenty\Studia\5 semestr\PPT\"/>
    </mc:Choice>
  </mc:AlternateContent>
  <xr:revisionPtr revIDLastSave="0" documentId="13_ncr:1_{E53D37E8-4345-4637-9423-2E0832534C43}" xr6:coauthVersionLast="47" xr6:coauthVersionMax="47" xr10:uidLastSave="{00000000-0000-0000-0000-000000000000}"/>
  <bookViews>
    <workbookView xWindow="-96" yWindow="0" windowWidth="11712" windowHeight="13776" firstSheet="2" activeTab="3" xr2:uid="{454DD76E-4B39-4FB4-B071-2A412360069B}"/>
  </bookViews>
  <sheets>
    <sheet name="Listy" sheetId="2" r:id="rId1"/>
    <sheet name="Początek i instrukcja" sheetId="13" r:id="rId2"/>
    <sheet name="Obliczenia parametrów obróbki" sheetId="11" r:id="rId3"/>
    <sheet name="Naddatki operacyjne" sheetId="15" r:id="rId4"/>
    <sheet name="tolerancje dla obróbki liniowej" sheetId="3" r:id="rId5"/>
    <sheet name="Odchyłki dla wałków" sheetId="8" r:id="rId6"/>
    <sheet name="Dokładność i  chropowatość" sheetId="10" r:id="rId7"/>
  </sheets>
  <definedNames>
    <definedName name="_xleta.ISNUMBER" hidden="1" xlm="1">#NAME?</definedName>
    <definedName name="_xleta.MATCH" hidden="1" xlm="1">#NAME?</definedName>
    <definedName name="_xleta.PI" hidden="1" xlm="1">#NAME?</definedName>
    <definedName name="ExternalData_1" localSheetId="6" hidden="1">'Dokładność i  chropowatość'!#REF!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2  Page 1_695e82ad-5323-486c-8db0-fd41d71d00e5" name="Table002  Page 1" connection="Zapytanie — Table002 (Page 1)"/>
          <x15:modelTable id="Table004  Page 3_0b3d90e4-62f0-499a-ad37-ecf3f52a0ccd" name="Table004  Page 3" connection="Zapytanie — Table004 (Page 3)"/>
          <x15:modelTable id="Table005  Page 4_49aee562-cf5e-491b-b22c-c27805e23494" name="Table005  Page 4" connection="Zapytanie — Table005 (Page 4)"/>
          <x15:modelTable id="Table007  Page 5_014a38ea-235d-414c-ac08-6d35eacd75a8" name="Table007  Page 5" connection="Zapytanie — Table007 (Page 5)"/>
          <x15:modelTable id="Table009  Page 6-7_2c5ff3aa-4072-4870-a8c6-2757a1a6222a" name="Table009  Page 6-7" connection="Zapytanie — Table009 (Page 6-7)"/>
          <x15:modelTable id="Table011  Page 9_9a6ef412-af6b-4d42-99fb-c7fe0eaf6ef8" name="Table011  Page 9" connection="Zapytanie — Table011 (Page 9)"/>
          <x15:modelTable id="Table013  Page 10_9eb94407-1430-460c-8e70-a931d587231a" name="Table013  Page 10" connection="Zapytanie — Table013 (Page 10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5" l="1" a="1"/>
  <c r="O4" i="15" s="1"/>
  <c r="O6" i="15" a="1"/>
  <c r="O6" i="15" s="1"/>
  <c r="O7" i="15" a="1"/>
  <c r="O7" i="15"/>
  <c r="O8" i="15" a="1"/>
  <c r="O8" i="15" s="1"/>
  <c r="O9" i="15" a="1"/>
  <c r="O9" i="15"/>
  <c r="O10" i="15" a="1"/>
  <c r="O10" i="15"/>
  <c r="O11" i="15" a="1"/>
  <c r="O11" i="15"/>
  <c r="O12" i="15" a="1"/>
  <c r="O12" i="15" s="1"/>
  <c r="O13" i="15" a="1"/>
  <c r="O13" i="15"/>
  <c r="O14" i="15" a="1"/>
  <c r="O14" i="15" s="1"/>
  <c r="O15" i="15" a="1"/>
  <c r="O15" i="15" s="1"/>
  <c r="J15" i="15"/>
  <c r="J14" i="15"/>
  <c r="J13" i="15"/>
  <c r="J12" i="15"/>
  <c r="J11" i="15"/>
  <c r="J10" i="15"/>
  <c r="J9" i="15"/>
  <c r="J8" i="15"/>
  <c r="J7" i="15"/>
  <c r="J6" i="15"/>
  <c r="J5" i="15"/>
  <c r="K7" i="15" a="1"/>
  <c r="K7" i="15" s="1"/>
  <c r="J4" i="15"/>
  <c r="K4" i="15" a="1"/>
  <c r="K4" i="15" s="1"/>
  <c r="L7" i="15" a="1"/>
  <c r="L7" i="15"/>
  <c r="L4" i="15" a="1"/>
  <c r="L4" i="15" s="1"/>
  <c r="C8" i="11" a="1"/>
  <c r="C8" i="11" s="1"/>
  <c r="D8" i="11" s="1" a="1"/>
  <c r="D8" i="11" s="1"/>
  <c r="L10" i="15" a="1"/>
  <c r="L10" i="15" s="1"/>
  <c r="L13" i="15" a="1"/>
  <c r="L13" i="15" s="1"/>
  <c r="K10" i="15" a="1"/>
  <c r="K10" i="15" s="1"/>
  <c r="K13" i="15" a="1"/>
  <c r="K13" i="15"/>
  <c r="D15" i="13"/>
  <c r="E4" i="15"/>
  <c r="F4" i="15" s="1"/>
  <c r="E13" i="15"/>
  <c r="H13" i="15" s="1"/>
  <c r="G13" i="15" s="1"/>
  <c r="N13" i="15" s="1" a="1"/>
  <c r="N13" i="15" s="1"/>
  <c r="E10" i="15"/>
  <c r="F10" i="15" s="1"/>
  <c r="E7" i="15"/>
  <c r="H7" i="15" s="1"/>
  <c r="G7" i="15" s="1"/>
  <c r="N7" i="15" s="1" a="1"/>
  <c r="N7" i="15" s="1"/>
  <c r="E3" i="15"/>
  <c r="D13" i="13"/>
  <c r="I68" i="11"/>
  <c r="G68" i="11"/>
  <c r="E68" i="11"/>
  <c r="C68" i="11"/>
  <c r="I54" i="11"/>
  <c r="G54" i="11"/>
  <c r="E54" i="11"/>
  <c r="C54" i="11"/>
  <c r="I40" i="11"/>
  <c r="G40" i="11"/>
  <c r="E40" i="11"/>
  <c r="C40" i="11"/>
  <c r="G26" i="11"/>
  <c r="E26" i="11"/>
  <c r="C26" i="11"/>
  <c r="C38" i="11"/>
  <c r="E38" i="11"/>
  <c r="E52" i="11"/>
  <c r="G38" i="11"/>
  <c r="I38" i="11"/>
  <c r="G9" i="15" l="1"/>
  <c r="N9" i="15" s="1" a="1"/>
  <c r="N9" i="15" s="1"/>
  <c r="G8" i="15"/>
  <c r="N8" i="15" s="1" a="1"/>
  <c r="N8" i="15" s="1"/>
  <c r="G14" i="15"/>
  <c r="N14" i="15" s="1" a="1"/>
  <c r="N14" i="15" s="1"/>
  <c r="G15" i="15"/>
  <c r="N15" i="15" s="1" a="1"/>
  <c r="N15" i="15" s="1"/>
  <c r="F13" i="15"/>
  <c r="F7" i="15"/>
  <c r="H4" i="15"/>
  <c r="H10" i="15"/>
  <c r="G12" i="15" l="1"/>
  <c r="N12" i="15" s="1" a="1"/>
  <c r="N12" i="15" s="1"/>
  <c r="G10" i="15"/>
  <c r="N10" i="15" s="1" a="1"/>
  <c r="N10" i="15" s="1"/>
  <c r="G11" i="15"/>
  <c r="N11" i="15" s="1" a="1"/>
  <c r="N11" i="15" s="1"/>
  <c r="G6" i="15"/>
  <c r="N6" i="15" s="1" a="1"/>
  <c r="N6" i="15" s="1"/>
  <c r="G4" i="15"/>
  <c r="N4" i="15" s="1" a="1"/>
  <c r="N4" i="15" s="1"/>
  <c r="G5" i="15"/>
  <c r="N5" i="15" s="1" a="1"/>
  <c r="N5" i="15" s="1"/>
  <c r="C10" i="13"/>
  <c r="C52" i="11"/>
  <c r="E66" i="11"/>
  <c r="G66" i="11"/>
  <c r="I66" i="11"/>
  <c r="C66" i="11"/>
  <c r="G52" i="11"/>
  <c r="I52" i="11"/>
  <c r="G24" i="11" l="1"/>
  <c r="E24" i="11"/>
  <c r="C24" i="11"/>
  <c r="D24" i="13"/>
  <c r="C24" i="13"/>
  <c r="B24" i="13"/>
  <c r="D23" i="13"/>
  <c r="C23" i="13"/>
  <c r="B23" i="13"/>
  <c r="D22" i="13"/>
  <c r="I35" i="11" s="1"/>
  <c r="C22" i="13"/>
  <c r="B22" i="13"/>
  <c r="D21" i="13"/>
  <c r="C21" i="13"/>
  <c r="B21" i="13"/>
  <c r="D19" i="13"/>
  <c r="I63" i="11" s="1"/>
  <c r="C19" i="13"/>
  <c r="B19" i="13"/>
  <c r="D18" i="13"/>
  <c r="C18" i="13"/>
  <c r="B18" i="13"/>
  <c r="D17" i="13"/>
  <c r="C17" i="13"/>
  <c r="B17" i="13"/>
  <c r="D16" i="13"/>
  <c r="I49" i="11" s="1"/>
  <c r="C16" i="13"/>
  <c r="B16" i="13"/>
  <c r="C15" i="13"/>
  <c r="B15" i="13"/>
  <c r="D14" i="13"/>
  <c r="G21" i="11" s="1"/>
  <c r="G19" i="11" s="1"/>
  <c r="E21" i="11" s="1"/>
  <c r="E19" i="11" s="1"/>
  <c r="C14" i="13"/>
  <c r="B14" i="13"/>
  <c r="C13" i="13"/>
  <c r="B13" i="13"/>
  <c r="J5" i="11"/>
  <c r="L5" i="11" s="1"/>
  <c r="C21" i="11" l="1"/>
  <c r="C19" i="11" s="1"/>
  <c r="C22" i="11" s="1"/>
  <c r="C27" i="11" s="1"/>
  <c r="J34" i="11"/>
  <c r="I33" i="11"/>
  <c r="I42" i="11"/>
  <c r="I61" i="11"/>
  <c r="I70" i="11"/>
  <c r="E22" i="11"/>
  <c r="E27" i="11" s="1"/>
  <c r="G22" i="11"/>
  <c r="G27" i="11" s="1"/>
  <c r="C28" i="11"/>
  <c r="E28" i="11"/>
  <c r="I47" i="11"/>
  <c r="I56" i="11"/>
  <c r="D20" i="13"/>
  <c r="G28" i="11"/>
  <c r="D10" i="13"/>
  <c r="M6" i="13"/>
  <c r="M5" i="13"/>
  <c r="M4" i="13"/>
  <c r="J6" i="13"/>
  <c r="J5" i="13"/>
  <c r="J4" i="13"/>
  <c r="G6" i="13"/>
  <c r="G5" i="13"/>
  <c r="G4" i="13"/>
  <c r="L6" i="13"/>
  <c r="L5" i="13"/>
  <c r="L4" i="13"/>
  <c r="K6" i="13"/>
  <c r="K5" i="13"/>
  <c r="K4" i="13"/>
  <c r="H6" i="13"/>
  <c r="H5" i="13"/>
  <c r="H4" i="13"/>
  <c r="F6" i="13"/>
  <c r="F5" i="13"/>
  <c r="F4" i="13"/>
  <c r="E6" i="13"/>
  <c r="E4" i="13"/>
  <c r="E5" i="13"/>
  <c r="D6" i="13"/>
  <c r="D5" i="13"/>
  <c r="D4" i="13"/>
  <c r="C5" i="13"/>
  <c r="C4" i="13"/>
  <c r="B5" i="13"/>
  <c r="C6" i="13"/>
  <c r="B4" i="13"/>
  <c r="B6" i="13"/>
  <c r="C4" i="11"/>
  <c r="J4" i="11"/>
  <c r="L4" i="11" s="1"/>
  <c r="D4" i="11"/>
  <c r="G35" i="11" l="1"/>
  <c r="I36" i="11"/>
  <c r="I41" i="11" s="1"/>
  <c r="G63" i="11"/>
  <c r="I64" i="11"/>
  <c r="I69" i="11" s="1"/>
  <c r="G49" i="11"/>
  <c r="I50" i="11"/>
  <c r="I55" i="11" s="1"/>
  <c r="Q8" i="11" a="1"/>
  <c r="Q8" i="11" s="1"/>
  <c r="I6" i="13"/>
  <c r="D10" i="11" a="1"/>
  <c r="D10" i="11" s="1"/>
  <c r="Q10" i="11" s="1" a="1"/>
  <c r="Q10" i="11" s="1"/>
  <c r="D9" i="11" a="1"/>
  <c r="G42" i="11" l="1"/>
  <c r="G33" i="11"/>
  <c r="G61" i="11"/>
  <c r="G64" i="11" s="1"/>
  <c r="G69" i="11" s="1"/>
  <c r="G70" i="11"/>
  <c r="G47" i="11"/>
  <c r="J49" i="11" s="1"/>
  <c r="G56" i="11"/>
  <c r="D9" i="11"/>
  <c r="Q9" i="11" s="1" a="1"/>
  <c r="Q9" i="11" s="1"/>
  <c r="R11" i="11" a="1"/>
  <c r="R11" i="11" s="1"/>
  <c r="Q11" i="11" a="1"/>
  <c r="Q11" i="11" s="1"/>
  <c r="S11" i="11" a="1"/>
  <c r="S11" i="11" s="1"/>
  <c r="G36" i="11" l="1"/>
  <c r="G41" i="11" s="1"/>
  <c r="J35" i="11"/>
  <c r="K50" i="11"/>
  <c r="J50" i="11"/>
  <c r="C48" i="11" s="1"/>
  <c r="G50" i="11"/>
  <c r="G55" i="11" s="1"/>
  <c r="K36" i="11" l="1"/>
  <c r="J36" i="11"/>
  <c r="C34" i="11" s="1"/>
  <c r="E49" i="11"/>
  <c r="J62" i="11" s="1"/>
  <c r="E48" i="11"/>
  <c r="E47" i="11" s="1"/>
  <c r="J63" i="11"/>
  <c r="E35" i="11" l="1"/>
  <c r="E34" i="11"/>
  <c r="E56" i="11"/>
  <c r="E50" i="11"/>
  <c r="E55" i="11" s="1"/>
  <c r="C49" i="11"/>
  <c r="C47" i="11" s="1"/>
  <c r="K64" i="11"/>
  <c r="J64" i="11"/>
  <c r="C62" i="11" s="1"/>
  <c r="E42" i="11" l="1"/>
  <c r="E33" i="11"/>
  <c r="C35" i="11" s="1"/>
  <c r="C33" i="11" s="1"/>
  <c r="C36" i="11" s="1"/>
  <c r="C41" i="11" s="1"/>
  <c r="E62" i="11"/>
  <c r="E63" i="11"/>
  <c r="E61" i="11" s="1"/>
  <c r="C50" i="11"/>
  <c r="C55" i="11" s="1"/>
  <c r="C56" i="11"/>
  <c r="E36" i="11" l="1"/>
  <c r="E41" i="11" s="1"/>
  <c r="C42" i="11"/>
  <c r="E70" i="11"/>
  <c r="C63" i="11"/>
  <c r="C70" i="11" l="1"/>
  <c r="C61" i="11"/>
  <c r="C64" i="11" s="1"/>
  <c r="C69" i="11" s="1"/>
  <c r="E64" i="11"/>
  <c r="E69" i="1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0E658F-A61F-43F0-B623-3364085F6AA0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0C7783-A63E-491D-A82E-F8D918D21634}" keepAlive="1" name="Zapytanie — Table001 (Page 1)" description="Połączenie z zapytaniem „Table001 (Page 1)” w skoroszycie." type="5" refreshedVersion="8" background="1" saveData="1">
    <dbPr connection="Provider=Microsoft.Mashup.OleDb.1;Data Source=$Workbook$;Location=&quot;Table001 (Page 1)&quot;;Extended Properties=&quot;&quot;" command="SELECT * FROM [Table001 (Page 1)]"/>
  </connection>
  <connection id="3" xr16:uid="{78BC424E-3412-41C3-807B-7700B5113432}" name="Zapytanie — Table002 (Page 1)" description="Połączenie z zapytaniem „Table002 (Page 1)” w skoroszycie." type="100" refreshedVersion="8" minRefreshableVersion="5">
    <extLst>
      <ext xmlns:x15="http://schemas.microsoft.com/office/spreadsheetml/2010/11/main" uri="{DE250136-89BD-433C-8126-D09CA5730AF9}">
        <x15:connection id="cf22857a-3fbf-4194-ae84-0cd48a6d5ba4"/>
      </ext>
    </extLst>
  </connection>
  <connection id="4" xr16:uid="{BE089FA0-E3DF-43C0-9C7B-E068D5A50E41}" name="Zapytanie — Table004 (Page 3)" description="Połączenie z zapytaniem „Table004 (Page 3)” w skoroszycie." type="100" refreshedVersion="8" minRefreshableVersion="5">
    <extLst>
      <ext xmlns:x15="http://schemas.microsoft.com/office/spreadsheetml/2010/11/main" uri="{DE250136-89BD-433C-8126-D09CA5730AF9}">
        <x15:connection id="5f807bca-1582-4baf-9a35-a36067f0ae48"/>
      </ext>
    </extLst>
  </connection>
  <connection id="5" xr16:uid="{DD2809FD-ED21-4C50-8F35-D89C389D09E7}" name="Zapytanie — Table005 (Page 4)" description="Połączenie z zapytaniem „Table005 (Page 4)” w skoroszycie." type="100" refreshedVersion="8" minRefreshableVersion="5">
    <extLst>
      <ext xmlns:x15="http://schemas.microsoft.com/office/spreadsheetml/2010/11/main" uri="{DE250136-89BD-433C-8126-D09CA5730AF9}">
        <x15:connection id="b8a92caf-7ebf-4f23-82a6-d675ea9c9d9c"/>
      </ext>
    </extLst>
  </connection>
  <connection id="6" xr16:uid="{F32FE003-6314-46C5-8086-5AAFFBB192A2}" name="Zapytanie — Table007 (Page 5)" description="Połączenie z zapytaniem „Table007 (Page 5)” w skoroszycie." type="100" refreshedVersion="8" minRefreshableVersion="5" saveData="1">
    <extLst>
      <ext xmlns:x15="http://schemas.microsoft.com/office/spreadsheetml/2010/11/main" uri="{DE250136-89BD-433C-8126-D09CA5730AF9}">
        <x15:connection id="839f7a1d-ddef-4069-b6b8-32766feb03ab"/>
      </ext>
    </extLst>
  </connection>
  <connection id="7" xr16:uid="{461CF139-F879-4699-AD8D-0C424E65533F}" name="Zapytanie — Table009 (Page 6-7)" description="Połączenie z zapytaniem „Table009 (Page 6-7)” w skoroszycie." type="100" refreshedVersion="8" minRefreshableVersion="5">
    <extLst>
      <ext xmlns:x15="http://schemas.microsoft.com/office/spreadsheetml/2010/11/main" uri="{DE250136-89BD-433C-8126-D09CA5730AF9}">
        <x15:connection id="1c141e8c-de65-497d-bda3-ac520fded89b"/>
      </ext>
    </extLst>
  </connection>
  <connection id="8" xr16:uid="{542B8C13-CFAB-407A-B1A2-1E5D0AB754FD}" keepAlive="1" name="Zapytanie — Table009 (Page 6-7) (2)" description="Połączenie z zapytaniem „Table009 (Page 6-7) (2)” w skoroszycie." type="5" refreshedVersion="8" background="1" saveData="1">
    <dbPr connection="Provider=Microsoft.Mashup.OleDb.1;Data Source=$Workbook$;Location=&quot;Table009 (Page 6-7) (2)&quot;;Extended Properties=&quot;&quot;" command="SELECT * FROM [Table009 (Page 6-7) (2)]"/>
  </connection>
  <connection id="9" xr16:uid="{27110412-9C55-47ED-957D-2B08756B819A}" name="Zapytanie — Table011 (Page 9)" description="Połączenie z zapytaniem „Table011 (Page 9)” w skoroszycie." type="100" refreshedVersion="8" minRefreshableVersion="5">
    <extLst>
      <ext xmlns:x15="http://schemas.microsoft.com/office/spreadsheetml/2010/11/main" uri="{DE250136-89BD-433C-8126-D09CA5730AF9}">
        <x15:connection id="7297ec0e-9af6-41a5-94f9-d9a4644f4cea"/>
      </ext>
    </extLst>
  </connection>
  <connection id="10" xr16:uid="{DC943380-9926-4AC9-A392-4C2DB19BE473}" name="Zapytanie — Table013 (Page 10)" description="Połączenie z zapytaniem „Table013 (Page 10)” w skoroszycie." type="100" refreshedVersion="8" minRefreshableVersion="5">
    <extLst>
      <ext xmlns:x15="http://schemas.microsoft.com/office/spreadsheetml/2010/11/main" uri="{DE250136-89BD-433C-8126-D09CA5730AF9}">
        <x15:connection id="253f9310-a124-4ac9-b367-3842733a8437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<sst xmlns="http://schemas.openxmlformats.org/spreadsheetml/2006/main" count="800" uniqueCount="204">
  <si>
    <t>kc</t>
  </si>
  <si>
    <t>d [mm]</t>
  </si>
  <si>
    <t>ap [mm]</t>
  </si>
  <si>
    <t>D0 [mm]</t>
  </si>
  <si>
    <t>fn [mm/obr]</t>
  </si>
  <si>
    <t>vc kor [m/min]</t>
  </si>
  <si>
    <t>Pc [kW]</t>
  </si>
  <si>
    <t>Kształtująca</t>
  </si>
  <si>
    <t>CZOP A</t>
  </si>
  <si>
    <t>Wykańczająca</t>
  </si>
  <si>
    <t>n [obr]</t>
  </si>
  <si>
    <t>CZOP C</t>
  </si>
  <si>
    <t>Zgrubna</t>
  </si>
  <si>
    <t>prędkość skrawania</t>
  </si>
  <si>
    <t>prędkość obrotowa wrzeciona</t>
  </si>
  <si>
    <t>głębokość skrawania</t>
  </si>
  <si>
    <t>posów na obrót</t>
  </si>
  <si>
    <t>opór właściwy skrawania</t>
  </si>
  <si>
    <t>moc netto</t>
  </si>
  <si>
    <t>korygowana prędkość skrawania</t>
  </si>
  <si>
    <t>średnica surówki</t>
  </si>
  <si>
    <t>średnica po obróbce</t>
  </si>
  <si>
    <t>vc [m/min]</t>
  </si>
  <si>
    <t>CZOP D</t>
  </si>
  <si>
    <t>Kc dla różnych materiałów</t>
  </si>
  <si>
    <t>Stale</t>
  </si>
  <si>
    <t>P</t>
  </si>
  <si>
    <t>1550-3100</t>
  </si>
  <si>
    <t>1800-2850</t>
  </si>
  <si>
    <t>790-1350</t>
  </si>
  <si>
    <t>350-1350</t>
  </si>
  <si>
    <t>1300-3100</t>
  </si>
  <si>
    <t>2550-4870</t>
  </si>
  <si>
    <t>M</t>
  </si>
  <si>
    <t>K</t>
  </si>
  <si>
    <t>N</t>
  </si>
  <si>
    <t>S</t>
  </si>
  <si>
    <t>H</t>
  </si>
  <si>
    <t>Zeliwo</t>
  </si>
  <si>
    <t>Metale nieżelazne- aluminium</t>
  </si>
  <si>
    <t>Stopy żaroodporne i tytan</t>
  </si>
  <si>
    <t>Stale hartowane</t>
  </si>
  <si>
    <t>Stale nierdzewne</t>
  </si>
  <si>
    <t>Wymiar, mm</t>
  </si>
  <si>
    <t>Klasa tolerancji IT</t>
  </si>
  <si>
    <t>Wartość tolerancji, μm</t>
  </si>
  <si>
    <t>do</t>
  </si>
  <si>
    <t>od</t>
  </si>
  <si>
    <t>Klasa tolerancji:</t>
  </si>
  <si>
    <t>g6</t>
  </si>
  <si>
    <t>h6</t>
  </si>
  <si>
    <t>n6</t>
  </si>
  <si>
    <t>f7</t>
  </si>
  <si>
    <t>h7</t>
  </si>
  <si>
    <t>e8</t>
  </si>
  <si>
    <t>h8</t>
  </si>
  <si>
    <t>h9</t>
  </si>
  <si>
    <t>h11</t>
  </si>
  <si>
    <t>h10</t>
  </si>
  <si>
    <t>n7</t>
  </si>
  <si>
    <t>Wałki</t>
  </si>
  <si>
    <t>Odchyłki w μm częściej stosowanych wałków o średnicach pond 500 do 3150mm wg. PN-91/M-02106</t>
  </si>
  <si>
    <t>Odchyłki w μm częściej stosowanych wałków normalnych o średnicach do 500mm wg. PN-91/M-02105</t>
  </si>
  <si>
    <t>Obróbka</t>
  </si>
  <si>
    <t>Klasa dokładności</t>
  </si>
  <si>
    <t>Sposób</t>
  </si>
  <si>
    <t>Rodzaj</t>
  </si>
  <si>
    <t>Wiercenie</t>
  </si>
  <si>
    <t>zgrubna</t>
  </si>
  <si>
    <t>kształtująca</t>
  </si>
  <si>
    <t>wykańczająca</t>
  </si>
  <si>
    <t>Wytaczanie</t>
  </si>
  <si>
    <t>Rozwiercanie</t>
  </si>
  <si>
    <t>Szlifowanie</t>
  </si>
  <si>
    <t>Przeciąganie</t>
  </si>
  <si>
    <t>Docieranie</t>
  </si>
  <si>
    <t>Polerowanie</t>
  </si>
  <si>
    <t>Gładzenie</t>
  </si>
  <si>
    <t>Dogładzanie</t>
  </si>
  <si>
    <t>Przeciętne zakresy dokładności i chropowatości powierzchni dla różnych rodzajów obróbki</t>
  </si>
  <si>
    <t>Toczenie i Struganie</t>
  </si>
  <si>
    <t>Frezowanie obwodowe</t>
  </si>
  <si>
    <t>Frezowanie czołowe</t>
  </si>
  <si>
    <t>Chropowatość</t>
  </si>
  <si>
    <t>Wybierz materiał:</t>
  </si>
  <si>
    <t>Rodzaj materiału</t>
  </si>
  <si>
    <t>Oznaczenie</t>
  </si>
  <si>
    <t>Opór właściwy skrawania</t>
  </si>
  <si>
    <t>Rodzaj obróbki</t>
  </si>
  <si>
    <t>Wybierz obróbkę:</t>
  </si>
  <si>
    <t>Sposób obróbki</t>
  </si>
  <si>
    <t>X</t>
  </si>
  <si>
    <t>Którą klasę wybierasz:</t>
  </si>
  <si>
    <t>jedna obróbka</t>
  </si>
  <si>
    <t>g5</t>
  </si>
  <si>
    <t>h5</t>
  </si>
  <si>
    <t>j5</t>
  </si>
  <si>
    <t>k5</t>
  </si>
  <si>
    <t>m5</t>
  </si>
  <si>
    <t>n5</t>
  </si>
  <si>
    <t>r5</t>
  </si>
  <si>
    <t>s5</t>
  </si>
  <si>
    <t>f6</t>
  </si>
  <si>
    <t>j6</t>
  </si>
  <si>
    <t>k6</t>
  </si>
  <si>
    <t>m6</t>
  </si>
  <si>
    <t>p6</t>
  </si>
  <si>
    <t>r6</t>
  </si>
  <si>
    <t>s7</t>
  </si>
  <si>
    <t>d9</t>
  </si>
  <si>
    <t>f9</t>
  </si>
  <si>
    <t>h12</t>
  </si>
  <si>
    <t>Wartość tolerancji [μm]:</t>
  </si>
  <si>
    <t>Opisz zadanie (co tworzysz, jakie metody obróbki, co chcesz osiągnąć itd.)</t>
  </si>
  <si>
    <t>Wykonanie wałka wielostopniowego według dokumentacji, w konfiguracji 1. Wykonujemy toczenie czołowe. Materiał: stal 45, 250 HB, Rm=700MPa</t>
  </si>
  <si>
    <t>wybrana płytka (str.75)</t>
  </si>
  <si>
    <t>GC4225, SCMT 09 T3 08-PR</t>
  </si>
  <si>
    <t>KONFIGURACJA 1</t>
  </si>
  <si>
    <t>KONFIGURACJA 2</t>
  </si>
  <si>
    <t>KONFIGURACJA 3</t>
  </si>
  <si>
    <t>KONFIGURACJA 4</t>
  </si>
  <si>
    <t>KONFIGURACJA 5</t>
  </si>
  <si>
    <t>KONFIGURACJA 6</t>
  </si>
  <si>
    <t>KONFIGURACJA 7</t>
  </si>
  <si>
    <t>KONFIGURACJA 8</t>
  </si>
  <si>
    <t>KONFIGURACJA 9</t>
  </si>
  <si>
    <t>Nazwa</t>
  </si>
  <si>
    <t>element A</t>
  </si>
  <si>
    <t>element B</t>
  </si>
  <si>
    <t>element C</t>
  </si>
  <si>
    <t>element D</t>
  </si>
  <si>
    <t>element E</t>
  </si>
  <si>
    <t>element F</t>
  </si>
  <si>
    <t>element G</t>
  </si>
  <si>
    <t>element H</t>
  </si>
  <si>
    <t>element I</t>
  </si>
  <si>
    <t>element J</t>
  </si>
  <si>
    <t>element K</t>
  </si>
  <si>
    <t>średnica 1</t>
  </si>
  <si>
    <t>średnica 2</t>
  </si>
  <si>
    <t>średnica 3</t>
  </si>
  <si>
    <t>średnica 4</t>
  </si>
  <si>
    <t>dł średnicy 4</t>
  </si>
  <si>
    <t>dł średnicy 2</t>
  </si>
  <si>
    <t>dł średnicy  1</t>
  </si>
  <si>
    <t>szerokość wcięcia 2</t>
  </si>
  <si>
    <t>szerokość wcięcia 1</t>
  </si>
  <si>
    <t>szerokość wciącia 3</t>
  </si>
  <si>
    <t>element obrabiany</t>
  </si>
  <si>
    <t>Która konfiguracja (KONFIGURACJA nr):</t>
  </si>
  <si>
    <t>dł średnicy 3</t>
  </si>
  <si>
    <t>Dł wałka</t>
  </si>
  <si>
    <t>Kolejność</t>
  </si>
  <si>
    <t>Dokładność podana na grafice</t>
  </si>
  <si>
    <t>m8</t>
  </si>
  <si>
    <t>k8</t>
  </si>
  <si>
    <t>Co wykonujemy:</t>
  </si>
  <si>
    <t>W</t>
  </si>
  <si>
    <t>Ciąć piłą taśmową na wymiar W+</t>
  </si>
  <si>
    <t>CZOP E</t>
  </si>
  <si>
    <t>Zgrubna I</t>
  </si>
  <si>
    <t>Zgrubna II</t>
  </si>
  <si>
    <t>Naddatki</t>
  </si>
  <si>
    <t>[mm]</t>
  </si>
  <si>
    <t>INSTRUKCJA</t>
  </si>
  <si>
    <t>2. Wybierz materiał z jakiego element ma być wykonany - komórka B10</t>
  </si>
  <si>
    <t>3. W komóce A2:M2 wpisz dane dla twojego zadania</t>
  </si>
  <si>
    <t>1. Wybierz w komórce A6 konfigurację do zadania dla elementu z załączonego obrazka poniżej w arkuszu</t>
  </si>
  <si>
    <t>5.Przejdź do arkusza obliczenia parametrów obróbki</t>
  </si>
  <si>
    <t>4. Ustal i wpisz półfabrykat dla twojego wałka, jeśli największą średnicą będzie średnica A</t>
  </si>
  <si>
    <t>Ustalona średnica półfabrykatu</t>
  </si>
  <si>
    <t>0. Komórki w których należy zmienić dane mają kolor ciemnozielony (listy) lub pomarańczowy (dane do wpisania)</t>
  </si>
  <si>
    <t>1.Wybierz materiał z jakiego element ma być wykonany - komórka B4</t>
  </si>
  <si>
    <t>2. Wybierz sposób obróbki elementu - komórka B8:B10</t>
  </si>
  <si>
    <t>3. W komórkach N8:P8, N9:P9, N10:P10 - kolejno wybierz klasy dokładności, jakie zamierzasz stosować</t>
  </si>
  <si>
    <t>4. Wpisz w komórce B12 ustaloną przez Ciebie wielkość półfabrykatu</t>
  </si>
  <si>
    <t>6. Czopy są ustawione w kolejności w jakiej powinna następować obróbka zgrubna</t>
  </si>
  <si>
    <t>7. Średnica po obróbce dla obróbki wykańczającej jest zaciągana z danych dla danej konfiguracji</t>
  </si>
  <si>
    <t>Przyjęty opór</t>
  </si>
  <si>
    <t>8. Naddatki dobieramy dla średnicy po obróbce według tabel w arkuszu "Naddatki operacyjne"</t>
  </si>
  <si>
    <t>Średnica nominalna d, mm</t>
  </si>
  <si>
    <t>Chropowatość powierzchni a, μm, do</t>
  </si>
  <si>
    <t>Stan materiału obrabianego</t>
  </si>
  <si>
    <t>Produkcja jednostkowa i małoseryjna</t>
  </si>
  <si>
    <t>długość, mm</t>
  </si>
  <si>
    <t>Odchyłka wykonania, mm</t>
  </si>
  <si>
    <t>Toczenie zgrubne</t>
  </si>
  <si>
    <t>walcowany</t>
  </si>
  <si>
    <t>-</t>
  </si>
  <si>
    <t/>
  </si>
  <si>
    <t>Toczenie kształtujące</t>
  </si>
  <si>
    <t>Szlifowanie kłowe</t>
  </si>
  <si>
    <t>miękki</t>
  </si>
  <si>
    <t>twardy</t>
  </si>
  <si>
    <t>Szlifowanie bezkłowe</t>
  </si>
  <si>
    <t>5.Otwórz plik "CoroKey_2010" - będzie Ci on potrzebny do doboru narzędzi do obróbki i kilku innych parametrów</t>
  </si>
  <si>
    <t>CoroKey_2010.pdf</t>
  </si>
  <si>
    <t>zakres min średnicy</t>
  </si>
  <si>
    <t>zakres max średnicy</t>
  </si>
  <si>
    <t>obróbka</t>
  </si>
  <si>
    <t>długość</t>
  </si>
  <si>
    <t>odchyłka wykonania</t>
  </si>
  <si>
    <t>zakres min dł</t>
  </si>
  <si>
    <t>zakres max dł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</si>
</sst>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Aptos Narrow"/>
      <family val="2"/>
    </font>
    <font>
      <u/>
      <sz val="20"/>
      <color theme="10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0E7C3D"/>
        <bgColor indexed="64"/>
      </patternFill>
    </fill>
    <fill>
      <patternFill patternType="solid">
        <fgColor rgb="FFFF9966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medium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/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 tint="0.499984740745262"/>
      </bottom>
      <diagonal/>
    </border>
    <border>
      <left/>
      <right style="thin">
        <color indexed="64"/>
      </right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/>
      <right style="thin">
        <color indexed="64"/>
      </right>
      <top/>
      <bottom style="thick">
        <color theme="4" tint="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thin">
        <color rgb="FF3F3F3F"/>
      </left>
      <right/>
      <top/>
      <bottom style="thick">
        <color theme="4" tint="0.499984740745262"/>
      </bottom>
      <diagonal/>
    </border>
    <border>
      <left style="thin">
        <color rgb="FF3F3F3F"/>
      </left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2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16" borderId="4" applyNumberFormat="0" applyAlignment="0" applyProtection="0"/>
    <xf numFmtId="0" fontId="7" fillId="2" borderId="5" applyNumberFormat="0" applyAlignment="0" applyProtection="0"/>
    <xf numFmtId="0" fontId="8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0" borderId="6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98">
    <xf numFmtId="0" fontId="0" fillId="0" borderId="0" xfId="0"/>
    <xf numFmtId="0" fontId="7" fillId="2" borderId="5" xfId="7"/>
    <xf numFmtId="1" fontId="7" fillId="2" borderId="5" xfId="7" applyNumberFormat="1"/>
    <xf numFmtId="0" fontId="8" fillId="3" borderId="5" xfId="8" applyBorder="1"/>
    <xf numFmtId="16" fontId="0" fillId="0" borderId="0" xfId="0" applyNumberFormat="1"/>
    <xf numFmtId="0" fontId="5" fillId="0" borderId="3" xfId="4"/>
    <xf numFmtId="0" fontId="5" fillId="0" borderId="7" xfId="4" applyBorder="1"/>
    <xf numFmtId="0" fontId="6" fillId="16" borderId="7" xfId="6" applyBorder="1"/>
    <xf numFmtId="0" fontId="7" fillId="2" borderId="7" xfId="7" applyBorder="1"/>
    <xf numFmtId="2" fontId="5" fillId="0" borderId="0" xfId="5" applyNumberFormat="1"/>
    <xf numFmtId="0" fontId="4" fillId="0" borderId="2" xfId="3" applyNumberFormat="1"/>
    <xf numFmtId="1" fontId="1" fillId="6" borderId="5" xfId="11" applyNumberFormat="1" applyBorder="1"/>
    <xf numFmtId="1" fontId="1" fillId="6" borderId="9" xfId="11" applyNumberFormat="1" applyBorder="1" applyAlignment="1"/>
    <xf numFmtId="1" fontId="1" fillId="6" borderId="8" xfId="11" applyNumberFormat="1" applyBorder="1" applyAlignment="1"/>
    <xf numFmtId="1" fontId="1" fillId="6" borderId="5" xfId="11" applyNumberFormat="1" applyBorder="1" applyAlignment="1"/>
    <xf numFmtId="1" fontId="1" fillId="8" borderId="5" xfId="13" applyNumberFormat="1" applyBorder="1" applyAlignment="1"/>
    <xf numFmtId="1" fontId="1" fillId="8" borderId="8" xfId="13" applyNumberFormat="1" applyBorder="1" applyAlignment="1"/>
    <xf numFmtId="1" fontId="1" fillId="6" borderId="12" xfId="11" applyNumberFormat="1" applyBorder="1" applyAlignment="1"/>
    <xf numFmtId="1" fontId="1" fillId="8" borderId="9" xfId="13" applyNumberFormat="1" applyBorder="1" applyAlignment="1"/>
    <xf numFmtId="1" fontId="1" fillId="8" borderId="12" xfId="13" applyNumberFormat="1" applyBorder="1" applyAlignment="1"/>
    <xf numFmtId="1" fontId="1" fillId="8" borderId="9" xfId="13" applyNumberFormat="1" applyBorder="1"/>
    <xf numFmtId="1" fontId="1" fillId="6" borderId="10" xfId="11" applyNumberFormat="1" applyBorder="1"/>
    <xf numFmtId="1" fontId="1" fillId="8" borderId="10" xfId="13" applyNumberFormat="1" applyBorder="1"/>
    <xf numFmtId="1" fontId="1" fillId="6" borderId="12" xfId="11" applyNumberFormat="1" applyBorder="1"/>
    <xf numFmtId="1" fontId="1" fillId="8" borderId="12" xfId="13" applyNumberFormat="1" applyBorder="1"/>
    <xf numFmtId="0" fontId="5" fillId="0" borderId="3" xfId="4" applyNumberFormat="1"/>
    <xf numFmtId="0" fontId="1" fillId="4" borderId="7" xfId="9" applyBorder="1"/>
    <xf numFmtId="0" fontId="1" fillId="5" borderId="27" xfId="10" applyNumberFormat="1" applyBorder="1"/>
    <xf numFmtId="0" fontId="1" fillId="5" borderId="26" xfId="10" applyNumberFormat="1" applyBorder="1"/>
    <xf numFmtId="0" fontId="1" fillId="4" borderId="25" xfId="9" applyNumberFormat="1" applyBorder="1"/>
    <xf numFmtId="0" fontId="1" fillId="5" borderId="25" xfId="10" applyNumberFormat="1" applyBorder="1"/>
    <xf numFmtId="0" fontId="1" fillId="4" borderId="7" xfId="9" applyNumberFormat="1" applyBorder="1" applyAlignment="1">
      <alignment vertical="center"/>
    </xf>
    <xf numFmtId="0" fontId="1" fillId="5" borderId="7" xfId="10" applyNumberFormat="1" applyBorder="1" applyAlignment="1">
      <alignment vertical="center"/>
    </xf>
    <xf numFmtId="0" fontId="1" fillId="5" borderId="24" xfId="10" applyBorder="1" applyAlignment="1">
      <alignment horizontal="center" vertical="center"/>
    </xf>
    <xf numFmtId="0" fontId="1" fillId="5" borderId="7" xfId="10" applyBorder="1" applyAlignment="1">
      <alignment horizontal="center" vertical="center"/>
    </xf>
    <xf numFmtId="0" fontId="1" fillId="10" borderId="7" xfId="10" applyFill="1" applyBorder="1" applyAlignment="1">
      <alignment horizontal="center" vertical="center"/>
    </xf>
    <xf numFmtId="0" fontId="1" fillId="5" borderId="25" xfId="10" applyBorder="1" applyAlignment="1">
      <alignment horizontal="center" vertical="center"/>
    </xf>
    <xf numFmtId="0" fontId="1" fillId="10" borderId="24" xfId="10" applyFill="1" applyBorder="1" applyAlignment="1">
      <alignment horizontal="center" vertical="center"/>
    </xf>
    <xf numFmtId="0" fontId="1" fillId="5" borderId="23" xfId="10" applyBorder="1" applyAlignment="1">
      <alignment horizontal="center" vertical="center"/>
    </xf>
    <xf numFmtId="0" fontId="1" fillId="4" borderId="24" xfId="9" applyBorder="1" applyAlignment="1">
      <alignment horizontal="center" vertical="center"/>
    </xf>
    <xf numFmtId="0" fontId="1" fillId="4" borderId="7" xfId="9" applyBorder="1" applyAlignment="1">
      <alignment horizontal="center" vertical="center"/>
    </xf>
    <xf numFmtId="0" fontId="1" fillId="10" borderId="7" xfId="9" applyFill="1" applyBorder="1" applyAlignment="1">
      <alignment horizontal="center" vertical="center"/>
    </xf>
    <xf numFmtId="0" fontId="1" fillId="10" borderId="25" xfId="9" applyFill="1" applyBorder="1" applyAlignment="1">
      <alignment horizontal="center" vertical="center"/>
    </xf>
    <xf numFmtId="0" fontId="1" fillId="10" borderId="24" xfId="9" applyFill="1" applyBorder="1" applyAlignment="1">
      <alignment horizontal="center" vertical="center"/>
    </xf>
    <xf numFmtId="0" fontId="1" fillId="4" borderId="23" xfId="9" applyBorder="1" applyAlignment="1">
      <alignment horizontal="center" vertical="center"/>
    </xf>
    <xf numFmtId="0" fontId="1" fillId="4" borderId="25" xfId="9" applyBorder="1" applyAlignment="1">
      <alignment horizontal="center" vertical="center"/>
    </xf>
    <xf numFmtId="0" fontId="1" fillId="10" borderId="25" xfId="10" applyFill="1" applyBorder="1" applyAlignment="1">
      <alignment horizontal="center" vertical="center"/>
    </xf>
    <xf numFmtId="0" fontId="1" fillId="10" borderId="23" xfId="10" applyFill="1" applyBorder="1" applyAlignment="1">
      <alignment horizontal="center" vertical="center"/>
    </xf>
    <xf numFmtId="0" fontId="1" fillId="10" borderId="23" xfId="9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3"/>
    <xf numFmtId="0" fontId="0" fillId="0" borderId="7" xfId="0" applyBorder="1"/>
    <xf numFmtId="0" fontId="1" fillId="4" borderId="28" xfId="9" applyBorder="1"/>
    <xf numFmtId="0" fontId="0" fillId="0" borderId="35" xfId="0" applyBorder="1"/>
    <xf numFmtId="0" fontId="0" fillId="0" borderId="37" xfId="0" applyBorder="1"/>
    <xf numFmtId="0" fontId="4" fillId="0" borderId="32" xfId="3" applyBorder="1"/>
    <xf numFmtId="0" fontId="1" fillId="4" borderId="28" xfId="9" applyBorder="1" applyAlignment="1">
      <alignment horizontal="center" vertical="center"/>
    </xf>
    <xf numFmtId="0" fontId="5" fillId="0" borderId="23" xfId="4" applyBorder="1"/>
    <xf numFmtId="0" fontId="5" fillId="0" borderId="24" xfId="4" applyBorder="1"/>
    <xf numFmtId="0" fontId="4" fillId="0" borderId="2" xfId="3" applyAlignment="1">
      <alignment horizontal="center"/>
    </xf>
    <xf numFmtId="0" fontId="4" fillId="0" borderId="2" xfId="3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13" borderId="46" xfId="0" applyFill="1" applyBorder="1"/>
    <xf numFmtId="2" fontId="0" fillId="13" borderId="50" xfId="0" applyNumberFormat="1" applyFill="1" applyBorder="1"/>
    <xf numFmtId="2" fontId="0" fillId="13" borderId="51" xfId="0" applyNumberFormat="1" applyFill="1" applyBorder="1"/>
    <xf numFmtId="2" fontId="0" fillId="0" borderId="50" xfId="0" applyNumberFormat="1" applyBorder="1"/>
    <xf numFmtId="2" fontId="0" fillId="0" borderId="51" xfId="0" applyNumberFormat="1" applyBorder="1"/>
    <xf numFmtId="2" fontId="0" fillId="13" borderId="47" xfId="0" applyNumberFormat="1" applyFill="1" applyBorder="1"/>
    <xf numFmtId="2" fontId="0" fillId="13" borderId="48" xfId="0" applyNumberFormat="1" applyFill="1" applyBorder="1"/>
    <xf numFmtId="0" fontId="4" fillId="0" borderId="41" xfId="3" applyBorder="1"/>
    <xf numFmtId="0" fontId="5" fillId="0" borderId="53" xfId="4" applyBorder="1" applyAlignment="1">
      <alignment horizontal="center" vertical="center"/>
    </xf>
    <xf numFmtId="0" fontId="4" fillId="0" borderId="31" xfId="3" applyBorder="1" applyAlignment="1">
      <alignment horizontal="center" vertical="center" wrapText="1"/>
    </xf>
    <xf numFmtId="0" fontId="1" fillId="4" borderId="7" xfId="9" applyBorder="1" applyAlignment="1">
      <alignment horizontal="center"/>
    </xf>
    <xf numFmtId="0" fontId="5" fillId="0" borderId="52" xfId="4" applyBorder="1" applyAlignment="1">
      <alignment horizontal="center" vertical="center"/>
    </xf>
    <xf numFmtId="0" fontId="4" fillId="0" borderId="2" xfId="3" applyFill="1"/>
    <xf numFmtId="0" fontId="4" fillId="0" borderId="0" xfId="3" applyFill="1" applyBorder="1"/>
    <xf numFmtId="0" fontId="1" fillId="14" borderId="7" xfId="18" applyBorder="1" applyAlignment="1">
      <alignment horizontal="center"/>
    </xf>
    <xf numFmtId="0" fontId="1" fillId="5" borderId="5" xfId="10" applyBorder="1" applyAlignment="1">
      <alignment horizontal="center" vertical="center"/>
    </xf>
    <xf numFmtId="0" fontId="1" fillId="4" borderId="5" xfId="9" applyBorder="1" applyAlignment="1">
      <alignment horizontal="center" vertical="center"/>
    </xf>
    <xf numFmtId="164" fontId="1" fillId="4" borderId="5" xfId="9" applyNumberFormat="1" applyBorder="1" applyAlignment="1">
      <alignment horizontal="center" vertical="center"/>
    </xf>
    <xf numFmtId="2" fontId="1" fillId="4" borderId="5" xfId="9" applyNumberFormat="1" applyBorder="1" applyAlignment="1">
      <alignment horizontal="center" vertical="center"/>
    </xf>
    <xf numFmtId="1" fontId="1" fillId="5" borderId="5" xfId="10" applyNumberFormat="1" applyBorder="1" applyAlignment="1">
      <alignment horizontal="center" vertical="center"/>
    </xf>
    <xf numFmtId="0" fontId="4" fillId="2" borderId="2" xfId="3" applyFill="1" applyAlignment="1">
      <alignment horizontal="center" vertical="center"/>
    </xf>
    <xf numFmtId="0" fontId="2" fillId="0" borderId="0" xfId="1" applyAlignment="1">
      <alignment horizontal="center"/>
    </xf>
    <xf numFmtId="0" fontId="3" fillId="2" borderId="1" xfId="2" applyFill="1" applyAlignment="1">
      <alignment horizont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3" fillId="0" borderId="35" xfId="2" applyBorder="1" applyAlignment="1">
      <alignment horizontal="center"/>
    </xf>
    <xf numFmtId="0" fontId="3" fillId="0" borderId="36" xfId="2" applyBorder="1" applyAlignment="1">
      <alignment horizontal="center"/>
    </xf>
    <xf numFmtId="0" fontId="4" fillId="0" borderId="29" xfId="3" applyBorder="1" applyAlignment="1">
      <alignment horizontal="center" vertical="center"/>
    </xf>
    <xf numFmtId="0" fontId="4" fillId="0" borderId="30" xfId="3" applyBorder="1" applyAlignment="1">
      <alignment horizontal="center" vertical="center"/>
    </xf>
    <xf numFmtId="0" fontId="4" fillId="0" borderId="32" xfId="3" applyBorder="1" applyAlignment="1">
      <alignment horizontal="center" vertical="center"/>
    </xf>
    <xf numFmtId="0" fontId="1" fillId="4" borderId="35" xfId="9" applyBorder="1" applyAlignment="1">
      <alignment horizontal="center"/>
    </xf>
    <xf numFmtId="0" fontId="1" fillId="4" borderId="36" xfId="9" applyBorder="1" applyAlignment="1">
      <alignment horizontal="center"/>
    </xf>
    <xf numFmtId="0" fontId="1" fillId="4" borderId="34" xfId="9" applyBorder="1" applyAlignment="1">
      <alignment horizontal="center"/>
    </xf>
    <xf numFmtId="0" fontId="4" fillId="0" borderId="41" xfId="3" applyBorder="1" applyAlignment="1">
      <alignment horizontal="center" vertical="center"/>
    </xf>
    <xf numFmtId="0" fontId="4" fillId="0" borderId="2" xfId="3" applyAlignment="1">
      <alignment horizontal="center" vertical="center"/>
    </xf>
    <xf numFmtId="0" fontId="4" fillId="0" borderId="42" xfId="3" applyBorder="1" applyAlignment="1">
      <alignment horizontal="center" vertical="center"/>
    </xf>
    <xf numFmtId="0" fontId="4" fillId="0" borderId="31" xfId="3" applyBorder="1" applyAlignment="1">
      <alignment horizontal="center" vertical="center"/>
    </xf>
    <xf numFmtId="0" fontId="4" fillId="0" borderId="39" xfId="3" applyBorder="1" applyAlignment="1">
      <alignment horizontal="center" vertical="center"/>
    </xf>
    <xf numFmtId="0" fontId="1" fillId="12" borderId="43" xfId="17" applyBorder="1" applyAlignment="1">
      <alignment horizontal="center" vertical="center"/>
    </xf>
    <xf numFmtId="0" fontId="1" fillId="12" borderId="45" xfId="17" applyBorder="1" applyAlignment="1">
      <alignment horizontal="center" vertical="center"/>
    </xf>
    <xf numFmtId="1" fontId="1" fillId="12" borderId="40" xfId="17" applyNumberFormat="1" applyBorder="1" applyAlignment="1">
      <alignment horizontal="center" vertical="center"/>
    </xf>
    <xf numFmtId="1" fontId="1" fillId="12" borderId="24" xfId="17" applyNumberFormat="1" applyBorder="1" applyAlignment="1">
      <alignment horizontal="center" vertical="center"/>
    </xf>
    <xf numFmtId="0" fontId="1" fillId="12" borderId="44" xfId="17" applyBorder="1" applyAlignment="1">
      <alignment horizontal="center" vertical="center"/>
    </xf>
    <xf numFmtId="0" fontId="1" fillId="12" borderId="23" xfId="17" applyBorder="1" applyAlignment="1">
      <alignment horizontal="center" vertical="center"/>
    </xf>
    <xf numFmtId="0" fontId="1" fillId="12" borderId="40" xfId="17" applyBorder="1" applyAlignment="1">
      <alignment horizontal="center" vertical="center"/>
    </xf>
    <xf numFmtId="0" fontId="1" fillId="12" borderId="24" xfId="17" applyBorder="1" applyAlignment="1">
      <alignment horizontal="center" vertical="center"/>
    </xf>
    <xf numFmtId="0" fontId="4" fillId="0" borderId="40" xfId="3" applyBorder="1" applyAlignment="1">
      <alignment horizontal="center" vertical="center"/>
    </xf>
    <xf numFmtId="0" fontId="4" fillId="0" borderId="24" xfId="3" applyBorder="1" applyAlignment="1">
      <alignment horizontal="center" vertical="center"/>
    </xf>
    <xf numFmtId="0" fontId="4" fillId="2" borderId="2" xfId="3" applyFill="1" applyAlignment="1">
      <alignment horizontal="center" vertical="center"/>
    </xf>
    <xf numFmtId="0" fontId="3" fillId="2" borderId="1" xfId="2" applyFill="1" applyAlignment="1">
      <alignment horizontal="center" vertical="center"/>
    </xf>
    <xf numFmtId="0" fontId="4" fillId="0" borderId="2" xfId="3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2" applyNumberFormat="1" applyAlignment="1">
      <alignment horizontal="center"/>
    </xf>
    <xf numFmtId="1" fontId="1" fillId="6" borderId="18" xfId="11" applyNumberFormat="1" applyBorder="1" applyAlignment="1">
      <alignment horizontal="center"/>
    </xf>
    <xf numFmtId="1" fontId="1" fillId="6" borderId="12" xfId="11" applyNumberFormat="1" applyBorder="1" applyAlignment="1">
      <alignment horizontal="center"/>
    </xf>
    <xf numFmtId="1" fontId="1" fillId="9" borderId="14" xfId="14" applyNumberFormat="1" applyBorder="1" applyAlignment="1">
      <alignment horizontal="center"/>
    </xf>
    <xf numFmtId="1" fontId="1" fillId="9" borderId="13" xfId="14" applyNumberFormat="1" applyBorder="1" applyAlignment="1">
      <alignment horizontal="center"/>
    </xf>
    <xf numFmtId="1" fontId="1" fillId="7" borderId="20" xfId="12" applyNumberFormat="1" applyBorder="1" applyAlignment="1">
      <alignment horizontal="center"/>
    </xf>
    <xf numFmtId="1" fontId="1" fillId="7" borderId="22" xfId="12" applyNumberFormat="1" applyBorder="1" applyAlignment="1">
      <alignment horizontal="center"/>
    </xf>
    <xf numFmtId="1" fontId="1" fillId="9" borderId="20" xfId="14" applyNumberFormat="1" applyBorder="1" applyAlignment="1">
      <alignment horizontal="center"/>
    </xf>
    <xf numFmtId="1" fontId="1" fillId="9" borderId="22" xfId="14" applyNumberFormat="1" applyBorder="1" applyAlignment="1">
      <alignment horizontal="center"/>
    </xf>
    <xf numFmtId="1" fontId="1" fillId="7" borderId="21" xfId="12" applyNumberFormat="1" applyBorder="1" applyAlignment="1">
      <alignment horizontal="center"/>
    </xf>
    <xf numFmtId="1" fontId="1" fillId="9" borderId="21" xfId="14" applyNumberFormat="1" applyBorder="1" applyAlignment="1">
      <alignment horizontal="center"/>
    </xf>
    <xf numFmtId="1" fontId="1" fillId="8" borderId="8" xfId="13" applyNumberFormat="1" applyBorder="1" applyAlignment="1">
      <alignment horizontal="center"/>
    </xf>
    <xf numFmtId="1" fontId="1" fillId="8" borderId="9" xfId="13" applyNumberFormat="1" applyBorder="1" applyAlignment="1">
      <alignment horizontal="center"/>
    </xf>
    <xf numFmtId="1" fontId="6" fillId="16" borderId="4" xfId="6" applyNumberFormat="1" applyAlignment="1">
      <alignment horizontal="center"/>
    </xf>
    <xf numFmtId="1" fontId="1" fillId="6" borderId="10" xfId="11" applyNumberFormat="1" applyBorder="1" applyAlignment="1">
      <alignment horizontal="center"/>
    </xf>
    <xf numFmtId="1" fontId="1" fillId="7" borderId="15" xfId="12" applyNumberFormat="1" applyBorder="1" applyAlignment="1">
      <alignment horizontal="center"/>
    </xf>
    <xf numFmtId="1" fontId="1" fillId="7" borderId="17" xfId="12" applyNumberFormat="1" applyBorder="1" applyAlignment="1">
      <alignment horizontal="center"/>
    </xf>
    <xf numFmtId="1" fontId="1" fillId="6" borderId="16" xfId="11" applyNumberFormat="1" applyBorder="1" applyAlignment="1">
      <alignment horizontal="center"/>
    </xf>
    <xf numFmtId="1" fontId="1" fillId="6" borderId="11" xfId="11" applyNumberFormat="1" applyBorder="1" applyAlignment="1">
      <alignment horizontal="center"/>
    </xf>
    <xf numFmtId="1" fontId="1" fillId="6" borderId="19" xfId="11" applyNumberFormat="1" applyBorder="1" applyAlignment="1">
      <alignment horizontal="center"/>
    </xf>
    <xf numFmtId="1" fontId="1" fillId="7" borderId="4" xfId="12" applyNumberFormat="1" applyBorder="1" applyAlignment="1">
      <alignment horizontal="center"/>
    </xf>
    <xf numFmtId="1" fontId="1" fillId="7" borderId="13" xfId="12" applyNumberFormat="1" applyBorder="1" applyAlignment="1">
      <alignment horizontal="center"/>
    </xf>
    <xf numFmtId="1" fontId="1" fillId="9" borderId="4" xfId="14" applyNumberFormat="1" applyBorder="1" applyAlignment="1">
      <alignment horizontal="center"/>
    </xf>
    <xf numFmtId="1" fontId="1" fillId="9" borderId="15" xfId="14" applyNumberFormat="1" applyBorder="1" applyAlignment="1">
      <alignment horizontal="center"/>
    </xf>
    <xf numFmtId="1" fontId="1" fillId="9" borderId="17" xfId="14" applyNumberFormat="1" applyBorder="1" applyAlignment="1">
      <alignment horizontal="center"/>
    </xf>
    <xf numFmtId="1" fontId="1" fillId="7" borderId="14" xfId="12" applyNumberForma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" fillId="4" borderId="7" xfId="9" applyNumberFormat="1" applyBorder="1" applyAlignment="1">
      <alignment horizontal="center" vertical="center"/>
    </xf>
    <xf numFmtId="0" fontId="1" fillId="5" borderId="7" xfId="10" applyNumberFormat="1" applyBorder="1" applyAlignment="1">
      <alignment horizontal="center" vertical="center"/>
    </xf>
    <xf numFmtId="0" fontId="4" fillId="2" borderId="54" xfId="3" applyFill="1" applyBorder="1" applyAlignment="1">
      <alignment horizontal="center" vertical="center"/>
    </xf>
    <xf numFmtId="0" fontId="3" fillId="2" borderId="55" xfId="2" applyFill="1" applyBorder="1" applyAlignment="1">
      <alignment horizontal="center" vertical="center"/>
    </xf>
    <xf numFmtId="0" fontId="6" fillId="16" borderId="4" xfId="6" applyAlignment="1">
      <alignment horizontal="center" vertical="center"/>
    </xf>
    <xf numFmtId="0" fontId="3" fillId="0" borderId="1" xfId="2" applyAlignment="1">
      <alignment horizontal="center"/>
    </xf>
    <xf numFmtId="0" fontId="0" fillId="0" borderId="0" xfId="0"/>
    <xf numFmtId="0" fontId="0" fillId="0" borderId="0" xfId="0" applyAlignment="1">
      <alignment horizontal="left" vertical="center" wrapText="1"/>
    </xf>
    <xf numFmtId="0" fontId="3" fillId="0" borderId="1" xfId="2"/>
    <xf numFmtId="0" fontId="6" fillId="16" borderId="4" xfId="6"/>
    <xf numFmtId="0" fontId="1" fillId="5" borderId="5" xfId="10" applyBorder="1" applyAlignment="1">
      <alignment horizontal="center" vertical="center" wrapText="1"/>
    </xf>
    <xf numFmtId="0" fontId="1" fillId="15" borderId="2" xfId="16" applyFill="1" applyBorder="1"/>
    <xf numFmtId="0" fontId="1" fillId="15" borderId="7" xfId="16" applyFill="1" applyBorder="1" applyAlignment="1">
      <alignment horizontal="center"/>
    </xf>
    <xf numFmtId="0" fontId="1" fillId="15" borderId="28" xfId="16" applyFill="1" applyBorder="1" applyAlignment="1">
      <alignment horizontal="center" vertical="center"/>
    </xf>
    <xf numFmtId="0" fontId="1" fillId="15" borderId="38" xfId="16" applyFill="1" applyBorder="1" applyAlignment="1">
      <alignment horizontal="center" vertical="center"/>
    </xf>
    <xf numFmtId="0" fontId="1" fillId="15" borderId="33" xfId="16" applyFill="1" applyBorder="1" applyAlignment="1">
      <alignment horizontal="center" vertical="center"/>
    </xf>
    <xf numFmtId="0" fontId="1" fillId="15" borderId="7" xfId="16" applyFill="1" applyBorder="1"/>
    <xf numFmtId="1" fontId="1" fillId="15" borderId="7" xfId="16" applyNumberFormat="1" applyFill="1" applyBorder="1" applyAlignment="1">
      <alignment horizontal="center"/>
    </xf>
    <xf numFmtId="0" fontId="6" fillId="16" borderId="4" xfId="6" applyAlignment="1">
      <alignment horizontal="center" vertical="center" wrapText="1"/>
    </xf>
    <xf numFmtId="0" fontId="3" fillId="0" borderId="1" xfId="2" applyAlignment="1">
      <alignment horizontal="center" vertical="center"/>
    </xf>
    <xf numFmtId="0" fontId="1" fillId="5" borderId="4" xfId="10" applyBorder="1" applyAlignment="1">
      <alignment horizontal="center" vertical="center"/>
    </xf>
    <xf numFmtId="0" fontId="4" fillId="0" borderId="31" xfId="3" applyBorder="1"/>
    <xf numFmtId="0" fontId="12" fillId="0" borderId="0" xfId="0" applyFont="1" applyAlignment="1">
      <alignment horizontal="left" vertical="center" wrapText="1"/>
    </xf>
    <xf numFmtId="0" fontId="12" fillId="0" borderId="56" xfId="0" applyFont="1" applyBorder="1" applyAlignment="1">
      <alignment horizontal="left" vertical="center" wrapText="1"/>
    </xf>
    <xf numFmtId="0" fontId="6" fillId="16" borderId="14" xfId="6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4" borderId="7" xfId="9" applyBorder="1" applyAlignment="1">
      <alignment horizontal="center" vertical="center"/>
    </xf>
    <xf numFmtId="0" fontId="5" fillId="0" borderId="7" xfId="4" applyBorder="1" applyAlignment="1">
      <alignment horizontal="center" vertical="center"/>
    </xf>
    <xf numFmtId="0" fontId="5" fillId="0" borderId="7" xfId="4" applyBorder="1" applyAlignment="1">
      <alignment horizontal="center" vertical="center"/>
    </xf>
    <xf numFmtId="0" fontId="16" fillId="0" borderId="0" xfId="19" applyFont="1" applyAlignment="1">
      <alignment horizontal="center" vertical="center" wrapText="1"/>
    </xf>
    <xf numFmtId="0" fontId="1" fillId="4" borderId="28" xfId="9" applyBorder="1" applyAlignment="1">
      <alignment horizontal="center" vertical="center"/>
    </xf>
    <xf numFmtId="0" fontId="1" fillId="4" borderId="38" xfId="9" applyBorder="1" applyAlignment="1">
      <alignment horizontal="center" vertical="center"/>
    </xf>
    <xf numFmtId="0" fontId="1" fillId="4" borderId="33" xfId="9" applyBorder="1" applyAlignment="1">
      <alignment horizontal="center" vertical="center"/>
    </xf>
    <xf numFmtId="0" fontId="0" fillId="0" borderId="23" xfId="0" applyBorder="1"/>
    <xf numFmtId="0" fontId="15" fillId="0" borderId="7" xfId="0" applyFont="1" applyBorder="1"/>
    <xf numFmtId="0" fontId="0" fillId="0" borderId="24" xfId="0" applyBorder="1" applyAlignment="1">
      <alignment horizontal="center" vertical="center"/>
    </xf>
    <xf numFmtId="0" fontId="0" fillId="0" borderId="7" xfId="0" applyFill="1" applyBorder="1" applyAlignment="1">
      <alignment wrapText="1"/>
    </xf>
    <xf numFmtId="0" fontId="0" fillId="0" borderId="2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" fillId="4" borderId="28" xfId="9" applyBorder="1" applyAlignment="1">
      <alignment vertical="center"/>
    </xf>
    <xf numFmtId="0" fontId="1" fillId="4" borderId="38" xfId="9" applyBorder="1" applyAlignment="1">
      <alignment vertical="center"/>
    </xf>
    <xf numFmtId="0" fontId="1" fillId="4" borderId="33" xfId="9" applyBorder="1" applyAlignment="1">
      <alignment vertical="center"/>
    </xf>
  </cellXfs>
  <cellStyles count="20">
    <cellStyle name="20% — akcent 1" xfId="9" builtinId="30"/>
    <cellStyle name="20% — akcent 2" xfId="11" builtinId="34"/>
    <cellStyle name="20% — akcent 3" xfId="13" builtinId="38"/>
    <cellStyle name="40% — akcent 1" xfId="10" builtinId="31"/>
    <cellStyle name="40% — akcent 2" xfId="12" builtinId="35"/>
    <cellStyle name="40% — akcent 3" xfId="14" builtinId="39"/>
    <cellStyle name="40% — akcent 6" xfId="18" builtinId="51"/>
    <cellStyle name="60% — akcent 1" xfId="17" builtinId="32"/>
    <cellStyle name="60% — akcent 6" xfId="16" builtinId="52"/>
    <cellStyle name="Akcent 1" xfId="8" builtinId="29"/>
    <cellStyle name="Dane wejściowe" xfId="6" builtinId="20" customBuiltin="1"/>
    <cellStyle name="Dane wyjściowe" xfId="7" builtinId="21"/>
    <cellStyle name="Hiperłącze" xfId="19" builtinId="8"/>
    <cellStyle name="Nagłówek 1" xfId="2" builtinId="16"/>
    <cellStyle name="Nagłówek 2" xfId="3" builtinId="17"/>
    <cellStyle name="Nagłówek 3" xfId="4" builtinId="18"/>
    <cellStyle name="Nagłówek 4" xfId="5" builtinId="19"/>
    <cellStyle name="Normalny" xfId="0" builtinId="0"/>
    <cellStyle name="Styl 1" xfId="15" xr:uid="{BA17017F-1B9B-4398-9605-E4B7C7620FD5}"/>
    <cellStyle name="Tytuł" xfId="1" builtinId="15"/>
  </cellStyles>
  <dxfs count="1">
    <dxf>
      <font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FF9966"/>
      <color rgb="FF0E7C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5</xdr:col>
      <xdr:colOff>205896</xdr:colOff>
      <xdr:row>76</xdr:row>
      <xdr:rowOff>167291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16458EBC-C057-4EFB-A4E1-FC71A260E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078980"/>
          <a:ext cx="6995316" cy="93112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495300</xdr:colOff>
      <xdr:row>36</xdr:row>
      <xdr:rowOff>142875</xdr:rowOff>
    </xdr:from>
    <xdr:to>
      <xdr:col>32</xdr:col>
      <xdr:colOff>167640</xdr:colOff>
      <xdr:row>61</xdr:row>
      <xdr:rowOff>140661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175C96E6-EBC7-43FC-96AC-878C5329C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4352925"/>
          <a:ext cx="8359140" cy="45221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DF06B5-35BF-492E-A453-217A30747789}" name="Tabela6" displayName="Tabela6" ref="A2:C7" headerRowCount="0" totalsRowShown="0">
  <tableColumns count="3">
    <tableColumn id="1" xr3:uid="{422F11A3-6FFC-41D4-AD5B-08FE6CA0C1CF}" name="Kolumna1"/>
    <tableColumn id="2" xr3:uid="{1850DCDE-7831-47E6-8D8C-AC0983D59C6C}" name="Kolumna2"/>
    <tableColumn id="3" xr3:uid="{42A1552F-6667-4A79-A067-7F759CC16FA9}" name="Kolumna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CoroKey_2010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2E262-B3D6-4A81-A8B8-3ECFE8BF5826}">
  <sheetPr codeName="Arkusz1"/>
  <dimension ref="A1:L19"/>
  <sheetViews>
    <sheetView workbookViewId="0">
      <selection activeCell="J24" sqref="J24"/>
    </sheetView>
  </sheetViews>
  <sheetFormatPr defaultRowHeight="14.4" x14ac:dyDescent="0.3"/>
  <cols>
    <col min="1" max="1" width="25.6640625" bestFit="1" customWidth="1"/>
    <col min="2" max="2" width="9.21875" bestFit="1" customWidth="1"/>
    <col min="3" max="3" width="9.6640625" bestFit="1" customWidth="1"/>
    <col min="4" max="4" width="9.21875" bestFit="1" customWidth="1"/>
    <col min="5" max="5" width="9.33203125" bestFit="1" customWidth="1"/>
    <col min="6" max="6" width="9.21875" bestFit="1" customWidth="1"/>
    <col min="7" max="7" width="11" bestFit="1" customWidth="1"/>
    <col min="8" max="8" width="11.44140625" bestFit="1" customWidth="1"/>
    <col min="9" max="9" width="11" bestFit="1" customWidth="1"/>
    <col min="10" max="12" width="17.21875" bestFit="1" customWidth="1"/>
  </cols>
  <sheetData>
    <row r="1" spans="1:12" ht="23.4" x14ac:dyDescent="0.45">
      <c r="A1" s="88" t="s">
        <v>24</v>
      </c>
      <c r="B1" s="88"/>
      <c r="C1" s="88"/>
    </row>
    <row r="2" spans="1:12" x14ac:dyDescent="0.3">
      <c r="A2" t="s">
        <v>25</v>
      </c>
      <c r="B2" t="s">
        <v>26</v>
      </c>
      <c r="C2" t="s">
        <v>27</v>
      </c>
    </row>
    <row r="3" spans="1:12" x14ac:dyDescent="0.3">
      <c r="A3" t="s">
        <v>42</v>
      </c>
      <c r="B3" t="s">
        <v>33</v>
      </c>
      <c r="C3" t="s">
        <v>28</v>
      </c>
    </row>
    <row r="4" spans="1:12" x14ac:dyDescent="0.3">
      <c r="A4" t="s">
        <v>38</v>
      </c>
      <c r="B4" t="s">
        <v>34</v>
      </c>
      <c r="C4" t="s">
        <v>29</v>
      </c>
    </row>
    <row r="5" spans="1:12" x14ac:dyDescent="0.3">
      <c r="A5" t="s">
        <v>39</v>
      </c>
      <c r="B5" t="s">
        <v>35</v>
      </c>
      <c r="C5" t="s">
        <v>30</v>
      </c>
    </row>
    <row r="6" spans="1:12" x14ac:dyDescent="0.3">
      <c r="A6" t="s">
        <v>40</v>
      </c>
      <c r="B6" t="s">
        <v>36</v>
      </c>
      <c r="C6" t="s">
        <v>31</v>
      </c>
    </row>
    <row r="7" spans="1:12" x14ac:dyDescent="0.3">
      <c r="A7" t="s">
        <v>41</v>
      </c>
      <c r="B7" t="s">
        <v>37</v>
      </c>
      <c r="C7" t="s">
        <v>32</v>
      </c>
    </row>
    <row r="9" spans="1:12" x14ac:dyDescent="0.3">
      <c r="A9" s="61" t="s">
        <v>126</v>
      </c>
      <c r="B9" s="62" t="s">
        <v>138</v>
      </c>
      <c r="C9" s="62" t="s">
        <v>151</v>
      </c>
      <c r="D9" s="62" t="s">
        <v>140</v>
      </c>
      <c r="E9" s="62" t="s">
        <v>139</v>
      </c>
      <c r="F9" s="62" t="s">
        <v>141</v>
      </c>
      <c r="G9" s="62" t="s">
        <v>142</v>
      </c>
      <c r="H9" s="62" t="s">
        <v>144</v>
      </c>
      <c r="I9" s="62" t="s">
        <v>143</v>
      </c>
      <c r="J9" s="62" t="s">
        <v>145</v>
      </c>
      <c r="K9" s="62" t="s">
        <v>146</v>
      </c>
      <c r="L9" s="63" t="s">
        <v>147</v>
      </c>
    </row>
    <row r="10" spans="1:12" x14ac:dyDescent="0.3">
      <c r="A10" s="64" t="s">
        <v>152</v>
      </c>
      <c r="B10" s="65" t="s">
        <v>127</v>
      </c>
      <c r="C10" s="65" t="s">
        <v>128</v>
      </c>
      <c r="D10" s="65" t="s">
        <v>129</v>
      </c>
      <c r="E10" s="65" t="s">
        <v>130</v>
      </c>
      <c r="F10" s="65" t="s">
        <v>131</v>
      </c>
      <c r="G10" s="65" t="s">
        <v>132</v>
      </c>
      <c r="H10" s="65" t="s">
        <v>133</v>
      </c>
      <c r="I10" s="65" t="s">
        <v>134</v>
      </c>
      <c r="J10" s="65" t="s">
        <v>135</v>
      </c>
      <c r="K10" s="65" t="s">
        <v>136</v>
      </c>
      <c r="L10" s="66" t="s">
        <v>137</v>
      </c>
    </row>
    <row r="11" spans="1:12" x14ac:dyDescent="0.3">
      <c r="A11" s="61" t="s">
        <v>117</v>
      </c>
      <c r="B11" s="68">
        <v>45</v>
      </c>
      <c r="C11" s="68">
        <v>180</v>
      </c>
      <c r="D11" s="68">
        <v>35</v>
      </c>
      <c r="E11" s="68">
        <v>40</v>
      </c>
      <c r="F11" s="68">
        <v>40</v>
      </c>
      <c r="G11" s="68">
        <v>32</v>
      </c>
      <c r="H11" s="68">
        <v>58</v>
      </c>
      <c r="I11" s="68">
        <v>32</v>
      </c>
      <c r="J11" s="68">
        <v>34.6</v>
      </c>
      <c r="K11" s="68">
        <v>39.6</v>
      </c>
      <c r="L11" s="69">
        <v>39.6</v>
      </c>
    </row>
    <row r="12" spans="1:12" x14ac:dyDescent="0.3">
      <c r="A12" s="64" t="s">
        <v>118</v>
      </c>
      <c r="B12" s="70">
        <v>60</v>
      </c>
      <c r="C12" s="70">
        <v>180</v>
      </c>
      <c r="D12" s="70">
        <v>35</v>
      </c>
      <c r="E12" s="70">
        <v>45</v>
      </c>
      <c r="F12" s="70">
        <v>45</v>
      </c>
      <c r="G12" s="70">
        <v>32</v>
      </c>
      <c r="H12" s="70">
        <v>58</v>
      </c>
      <c r="I12" s="70">
        <v>32</v>
      </c>
      <c r="J12" s="70">
        <v>34.6</v>
      </c>
      <c r="K12" s="70">
        <v>44.6</v>
      </c>
      <c r="L12" s="71">
        <v>44.6</v>
      </c>
    </row>
    <row r="13" spans="1:12" x14ac:dyDescent="0.3">
      <c r="A13" s="61" t="s">
        <v>119</v>
      </c>
      <c r="B13" s="68">
        <v>80</v>
      </c>
      <c r="C13" s="68">
        <v>180</v>
      </c>
      <c r="D13" s="68">
        <v>50</v>
      </c>
      <c r="E13" s="68">
        <v>65</v>
      </c>
      <c r="F13" s="68">
        <v>65</v>
      </c>
      <c r="G13" s="68">
        <v>42</v>
      </c>
      <c r="H13" s="68">
        <v>38</v>
      </c>
      <c r="I13" s="68">
        <v>42</v>
      </c>
      <c r="J13" s="68">
        <v>49.6</v>
      </c>
      <c r="K13" s="68">
        <v>64.599999999999994</v>
      </c>
      <c r="L13" s="69">
        <v>64.599999999999994</v>
      </c>
    </row>
    <row r="14" spans="1:12" x14ac:dyDescent="0.3">
      <c r="A14" s="64" t="s">
        <v>120</v>
      </c>
      <c r="B14" s="70">
        <v>50</v>
      </c>
      <c r="C14" s="70">
        <v>200</v>
      </c>
      <c r="D14" s="70">
        <v>35</v>
      </c>
      <c r="E14" s="70">
        <v>45</v>
      </c>
      <c r="F14" s="70">
        <v>45</v>
      </c>
      <c r="G14" s="70">
        <v>40</v>
      </c>
      <c r="H14" s="70">
        <v>50</v>
      </c>
      <c r="I14" s="70">
        <v>40</v>
      </c>
      <c r="J14" s="70">
        <v>34.6</v>
      </c>
      <c r="K14" s="70">
        <v>44.6</v>
      </c>
      <c r="L14" s="71">
        <v>44.6</v>
      </c>
    </row>
    <row r="15" spans="1:12" x14ac:dyDescent="0.3">
      <c r="A15" s="61" t="s">
        <v>121</v>
      </c>
      <c r="B15" s="68">
        <v>55</v>
      </c>
      <c r="C15" s="68">
        <v>200</v>
      </c>
      <c r="D15" s="68">
        <v>30</v>
      </c>
      <c r="E15" s="68">
        <v>50</v>
      </c>
      <c r="F15" s="68">
        <v>50</v>
      </c>
      <c r="G15" s="68">
        <v>45</v>
      </c>
      <c r="H15" s="68">
        <v>50</v>
      </c>
      <c r="I15" s="68">
        <v>45</v>
      </c>
      <c r="J15" s="68">
        <v>29.6</v>
      </c>
      <c r="K15" s="68">
        <v>49.6</v>
      </c>
      <c r="L15" s="69">
        <v>49.6</v>
      </c>
    </row>
    <row r="16" spans="1:12" x14ac:dyDescent="0.3">
      <c r="A16" s="64" t="s">
        <v>122</v>
      </c>
      <c r="B16" s="70">
        <v>60</v>
      </c>
      <c r="C16" s="70">
        <v>210</v>
      </c>
      <c r="D16" s="70">
        <v>40</v>
      </c>
      <c r="E16" s="70">
        <v>45</v>
      </c>
      <c r="F16" s="70">
        <v>45</v>
      </c>
      <c r="G16" s="70">
        <v>50</v>
      </c>
      <c r="H16" s="70">
        <v>60</v>
      </c>
      <c r="I16" s="70">
        <v>50</v>
      </c>
      <c r="J16" s="70">
        <v>39.6</v>
      </c>
      <c r="K16" s="70">
        <v>44.6</v>
      </c>
      <c r="L16" s="71">
        <v>44.6</v>
      </c>
    </row>
    <row r="17" spans="1:12" x14ac:dyDescent="0.3">
      <c r="A17" s="61" t="s">
        <v>123</v>
      </c>
      <c r="B17" s="68">
        <v>45</v>
      </c>
      <c r="C17" s="68">
        <v>210</v>
      </c>
      <c r="D17" s="68">
        <v>35</v>
      </c>
      <c r="E17" s="68">
        <v>40</v>
      </c>
      <c r="F17" s="68">
        <v>40</v>
      </c>
      <c r="G17" s="68">
        <v>32</v>
      </c>
      <c r="H17" s="68">
        <v>58</v>
      </c>
      <c r="I17" s="68">
        <v>32</v>
      </c>
      <c r="J17" s="68">
        <v>34.6</v>
      </c>
      <c r="K17" s="68">
        <v>39.6</v>
      </c>
      <c r="L17" s="69">
        <v>39.6</v>
      </c>
    </row>
    <row r="18" spans="1:12" x14ac:dyDescent="0.3">
      <c r="A18" s="64" t="s">
        <v>124</v>
      </c>
      <c r="B18" s="70">
        <v>80</v>
      </c>
      <c r="C18" s="70">
        <v>250</v>
      </c>
      <c r="D18" s="70">
        <v>50</v>
      </c>
      <c r="E18" s="70">
        <v>65</v>
      </c>
      <c r="F18" s="70">
        <v>65</v>
      </c>
      <c r="G18" s="70">
        <v>50</v>
      </c>
      <c r="H18" s="70">
        <v>70</v>
      </c>
      <c r="I18" s="70">
        <v>50</v>
      </c>
      <c r="J18" s="70">
        <v>49.6</v>
      </c>
      <c r="K18" s="70">
        <v>64.599999999999994</v>
      </c>
      <c r="L18" s="71">
        <v>64.599999999999994</v>
      </c>
    </row>
    <row r="19" spans="1:12" x14ac:dyDescent="0.3">
      <c r="A19" s="67" t="s">
        <v>125</v>
      </c>
      <c r="B19" s="72">
        <v>60</v>
      </c>
      <c r="C19" s="72">
        <v>250</v>
      </c>
      <c r="D19" s="72">
        <v>40</v>
      </c>
      <c r="E19" s="72">
        <v>50</v>
      </c>
      <c r="F19" s="72">
        <v>50</v>
      </c>
      <c r="G19" s="72">
        <v>40</v>
      </c>
      <c r="H19" s="72">
        <v>80</v>
      </c>
      <c r="I19" s="72">
        <v>40</v>
      </c>
      <c r="J19" s="72">
        <v>39.6</v>
      </c>
      <c r="K19" s="72">
        <v>49.6</v>
      </c>
      <c r="L19" s="73">
        <v>49.6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1B94-BCBB-4B89-8DB0-4BA425E7B657}">
  <dimension ref="A1:P26"/>
  <sheetViews>
    <sheetView topLeftCell="A54" workbookViewId="0">
      <selection activeCell="A6" sqref="A6"/>
    </sheetView>
  </sheetViews>
  <sheetFormatPr defaultRowHeight="14.4" x14ac:dyDescent="0.3"/>
  <cols>
    <col min="1" max="1" width="42.109375" bestFit="1" customWidth="1"/>
    <col min="2" max="2" width="18.6640625" bestFit="1" customWidth="1"/>
    <col min="3" max="3" width="17.21875" bestFit="1" customWidth="1"/>
    <col min="4" max="4" width="11.44140625" bestFit="1" customWidth="1"/>
    <col min="5" max="5" width="9.5546875" bestFit="1" customWidth="1"/>
    <col min="6" max="6" width="11" bestFit="1" customWidth="1"/>
    <col min="7" max="7" width="17.21875" bestFit="1" customWidth="1"/>
    <col min="8" max="8" width="9.44140625" bestFit="1" customWidth="1"/>
    <col min="9" max="9" width="11" bestFit="1" customWidth="1"/>
    <col min="10" max="10" width="17.21875" bestFit="1" customWidth="1"/>
    <col min="11" max="11" width="9.33203125" bestFit="1" customWidth="1"/>
    <col min="12" max="12" width="11" bestFit="1" customWidth="1"/>
    <col min="13" max="14" width="17.21875" bestFit="1" customWidth="1"/>
  </cols>
  <sheetData>
    <row r="1" spans="1:16" ht="18" x14ac:dyDescent="0.3">
      <c r="A1" s="91" t="s">
        <v>113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</row>
    <row r="2" spans="1:16" ht="70.8" customHeight="1" x14ac:dyDescent="0.3">
      <c r="A2" s="90" t="s">
        <v>114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</row>
    <row r="3" spans="1:16" ht="20.399999999999999" thickBot="1" x14ac:dyDescent="0.45">
      <c r="A3" s="50" t="s">
        <v>149</v>
      </c>
      <c r="B3" s="92" t="s">
        <v>148</v>
      </c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6" ht="18.600000000000001" thickTop="1" thickBot="1" x14ac:dyDescent="0.4">
      <c r="A4" s="74" t="s">
        <v>152</v>
      </c>
      <c r="B4" s="78" t="str">
        <f>VLOOKUP($A$4,Listy!$A$9:$L$19,3,FALSE)</f>
        <v>element B</v>
      </c>
      <c r="C4" s="78" t="str">
        <f>VLOOKUP($A$4,Listy!$A$9:$L$19,2,FALSE)</f>
        <v>element A</v>
      </c>
      <c r="D4" s="78" t="str">
        <f>VLOOKUP($A$4,Listy!$A$9:$L$19,8,FALSE)</f>
        <v>element G</v>
      </c>
      <c r="E4" s="78" t="str">
        <f>VLOOKUP($A$4,Listy!$A$9:$L$19,5,FALSE)</f>
        <v>element D</v>
      </c>
      <c r="F4" s="78" t="str">
        <f>VLOOKUP($A$4,Listy!$A$9:$L$19,9,FALSE)</f>
        <v>element H</v>
      </c>
      <c r="G4" s="78" t="str">
        <f>VLOOKUP($A$4,Listy!$A$9:$L$19,11,FALSE)</f>
        <v>element J</v>
      </c>
      <c r="H4" s="78" t="str">
        <f>VLOOKUP($A$4,Listy!$A$9:$L$19,4,FALSE)</f>
        <v>element C</v>
      </c>
      <c r="I4" s="78"/>
      <c r="J4" s="78" t="str">
        <f>VLOOKUP($A$4,Listy!$A$9:$L$19,10,FALSE)</f>
        <v>element I</v>
      </c>
      <c r="K4" s="75" t="str">
        <f>VLOOKUP($A$4,Listy!$A$9:$L$19,6,FALSE)</f>
        <v>element E</v>
      </c>
      <c r="L4" s="78" t="str">
        <f>VLOOKUP($A$4,Listy!$A$9:$L$19,7,FALSE)</f>
        <v>element F</v>
      </c>
      <c r="M4" s="75" t="str">
        <f>VLOOKUP($A$4,Listy!$A$9:$L$19,12,FALSE)</f>
        <v>element K</v>
      </c>
    </row>
    <row r="5" spans="1:16" ht="18.600000000000001" thickTop="1" thickBot="1" x14ac:dyDescent="0.4">
      <c r="A5" s="50" t="s">
        <v>126</v>
      </c>
      <c r="B5" s="40" t="str">
        <f>VLOOKUP($A$5,Listy!$A$9:$L$19,3,FALSE)</f>
        <v>Dł wałka</v>
      </c>
      <c r="C5" s="40" t="str">
        <f>VLOOKUP($A$5,Listy!$A$9:$L$19,2,FALSE)</f>
        <v>średnica 1</v>
      </c>
      <c r="D5" s="40" t="str">
        <f>VLOOKUP($A$5,Listy!$A$9:$L$19,8,FALSE)</f>
        <v>dł średnicy  1</v>
      </c>
      <c r="E5" s="40" t="str">
        <f>VLOOKUP($A$5,Listy!$A$9:$L$19,5,FALSE)</f>
        <v>średnica 2</v>
      </c>
      <c r="F5" s="40" t="str">
        <f>VLOOKUP($A$5,Listy!$A$9:$L$19,9,FALSE)</f>
        <v>dł średnicy 2</v>
      </c>
      <c r="G5" s="40" t="str">
        <f>VLOOKUP($A$5,Listy!$A$9:$L$19,11,FALSE)</f>
        <v>szerokość wcięcia 1</v>
      </c>
      <c r="H5" s="40" t="str">
        <f>VLOOKUP($A$5,Listy!$A$9:$L$19,4,FALSE)</f>
        <v>średnica 3</v>
      </c>
      <c r="I5" s="40" t="s">
        <v>150</v>
      </c>
      <c r="J5" s="40" t="str">
        <f>VLOOKUP($A$5,Listy!$A$9:$L$19,10,FALSE)</f>
        <v>szerokość wcięcia 2</v>
      </c>
      <c r="K5" s="40" t="str">
        <f>VLOOKUP($A$5,Listy!$A$9:$L$19,6,FALSE)</f>
        <v>średnica 4</v>
      </c>
      <c r="L5" s="40" t="str">
        <f>VLOOKUP($A$5,Listy!$A$9:$L$19,7,FALSE)</f>
        <v>dł średnicy 4</v>
      </c>
      <c r="M5" s="40" t="str">
        <f>VLOOKUP($A$5,Listy!$A$9:$L$19,12,FALSE)</f>
        <v>szerokość wciącia 3</v>
      </c>
    </row>
    <row r="6" spans="1:16" ht="15.6" thickTop="1" thickBot="1" x14ac:dyDescent="0.35">
      <c r="A6" s="159" t="s">
        <v>119</v>
      </c>
      <c r="B6" s="40">
        <f>VLOOKUP($A$6,Listy!$A$9:$L$19,3,FALSE)</f>
        <v>180</v>
      </c>
      <c r="C6" s="40">
        <f>VLOOKUP($A$6,Listy!$A$9:$L$19,2,FALSE)</f>
        <v>80</v>
      </c>
      <c r="D6" s="40">
        <f>VLOOKUP($A$6,Listy!$A$9:$L$19,8,FALSE)</f>
        <v>38</v>
      </c>
      <c r="E6" s="40">
        <f>VLOOKUP($A$6,Listy!$A$9:$L$19,5,FALSE)</f>
        <v>65</v>
      </c>
      <c r="F6" s="40">
        <f>VLOOKUP($A$6,Listy!$A$9:$L$19,9,FALSE)</f>
        <v>42</v>
      </c>
      <c r="G6" s="40">
        <f>VLOOKUP($A$6,Listy!$A$9:$L$19,11,FALSE)</f>
        <v>64.599999999999994</v>
      </c>
      <c r="H6" s="40">
        <f>VLOOKUP($A$6,Listy!$A$9:$L$19,4,FALSE)</f>
        <v>50</v>
      </c>
      <c r="I6" s="40">
        <f>B6-D6-F6-L6</f>
        <v>58</v>
      </c>
      <c r="J6" s="40">
        <f>VLOOKUP($A$6,Listy!$A$9:$L$19,10,FALSE)</f>
        <v>49.6</v>
      </c>
      <c r="K6" s="40">
        <f>VLOOKUP($A$6,Listy!$A$9:$L$19,6,FALSE)</f>
        <v>65</v>
      </c>
      <c r="L6" s="40">
        <f>VLOOKUP($A$6,Listy!$A$9:$L$19,7,FALSE)</f>
        <v>42</v>
      </c>
      <c r="M6" s="40">
        <f>VLOOKUP($A$6,Listy!$A$9:$L$19,12,FALSE)</f>
        <v>64.599999999999994</v>
      </c>
    </row>
    <row r="7" spans="1:16" ht="18.600000000000001" thickTop="1" thickBot="1" x14ac:dyDescent="0.4">
      <c r="A7" s="79" t="s">
        <v>153</v>
      </c>
      <c r="B7" s="81" t="s">
        <v>91</v>
      </c>
      <c r="C7" s="81" t="s">
        <v>154</v>
      </c>
      <c r="D7" s="81" t="s">
        <v>91</v>
      </c>
      <c r="E7" s="81" t="s">
        <v>155</v>
      </c>
      <c r="F7" s="81" t="s">
        <v>91</v>
      </c>
      <c r="G7" s="81" t="s">
        <v>91</v>
      </c>
      <c r="H7" s="81" t="s">
        <v>155</v>
      </c>
      <c r="I7" s="81" t="s">
        <v>91</v>
      </c>
      <c r="J7" s="81" t="s">
        <v>91</v>
      </c>
      <c r="K7" s="81" t="s">
        <v>155</v>
      </c>
      <c r="L7" s="81" t="s">
        <v>91</v>
      </c>
      <c r="M7" s="81" t="s">
        <v>91</v>
      </c>
    </row>
    <row r="8" spans="1:16" ht="18" thickTop="1" x14ac:dyDescent="0.35">
      <c r="A8" s="80"/>
    </row>
    <row r="9" spans="1:16" ht="18" thickBot="1" x14ac:dyDescent="0.4">
      <c r="A9" s="51"/>
      <c r="B9" s="55" t="s">
        <v>85</v>
      </c>
      <c r="C9" s="55" t="s">
        <v>86</v>
      </c>
      <c r="D9" s="94" t="s">
        <v>87</v>
      </c>
      <c r="E9" s="95"/>
      <c r="F9" s="96"/>
    </row>
    <row r="10" spans="1:16" ht="18.600000000000001" thickTop="1" thickBot="1" x14ac:dyDescent="0.4">
      <c r="A10" s="59" t="s">
        <v>84</v>
      </c>
      <c r="B10" s="160" t="s">
        <v>25</v>
      </c>
      <c r="C10" s="77" t="str">
        <f>VLOOKUP(B10, Listy!$A$2:$C$7, 2, FALSE)</f>
        <v>P</v>
      </c>
      <c r="D10" s="97" t="str">
        <f>VLOOKUP(B10, Listy!$A$2:$C$7, 3, FALSE)</f>
        <v>1550-3100</v>
      </c>
      <c r="E10" s="98"/>
      <c r="F10" s="99"/>
    </row>
    <row r="11" spans="1:16" ht="21" thickTop="1" thickBot="1" x14ac:dyDescent="0.45">
      <c r="H11" s="153" t="s">
        <v>164</v>
      </c>
      <c r="I11" s="153"/>
      <c r="J11" s="153"/>
      <c r="K11" s="153"/>
      <c r="L11" s="153"/>
      <c r="M11" s="153"/>
    </row>
    <row r="12" spans="1:16" ht="36.6" customHeight="1" thickTop="1" thickBot="1" x14ac:dyDescent="0.35">
      <c r="A12" t="s">
        <v>156</v>
      </c>
      <c r="D12" s="60" t="s">
        <v>157</v>
      </c>
      <c r="H12" s="154" t="s">
        <v>171</v>
      </c>
      <c r="I12" s="154"/>
      <c r="J12" s="154"/>
      <c r="K12" s="154"/>
      <c r="L12" s="154"/>
      <c r="M12" s="154"/>
    </row>
    <row r="13" spans="1:16" ht="31.2" customHeight="1" thickTop="1" thickBot="1" x14ac:dyDescent="0.35">
      <c r="A13" t="s">
        <v>158</v>
      </c>
      <c r="B13" s="78" t="str">
        <f>VLOOKUP($A$4,Listy!$A$9:$L$19,3,FALSE)</f>
        <v>element B</v>
      </c>
      <c r="C13" s="40" t="str">
        <f>VLOOKUP($A$5,Listy!$A$9:$L$19,3,FALSE)</f>
        <v>Dł wałka</v>
      </c>
      <c r="D13" s="40">
        <f>VLOOKUP($A$6,Listy!$A$9:$L$19,3,FALSE)</f>
        <v>180</v>
      </c>
      <c r="E13" s="81" t="s">
        <v>91</v>
      </c>
      <c r="H13" s="154" t="s">
        <v>167</v>
      </c>
      <c r="I13" s="154"/>
      <c r="J13" s="154"/>
      <c r="K13" s="154"/>
      <c r="L13" s="154"/>
      <c r="M13" s="154"/>
    </row>
    <row r="14" spans="1:16" ht="15" customHeight="1" thickBot="1" x14ac:dyDescent="0.35">
      <c r="B14" s="78" t="str">
        <f>VLOOKUP($A$4,Listy!$A$9:$L$19,2,FALSE)</f>
        <v>element A</v>
      </c>
      <c r="C14" s="40" t="str">
        <f>VLOOKUP($A$5,Listy!$A$9:$L$19,2,FALSE)</f>
        <v>średnica 1</v>
      </c>
      <c r="D14" s="40">
        <f>VLOOKUP($A$6,Listy!$A$9:$L$19,2,FALSE)</f>
        <v>80</v>
      </c>
      <c r="E14" s="81" t="s">
        <v>154</v>
      </c>
      <c r="H14" s="155" t="s">
        <v>165</v>
      </c>
      <c r="I14" s="155"/>
      <c r="J14" s="155"/>
      <c r="K14" s="155"/>
      <c r="L14" s="155"/>
      <c r="M14" s="155"/>
    </row>
    <row r="15" spans="1:16" ht="15" customHeight="1" thickBot="1" x14ac:dyDescent="0.35">
      <c r="B15" s="78" t="str">
        <f>VLOOKUP($A$4,Listy!$A$9:$L$19,8,FALSE)</f>
        <v>element G</v>
      </c>
      <c r="C15" s="40" t="str">
        <f>VLOOKUP($A$5,Listy!$A$9:$L$19,8,FALSE)</f>
        <v>dł średnicy  1</v>
      </c>
      <c r="D15" s="40">
        <f>VLOOKUP($A$6,Listy!$A$9:$L$19,8,FALSE)</f>
        <v>38</v>
      </c>
      <c r="E15" s="81" t="s">
        <v>91</v>
      </c>
      <c r="H15" s="155" t="s">
        <v>166</v>
      </c>
      <c r="I15" s="155"/>
      <c r="J15" s="155"/>
      <c r="K15" s="155"/>
      <c r="L15" s="155"/>
      <c r="M15" s="155"/>
    </row>
    <row r="16" spans="1:16" ht="15" customHeight="1" thickBot="1" x14ac:dyDescent="0.35">
      <c r="B16" s="78" t="str">
        <f>VLOOKUP($A$4,Listy!$A$9:$L$19,5,FALSE)</f>
        <v>element D</v>
      </c>
      <c r="C16" s="40" t="str">
        <f>VLOOKUP($A$5,Listy!$A$9:$L$19,5,FALSE)</f>
        <v>średnica 2</v>
      </c>
      <c r="D16" s="40">
        <f>VLOOKUP($A$6,Listy!$A$9:$L$19,5,FALSE)</f>
        <v>65</v>
      </c>
      <c r="E16" s="81" t="s">
        <v>155</v>
      </c>
      <c r="H16" s="155" t="s">
        <v>169</v>
      </c>
      <c r="I16" s="155"/>
      <c r="J16" s="155"/>
      <c r="K16" s="155"/>
      <c r="L16" s="155"/>
      <c r="M16" s="155"/>
    </row>
    <row r="17" spans="2:13" ht="15" customHeight="1" thickBot="1" x14ac:dyDescent="0.35">
      <c r="B17" s="78" t="str">
        <f>VLOOKUP($A$4,Listy!$A$9:$L$19,9,FALSE)</f>
        <v>element H</v>
      </c>
      <c r="C17" s="40" t="str">
        <f>VLOOKUP($A$5,Listy!$A$9:$L$19,9,FALSE)</f>
        <v>dł średnicy 2</v>
      </c>
      <c r="D17" s="40">
        <f>VLOOKUP($A$6,Listy!$A$9:$L$19,9,FALSE)</f>
        <v>42</v>
      </c>
      <c r="E17" s="81" t="s">
        <v>91</v>
      </c>
      <c r="H17" s="155" t="s">
        <v>168</v>
      </c>
      <c r="I17" s="155"/>
      <c r="J17" s="155"/>
      <c r="K17" s="155"/>
      <c r="L17" s="155"/>
      <c r="M17" s="155"/>
    </row>
    <row r="18" spans="2:13" ht="15" thickBot="1" x14ac:dyDescent="0.35">
      <c r="B18" s="78" t="str">
        <f>VLOOKUP($A$4,Listy!$A$9:$L$19,11,FALSE)</f>
        <v>element J</v>
      </c>
      <c r="C18" s="40" t="str">
        <f>VLOOKUP($A$5,Listy!$A$9:$L$19,11,FALSE)</f>
        <v>szerokość wcięcia 1</v>
      </c>
      <c r="D18" s="40">
        <f>VLOOKUP($A$6,Listy!$A$9:$L$19,11,FALSE)</f>
        <v>64.599999999999994</v>
      </c>
      <c r="E18" s="81" t="s">
        <v>91</v>
      </c>
      <c r="H18" s="155"/>
      <c r="I18" s="155"/>
      <c r="J18" s="155"/>
      <c r="K18" s="155"/>
      <c r="L18" s="155"/>
      <c r="M18" s="155"/>
    </row>
    <row r="19" spans="2:13" ht="15" thickBot="1" x14ac:dyDescent="0.35">
      <c r="B19" s="78" t="str">
        <f>VLOOKUP($A$4,Listy!$A$9:$L$19,4,FALSE)</f>
        <v>element C</v>
      </c>
      <c r="C19" s="40" t="str">
        <f>VLOOKUP($A$5,Listy!$A$9:$L$19,4,FALSE)</f>
        <v>średnica 3</v>
      </c>
      <c r="D19" s="40">
        <f>VLOOKUP($A$6,Listy!$A$9:$L$19,4,FALSE)</f>
        <v>50</v>
      </c>
      <c r="E19" s="81" t="s">
        <v>155</v>
      </c>
      <c r="H19" s="155"/>
      <c r="I19" s="155"/>
      <c r="J19" s="155"/>
      <c r="K19" s="155"/>
      <c r="L19" s="155"/>
      <c r="M19" s="155"/>
    </row>
    <row r="20" spans="2:13" ht="15" thickBot="1" x14ac:dyDescent="0.35">
      <c r="B20" s="78"/>
      <c r="C20" s="40" t="s">
        <v>150</v>
      </c>
      <c r="D20" s="40">
        <f>D13-D15-D17-D23</f>
        <v>58</v>
      </c>
      <c r="E20" s="81" t="s">
        <v>91</v>
      </c>
      <c r="H20" s="155"/>
      <c r="I20" s="155"/>
      <c r="J20" s="155"/>
      <c r="K20" s="155"/>
      <c r="L20" s="155"/>
      <c r="M20" s="155"/>
    </row>
    <row r="21" spans="2:13" ht="15" thickBot="1" x14ac:dyDescent="0.35">
      <c r="B21" s="78" t="str">
        <f>VLOOKUP($A$4,Listy!$A$9:$L$19,10,FALSE)</f>
        <v>element I</v>
      </c>
      <c r="C21" s="40" t="str">
        <f>VLOOKUP($A$5,Listy!$A$9:$L$19,10,FALSE)</f>
        <v>szerokość wcięcia 2</v>
      </c>
      <c r="D21" s="40">
        <f>VLOOKUP($A$6,Listy!$A$9:$L$19,10,FALSE)</f>
        <v>49.6</v>
      </c>
      <c r="E21" s="81" t="s">
        <v>91</v>
      </c>
      <c r="H21" s="155"/>
      <c r="I21" s="155"/>
      <c r="J21" s="155"/>
      <c r="K21" s="155"/>
      <c r="L21" s="155"/>
      <c r="M21" s="155"/>
    </row>
    <row r="22" spans="2:13" ht="15" thickBot="1" x14ac:dyDescent="0.35">
      <c r="B22" s="75" t="str">
        <f>VLOOKUP($A$4,Listy!$A$9:$L$19,6,FALSE)</f>
        <v>element E</v>
      </c>
      <c r="C22" s="40" t="str">
        <f>VLOOKUP($A$5,Listy!$A$9:$L$19,6,FALSE)</f>
        <v>średnica 4</v>
      </c>
      <c r="D22" s="40">
        <f>VLOOKUP($A$6,Listy!$A$9:$L$19,6,FALSE)</f>
        <v>65</v>
      </c>
      <c r="E22" s="81" t="s">
        <v>155</v>
      </c>
      <c r="H22" s="155"/>
      <c r="I22" s="155"/>
      <c r="J22" s="155"/>
      <c r="K22" s="155"/>
      <c r="L22" s="155"/>
      <c r="M22" s="155"/>
    </row>
    <row r="23" spans="2:13" ht="15" thickBot="1" x14ac:dyDescent="0.35">
      <c r="B23" s="78" t="str">
        <f>VLOOKUP($A$4,Listy!$A$9:$L$19,7,FALSE)</f>
        <v>element F</v>
      </c>
      <c r="C23" s="40" t="str">
        <f>VLOOKUP($A$5,Listy!$A$9:$L$19,7,FALSE)</f>
        <v>dł średnicy 4</v>
      </c>
      <c r="D23" s="40">
        <f>VLOOKUP($A$6,Listy!$A$9:$L$19,7,FALSE)</f>
        <v>42</v>
      </c>
      <c r="E23" s="81" t="s">
        <v>91</v>
      </c>
      <c r="H23" s="155"/>
      <c r="I23" s="155"/>
      <c r="J23" s="155"/>
      <c r="K23" s="155"/>
      <c r="L23" s="155"/>
      <c r="M23" s="155"/>
    </row>
    <row r="24" spans="2:13" ht="15" thickBot="1" x14ac:dyDescent="0.35">
      <c r="B24" s="75" t="str">
        <f>VLOOKUP($A$4,Listy!$A$9:$L$19,12,FALSE)</f>
        <v>element K</v>
      </c>
      <c r="C24" s="40" t="str">
        <f>VLOOKUP($A$5,Listy!$A$9:$L$19,12,FALSE)</f>
        <v>szerokość wciącia 3</v>
      </c>
      <c r="D24" s="40">
        <f>VLOOKUP($A$6,Listy!$A$9:$L$19,12,FALSE)</f>
        <v>64.599999999999994</v>
      </c>
      <c r="E24" s="81" t="s">
        <v>91</v>
      </c>
      <c r="H24" s="155"/>
      <c r="I24" s="155"/>
      <c r="J24" s="155"/>
      <c r="K24" s="155"/>
      <c r="L24" s="155"/>
      <c r="M24" s="155"/>
    </row>
    <row r="25" spans="2:13" x14ac:dyDescent="0.3">
      <c r="H25" s="155"/>
      <c r="I25" s="155"/>
      <c r="J25" s="155"/>
      <c r="K25" s="155"/>
      <c r="L25" s="155"/>
      <c r="M25" s="155"/>
    </row>
    <row r="26" spans="2:13" x14ac:dyDescent="0.3">
      <c r="H26" s="155"/>
      <c r="I26" s="155"/>
      <c r="J26" s="155"/>
      <c r="K26" s="155"/>
      <c r="L26" s="155"/>
      <c r="M26" s="155"/>
    </row>
  </sheetData>
  <mergeCells count="21">
    <mergeCell ref="H26:M26"/>
    <mergeCell ref="H21:M21"/>
    <mergeCell ref="H22:M22"/>
    <mergeCell ref="H23:M23"/>
    <mergeCell ref="H24:M24"/>
    <mergeCell ref="H25:M25"/>
    <mergeCell ref="H16:M16"/>
    <mergeCell ref="H17:M17"/>
    <mergeCell ref="H18:M18"/>
    <mergeCell ref="H19:M19"/>
    <mergeCell ref="H20:M20"/>
    <mergeCell ref="H11:M11"/>
    <mergeCell ref="H12:M12"/>
    <mergeCell ref="H13:M13"/>
    <mergeCell ref="H14:M14"/>
    <mergeCell ref="H15:M15"/>
    <mergeCell ref="A2:P2"/>
    <mergeCell ref="A1:P1"/>
    <mergeCell ref="B3:M3"/>
    <mergeCell ref="D9:F9"/>
    <mergeCell ref="D10:F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5C59D2-6EE4-42F9-9CA1-8A61112B9AB0}">
          <x14:formula1>
            <xm:f>Listy!$A$2:$A$7</xm:f>
          </x14:formula1>
          <xm:sqref>B10</xm:sqref>
        </x14:dataValidation>
        <x14:dataValidation type="list" allowBlank="1" showInputMessage="1" showErrorMessage="1" xr:uid="{9EC81070-2F62-49F7-9A90-D0E2660A9773}">
          <x14:formula1>
            <xm:f>Listy!$A$11:$A$19</xm:f>
          </x14:formula1>
          <xm:sqref>A6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96E18-3A0B-4E08-B7E6-D6CB67599327}">
  <sheetPr codeName="Arkusz2"/>
  <dimension ref="A3:AD70"/>
  <sheetViews>
    <sheetView zoomScale="70" zoomScaleNormal="70" workbookViewId="0">
      <selection activeCell="C8" sqref="C8"/>
    </sheetView>
  </sheetViews>
  <sheetFormatPr defaultRowHeight="14.4" x14ac:dyDescent="0.3"/>
  <cols>
    <col min="1" max="1" width="48.88671875" bestFit="1" customWidth="1"/>
    <col min="2" max="2" width="19.33203125" customWidth="1"/>
    <col min="3" max="3" width="29.88671875" customWidth="1"/>
    <col min="4" max="9" width="19.33203125" customWidth="1"/>
    <col min="12" max="12" width="8.77734375" customWidth="1"/>
    <col min="17" max="17" width="10.88671875" hidden="1" customWidth="1"/>
    <col min="18" max="28" width="8.88671875" hidden="1" customWidth="1"/>
    <col min="29" max="29" width="8.88671875" customWidth="1"/>
  </cols>
  <sheetData>
    <row r="3" spans="1:30" ht="18" thickBot="1" x14ac:dyDescent="0.4">
      <c r="A3" s="51"/>
      <c r="B3" s="55" t="s">
        <v>85</v>
      </c>
      <c r="C3" s="55" t="s">
        <v>86</v>
      </c>
      <c r="D3" s="94" t="s">
        <v>87</v>
      </c>
      <c r="E3" s="95"/>
      <c r="F3" s="96"/>
      <c r="G3" s="169" t="s">
        <v>178</v>
      </c>
      <c r="J3" s="113" t="s">
        <v>48</v>
      </c>
      <c r="K3" s="114"/>
      <c r="L3" s="113" t="s">
        <v>112</v>
      </c>
      <c r="M3" s="113"/>
      <c r="N3" s="114"/>
    </row>
    <row r="4" spans="1:30" ht="18.600000000000001" thickTop="1" thickBot="1" x14ac:dyDescent="0.4">
      <c r="A4" s="59" t="s">
        <v>84</v>
      </c>
      <c r="B4" s="164" t="s">
        <v>25</v>
      </c>
      <c r="C4" s="26" t="str">
        <f>VLOOKUP(B4, Listy!$A$2:$C$7, 2, FALSE)</f>
        <v>P</v>
      </c>
      <c r="D4" s="97" t="str">
        <f>VLOOKUP(B4, Listy!$A$2:$C$7, 3, FALSE)</f>
        <v>1550-3100</v>
      </c>
      <c r="E4" s="98"/>
      <c r="F4" s="99"/>
      <c r="G4" s="172">
        <v>2000</v>
      </c>
      <c r="J4" s="107">
        <f>'Obliczenia parametrów obróbki'!N8</f>
        <v>12</v>
      </c>
      <c r="K4" s="108"/>
      <c r="L4" s="110">
        <f>INDEX('tolerancje dla obróbki liniowej'!$C$4:$V$16, MATCH(J4, 'tolerancje dla obróbki liniowej'!$A$4:$A$16, 1), MATCH(J4, 'tolerancje dla obróbki liniowej'!$C$2:$V$2, 0))</f>
        <v>180</v>
      </c>
      <c r="M4" s="111"/>
      <c r="N4" s="112"/>
    </row>
    <row r="5" spans="1:30" ht="15" thickTop="1" x14ac:dyDescent="0.3">
      <c r="J5" s="105">
        <f>IF(N10 = "Brak danych", N9, N10)</f>
        <v>7</v>
      </c>
      <c r="K5" s="106"/>
      <c r="L5" s="109">
        <f>INDEX('tolerancje dla obróbki liniowej'!$C$4:$V$16, MATCH(J5, 'tolerancje dla obróbki liniowej'!$A$4:$A$16, 1), MATCH(J5, 'tolerancje dla obróbki liniowej'!$C$2:$V$2, 0))</f>
        <v>15</v>
      </c>
      <c r="M5" s="105"/>
      <c r="N5" s="106"/>
    </row>
    <row r="6" spans="1:30" ht="18" thickBot="1" x14ac:dyDescent="0.35">
      <c r="A6" s="54"/>
      <c r="B6" s="103" t="s">
        <v>90</v>
      </c>
      <c r="C6" s="103" t="s">
        <v>88</v>
      </c>
      <c r="D6" s="94" t="s">
        <v>64</v>
      </c>
      <c r="E6" s="95"/>
      <c r="F6" s="95"/>
      <c r="G6" s="95"/>
      <c r="H6" s="95"/>
      <c r="I6" s="95"/>
      <c r="J6" s="95"/>
      <c r="K6" s="95"/>
      <c r="L6" s="95"/>
      <c r="M6" s="95"/>
      <c r="N6" s="94" t="s">
        <v>92</v>
      </c>
      <c r="O6" s="95"/>
      <c r="P6" s="96"/>
    </row>
    <row r="7" spans="1:30" ht="15" customHeight="1" thickTop="1" thickBot="1" x14ac:dyDescent="0.35">
      <c r="A7" s="53"/>
      <c r="B7" s="104"/>
      <c r="C7" s="104"/>
      <c r="D7" s="58">
        <v>5</v>
      </c>
      <c r="E7" s="6">
        <v>6</v>
      </c>
      <c r="F7" s="6">
        <v>7</v>
      </c>
      <c r="G7" s="6">
        <v>8</v>
      </c>
      <c r="H7" s="6">
        <v>9</v>
      </c>
      <c r="I7" s="6">
        <v>10</v>
      </c>
      <c r="J7" s="6">
        <v>11</v>
      </c>
      <c r="K7" s="6">
        <v>12</v>
      </c>
      <c r="L7" s="6">
        <v>13</v>
      </c>
      <c r="M7" s="57">
        <v>14</v>
      </c>
      <c r="N7" s="100"/>
      <c r="O7" s="101"/>
      <c r="P7" s="102"/>
    </row>
    <row r="8" spans="1:30" ht="17.399999999999999" customHeight="1" thickTop="1" thickBot="1" x14ac:dyDescent="0.35">
      <c r="A8" s="101" t="s">
        <v>89</v>
      </c>
      <c r="B8" s="161" t="s">
        <v>80</v>
      </c>
      <c r="C8" s="52" t="str" cm="1">
        <f t="array" ref="C8:C10">IFERROR(_xlfn._xlws.FILTER('Dokładność i  chropowatość'!C5:C32, 'Dokładność i  chropowatość'!B5:B32=B8, "Brak danych"),"")</f>
        <v>zgrubna</v>
      </c>
      <c r="D8" s="56" cm="1">
        <f t="array" ref="D8:M8">IFERROR(_xlfn._xlws.FILTER('Dokładność i  chropowatość'!$D$5:$M$32, ('Dokładność i  chropowatość'!$B$5:$B$32=$B$8) * ('Dokładność i  chropowatość'!$C$5:$C$32=$C8), "Brak danych"),"")</f>
        <v>0</v>
      </c>
      <c r="E8" s="56">
        <v>0</v>
      </c>
      <c r="F8" s="56">
        <v>0</v>
      </c>
      <c r="G8" s="56">
        <v>0</v>
      </c>
      <c r="H8" s="56">
        <v>0</v>
      </c>
      <c r="I8" s="56">
        <v>0</v>
      </c>
      <c r="J8" s="56">
        <v>0</v>
      </c>
      <c r="K8" s="56" t="str">
        <v>X</v>
      </c>
      <c r="L8" s="56" t="str">
        <v>X</v>
      </c>
      <c r="M8" s="56" t="str">
        <v>X</v>
      </c>
      <c r="N8" s="165">
        <v>12</v>
      </c>
      <c r="O8" s="165"/>
      <c r="P8" s="165"/>
      <c r="Q8" cm="1">
        <f t="array" ref="Q8:S8">IFERROR(_xlfn._xlws.FILTER($D$7:$M$7, D8:M8="X", "Brak danych"),"")</f>
        <v>12</v>
      </c>
      <c r="R8">
        <v>13</v>
      </c>
      <c r="S8">
        <v>14</v>
      </c>
    </row>
    <row r="9" spans="1:30" ht="15.6" thickTop="1" thickBot="1" x14ac:dyDescent="0.35">
      <c r="A9" s="101"/>
      <c r="B9" s="162"/>
      <c r="C9" s="26" t="str">
        <v>kształtująca</v>
      </c>
      <c r="D9" s="40" cm="1">
        <f t="array" ref="D9:M9">IFERROR(_xlfn._xlws.FILTER('Dokładność i  chropowatość'!$D$5:$M$32, ('Dokładność i  chropowatość'!$B$5:$B$32=$B$8) * ('Dokładność i  chropowatość'!$C$5:$C$32=$C9), "Brak danych"),"")</f>
        <v>0</v>
      </c>
      <c r="E9" s="40">
        <v>0</v>
      </c>
      <c r="F9" s="40">
        <v>0</v>
      </c>
      <c r="G9" s="40">
        <v>0</v>
      </c>
      <c r="H9" s="40" t="str">
        <v>X</v>
      </c>
      <c r="I9" s="40" t="str">
        <v>X</v>
      </c>
      <c r="J9" s="40" t="str">
        <v>X</v>
      </c>
      <c r="K9" s="40">
        <v>0</v>
      </c>
      <c r="L9" s="40">
        <v>0</v>
      </c>
      <c r="M9" s="40">
        <v>0</v>
      </c>
      <c r="N9" s="165">
        <v>10</v>
      </c>
      <c r="O9" s="165"/>
      <c r="P9" s="165"/>
      <c r="Q9" cm="1">
        <f t="array" ref="Q9:S9">IFERROR(_xlfn._xlws.FILTER($D$7:$M$7, D9:M9="X", "Brak danych"),"")</f>
        <v>9</v>
      </c>
      <c r="R9">
        <v>10</v>
      </c>
      <c r="S9">
        <v>11</v>
      </c>
    </row>
    <row r="10" spans="1:30" ht="15.6" thickTop="1" thickBot="1" x14ac:dyDescent="0.35">
      <c r="A10" s="101"/>
      <c r="B10" s="163"/>
      <c r="C10" s="26" t="str">
        <v>wykańczająca</v>
      </c>
      <c r="D10" s="40" cm="1">
        <f t="array" ref="D10:M10">IFERROR(_xlfn._xlws.FILTER('Dokładność i  chropowatość'!$D$5:$M$32, ('Dokładność i  chropowatość'!$B$5:$B$32=$B$8) * ('Dokładność i  chropowatość'!$C$5:$C$32=$C10), "Brak danych"),"")</f>
        <v>0</v>
      </c>
      <c r="E10" s="40" t="str">
        <v>X</v>
      </c>
      <c r="F10" s="40" t="str">
        <v>X</v>
      </c>
      <c r="G10" s="40" t="str">
        <v>X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165">
        <v>7</v>
      </c>
      <c r="O10" s="165"/>
      <c r="P10" s="165"/>
      <c r="Q10" cm="1">
        <f t="array" ref="Q10:S10">IFERROR(_xlfn._xlws.FILTER($D$7:$M$7, D10:M10="X", "Brak danych"),"")</f>
        <v>6</v>
      </c>
      <c r="R10">
        <v>7</v>
      </c>
      <c r="S10">
        <v>8</v>
      </c>
    </row>
    <row r="11" spans="1:30" ht="15" thickTop="1" x14ac:dyDescent="0.3">
      <c r="Q11" t="str" cm="1">
        <f t="array" aca="1" ref="Q11" ca="1">IFERROR(INDEX($D$7:$M$7, MAŁY(IF($D$8:$M$8="X", KOLEJNOŚĆ($D$7:$M$7)-ROW($D$7)+1), ROW()-ROW($Q$7)+1)), "")</f>
        <v/>
      </c>
      <c r="R11" t="str" cm="1">
        <f t="array" aca="1" ref="R11" ca="1">IFERROR(INDEX($D$7:$M$7, MAŁY(IF($D$8:$M$8="X", KOLEJNOŚĆ($D$7:$M$7)-ROW($D$7)+1), ROW()-ROW($Q$7)+1)), "")</f>
        <v/>
      </c>
      <c r="S11" t="str" cm="1">
        <f t="array" aca="1" ref="S11" ca="1">IFERROR(INDEX($D$7:$M$7, MAŁY(IF($D$8:$M$8="X", KOLEJNOŚĆ($D$7:$M$7)-ROW($D$7)+1), ROW()-ROW($Q$7)+1)), "")</f>
        <v/>
      </c>
    </row>
    <row r="12" spans="1:30" ht="20.399999999999999" thickBot="1" x14ac:dyDescent="0.45">
      <c r="A12" s="156" t="s">
        <v>170</v>
      </c>
      <c r="B12" s="157">
        <v>55</v>
      </c>
    </row>
    <row r="13" spans="1:30" ht="21" thickTop="1" thickBot="1" x14ac:dyDescent="0.45">
      <c r="A13" s="156" t="s">
        <v>83</v>
      </c>
      <c r="B13" s="157">
        <v>1.25</v>
      </c>
      <c r="H13" s="119"/>
      <c r="I13" s="119"/>
      <c r="J13" s="119"/>
      <c r="K13" s="119"/>
      <c r="L13" s="167" t="s">
        <v>164</v>
      </c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</row>
    <row r="14" spans="1:30" ht="18.600000000000001" customHeight="1" thickTop="1" x14ac:dyDescent="0.3">
      <c r="H14" s="181" t="s">
        <v>196</v>
      </c>
      <c r="I14" s="181"/>
      <c r="J14" s="181"/>
      <c r="K14" s="181"/>
      <c r="L14" s="171" t="s">
        <v>171</v>
      </c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ht="18" customHeight="1" x14ac:dyDescent="0.3">
      <c r="H15" s="181"/>
      <c r="I15" s="181"/>
      <c r="J15" s="181"/>
      <c r="K15" s="181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</row>
    <row r="16" spans="1:30" ht="20.399999999999999" customHeight="1" thickBot="1" x14ac:dyDescent="0.45">
      <c r="A16" s="1"/>
      <c r="B16" s="89" t="s">
        <v>8</v>
      </c>
      <c r="C16" s="89"/>
      <c r="D16" s="89"/>
      <c r="E16" s="89"/>
      <c r="F16" s="89"/>
      <c r="G16" s="89"/>
      <c r="L16" s="170" t="s">
        <v>172</v>
      </c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</row>
    <row r="17" spans="1:30" ht="36" thickTop="1" thickBot="1" x14ac:dyDescent="0.35">
      <c r="A17" s="1"/>
      <c r="B17" s="76" t="s">
        <v>115</v>
      </c>
      <c r="C17" s="166" t="s">
        <v>116</v>
      </c>
      <c r="D17" s="76" t="s">
        <v>115</v>
      </c>
      <c r="E17" s="166" t="s">
        <v>116</v>
      </c>
      <c r="F17" s="76" t="s">
        <v>115</v>
      </c>
      <c r="G17" s="166" t="s">
        <v>116</v>
      </c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</row>
    <row r="18" spans="1:30" ht="18.600000000000001" customHeight="1" thickTop="1" thickBot="1" x14ac:dyDescent="0.35">
      <c r="A18" s="1"/>
      <c r="B18" s="115" t="s">
        <v>12</v>
      </c>
      <c r="C18" s="115"/>
      <c r="D18" s="115" t="s">
        <v>7</v>
      </c>
      <c r="E18" s="115"/>
      <c r="F18" s="115" t="s">
        <v>9</v>
      </c>
      <c r="G18" s="115"/>
      <c r="L18" s="170" t="s">
        <v>173</v>
      </c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0"/>
    </row>
    <row r="19" spans="1:30" ht="18.600000000000001" customHeight="1" thickTop="1" x14ac:dyDescent="0.3">
      <c r="A19" s="3" t="s">
        <v>20</v>
      </c>
      <c r="B19" s="82" t="s">
        <v>3</v>
      </c>
      <c r="C19" s="158" t="str">
        <f>IF((C21+C20)=$B$12,C21+C20,"Dobierz poprawne naddatki, aby sórówka była zgodna z półfabrykatem")</f>
        <v>Dobierz poprawne naddatki, aby sórówka była zgodna z półfabrykatem</v>
      </c>
      <c r="D19" s="82" t="s">
        <v>3</v>
      </c>
      <c r="E19" s="82">
        <f>E21+E20</f>
        <v>83</v>
      </c>
      <c r="F19" s="82" t="s">
        <v>3</v>
      </c>
      <c r="G19" s="82">
        <f>G21+G20</f>
        <v>81.5</v>
      </c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</row>
    <row r="20" spans="1:30" ht="18" customHeight="1" x14ac:dyDescent="0.3">
      <c r="A20" s="3" t="s">
        <v>162</v>
      </c>
      <c r="B20" s="82" t="s">
        <v>163</v>
      </c>
      <c r="C20" s="152">
        <v>7</v>
      </c>
      <c r="D20" s="82"/>
      <c r="E20" s="152">
        <v>1.5</v>
      </c>
      <c r="F20" s="82"/>
      <c r="G20" s="152">
        <v>1.5</v>
      </c>
      <c r="L20" s="170" t="s">
        <v>174</v>
      </c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0"/>
    </row>
    <row r="21" spans="1:30" ht="18" customHeight="1" x14ac:dyDescent="0.3">
      <c r="A21" s="3" t="s">
        <v>21</v>
      </c>
      <c r="B21" s="83" t="s">
        <v>1</v>
      </c>
      <c r="C21" s="83">
        <f>E19</f>
        <v>83</v>
      </c>
      <c r="D21" s="83" t="s">
        <v>1</v>
      </c>
      <c r="E21" s="83">
        <f>G19</f>
        <v>81.5</v>
      </c>
      <c r="F21" s="83" t="s">
        <v>1</v>
      </c>
      <c r="G21" s="83">
        <f>'Początek i instrukcja'!D14</f>
        <v>80</v>
      </c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</row>
    <row r="22" spans="1:30" ht="18" customHeight="1" x14ac:dyDescent="0.3">
      <c r="A22" s="3" t="s">
        <v>15</v>
      </c>
      <c r="B22" s="82" t="s">
        <v>2</v>
      </c>
      <c r="C22" s="82" t="e">
        <f>(C19-C21)/2</f>
        <v>#VALUE!</v>
      </c>
      <c r="D22" s="82" t="s">
        <v>2</v>
      </c>
      <c r="E22" s="82">
        <f>(E19-E21)/2</f>
        <v>0.75</v>
      </c>
      <c r="F22" s="82" t="s">
        <v>2</v>
      </c>
      <c r="G22" s="82">
        <f>(G19-G21)/2</f>
        <v>0.75</v>
      </c>
      <c r="L22" s="170" t="s">
        <v>175</v>
      </c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</row>
    <row r="23" spans="1:30" ht="18" customHeight="1" x14ac:dyDescent="0.3">
      <c r="A23" s="3" t="s">
        <v>13</v>
      </c>
      <c r="B23" s="83" t="s">
        <v>22</v>
      </c>
      <c r="C23" s="152">
        <v>325</v>
      </c>
      <c r="D23" s="83" t="s">
        <v>22</v>
      </c>
      <c r="E23" s="152">
        <v>350</v>
      </c>
      <c r="F23" s="83" t="s">
        <v>22</v>
      </c>
      <c r="G23" s="152">
        <v>515</v>
      </c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</row>
    <row r="24" spans="1:30" ht="18" customHeight="1" x14ac:dyDescent="0.3">
      <c r="A24" s="3" t="s">
        <v>19</v>
      </c>
      <c r="B24" s="82" t="s">
        <v>5</v>
      </c>
      <c r="C24" s="82">
        <f>C23*0.75</f>
        <v>243.75</v>
      </c>
      <c r="D24" s="82" t="s">
        <v>5</v>
      </c>
      <c r="E24" s="82">
        <f>E23*0.75</f>
        <v>262.5</v>
      </c>
      <c r="F24" s="82" t="s">
        <v>5</v>
      </c>
      <c r="G24" s="82">
        <f>G23*0.75</f>
        <v>386.25</v>
      </c>
      <c r="L24" s="170" t="s">
        <v>195</v>
      </c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170"/>
      <c r="AC24" s="170"/>
      <c r="AD24" s="170"/>
    </row>
    <row r="25" spans="1:30" ht="18" customHeight="1" x14ac:dyDescent="0.3">
      <c r="A25" s="3" t="s">
        <v>16</v>
      </c>
      <c r="B25" s="83" t="s">
        <v>4</v>
      </c>
      <c r="C25" s="152">
        <v>0.5</v>
      </c>
      <c r="D25" s="83" t="s">
        <v>4</v>
      </c>
      <c r="E25" s="152">
        <v>0.7</v>
      </c>
      <c r="F25" s="83" t="s">
        <v>4</v>
      </c>
      <c r="G25" s="152">
        <v>0.2</v>
      </c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0"/>
      <c r="AD25" s="170"/>
    </row>
    <row r="26" spans="1:30" ht="18" customHeight="1" x14ac:dyDescent="0.3">
      <c r="A26" s="3" t="s">
        <v>17</v>
      </c>
      <c r="B26" s="82" t="s">
        <v>0</v>
      </c>
      <c r="C26" s="168">
        <f>$G$4</f>
        <v>2000</v>
      </c>
      <c r="D26" s="82" t="s">
        <v>0</v>
      </c>
      <c r="E26" s="168">
        <f>$G$4</f>
        <v>2000</v>
      </c>
      <c r="F26" s="82" t="s">
        <v>0</v>
      </c>
      <c r="G26" s="168">
        <f>$G$4</f>
        <v>2000</v>
      </c>
      <c r="L26" s="170" t="s">
        <v>176</v>
      </c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170"/>
      <c r="AC26" s="170"/>
      <c r="AD26" s="170"/>
    </row>
    <row r="27" spans="1:30" ht="18" customHeight="1" x14ac:dyDescent="0.3">
      <c r="A27" s="3" t="s">
        <v>18</v>
      </c>
      <c r="B27" s="83" t="s">
        <v>6</v>
      </c>
      <c r="C27" s="84" t="e">
        <f>(C24*C22*C25*C26)/60000</f>
        <v>#VALUE!</v>
      </c>
      <c r="D27" s="83" t="s">
        <v>6</v>
      </c>
      <c r="E27" s="84">
        <f>(E24*E22*E25*E26)/60000</f>
        <v>4.59375</v>
      </c>
      <c r="F27" s="83" t="s">
        <v>6</v>
      </c>
      <c r="G27" s="85">
        <f>(G24*G22*G25*G26)/60000</f>
        <v>1.9312499999999999</v>
      </c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</row>
    <row r="28" spans="1:30" ht="18" customHeight="1" x14ac:dyDescent="0.3">
      <c r="A28" s="3" t="s">
        <v>14</v>
      </c>
      <c r="B28" s="82" t="s">
        <v>10</v>
      </c>
      <c r="C28" s="86">
        <f>(C24*1000)/(PI()*C21)</f>
        <v>934.79559948552981</v>
      </c>
      <c r="D28" s="82" t="s">
        <v>10</v>
      </c>
      <c r="E28" s="86">
        <f>(E24*1000)/(PI()*E21)</f>
        <v>1025.2312285060743</v>
      </c>
      <c r="F28" s="82" t="s">
        <v>10</v>
      </c>
      <c r="G28" s="86">
        <f>(G24*1000)/(PI()*G21)</f>
        <v>1536.8399192311144</v>
      </c>
      <c r="L28" s="170" t="s">
        <v>177</v>
      </c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0"/>
    </row>
    <row r="29" spans="1:30" ht="18" customHeight="1" x14ac:dyDescent="0.3">
      <c r="B29" s="49"/>
      <c r="C29" s="49"/>
      <c r="D29" s="49"/>
      <c r="E29" s="49"/>
      <c r="F29" s="49"/>
      <c r="G29" s="49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</row>
    <row r="30" spans="1:30" ht="20.399999999999999" thickBot="1" x14ac:dyDescent="0.45">
      <c r="A30" s="1"/>
      <c r="B30" s="89" t="s">
        <v>159</v>
      </c>
      <c r="C30" s="89"/>
      <c r="D30" s="89"/>
      <c r="E30" s="89"/>
      <c r="F30" s="89"/>
      <c r="G30" s="89"/>
      <c r="L30" s="170" t="s">
        <v>179</v>
      </c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</row>
    <row r="31" spans="1:30" ht="40.049999999999997" customHeight="1" thickTop="1" thickBot="1" x14ac:dyDescent="0.35">
      <c r="A31" s="1"/>
      <c r="B31" s="76" t="s">
        <v>115</v>
      </c>
      <c r="C31" s="166" t="s">
        <v>116</v>
      </c>
      <c r="D31" s="76" t="s">
        <v>115</v>
      </c>
      <c r="E31" s="166" t="s">
        <v>116</v>
      </c>
      <c r="F31" s="76" t="s">
        <v>115</v>
      </c>
      <c r="G31" s="166" t="s">
        <v>116</v>
      </c>
      <c r="H31" s="76" t="s">
        <v>115</v>
      </c>
      <c r="I31" s="166" t="s">
        <v>116</v>
      </c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</row>
    <row r="32" spans="1:30" ht="18.600000000000001" thickTop="1" thickBot="1" x14ac:dyDescent="0.35">
      <c r="A32" s="1"/>
      <c r="B32" s="150" t="s">
        <v>12</v>
      </c>
      <c r="C32" s="115"/>
      <c r="D32" s="115" t="s">
        <v>7</v>
      </c>
      <c r="E32" s="115"/>
      <c r="F32" s="115" t="s">
        <v>7</v>
      </c>
      <c r="G32" s="115"/>
      <c r="H32" s="87" t="s">
        <v>9</v>
      </c>
      <c r="I32" s="87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</row>
    <row r="33" spans="1:30" ht="15" thickTop="1" x14ac:dyDescent="0.3">
      <c r="A33" s="3" t="s">
        <v>20</v>
      </c>
      <c r="B33" s="82" t="s">
        <v>3</v>
      </c>
      <c r="C33" s="82">
        <f>C35+C34</f>
        <v>83</v>
      </c>
      <c r="D33" s="82" t="s">
        <v>3</v>
      </c>
      <c r="E33" s="82">
        <f>IF(E35="I obróbka zgrubna", "I obróbka zgrubna",E35+E34)</f>
        <v>75</v>
      </c>
      <c r="F33" s="82" t="s">
        <v>3</v>
      </c>
      <c r="G33" s="82">
        <f>G35+G34</f>
        <v>68</v>
      </c>
      <c r="H33" s="82" t="s">
        <v>3</v>
      </c>
      <c r="I33" s="82">
        <f>I35+I34</f>
        <v>66.5</v>
      </c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</row>
    <row r="34" spans="1:30" x14ac:dyDescent="0.3">
      <c r="A34" s="3" t="s">
        <v>162</v>
      </c>
      <c r="B34" s="82"/>
      <c r="C34" s="152">
        <f>J36</f>
        <v>8</v>
      </c>
      <c r="D34" s="82"/>
      <c r="E34" s="152">
        <f>IF(K36=0,"I obróbka zgrubna", K36)</f>
        <v>7</v>
      </c>
      <c r="F34" s="82"/>
      <c r="G34" s="152">
        <v>1.5</v>
      </c>
      <c r="H34" s="82"/>
      <c r="I34" s="152">
        <v>1.5</v>
      </c>
      <c r="J34">
        <f>E19</f>
        <v>83</v>
      </c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</row>
    <row r="35" spans="1:30" x14ac:dyDescent="0.3">
      <c r="A35" s="3" t="s">
        <v>21</v>
      </c>
      <c r="B35" s="83" t="s">
        <v>1</v>
      </c>
      <c r="C35" s="83">
        <f>IF(K36=0,G33, E33)</f>
        <v>75</v>
      </c>
      <c r="D35" s="83" t="s">
        <v>1</v>
      </c>
      <c r="E35" s="83">
        <f>IF(K36=0,"I obróbka zgrubna", G33)</f>
        <v>68</v>
      </c>
      <c r="F35" s="83" t="s">
        <v>1</v>
      </c>
      <c r="G35" s="83">
        <f>I33</f>
        <v>66.5</v>
      </c>
      <c r="H35" s="83" t="s">
        <v>1</v>
      </c>
      <c r="I35" s="83">
        <f>'Początek i instrukcja'!D22</f>
        <v>65</v>
      </c>
      <c r="J35">
        <f>J34-G33</f>
        <v>15</v>
      </c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</row>
    <row r="36" spans="1:30" x14ac:dyDescent="0.3">
      <c r="A36" s="3" t="s">
        <v>15</v>
      </c>
      <c r="B36" s="82" t="s">
        <v>2</v>
      </c>
      <c r="C36" s="82">
        <f>(C33-C35)/2</f>
        <v>4</v>
      </c>
      <c r="D36" s="82" t="s">
        <v>2</v>
      </c>
      <c r="E36" s="82">
        <f>IF(E35="I obróbka zgrubna", "I obróbka zgrubna",(E33-E35)/2)</f>
        <v>3.5</v>
      </c>
      <c r="F36" s="82" t="s">
        <v>2</v>
      </c>
      <c r="G36" s="82">
        <f>(G33-G35)/2</f>
        <v>0.75</v>
      </c>
      <c r="H36" s="82" t="s">
        <v>2</v>
      </c>
      <c r="I36" s="82">
        <f>(I33-I35)/2</f>
        <v>0.75</v>
      </c>
      <c r="J36">
        <f>IF(J35&gt;=7,ROUNDUP((J35/2),0),J35)</f>
        <v>8</v>
      </c>
      <c r="K36">
        <f>IF(J35&gt;=7,ROUNDDOWN((J35/2),0),0)</f>
        <v>7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</row>
    <row r="37" spans="1:30" x14ac:dyDescent="0.3">
      <c r="A37" s="3" t="s">
        <v>13</v>
      </c>
      <c r="B37" s="83" t="s">
        <v>22</v>
      </c>
      <c r="C37" s="152">
        <v>325</v>
      </c>
      <c r="D37" s="83" t="s">
        <v>22</v>
      </c>
      <c r="E37" s="152">
        <v>325</v>
      </c>
      <c r="F37" s="83" t="s">
        <v>22</v>
      </c>
      <c r="G37" s="152">
        <v>350</v>
      </c>
      <c r="H37" s="83" t="s">
        <v>22</v>
      </c>
      <c r="I37" s="152">
        <v>515</v>
      </c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</row>
    <row r="38" spans="1:30" x14ac:dyDescent="0.3">
      <c r="A38" s="3" t="s">
        <v>19</v>
      </c>
      <c r="B38" s="82" t="s">
        <v>5</v>
      </c>
      <c r="C38" s="82">
        <f>C37*0.75</f>
        <v>243.75</v>
      </c>
      <c r="D38" s="82" t="s">
        <v>5</v>
      </c>
      <c r="E38" s="82">
        <f>E37*0.75</f>
        <v>243.75</v>
      </c>
      <c r="F38" s="82" t="s">
        <v>5</v>
      </c>
      <c r="G38" s="82">
        <f>G37*0.75</f>
        <v>262.5</v>
      </c>
      <c r="H38" s="82" t="s">
        <v>5</v>
      </c>
      <c r="I38" s="82">
        <f>I37*0.75</f>
        <v>386.25</v>
      </c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</row>
    <row r="39" spans="1:30" x14ac:dyDescent="0.3">
      <c r="A39" s="3" t="s">
        <v>16</v>
      </c>
      <c r="B39" s="83" t="s">
        <v>4</v>
      </c>
      <c r="C39" s="152">
        <v>0.5</v>
      </c>
      <c r="D39" s="83" t="s">
        <v>4</v>
      </c>
      <c r="E39" s="152">
        <v>0.5</v>
      </c>
      <c r="F39" s="83" t="s">
        <v>4</v>
      </c>
      <c r="G39" s="152">
        <v>0.7</v>
      </c>
      <c r="H39" s="83" t="s">
        <v>4</v>
      </c>
      <c r="I39" s="152">
        <v>0.2</v>
      </c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</row>
    <row r="40" spans="1:30" x14ac:dyDescent="0.3">
      <c r="A40" s="3" t="s">
        <v>17</v>
      </c>
      <c r="B40" s="82" t="s">
        <v>0</v>
      </c>
      <c r="C40" s="168">
        <f>$G$4</f>
        <v>2000</v>
      </c>
      <c r="D40" s="82" t="s">
        <v>0</v>
      </c>
      <c r="E40" s="168">
        <f>$G$4</f>
        <v>2000</v>
      </c>
      <c r="F40" s="82" t="s">
        <v>0</v>
      </c>
      <c r="G40" s="168">
        <f>$G$4</f>
        <v>2000</v>
      </c>
      <c r="H40" s="82" t="s">
        <v>0</v>
      </c>
      <c r="I40" s="168">
        <f>$G$4</f>
        <v>2000</v>
      </c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</row>
    <row r="41" spans="1:30" x14ac:dyDescent="0.3">
      <c r="A41" s="3" t="s">
        <v>18</v>
      </c>
      <c r="B41" s="83" t="s">
        <v>6</v>
      </c>
      <c r="C41" s="84">
        <f>(C38*C36*C39*C40)/60000</f>
        <v>16.25</v>
      </c>
      <c r="D41" s="83" t="s">
        <v>6</v>
      </c>
      <c r="E41" s="84">
        <f>IF(E35="I obróbka zgrubna", "I obróbka zgrubna",((E38*E36*E39*E40)/60000))</f>
        <v>14.21875</v>
      </c>
      <c r="F41" s="83" t="s">
        <v>6</v>
      </c>
      <c r="G41" s="84">
        <f>(G38*G36*G39*G40)/60000</f>
        <v>4.59375</v>
      </c>
      <c r="H41" s="83" t="s">
        <v>6</v>
      </c>
      <c r="I41" s="85">
        <f>(I38*I36*I39*I40)/60000</f>
        <v>1.9312499999999999</v>
      </c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</row>
    <row r="42" spans="1:30" x14ac:dyDescent="0.3">
      <c r="A42" s="3" t="s">
        <v>14</v>
      </c>
      <c r="B42" s="82" t="s">
        <v>10</v>
      </c>
      <c r="C42" s="86">
        <f>(C38*1000)/(PI()*C35)</f>
        <v>1034.5071300973198</v>
      </c>
      <c r="D42" s="82" t="s">
        <v>10</v>
      </c>
      <c r="E42" s="86">
        <f>IF(E35="I obróbka zgrubna","I obróbka zgrubna",(E38*1000)/(PI()*E35))</f>
        <v>1141.0005111367495</v>
      </c>
      <c r="F42" s="82" t="s">
        <v>10</v>
      </c>
      <c r="G42" s="86">
        <f>(G38*1000)/(PI()*G35)</f>
        <v>1256.4863928307527</v>
      </c>
      <c r="H42" s="82" t="s">
        <v>10</v>
      </c>
      <c r="I42" s="86">
        <f>(I38*1000)/(PI()*I35)</f>
        <v>1891.4952852075255</v>
      </c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</row>
    <row r="43" spans="1:30" x14ac:dyDescent="0.3"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</row>
    <row r="44" spans="1:30" ht="20.399999999999999" thickBot="1" x14ac:dyDescent="0.45">
      <c r="A44" s="1"/>
      <c r="B44" s="89" t="s">
        <v>23</v>
      </c>
      <c r="C44" s="89"/>
      <c r="D44" s="89"/>
      <c r="E44" s="89"/>
      <c r="F44" s="89"/>
      <c r="G44" s="89"/>
      <c r="H44" s="89"/>
      <c r="I44" s="89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</row>
    <row r="45" spans="1:30" ht="40.049999999999997" customHeight="1" thickTop="1" thickBot="1" x14ac:dyDescent="0.35">
      <c r="A45" s="1"/>
      <c r="B45" s="76" t="s">
        <v>115</v>
      </c>
      <c r="C45" s="166" t="s">
        <v>116</v>
      </c>
      <c r="D45" s="76" t="s">
        <v>115</v>
      </c>
      <c r="E45" s="166" t="s">
        <v>116</v>
      </c>
      <c r="F45" s="76" t="s">
        <v>115</v>
      </c>
      <c r="G45" s="166" t="s">
        <v>116</v>
      </c>
      <c r="H45" s="76" t="s">
        <v>115</v>
      </c>
      <c r="I45" s="166" t="s">
        <v>116</v>
      </c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</row>
    <row r="46" spans="1:30" ht="18.600000000000001" thickTop="1" thickBot="1" x14ac:dyDescent="0.35">
      <c r="A46" s="1"/>
      <c r="B46" s="115" t="s">
        <v>160</v>
      </c>
      <c r="C46" s="115"/>
      <c r="D46" s="115" t="s">
        <v>161</v>
      </c>
      <c r="E46" s="115"/>
      <c r="F46" s="87" t="s">
        <v>7</v>
      </c>
      <c r="G46" s="87"/>
      <c r="H46" s="87" t="s">
        <v>9</v>
      </c>
      <c r="I46" s="87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</row>
    <row r="47" spans="1:30" ht="28.8" customHeight="1" thickTop="1" x14ac:dyDescent="0.3">
      <c r="A47" s="3" t="s">
        <v>20</v>
      </c>
      <c r="B47" s="82" t="s">
        <v>3</v>
      </c>
      <c r="C47" s="158" t="e">
        <f>IF((C49+C48)=$B$12,C49+C48,"Dobierz poprawne naddatki, aby sórówka była zgodna z półfabrykatem")</f>
        <v>#VALUE!</v>
      </c>
      <c r="D47" s="82" t="s">
        <v>3</v>
      </c>
      <c r="E47" s="82" t="e">
        <f>IF(E49="I obróbka zgrubna", "I obróbka zgrubna",E49+E48)</f>
        <v>#VALUE!</v>
      </c>
      <c r="F47" s="82" t="s">
        <v>3</v>
      </c>
      <c r="G47" s="82">
        <f>G49+G48</f>
        <v>68</v>
      </c>
      <c r="H47" s="82" t="s">
        <v>3</v>
      </c>
      <c r="I47" s="82">
        <f>I49+I48</f>
        <v>66.5</v>
      </c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5"/>
    </row>
    <row r="48" spans="1:30" x14ac:dyDescent="0.3">
      <c r="A48" s="3" t="s">
        <v>162</v>
      </c>
      <c r="B48" s="82"/>
      <c r="C48" s="152" t="e">
        <f>J50</f>
        <v>#VALUE!</v>
      </c>
      <c r="D48" s="82"/>
      <c r="E48" s="152" t="e">
        <f>IF(K50=0,"I obróbka zgrubna", K50)</f>
        <v>#VALUE!</v>
      </c>
      <c r="F48" s="82"/>
      <c r="G48" s="152">
        <v>1.5</v>
      </c>
      <c r="H48" s="82"/>
      <c r="I48" s="152">
        <v>1.5</v>
      </c>
    </row>
    <row r="49" spans="1:11" x14ac:dyDescent="0.3">
      <c r="A49" s="3" t="s">
        <v>21</v>
      </c>
      <c r="B49" s="83" t="s">
        <v>1</v>
      </c>
      <c r="C49" s="83" t="e">
        <f>IF(K50=0,G47, E47)</f>
        <v>#VALUE!</v>
      </c>
      <c r="D49" s="83" t="s">
        <v>1</v>
      </c>
      <c r="E49" s="83" t="e">
        <f>IF(K50=0,"I obróbka zgrubna", G47)</f>
        <v>#VALUE!</v>
      </c>
      <c r="F49" s="83" t="s">
        <v>1</v>
      </c>
      <c r="G49" s="83">
        <f>I47</f>
        <v>66.5</v>
      </c>
      <c r="H49" s="83" t="s">
        <v>1</v>
      </c>
      <c r="I49" s="83">
        <f>'Początek i instrukcja'!D16</f>
        <v>65</v>
      </c>
      <c r="J49" t="e">
        <f>C19-G47</f>
        <v>#VALUE!</v>
      </c>
    </row>
    <row r="50" spans="1:11" x14ac:dyDescent="0.3">
      <c r="A50" s="3" t="s">
        <v>15</v>
      </c>
      <c r="B50" s="82" t="s">
        <v>2</v>
      </c>
      <c r="C50" s="82" t="e">
        <f>(C47-C49)/2</f>
        <v>#VALUE!</v>
      </c>
      <c r="D50" s="82" t="s">
        <v>2</v>
      </c>
      <c r="E50" s="82" t="e">
        <f>IF(E49="I obróbka zgrubna", "I obróbka zgrubna",(E47-E49)/2)</f>
        <v>#VALUE!</v>
      </c>
      <c r="F50" s="82" t="s">
        <v>2</v>
      </c>
      <c r="G50" s="82">
        <f>(G47-G49)/2</f>
        <v>0.75</v>
      </c>
      <c r="H50" s="82" t="s">
        <v>2</v>
      </c>
      <c r="I50" s="82">
        <f>(I47-I49)/2</f>
        <v>0.75</v>
      </c>
      <c r="J50" t="e">
        <f>IF(J49&gt;=7,ROUNDUP((J49/2),0),J49)</f>
        <v>#VALUE!</v>
      </c>
      <c r="K50" t="e">
        <f>IF(J49&gt;=7,ROUNDDOWN((J49/2),0),0)</f>
        <v>#VALUE!</v>
      </c>
    </row>
    <row r="51" spans="1:11" x14ac:dyDescent="0.3">
      <c r="A51" s="3" t="s">
        <v>13</v>
      </c>
      <c r="B51" s="83" t="s">
        <v>22</v>
      </c>
      <c r="C51" s="152">
        <v>325</v>
      </c>
      <c r="D51" s="83" t="s">
        <v>22</v>
      </c>
      <c r="E51" s="152">
        <v>325</v>
      </c>
      <c r="F51" s="83" t="s">
        <v>22</v>
      </c>
      <c r="G51" s="152">
        <v>350</v>
      </c>
      <c r="H51" s="83" t="s">
        <v>22</v>
      </c>
      <c r="I51" s="152">
        <v>515</v>
      </c>
    </row>
    <row r="52" spans="1:11" x14ac:dyDescent="0.3">
      <c r="A52" s="3" t="s">
        <v>19</v>
      </c>
      <c r="B52" s="82" t="s">
        <v>5</v>
      </c>
      <c r="C52" s="82">
        <f>C51*0.75</f>
        <v>243.75</v>
      </c>
      <c r="D52" s="82" t="s">
        <v>5</v>
      </c>
      <c r="E52" s="82">
        <f>E51*0.75</f>
        <v>243.75</v>
      </c>
      <c r="F52" s="82" t="s">
        <v>5</v>
      </c>
      <c r="G52" s="82">
        <f>G51*0.75</f>
        <v>262.5</v>
      </c>
      <c r="H52" s="82" t="s">
        <v>5</v>
      </c>
      <c r="I52" s="82">
        <f>I51*0.75</f>
        <v>386.25</v>
      </c>
    </row>
    <row r="53" spans="1:11" x14ac:dyDescent="0.3">
      <c r="A53" s="3" t="s">
        <v>16</v>
      </c>
      <c r="B53" s="83" t="s">
        <v>4</v>
      </c>
      <c r="C53" s="152">
        <v>0.5</v>
      </c>
      <c r="D53" s="83" t="s">
        <v>4</v>
      </c>
      <c r="E53" s="152">
        <v>0.5</v>
      </c>
      <c r="F53" s="83" t="s">
        <v>4</v>
      </c>
      <c r="G53" s="152">
        <v>0.7</v>
      </c>
      <c r="H53" s="83" t="s">
        <v>4</v>
      </c>
      <c r="I53" s="152">
        <v>0.2</v>
      </c>
    </row>
    <row r="54" spans="1:11" x14ac:dyDescent="0.3">
      <c r="A54" s="3" t="s">
        <v>17</v>
      </c>
      <c r="B54" s="82" t="s">
        <v>0</v>
      </c>
      <c r="C54" s="168">
        <f>$G$4</f>
        <v>2000</v>
      </c>
      <c r="D54" s="82" t="s">
        <v>0</v>
      </c>
      <c r="E54" s="168">
        <f>$G$4</f>
        <v>2000</v>
      </c>
      <c r="F54" s="82" t="s">
        <v>0</v>
      </c>
      <c r="G54" s="168">
        <f>$G$4</f>
        <v>2000</v>
      </c>
      <c r="H54" s="82" t="s">
        <v>0</v>
      </c>
      <c r="I54" s="168">
        <f>$G$4</f>
        <v>2000</v>
      </c>
    </row>
    <row r="55" spans="1:11" x14ac:dyDescent="0.3">
      <c r="A55" s="3" t="s">
        <v>18</v>
      </c>
      <c r="B55" s="83" t="s">
        <v>6</v>
      </c>
      <c r="C55" s="84" t="e">
        <f>(C52*C50*C53*C54)/60000</f>
        <v>#VALUE!</v>
      </c>
      <c r="D55" s="83" t="s">
        <v>6</v>
      </c>
      <c r="E55" s="84" t="e">
        <f>IF(E49="I obróbka zgrubna", "I obróbka zgrubna",((E52*E50*E53*E54)/60000))</f>
        <v>#VALUE!</v>
      </c>
      <c r="F55" s="83" t="s">
        <v>6</v>
      </c>
      <c r="G55" s="84">
        <f>(G52*G50*G53*G54)/60000</f>
        <v>4.59375</v>
      </c>
      <c r="H55" s="83" t="s">
        <v>6</v>
      </c>
      <c r="I55" s="85">
        <f>(I52*I50*I53*I54)/60000</f>
        <v>1.9312499999999999</v>
      </c>
    </row>
    <row r="56" spans="1:11" x14ac:dyDescent="0.3">
      <c r="A56" s="3" t="s">
        <v>14</v>
      </c>
      <c r="B56" s="82" t="s">
        <v>10</v>
      </c>
      <c r="C56" s="86" t="e">
        <f>(C52*1000)/(PI()*C49)</f>
        <v>#VALUE!</v>
      </c>
      <c r="D56" s="82" t="s">
        <v>10</v>
      </c>
      <c r="E56" s="86" t="e">
        <f>IF(E49="I obróbka zgrubna","I obróbka zgrubna",(E52*1000)/(PI()*E49))</f>
        <v>#VALUE!</v>
      </c>
      <c r="F56" s="82" t="s">
        <v>10</v>
      </c>
      <c r="G56" s="86">
        <f>(G52*1000)/(PI()*G49)</f>
        <v>1256.4863928307527</v>
      </c>
      <c r="H56" s="82" t="s">
        <v>10</v>
      </c>
      <c r="I56" s="86">
        <f>(I52*1000)/(PI()*I49)</f>
        <v>1891.4952852075255</v>
      </c>
    </row>
    <row r="58" spans="1:11" ht="20.399999999999999" thickBot="1" x14ac:dyDescent="0.35">
      <c r="A58" s="1"/>
      <c r="B58" s="151" t="s">
        <v>11</v>
      </c>
      <c r="C58" s="116"/>
      <c r="D58" s="116"/>
      <c r="E58" s="116"/>
      <c r="F58" s="116"/>
      <c r="G58" s="116"/>
    </row>
    <row r="59" spans="1:11" ht="40.049999999999997" customHeight="1" thickTop="1" thickBot="1" x14ac:dyDescent="0.35">
      <c r="A59" s="1"/>
      <c r="B59" s="76" t="s">
        <v>115</v>
      </c>
      <c r="C59" s="166" t="s">
        <v>116</v>
      </c>
      <c r="D59" s="76" t="s">
        <v>115</v>
      </c>
      <c r="E59" s="166" t="s">
        <v>116</v>
      </c>
      <c r="F59" s="76" t="s">
        <v>115</v>
      </c>
      <c r="G59" s="166" t="s">
        <v>116</v>
      </c>
      <c r="H59" s="76" t="s">
        <v>115</v>
      </c>
      <c r="I59" s="166" t="s">
        <v>116</v>
      </c>
    </row>
    <row r="60" spans="1:11" ht="18.600000000000001" thickTop="1" thickBot="1" x14ac:dyDescent="0.35">
      <c r="A60" s="1"/>
      <c r="B60" s="150" t="s">
        <v>160</v>
      </c>
      <c r="C60" s="115"/>
      <c r="D60" s="115" t="s">
        <v>161</v>
      </c>
      <c r="E60" s="115"/>
      <c r="F60" s="115" t="s">
        <v>7</v>
      </c>
      <c r="G60" s="115"/>
      <c r="H60" s="115" t="s">
        <v>9</v>
      </c>
      <c r="I60" s="115"/>
    </row>
    <row r="61" spans="1:11" ht="15" thickTop="1" x14ac:dyDescent="0.3">
      <c r="A61" s="3" t="s">
        <v>20</v>
      </c>
      <c r="B61" s="82" t="s">
        <v>3</v>
      </c>
      <c r="C61" s="82" t="e">
        <f>C63+C62</f>
        <v>#VALUE!</v>
      </c>
      <c r="D61" s="82" t="s">
        <v>3</v>
      </c>
      <c r="E61" s="82" t="e">
        <f>IF(E63="I obróbka zgrubna", "I obróbka zgrubna",E63+E62)</f>
        <v>#VALUE!</v>
      </c>
      <c r="F61" s="82" t="s">
        <v>3</v>
      </c>
      <c r="G61" s="82">
        <f>G63+G62</f>
        <v>53</v>
      </c>
      <c r="H61" s="82" t="s">
        <v>3</v>
      </c>
      <c r="I61" s="82">
        <f>I63+I62</f>
        <v>51.5</v>
      </c>
    </row>
    <row r="62" spans="1:11" x14ac:dyDescent="0.3">
      <c r="A62" s="3" t="s">
        <v>162</v>
      </c>
      <c r="B62" s="82"/>
      <c r="C62" s="82" t="e">
        <f>J64</f>
        <v>#VALUE!</v>
      </c>
      <c r="D62" s="82"/>
      <c r="E62" s="82" t="e">
        <f>IF(K64=0,"I obróbka zgrubna", K64)</f>
        <v>#VALUE!</v>
      </c>
      <c r="F62" s="82"/>
      <c r="G62" s="152">
        <v>1.5</v>
      </c>
      <c r="H62" s="82"/>
      <c r="I62" s="152">
        <v>1.5</v>
      </c>
      <c r="J62" t="e">
        <f>E49</f>
        <v>#VALUE!</v>
      </c>
    </row>
    <row r="63" spans="1:11" x14ac:dyDescent="0.3">
      <c r="A63" s="3" t="s">
        <v>21</v>
      </c>
      <c r="B63" s="83" t="s">
        <v>1</v>
      </c>
      <c r="C63" s="83" t="e">
        <f>IF(K64=0,G61, E61)</f>
        <v>#VALUE!</v>
      </c>
      <c r="D63" s="83" t="s">
        <v>1</v>
      </c>
      <c r="E63" s="83" t="e">
        <f>IF(K64=0,"I obróbka zgrubna", G61)</f>
        <v>#VALUE!</v>
      </c>
      <c r="F63" s="83" t="s">
        <v>1</v>
      </c>
      <c r="G63" s="83">
        <f>I61</f>
        <v>51.5</v>
      </c>
      <c r="H63" s="83" t="s">
        <v>1</v>
      </c>
      <c r="I63" s="83">
        <f>'Początek i instrukcja'!D19</f>
        <v>50</v>
      </c>
      <c r="J63" t="e">
        <f>J62-G61</f>
        <v>#VALUE!</v>
      </c>
    </row>
    <row r="64" spans="1:11" x14ac:dyDescent="0.3">
      <c r="A64" s="3" t="s">
        <v>15</v>
      </c>
      <c r="B64" s="82" t="s">
        <v>2</v>
      </c>
      <c r="C64" s="82" t="e">
        <f>(C61-C63)/2</f>
        <v>#VALUE!</v>
      </c>
      <c r="D64" s="82" t="s">
        <v>2</v>
      </c>
      <c r="E64" s="82" t="e">
        <f>IF(E63="I obróbka zgrubna", "I obróbka zgrubna",(E61-E63)/2)</f>
        <v>#VALUE!</v>
      </c>
      <c r="F64" s="82" t="s">
        <v>2</v>
      </c>
      <c r="G64" s="82">
        <f>(G61-G63)/2</f>
        <v>0.75</v>
      </c>
      <c r="H64" s="82" t="s">
        <v>2</v>
      </c>
      <c r="I64" s="82">
        <f>(I61-I63)/2</f>
        <v>0.75</v>
      </c>
      <c r="J64" t="e">
        <f>IF(J63&gt;=7,ROUNDUP((J63/2),0),J63)</f>
        <v>#VALUE!</v>
      </c>
      <c r="K64" t="e">
        <f>IF(J63&gt;=7,ROUNDDOWN((J63/2),0),0)</f>
        <v>#VALUE!</v>
      </c>
    </row>
    <row r="65" spans="1:9" x14ac:dyDescent="0.3">
      <c r="A65" s="3" t="s">
        <v>13</v>
      </c>
      <c r="B65" s="83" t="s">
        <v>22</v>
      </c>
      <c r="C65" s="152">
        <v>325</v>
      </c>
      <c r="D65" s="83" t="s">
        <v>22</v>
      </c>
      <c r="E65" s="152">
        <v>325</v>
      </c>
      <c r="F65" s="83" t="s">
        <v>22</v>
      </c>
      <c r="G65" s="152">
        <v>350</v>
      </c>
      <c r="H65" s="83" t="s">
        <v>22</v>
      </c>
      <c r="I65" s="152">
        <v>515</v>
      </c>
    </row>
    <row r="66" spans="1:9" x14ac:dyDescent="0.3">
      <c r="A66" s="3" t="s">
        <v>19</v>
      </c>
      <c r="B66" s="82" t="s">
        <v>5</v>
      </c>
      <c r="C66" s="82">
        <f>C65*0.75</f>
        <v>243.75</v>
      </c>
      <c r="D66" s="82" t="s">
        <v>5</v>
      </c>
      <c r="E66" s="82">
        <f>E65*0.75</f>
        <v>243.75</v>
      </c>
      <c r="F66" s="82" t="s">
        <v>5</v>
      </c>
      <c r="G66" s="82">
        <f>G65*0.75</f>
        <v>262.5</v>
      </c>
      <c r="H66" s="82" t="s">
        <v>5</v>
      </c>
      <c r="I66" s="82">
        <f>I65*0.75</f>
        <v>386.25</v>
      </c>
    </row>
    <row r="67" spans="1:9" x14ac:dyDescent="0.3">
      <c r="A67" s="3" t="s">
        <v>16</v>
      </c>
      <c r="B67" s="83" t="s">
        <v>4</v>
      </c>
      <c r="C67" s="152">
        <v>0.5</v>
      </c>
      <c r="D67" s="83" t="s">
        <v>4</v>
      </c>
      <c r="E67" s="152">
        <v>0.5</v>
      </c>
      <c r="F67" s="83" t="s">
        <v>4</v>
      </c>
      <c r="G67" s="152">
        <v>0.7</v>
      </c>
      <c r="H67" s="83" t="s">
        <v>4</v>
      </c>
      <c r="I67" s="152">
        <v>0.2</v>
      </c>
    </row>
    <row r="68" spans="1:9" x14ac:dyDescent="0.3">
      <c r="A68" s="3" t="s">
        <v>17</v>
      </c>
      <c r="B68" s="82" t="s">
        <v>0</v>
      </c>
      <c r="C68" s="168">
        <f>$G$4</f>
        <v>2000</v>
      </c>
      <c r="D68" s="82" t="s">
        <v>0</v>
      </c>
      <c r="E68" s="168">
        <f>$G$4</f>
        <v>2000</v>
      </c>
      <c r="F68" s="82" t="s">
        <v>0</v>
      </c>
      <c r="G68" s="168">
        <f>$G$4</f>
        <v>2000</v>
      </c>
      <c r="H68" s="82" t="s">
        <v>0</v>
      </c>
      <c r="I68" s="168">
        <f>$G$4</f>
        <v>2000</v>
      </c>
    </row>
    <row r="69" spans="1:9" x14ac:dyDescent="0.3">
      <c r="A69" s="3" t="s">
        <v>18</v>
      </c>
      <c r="B69" s="83" t="s">
        <v>6</v>
      </c>
      <c r="C69" s="84" t="e">
        <f>(C66*C64*C67*C68)/60000</f>
        <v>#VALUE!</v>
      </c>
      <c r="D69" s="83" t="s">
        <v>6</v>
      </c>
      <c r="E69" s="84" t="e">
        <f>IF(E63="I obróbka zgrubna", "I obróbka zgrubna",((E66*E64*E67*E68)/60000))</f>
        <v>#VALUE!</v>
      </c>
      <c r="F69" s="83" t="s">
        <v>6</v>
      </c>
      <c r="G69" s="84">
        <f>(G66*G64*G67*G68)/60000</f>
        <v>4.59375</v>
      </c>
      <c r="H69" s="83" t="s">
        <v>6</v>
      </c>
      <c r="I69" s="85">
        <f>(I66*I64*I67*I68)/60000</f>
        <v>1.9312499999999999</v>
      </c>
    </row>
    <row r="70" spans="1:9" x14ac:dyDescent="0.3">
      <c r="A70" s="3" t="s">
        <v>14</v>
      </c>
      <c r="B70" s="82" t="s">
        <v>10</v>
      </c>
      <c r="C70" s="86" t="e">
        <f>(C66*1000)/(PI()*C63)</f>
        <v>#VALUE!</v>
      </c>
      <c r="D70" s="82" t="s">
        <v>10</v>
      </c>
      <c r="E70" s="86" t="e">
        <f>IF(E63="I obróbka zgrubna","I obróbka zgrubna",(E66*1000)/(PI()*E63))</f>
        <v>#VALUE!</v>
      </c>
      <c r="F70" s="82" t="s">
        <v>10</v>
      </c>
      <c r="G70" s="86">
        <f>(G66*1000)/(PI()*G63)</f>
        <v>1622.4533033639818</v>
      </c>
      <c r="H70" s="82" t="s">
        <v>10</v>
      </c>
      <c r="I70" s="86">
        <f>(I66*1000)/(PI()*I63)</f>
        <v>2458.9438707697827</v>
      </c>
    </row>
  </sheetData>
  <dataConsolidate/>
  <mergeCells count="53">
    <mergeCell ref="L36:AD37"/>
    <mergeCell ref="L34:AD35"/>
    <mergeCell ref="L32:AD33"/>
    <mergeCell ref="H14:K15"/>
    <mergeCell ref="H13:K13"/>
    <mergeCell ref="L46:AD47"/>
    <mergeCell ref="L44:AD45"/>
    <mergeCell ref="L42:AD43"/>
    <mergeCell ref="L40:AD41"/>
    <mergeCell ref="L38:AD39"/>
    <mergeCell ref="L30:AD31"/>
    <mergeCell ref="L28:AD29"/>
    <mergeCell ref="L26:AD27"/>
    <mergeCell ref="L24:AD25"/>
    <mergeCell ref="L22:AD23"/>
    <mergeCell ref="L20:AD21"/>
    <mergeCell ref="L18:AD19"/>
    <mergeCell ref="L16:AD17"/>
    <mergeCell ref="L14:AD15"/>
    <mergeCell ref="F32:G32"/>
    <mergeCell ref="D32:E32"/>
    <mergeCell ref="B32:C32"/>
    <mergeCell ref="B58:G58"/>
    <mergeCell ref="B44:I44"/>
    <mergeCell ref="H60:I60"/>
    <mergeCell ref="F60:G60"/>
    <mergeCell ref="D60:E60"/>
    <mergeCell ref="B60:C60"/>
    <mergeCell ref="B46:C46"/>
    <mergeCell ref="D46:E46"/>
    <mergeCell ref="B30:G30"/>
    <mergeCell ref="B18:C18"/>
    <mergeCell ref="D18:E18"/>
    <mergeCell ref="F18:G18"/>
    <mergeCell ref="B16:G16"/>
    <mergeCell ref="D3:F3"/>
    <mergeCell ref="D4:F4"/>
    <mergeCell ref="D6:M6"/>
    <mergeCell ref="J5:K5"/>
    <mergeCell ref="J4:K4"/>
    <mergeCell ref="L5:N5"/>
    <mergeCell ref="L4:N4"/>
    <mergeCell ref="L3:N3"/>
    <mergeCell ref="J3:K3"/>
    <mergeCell ref="L13:AD13"/>
    <mergeCell ref="N6:P7"/>
    <mergeCell ref="B6:B7"/>
    <mergeCell ref="C6:C7"/>
    <mergeCell ref="A8:A10"/>
    <mergeCell ref="B8:B10"/>
    <mergeCell ref="N8:P8"/>
    <mergeCell ref="N10:P10"/>
    <mergeCell ref="N9:P9"/>
  </mergeCells>
  <phoneticPr fontId="13" type="noConversion"/>
  <conditionalFormatting sqref="D8:M10">
    <cfRule type="cellIs" dxfId="0" priority="1" operator="equal">
      <formula>"X"</formula>
    </cfRule>
  </conditionalFormatting>
  <dataValidations count="6">
    <dataValidation type="list" allowBlank="1" showInputMessage="1" showErrorMessage="1" sqref="O8:P8" xr:uid="{A044C5E6-8DBF-4076-80F2-866D891C685F}">
      <formula1>$Q$8:$AA$8</formula1>
    </dataValidation>
    <dataValidation type="list" allowBlank="1" showInputMessage="1" showErrorMessage="1" sqref="N9:P9" xr:uid="{CC2AB5C9-A8C7-4C0D-B30E-F386BFFB15A6}">
      <formula1>$Q$9:$AA$9</formula1>
    </dataValidation>
    <dataValidation type="list" allowBlank="1" showInputMessage="1" showErrorMessage="1" sqref="N10:P10" xr:uid="{0E3D5E0B-A3B0-402D-9077-4BE72BA76D27}">
      <formula1>$Q$10:$AA$10</formula1>
    </dataValidation>
    <dataValidation type="list" allowBlank="1" showInputMessage="1" showErrorMessage="1" sqref="N8" xr:uid="{8DA43952-C928-4310-BA06-A4DADCC6925D}">
      <formula1>Q8:AB8</formula1>
    </dataValidation>
    <dataValidation type="decimal" errorStyle="warning" operator="equal" showErrorMessage="1" errorTitle="Niezgodne dane" error="Średnica półfabrykatu nie jest zgodna z tą wartością, dobierz inne naddatki" sqref="C19" xr:uid="{5A906E4F-EBA5-4A18-ACD2-530C897174FA}">
      <formula1>B12</formula1>
    </dataValidation>
    <dataValidation type="decimal" errorStyle="warning" operator="equal" showErrorMessage="1" errorTitle="Niezgodne dane" error="Średnica półfabrykatu nie jest zgodna z tą wartością, dobierz inne naddatki" sqref="C47" xr:uid="{C382E2FD-F53C-4EDB-9586-2908E946B00B}">
      <formula1>B70</formula1>
    </dataValidation>
  </dataValidations>
  <hyperlinks>
    <hyperlink ref="H14:K15" r:id="rId1" display="CoroKey_2010.pdf" xr:uid="{53E64ECF-F320-4419-BEF6-8C6A9BD75F57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3E2639-E9F4-4929-9663-6C92A60D3332}">
          <x14:formula1>
            <xm:f>Listy!$A$2:$A$7</xm:f>
          </x14:formula1>
          <xm:sqref>B4</xm:sqref>
        </x14:dataValidation>
        <x14:dataValidation type="list" allowBlank="1" showInputMessage="1" showErrorMessage="1" xr:uid="{593F4C9A-1A2F-4236-B7DF-74E91A03DB01}">
          <x14:formula1>
            <xm:f>'Dokładność i  chropowatość'!$A$5:$A$32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A9A54-D0D0-40AE-B74F-33C54D6400B3}">
  <dimension ref="A2:W62"/>
  <sheetViews>
    <sheetView tabSelected="1" topLeftCell="K1" zoomScale="80" zoomScaleNormal="80" workbookViewId="0">
      <selection activeCell="O6" sqref="O6"/>
    </sheetView>
  </sheetViews>
  <sheetFormatPr defaultRowHeight="14.4" x14ac:dyDescent="0.3"/>
  <cols>
    <col min="1" max="1" width="8.88671875" style="49"/>
    <col min="2" max="2" width="10" style="49" bestFit="1" customWidth="1"/>
    <col min="3" max="3" width="10" style="49" hidden="1" customWidth="1"/>
    <col min="4" max="4" width="20.109375" style="49" customWidth="1"/>
    <col min="5" max="5" width="20" style="49" bestFit="1" customWidth="1"/>
    <col min="6" max="6" width="25.21875" style="49" bestFit="1" customWidth="1"/>
    <col min="7" max="7" width="25.21875" style="49" hidden="1" customWidth="1"/>
    <col min="8" max="8" width="18.33203125" style="49" bestFit="1" customWidth="1"/>
    <col min="9" max="9" width="8.88671875" style="49"/>
    <col min="10" max="10" width="0" style="49" hidden="1" customWidth="1"/>
    <col min="11" max="11" width="19.44140625" style="49" bestFit="1" customWidth="1"/>
    <col min="12" max="12" width="17.21875" style="49" customWidth="1"/>
    <col min="13" max="13" width="19.44140625" style="49" bestFit="1" customWidth="1"/>
    <col min="14" max="14" width="11.44140625" style="49" customWidth="1"/>
    <col min="15" max="15" width="11" style="49" customWidth="1"/>
    <col min="16" max="23" width="8.88671875" style="49"/>
    <col min="25" max="25" width="10" bestFit="1" customWidth="1"/>
    <col min="26" max="26" width="9.5546875" bestFit="1" customWidth="1"/>
    <col min="28" max="28" width="18" bestFit="1" customWidth="1"/>
    <col min="29" max="29" width="18.33203125" bestFit="1" customWidth="1"/>
    <col min="30" max="30" width="7.44140625" bestFit="1" customWidth="1"/>
    <col min="31" max="31" width="19.44140625" bestFit="1" customWidth="1"/>
    <col min="32" max="32" width="26" bestFit="1" customWidth="1"/>
    <col min="33" max="33" width="18.5546875" bestFit="1" customWidth="1"/>
  </cols>
  <sheetData>
    <row r="2" spans="2:15" ht="28.8" customHeight="1" x14ac:dyDescent="0.3">
      <c r="B2"/>
      <c r="C2"/>
      <c r="D2"/>
      <c r="E2"/>
      <c r="F2" s="51" t="s">
        <v>197</v>
      </c>
      <c r="G2" s="51"/>
      <c r="H2" s="51" t="s">
        <v>198</v>
      </c>
      <c r="I2" s="51" t="s">
        <v>200</v>
      </c>
      <c r="J2" s="51"/>
      <c r="K2" s="51" t="s">
        <v>202</v>
      </c>
      <c r="L2" s="51" t="s">
        <v>203</v>
      </c>
      <c r="M2" s="185" t="s">
        <v>199</v>
      </c>
      <c r="N2" s="188" t="s">
        <v>182</v>
      </c>
      <c r="O2" s="188" t="s">
        <v>201</v>
      </c>
    </row>
    <row r="3" spans="2:15" x14ac:dyDescent="0.3">
      <c r="B3" s="179" t="s">
        <v>128</v>
      </c>
      <c r="C3" s="179"/>
      <c r="D3" s="40" t="s">
        <v>151</v>
      </c>
      <c r="E3" s="40">
        <f>VLOOKUP('Początek i instrukcja'!$A$6,Listy!$A$9:$L$19,3,FALSE)</f>
        <v>180</v>
      </c>
      <c r="F3"/>
      <c r="G3"/>
      <c r="H3"/>
      <c r="I3"/>
      <c r="J3"/>
      <c r="K3"/>
      <c r="L3"/>
      <c r="M3"/>
      <c r="N3" s="51"/>
      <c r="O3" s="186"/>
    </row>
    <row r="4" spans="2:15" x14ac:dyDescent="0.3">
      <c r="B4" s="180" t="s">
        <v>127</v>
      </c>
      <c r="C4" s="179"/>
      <c r="D4" s="178" t="s">
        <v>138</v>
      </c>
      <c r="E4" s="178">
        <f>VLOOKUP('Początek i instrukcja'!$A$6,Listy!$A$9:$L$19,2,FALSE)</f>
        <v>80</v>
      </c>
      <c r="F4" s="175">
        <f>INDEX(A21:A62,MATCH(E4,A21:A62,1))</f>
        <v>80</v>
      </c>
      <c r="G4" s="174">
        <f>H4</f>
        <v>120</v>
      </c>
      <c r="H4" s="175">
        <f>INDEX(B:B,MATCH(E4,A:A,1))</f>
        <v>120</v>
      </c>
      <c r="I4" s="182">
        <v>58</v>
      </c>
      <c r="J4" s="195">
        <f>K4</f>
        <v>0</v>
      </c>
      <c r="K4" s="189" cm="1">
        <f t="array" ref="K4">INDEX(($H$19,$K$19,$M$19,$O$19,$Q$19,$S$19,$U$19),1,MATCH(I4,H$19:U$19,1)*2-1)</f>
        <v>0</v>
      </c>
      <c r="L4" s="189" cm="1">
        <f t="array" ref="L4">INDEX(($I$19,$L$19,$N$19,$P$19,$R$19,$T$19,$V$19),1,MATCH(I4,H$19:U$19,1)*2-1)</f>
        <v>100</v>
      </c>
      <c r="M4" s="185" t="s">
        <v>186</v>
      </c>
      <c r="N4" s="51" t="str" cm="1">
        <f t="array" ref="N4">IFERROR(_xlfn._xlws.FILTER($F$21:$F$62,($E$21:$E$62=M4)*($C$21:$C$62=G4)),"")</f>
        <v>walcowany</v>
      </c>
      <c r="O4" s="51" t="str" cm="1">
        <f t="array" aca="1" ref="O4" ca="1">IFERROR(_xlfn._xlws.FILTER($H$21:$V$62,
  ($E$21:$E$62=M4) * ($F$21:$F$62=N4) *
  ISNUMBER(DOPASUJ(J4,(H19,K19,M19,O19,Q19,S19,U19),0))),"")</f>
        <v/>
      </c>
    </row>
    <row r="5" spans="2:15" x14ac:dyDescent="0.3">
      <c r="B5" s="180"/>
      <c r="C5" s="179"/>
      <c r="D5" s="178"/>
      <c r="E5" s="178"/>
      <c r="F5" s="175"/>
      <c r="G5" s="174">
        <f>H4</f>
        <v>120</v>
      </c>
      <c r="H5" s="175"/>
      <c r="I5" s="183"/>
      <c r="J5" s="196">
        <f>K4</f>
        <v>0</v>
      </c>
      <c r="K5" s="190"/>
      <c r="L5" s="190"/>
      <c r="M5" s="185" t="s">
        <v>190</v>
      </c>
      <c r="N5" s="51" t="str" cm="1">
        <f t="array" ref="N5">IFERROR(_xlfn._xlws.FILTER($F$21:$F$62,($E$21:$E$62=M5)*($C$21:$C$62=G5)),"")</f>
        <v>-</v>
      </c>
      <c r="O5" s="51"/>
    </row>
    <row r="6" spans="2:15" x14ac:dyDescent="0.3">
      <c r="B6" s="180"/>
      <c r="C6" s="179"/>
      <c r="D6" s="178"/>
      <c r="E6" s="178"/>
      <c r="F6" s="175"/>
      <c r="G6" s="174">
        <f>H4</f>
        <v>120</v>
      </c>
      <c r="H6" s="175"/>
      <c r="I6" s="184"/>
      <c r="J6" s="196">
        <f>K4</f>
        <v>0</v>
      </c>
      <c r="K6" s="191"/>
      <c r="L6" s="191"/>
      <c r="M6" s="185" t="s">
        <v>191</v>
      </c>
      <c r="N6" s="51" t="str" cm="1">
        <f t="array" ref="N6">IFERROR(_xlfn._xlws.FILTER($F$21:$F$62,($E$21:$E$62=M6)*($C$21:$C$62=G6)),"")</f>
        <v>twardy</v>
      </c>
      <c r="O6" s="51" t="str" cm="1">
        <f t="array" ref="O6">IFERROR(_xlfn._xlws.FILTER($H$21:$V$62,($E$21:$E$62=M6)*($F$21:$F$62=N6)*(ISNUMBER(MATCH(J6,($H$19,$K$19,$M$19,$O$19,$Q$19,$S$19,$U$19),0)))),"")</f>
        <v/>
      </c>
    </row>
    <row r="7" spans="2:15" x14ac:dyDescent="0.3">
      <c r="B7" s="180" t="s">
        <v>130</v>
      </c>
      <c r="C7" s="179"/>
      <c r="D7" s="178" t="s">
        <v>139</v>
      </c>
      <c r="E7" s="178">
        <f>VLOOKUP('Początek i instrukcja'!$A$6,Listy!$A$9:$L$19,5,FALSE)</f>
        <v>65</v>
      </c>
      <c r="F7" s="175">
        <f>INDEX(A21:A62,MATCH(E7,A21:A62,1))</f>
        <v>50</v>
      </c>
      <c r="G7" s="174">
        <f>H7</f>
        <v>80</v>
      </c>
      <c r="H7" s="175">
        <f>INDEX(B:B,MATCH(E7,A:A,1))</f>
        <v>80</v>
      </c>
      <c r="I7" s="182">
        <v>32</v>
      </c>
      <c r="J7" s="196">
        <f>K7</f>
        <v>0</v>
      </c>
      <c r="K7" s="189" cm="1">
        <f t="array" ref="K7">INDEX(($H$19,$K$19,$M$19,$O$19,$Q$19,$S$19,$U$19),1,MATCH(I7,H$19:U$19,1)*2-1)</f>
        <v>0</v>
      </c>
      <c r="L7" s="189" cm="1">
        <f t="array" ref="L7">INDEX(($I$19,$L$19,$N$19,$P$19,$R$19,$T$19,$V$19),1,MATCH(I7,H$19:U$19,1)*2-1)</f>
        <v>100</v>
      </c>
      <c r="M7" s="185" t="s">
        <v>186</v>
      </c>
      <c r="N7" s="51" t="str" cm="1">
        <f t="array" ref="N7">IFERROR(_xlfn._xlws.FILTER($F$21:$F$62,($E$21:$E$62=M7)*($C$21:$C$62=G7)),"")</f>
        <v>walcowany</v>
      </c>
      <c r="O7" s="51" t="str" cm="1">
        <f t="array" ref="O7">IFERROR(_xlfn._xlws.FILTER($H$21:$V$62,($E$21:$E$62=M7)*($F$21:$F$62=N7)*(ISNUMBER(MATCH(J7,($H$19,$K$19,$M$19,$O$19,$Q$19,$S$19,$U$19),0)))),"")</f>
        <v/>
      </c>
    </row>
    <row r="8" spans="2:15" x14ac:dyDescent="0.3">
      <c r="B8" s="180"/>
      <c r="C8" s="179"/>
      <c r="D8" s="178"/>
      <c r="E8" s="178"/>
      <c r="F8" s="175"/>
      <c r="G8" s="174">
        <f>H7</f>
        <v>80</v>
      </c>
      <c r="H8" s="175"/>
      <c r="I8" s="183"/>
      <c r="J8" s="196">
        <f>K7</f>
        <v>0</v>
      </c>
      <c r="K8" s="190"/>
      <c r="L8" s="190"/>
      <c r="M8" s="185" t="s">
        <v>190</v>
      </c>
      <c r="N8" s="51" t="str" cm="1">
        <f t="array" ref="N8">IFERROR(_xlfn._xlws.FILTER($F$21:$F$62,($E$21:$E$62=M8)*($C$21:$C$62=G8)),"")</f>
        <v>-</v>
      </c>
      <c r="O8" s="51" t="str" cm="1">
        <f t="array" ref="O8">IFERROR(_xlfn._xlws.FILTER($H$21:$V$62,($E$21:$E$62=M8)*($F$21:$F$62=N8)*(ISNUMBER(MATCH(J8,($H$19,$K$19,$M$19,$O$19,$Q$19,$S$19,$U$19),0)))),"")</f>
        <v/>
      </c>
    </row>
    <row r="9" spans="2:15" x14ac:dyDescent="0.3">
      <c r="B9" s="180"/>
      <c r="C9" s="179"/>
      <c r="D9" s="178"/>
      <c r="E9" s="178"/>
      <c r="F9" s="175"/>
      <c r="G9" s="174">
        <f>H7</f>
        <v>80</v>
      </c>
      <c r="H9" s="175"/>
      <c r="I9" s="184"/>
      <c r="J9" s="196">
        <f>K7</f>
        <v>0</v>
      </c>
      <c r="K9" s="191"/>
      <c r="L9" s="191"/>
      <c r="M9" s="185" t="s">
        <v>191</v>
      </c>
      <c r="N9" s="51" t="str" cm="1">
        <f t="array" ref="N9">IFERROR(_xlfn._xlws.FILTER($F$21:$F$62,($E$21:$E$62=M9)*($C$21:$C$62=G9)),"")</f>
        <v>twardy</v>
      </c>
      <c r="O9" s="51" t="str" cm="1">
        <f t="array" ref="O9">IFERROR(_xlfn._xlws.FILTER($H$21:$V$62,($E$21:$E$62=M9)*($F$21:$F$62=N9)*(ISNUMBER(MATCH(J9,($H$19,$K$19,$M$19,$O$19,$Q$19,$S$19,$U$19),0)))),"")</f>
        <v/>
      </c>
    </row>
    <row r="10" spans="2:15" x14ac:dyDescent="0.3">
      <c r="B10" s="180" t="s">
        <v>129</v>
      </c>
      <c r="C10" s="179"/>
      <c r="D10" s="178" t="s">
        <v>140</v>
      </c>
      <c r="E10" s="178">
        <f>VLOOKUP('Początek i instrukcja'!$A$6,Listy!$A$9:$L$19,4,FALSE)</f>
        <v>50</v>
      </c>
      <c r="F10" s="175">
        <f>INDEX(A21:A62,MATCH(E10,A21:A62,1))</f>
        <v>50</v>
      </c>
      <c r="G10" s="174">
        <f>H10</f>
        <v>80</v>
      </c>
      <c r="H10" s="175">
        <f>INDEX(B:B,MATCH(E10,A:A,1))</f>
        <v>80</v>
      </c>
      <c r="I10" s="182">
        <v>58</v>
      </c>
      <c r="J10" s="196">
        <f>K10</f>
        <v>0</v>
      </c>
      <c r="K10" s="189" cm="1">
        <f t="array" ref="K10">INDEX(($H$19,$K$19,$M$19,$O$19,$Q$19,$S$19,$U$19),1,MATCH(I10,H$19:U$19,1)*2-1)</f>
        <v>0</v>
      </c>
      <c r="L10" s="189" cm="1">
        <f t="array" ref="L10">INDEX(($I$19,$L$19,$N$19,$P$19,$R$19,$T$19,$V$19),1,MATCH(I10,H$19:U$19,1)*2-1)</f>
        <v>100</v>
      </c>
      <c r="M10" s="185" t="s">
        <v>186</v>
      </c>
      <c r="N10" s="51" t="str" cm="1">
        <f t="array" ref="N10">IFERROR(_xlfn._xlws.FILTER($F$21:$F$62,($E$21:$E$62=M10)*($C$21:$C$62=G10)),"")</f>
        <v>walcowany</v>
      </c>
      <c r="O10" s="51" t="str" cm="1">
        <f t="array" ref="O10">IFERROR(_xlfn._xlws.FILTER($H$21:$V$62,($E$21:$E$62=M10)*($F$21:$F$62=N10)*(ISNUMBER(MATCH(J10,($H$19,$K$19,$M$19,$O$19,$Q$19,$S$19,$U$19),0)))),"")</f>
        <v/>
      </c>
    </row>
    <row r="11" spans="2:15" x14ac:dyDescent="0.3">
      <c r="B11" s="180"/>
      <c r="C11" s="179"/>
      <c r="D11" s="178"/>
      <c r="E11" s="178"/>
      <c r="F11" s="175"/>
      <c r="G11" s="174">
        <f>H10</f>
        <v>80</v>
      </c>
      <c r="H11" s="175"/>
      <c r="I11" s="183"/>
      <c r="J11" s="196">
        <f>K10</f>
        <v>0</v>
      </c>
      <c r="K11" s="190"/>
      <c r="L11" s="190"/>
      <c r="M11" s="185" t="s">
        <v>190</v>
      </c>
      <c r="N11" s="51" t="str" cm="1">
        <f t="array" ref="N11">IFERROR(_xlfn._xlws.FILTER($F$21:$F$62,($E$21:$E$62=M11)*($C$21:$C$62=G11)),"")</f>
        <v>-</v>
      </c>
      <c r="O11" s="51" t="str" cm="1">
        <f t="array" ref="O11">IFERROR(_xlfn._xlws.FILTER($H$21:$V$62,($E$21:$E$62=M11)*($F$21:$F$62=N11)*(ISNUMBER(MATCH(J11,($H$19,$K$19,$M$19,$O$19,$Q$19,$S$19,$U$19),0)))),"")</f>
        <v/>
      </c>
    </row>
    <row r="12" spans="2:15" x14ac:dyDescent="0.3">
      <c r="B12" s="180"/>
      <c r="C12" s="179"/>
      <c r="D12" s="178"/>
      <c r="E12" s="178"/>
      <c r="F12" s="175"/>
      <c r="G12" s="174">
        <f>H10</f>
        <v>80</v>
      </c>
      <c r="H12" s="175"/>
      <c r="I12" s="184"/>
      <c r="J12" s="196">
        <f>K10</f>
        <v>0</v>
      </c>
      <c r="K12" s="191"/>
      <c r="L12" s="191"/>
      <c r="M12" s="185" t="s">
        <v>191</v>
      </c>
      <c r="N12" s="51" t="str" cm="1">
        <f t="array" ref="N12">IFERROR(_xlfn._xlws.FILTER($F$21:$F$62,($E$21:$E$62=M12)*($C$21:$C$62=G12)),"")</f>
        <v>twardy</v>
      </c>
      <c r="O12" s="51" t="str" cm="1">
        <f t="array" ref="O12">IFERROR(_xlfn._xlws.FILTER($H$21:$V$62,($E$21:$E$62=M12)*($F$21:$F$62=N12)*(ISNUMBER(MATCH(J12,($H$19,$K$19,$M$19,$O$19,$Q$19,$S$19,$U$19),0)))),"")</f>
        <v/>
      </c>
    </row>
    <row r="13" spans="2:15" x14ac:dyDescent="0.3">
      <c r="B13" s="180" t="s">
        <v>131</v>
      </c>
      <c r="C13" s="179"/>
      <c r="D13" s="178" t="s">
        <v>141</v>
      </c>
      <c r="E13" s="178">
        <f>VLOOKUP('Początek i instrukcja'!$A$6,Listy!$A$9:$L$19,6,FALSE)</f>
        <v>65</v>
      </c>
      <c r="F13" s="175">
        <f>INDEX(A21:A62,MATCH(E13,A21:A62,1))</f>
        <v>50</v>
      </c>
      <c r="G13" s="174">
        <f>H13</f>
        <v>80</v>
      </c>
      <c r="H13" s="175">
        <f>INDEX(B:B,MATCH(E13,A:A,1))</f>
        <v>80</v>
      </c>
      <c r="I13" s="182">
        <v>32</v>
      </c>
      <c r="J13" s="196">
        <f>K13</f>
        <v>0</v>
      </c>
      <c r="K13" s="189" cm="1">
        <f t="array" ref="K13">INDEX(($H$19,$K$19,$M$19,$O$19,$Q$19,$S$19,$U$19),1,MATCH(I13,H$19:U$19,1)*2-1)</f>
        <v>0</v>
      </c>
      <c r="L13" s="189" cm="1">
        <f t="array" ref="L13">INDEX(($I$19,$L$19,$N$19,$P$19,$R$19,$T$19,$V$19),1,MATCH(I13,H$19:U$19,1)*2-1)</f>
        <v>100</v>
      </c>
      <c r="M13" s="185" t="s">
        <v>186</v>
      </c>
      <c r="N13" s="51" t="str" cm="1">
        <f t="array" ref="N13">IFERROR(_xlfn._xlws.FILTER($F$21:$F$62,($E$21:$E$62=M13)*($C$21:$C$62=G13)),"")</f>
        <v>walcowany</v>
      </c>
      <c r="O13" s="51" t="str" cm="1">
        <f t="array" ref="O13">IFERROR(_xlfn._xlws.FILTER($H$21:$V$62,($E$21:$E$62=M13)*($F$21:$F$62=N13)*(ISNUMBER(MATCH(J13,($H$19,$K$19,$M$19,$O$19,$Q$19,$S$19,$U$19),0)))),"")</f>
        <v/>
      </c>
    </row>
    <row r="14" spans="2:15" x14ac:dyDescent="0.3">
      <c r="B14" s="180"/>
      <c r="C14" s="179"/>
      <c r="D14" s="178"/>
      <c r="E14" s="178"/>
      <c r="F14" s="175"/>
      <c r="G14" s="174">
        <f>H13</f>
        <v>80</v>
      </c>
      <c r="H14" s="175"/>
      <c r="I14" s="183"/>
      <c r="J14" s="196">
        <f>K13</f>
        <v>0</v>
      </c>
      <c r="K14" s="190"/>
      <c r="L14" s="190"/>
      <c r="M14" s="185" t="s">
        <v>190</v>
      </c>
      <c r="N14" s="51" t="str" cm="1">
        <f t="array" ref="N14">IFERROR(_xlfn._xlws.FILTER($F$21:$F$62,($E$21:$E$62=M14)*($C$21:$C$62=G14)),"")</f>
        <v>-</v>
      </c>
      <c r="O14" s="51" t="str" cm="1">
        <f t="array" ref="O14">IFERROR(_xlfn._xlws.FILTER($H$21:$V$62,($E$21:$E$62=M14)*($F$21:$F$62=N14)*(ISNUMBER(MATCH(J14,($H$19,$K$19,$M$19,$O$19,$Q$19,$S$19,$U$19),0)))),"")</f>
        <v/>
      </c>
    </row>
    <row r="15" spans="2:15" x14ac:dyDescent="0.3">
      <c r="B15" s="180"/>
      <c r="C15" s="179"/>
      <c r="D15" s="178"/>
      <c r="E15" s="178"/>
      <c r="F15" s="175"/>
      <c r="G15" s="174">
        <f>H13</f>
        <v>80</v>
      </c>
      <c r="H15" s="175"/>
      <c r="I15" s="184"/>
      <c r="J15" s="197">
        <f>K13</f>
        <v>0</v>
      </c>
      <c r="K15" s="191"/>
      <c r="L15" s="191"/>
      <c r="M15" s="185" t="s">
        <v>191</v>
      </c>
      <c r="N15" s="51" t="str" cm="1">
        <f t="array" ref="N15">IFERROR(_xlfn._xlws.FILTER($F$21:$F$62,($E$21:$E$62=M15)*($C$21:$C$62=G15)),"")</f>
        <v>twardy</v>
      </c>
      <c r="O15" s="51" t="str" cm="1">
        <f t="array" ref="O15">IFERROR(_xlfn._xlws.FILTER($H$21:$V$62,($E$21:$E$62=M15)*($F$21:$F$62=N15)*(ISNUMBER(MATCH(J15,($H$19,$K$19,$M$19,$O$19,$Q$19,$S$19,$U$19),0)))),"")</f>
        <v/>
      </c>
    </row>
    <row r="17" spans="1:23" x14ac:dyDescent="0.3">
      <c r="A17" s="173" t="s">
        <v>180</v>
      </c>
      <c r="B17" s="173"/>
      <c r="C17" s="192"/>
      <c r="D17" s="173" t="s">
        <v>181</v>
      </c>
      <c r="E17" s="173" t="s">
        <v>88</v>
      </c>
      <c r="F17" s="173" t="s">
        <v>182</v>
      </c>
      <c r="G17" s="192"/>
      <c r="H17" s="173" t="s">
        <v>183</v>
      </c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 t="s">
        <v>185</v>
      </c>
    </row>
    <row r="18" spans="1:23" x14ac:dyDescent="0.3">
      <c r="A18" s="173"/>
      <c r="B18" s="173"/>
      <c r="C18" s="192"/>
      <c r="D18" s="173"/>
      <c r="E18" s="173"/>
      <c r="F18" s="173"/>
      <c r="G18" s="192"/>
      <c r="H18" s="173" t="s">
        <v>184</v>
      </c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</row>
    <row r="19" spans="1:23" x14ac:dyDescent="0.3">
      <c r="A19" s="173"/>
      <c r="B19" s="173"/>
      <c r="C19" s="192"/>
      <c r="D19" s="173"/>
      <c r="E19" s="173"/>
      <c r="F19" s="173"/>
      <c r="G19" s="192"/>
      <c r="H19" s="174">
        <v>0</v>
      </c>
      <c r="I19" s="174">
        <v>100</v>
      </c>
      <c r="J19" s="174"/>
      <c r="K19" s="174">
        <v>100</v>
      </c>
      <c r="L19" s="174">
        <v>250</v>
      </c>
      <c r="M19" s="174">
        <v>250</v>
      </c>
      <c r="N19" s="174">
        <v>400</v>
      </c>
      <c r="O19" s="174">
        <v>400</v>
      </c>
      <c r="P19" s="174">
        <v>630</v>
      </c>
      <c r="Q19" s="174">
        <v>630</v>
      </c>
      <c r="R19" s="174">
        <v>1000</v>
      </c>
      <c r="S19" s="174">
        <v>1000</v>
      </c>
      <c r="T19" s="174">
        <v>1600</v>
      </c>
      <c r="U19" s="174">
        <v>1600</v>
      </c>
      <c r="V19" s="174">
        <v>2500</v>
      </c>
      <c r="W19" s="173"/>
    </row>
    <row r="20" spans="1:23" x14ac:dyDescent="0.3">
      <c r="A20" s="176">
        <v>1</v>
      </c>
      <c r="B20" s="177"/>
      <c r="C20" s="187"/>
      <c r="D20" s="174">
        <v>2</v>
      </c>
      <c r="E20" s="174">
        <v>3</v>
      </c>
      <c r="F20" s="174">
        <v>4</v>
      </c>
      <c r="G20" s="193"/>
      <c r="H20" s="176">
        <v>5</v>
      </c>
      <c r="I20" s="177"/>
      <c r="J20" s="194"/>
      <c r="K20" s="176">
        <v>6</v>
      </c>
      <c r="L20" s="177"/>
      <c r="M20" s="176">
        <v>7</v>
      </c>
      <c r="N20" s="177"/>
      <c r="O20" s="176">
        <v>8</v>
      </c>
      <c r="P20" s="177"/>
      <c r="Q20" s="176">
        <v>9</v>
      </c>
      <c r="R20" s="177"/>
      <c r="S20" s="176">
        <v>10</v>
      </c>
      <c r="T20" s="177"/>
      <c r="U20" s="176">
        <v>11</v>
      </c>
      <c r="V20" s="177"/>
      <c r="W20" s="174">
        <v>12</v>
      </c>
    </row>
    <row r="21" spans="1:23" x14ac:dyDescent="0.3">
      <c r="A21" s="175">
        <v>0</v>
      </c>
      <c r="B21" s="175">
        <v>10</v>
      </c>
      <c r="C21" s="174">
        <v>10</v>
      </c>
      <c r="D21" s="174">
        <v>20</v>
      </c>
      <c r="E21" s="174" t="s">
        <v>186</v>
      </c>
      <c r="F21" s="174" t="s">
        <v>187</v>
      </c>
      <c r="G21" s="193"/>
      <c r="H21" s="176">
        <v>2.5</v>
      </c>
      <c r="I21" s="177"/>
      <c r="J21" s="194"/>
      <c r="K21" s="176">
        <v>3</v>
      </c>
      <c r="L21" s="177"/>
      <c r="M21" s="176">
        <v>3</v>
      </c>
      <c r="N21" s="177"/>
      <c r="O21" s="176">
        <v>3.5</v>
      </c>
      <c r="P21" s="177"/>
      <c r="Q21" s="176" t="s">
        <v>188</v>
      </c>
      <c r="R21" s="177"/>
      <c r="S21" s="176" t="s">
        <v>188</v>
      </c>
      <c r="T21" s="177"/>
      <c r="U21" s="176" t="s">
        <v>188</v>
      </c>
      <c r="V21" s="177"/>
      <c r="W21" s="174" t="s">
        <v>189</v>
      </c>
    </row>
    <row r="22" spans="1:23" x14ac:dyDescent="0.3">
      <c r="A22" s="175"/>
      <c r="B22" s="175"/>
      <c r="C22" s="174">
        <v>10</v>
      </c>
      <c r="D22" s="174">
        <v>2.5</v>
      </c>
      <c r="E22" s="174" t="s">
        <v>190</v>
      </c>
      <c r="F22" s="174" t="s">
        <v>188</v>
      </c>
      <c r="G22" s="193"/>
      <c r="H22" s="176">
        <v>0.9</v>
      </c>
      <c r="I22" s="177"/>
      <c r="J22" s="194"/>
      <c r="K22" s="176">
        <v>1</v>
      </c>
      <c r="L22" s="177"/>
      <c r="M22" s="176">
        <v>1.2</v>
      </c>
      <c r="N22" s="177"/>
      <c r="O22" s="176">
        <v>1.3</v>
      </c>
      <c r="P22" s="177"/>
      <c r="Q22" s="176" t="s">
        <v>188</v>
      </c>
      <c r="R22" s="177"/>
      <c r="S22" s="176" t="s">
        <v>188</v>
      </c>
      <c r="T22" s="177"/>
      <c r="U22" s="176" t="s">
        <v>188</v>
      </c>
      <c r="V22" s="177"/>
      <c r="W22" s="174">
        <v>-0.3</v>
      </c>
    </row>
    <row r="23" spans="1:23" x14ac:dyDescent="0.3">
      <c r="A23" s="175"/>
      <c r="B23" s="175"/>
      <c r="C23" s="174">
        <v>10</v>
      </c>
      <c r="D23" s="174">
        <v>0.63</v>
      </c>
      <c r="E23" s="174" t="s">
        <v>191</v>
      </c>
      <c r="F23" s="174" t="s">
        <v>193</v>
      </c>
      <c r="G23" s="193"/>
      <c r="H23" s="176">
        <v>0.3</v>
      </c>
      <c r="I23" s="177"/>
      <c r="J23" s="194"/>
      <c r="K23" s="176">
        <v>0.4</v>
      </c>
      <c r="L23" s="177"/>
      <c r="M23" s="176">
        <v>0.4</v>
      </c>
      <c r="N23" s="177"/>
      <c r="O23" s="176">
        <v>0.5</v>
      </c>
      <c r="P23" s="177"/>
      <c r="Q23" s="176" t="s">
        <v>188</v>
      </c>
      <c r="R23" s="177"/>
      <c r="S23" s="176" t="s">
        <v>188</v>
      </c>
      <c r="T23" s="177"/>
      <c r="U23" s="176" t="s">
        <v>188</v>
      </c>
      <c r="V23" s="177"/>
      <c r="W23" s="174" t="s">
        <v>189</v>
      </c>
    </row>
    <row r="24" spans="1:23" x14ac:dyDescent="0.3">
      <c r="A24" s="175"/>
      <c r="B24" s="175"/>
      <c r="C24" s="174">
        <v>10</v>
      </c>
      <c r="D24" s="174">
        <v>0.63</v>
      </c>
      <c r="E24" s="174" t="s">
        <v>194</v>
      </c>
      <c r="F24" s="174" t="s">
        <v>192</v>
      </c>
      <c r="G24" s="193"/>
      <c r="H24" s="176">
        <v>0.3</v>
      </c>
      <c r="I24" s="177"/>
      <c r="J24" s="194"/>
      <c r="K24" s="176">
        <v>0.3</v>
      </c>
      <c r="L24" s="177"/>
      <c r="M24" s="176">
        <v>0.3</v>
      </c>
      <c r="N24" s="177"/>
      <c r="O24" s="176">
        <v>0.3</v>
      </c>
      <c r="P24" s="177"/>
      <c r="Q24" s="176" t="s">
        <v>188</v>
      </c>
      <c r="R24" s="177"/>
      <c r="S24" s="176" t="s">
        <v>188</v>
      </c>
      <c r="T24" s="177"/>
      <c r="U24" s="176" t="s">
        <v>188</v>
      </c>
      <c r="V24" s="177"/>
      <c r="W24" s="174">
        <v>-0.06</v>
      </c>
    </row>
    <row r="25" spans="1:23" x14ac:dyDescent="0.3">
      <c r="A25" s="175"/>
      <c r="B25" s="175"/>
      <c r="C25" s="174">
        <v>10</v>
      </c>
      <c r="D25" s="174">
        <v>0.63</v>
      </c>
      <c r="E25" s="174" t="s">
        <v>194</v>
      </c>
      <c r="F25" s="174" t="s">
        <v>193</v>
      </c>
      <c r="G25" s="193"/>
      <c r="H25" s="176">
        <v>0.3</v>
      </c>
      <c r="I25" s="177"/>
      <c r="J25" s="194"/>
      <c r="K25" s="176">
        <v>0.3</v>
      </c>
      <c r="L25" s="177"/>
      <c r="M25" s="176">
        <v>0.3</v>
      </c>
      <c r="N25" s="177"/>
      <c r="O25" s="176">
        <v>0.4</v>
      </c>
      <c r="P25" s="177"/>
      <c r="Q25" s="176" t="s">
        <v>188</v>
      </c>
      <c r="R25" s="177"/>
      <c r="S25" s="176" t="s">
        <v>188</v>
      </c>
      <c r="T25" s="177"/>
      <c r="U25" s="176" t="s">
        <v>188</v>
      </c>
      <c r="V25" s="177"/>
      <c r="W25" s="174" t="s">
        <v>189</v>
      </c>
    </row>
    <row r="26" spans="1:23" x14ac:dyDescent="0.3">
      <c r="A26" s="175">
        <v>10</v>
      </c>
      <c r="B26" s="175">
        <v>18</v>
      </c>
      <c r="C26" s="174">
        <v>18</v>
      </c>
      <c r="D26" s="174">
        <v>20</v>
      </c>
      <c r="E26" s="174" t="s">
        <v>186</v>
      </c>
      <c r="F26" s="174" t="s">
        <v>187</v>
      </c>
      <c r="G26" s="193"/>
      <c r="H26" s="176">
        <v>2.5</v>
      </c>
      <c r="I26" s="177"/>
      <c r="J26" s="194"/>
      <c r="K26" s="176">
        <v>3</v>
      </c>
      <c r="L26" s="177"/>
      <c r="M26" s="176">
        <v>3</v>
      </c>
      <c r="N26" s="177"/>
      <c r="O26" s="176">
        <v>3.5</v>
      </c>
      <c r="P26" s="177"/>
      <c r="Q26" s="176">
        <v>4</v>
      </c>
      <c r="R26" s="177"/>
      <c r="S26" s="176" t="s">
        <v>188</v>
      </c>
      <c r="T26" s="177"/>
      <c r="U26" s="176" t="s">
        <v>188</v>
      </c>
      <c r="V26" s="177"/>
      <c r="W26" s="174" t="s">
        <v>189</v>
      </c>
    </row>
    <row r="27" spans="1:23" x14ac:dyDescent="0.3">
      <c r="A27" s="175"/>
      <c r="B27" s="175"/>
      <c r="C27" s="174">
        <v>18</v>
      </c>
      <c r="D27" s="174">
        <v>2.5</v>
      </c>
      <c r="E27" s="174" t="s">
        <v>190</v>
      </c>
      <c r="F27" s="174" t="s">
        <v>188</v>
      </c>
      <c r="G27" s="193"/>
      <c r="H27" s="176">
        <v>1</v>
      </c>
      <c r="I27" s="177"/>
      <c r="J27" s="194"/>
      <c r="K27" s="176">
        <v>1.1000000000000001</v>
      </c>
      <c r="L27" s="177"/>
      <c r="M27" s="176">
        <v>1.2</v>
      </c>
      <c r="N27" s="177"/>
      <c r="O27" s="176">
        <v>1.4</v>
      </c>
      <c r="P27" s="177"/>
      <c r="Q27" s="176">
        <v>1.7</v>
      </c>
      <c r="R27" s="177"/>
      <c r="S27" s="176" t="s">
        <v>188</v>
      </c>
      <c r="T27" s="177"/>
      <c r="U27" s="176" t="s">
        <v>188</v>
      </c>
      <c r="V27" s="177"/>
      <c r="W27" s="174">
        <v>-0.4</v>
      </c>
    </row>
    <row r="28" spans="1:23" x14ac:dyDescent="0.3">
      <c r="A28" s="175"/>
      <c r="B28" s="175"/>
      <c r="C28" s="174">
        <v>18</v>
      </c>
      <c r="D28" s="174">
        <v>0.63</v>
      </c>
      <c r="E28" s="174" t="s">
        <v>191</v>
      </c>
      <c r="F28" s="174" t="s">
        <v>193</v>
      </c>
      <c r="G28" s="193"/>
      <c r="H28" s="176">
        <v>0.3</v>
      </c>
      <c r="I28" s="177"/>
      <c r="J28" s="194"/>
      <c r="K28" s="176">
        <v>0.4</v>
      </c>
      <c r="L28" s="177"/>
      <c r="M28" s="176">
        <v>0.4</v>
      </c>
      <c r="N28" s="177"/>
      <c r="O28" s="176">
        <v>0.5</v>
      </c>
      <c r="P28" s="177"/>
      <c r="Q28" s="176">
        <v>0.7</v>
      </c>
      <c r="R28" s="177"/>
      <c r="S28" s="176" t="s">
        <v>188</v>
      </c>
      <c r="T28" s="177"/>
      <c r="U28" s="176" t="s">
        <v>188</v>
      </c>
      <c r="V28" s="177"/>
      <c r="W28" s="174" t="s">
        <v>189</v>
      </c>
    </row>
    <row r="29" spans="1:23" x14ac:dyDescent="0.3">
      <c r="A29" s="175"/>
      <c r="B29" s="175"/>
      <c r="C29" s="174">
        <v>18</v>
      </c>
      <c r="D29" s="174">
        <v>0.63</v>
      </c>
      <c r="E29" s="174" t="s">
        <v>194</v>
      </c>
      <c r="F29" s="174" t="s">
        <v>192</v>
      </c>
      <c r="G29" s="193"/>
      <c r="H29" s="176">
        <v>0.3</v>
      </c>
      <c r="I29" s="177"/>
      <c r="J29" s="194"/>
      <c r="K29" s="176">
        <v>0.3</v>
      </c>
      <c r="L29" s="177"/>
      <c r="M29" s="176">
        <v>0.3</v>
      </c>
      <c r="N29" s="177"/>
      <c r="O29" s="176">
        <v>0.3</v>
      </c>
      <c r="P29" s="177"/>
      <c r="Q29" s="176">
        <v>0.4</v>
      </c>
      <c r="R29" s="177"/>
      <c r="S29" s="176" t="s">
        <v>188</v>
      </c>
      <c r="T29" s="177"/>
      <c r="U29" s="176" t="s">
        <v>188</v>
      </c>
      <c r="V29" s="177"/>
      <c r="W29" s="174">
        <v>-7.0000000000000007E-2</v>
      </c>
    </row>
    <row r="30" spans="1:23" x14ac:dyDescent="0.3">
      <c r="A30" s="175"/>
      <c r="B30" s="175"/>
      <c r="C30" s="174">
        <v>18</v>
      </c>
      <c r="D30" s="174">
        <v>0.63</v>
      </c>
      <c r="E30" s="174" t="s">
        <v>194</v>
      </c>
      <c r="F30" s="174" t="s">
        <v>193</v>
      </c>
      <c r="G30" s="193"/>
      <c r="H30" s="176">
        <v>0.3</v>
      </c>
      <c r="I30" s="177"/>
      <c r="J30" s="194"/>
      <c r="K30" s="176">
        <v>0.3</v>
      </c>
      <c r="L30" s="177"/>
      <c r="M30" s="176">
        <v>0.3</v>
      </c>
      <c r="N30" s="177"/>
      <c r="O30" s="176">
        <v>0.4</v>
      </c>
      <c r="P30" s="177"/>
      <c r="Q30" s="176">
        <v>0.5</v>
      </c>
      <c r="R30" s="177"/>
      <c r="S30" s="176" t="s">
        <v>188</v>
      </c>
      <c r="T30" s="177"/>
      <c r="U30" s="176" t="s">
        <v>188</v>
      </c>
      <c r="V30" s="177"/>
      <c r="W30" s="174" t="s">
        <v>189</v>
      </c>
    </row>
    <row r="31" spans="1:23" x14ac:dyDescent="0.3">
      <c r="A31" s="175">
        <v>18</v>
      </c>
      <c r="B31" s="175">
        <v>30</v>
      </c>
      <c r="C31" s="174">
        <v>30</v>
      </c>
      <c r="D31" s="174">
        <v>20</v>
      </c>
      <c r="E31" s="174" t="s">
        <v>186</v>
      </c>
      <c r="F31" s="174" t="s">
        <v>187</v>
      </c>
      <c r="G31" s="193"/>
      <c r="H31" s="176">
        <v>3</v>
      </c>
      <c r="I31" s="177"/>
      <c r="J31" s="194"/>
      <c r="K31" s="176">
        <v>3</v>
      </c>
      <c r="L31" s="177"/>
      <c r="M31" s="176">
        <v>3.5</v>
      </c>
      <c r="N31" s="177"/>
      <c r="O31" s="176">
        <v>4</v>
      </c>
      <c r="P31" s="177"/>
      <c r="Q31" s="176">
        <v>4.5</v>
      </c>
      <c r="R31" s="177"/>
      <c r="S31" s="176">
        <v>5.5</v>
      </c>
      <c r="T31" s="177"/>
      <c r="U31" s="176" t="s">
        <v>188</v>
      </c>
      <c r="V31" s="177"/>
      <c r="W31" s="174" t="s">
        <v>189</v>
      </c>
    </row>
    <row r="32" spans="1:23" x14ac:dyDescent="0.3">
      <c r="A32" s="175"/>
      <c r="B32" s="175"/>
      <c r="C32" s="174">
        <v>30</v>
      </c>
      <c r="D32" s="174">
        <v>2.5</v>
      </c>
      <c r="E32" s="174" t="s">
        <v>190</v>
      </c>
      <c r="F32" s="174" t="s">
        <v>188</v>
      </c>
      <c r="G32" s="193"/>
      <c r="H32" s="176">
        <v>1.2</v>
      </c>
      <c r="I32" s="177"/>
      <c r="J32" s="194"/>
      <c r="K32" s="176">
        <v>1.3</v>
      </c>
      <c r="L32" s="177"/>
      <c r="M32" s="176">
        <v>1.4</v>
      </c>
      <c r="N32" s="177"/>
      <c r="O32" s="176">
        <v>1.6</v>
      </c>
      <c r="P32" s="177"/>
      <c r="Q32" s="176">
        <v>1.8</v>
      </c>
      <c r="R32" s="177"/>
      <c r="S32" s="176">
        <v>2.2000000000000002</v>
      </c>
      <c r="T32" s="177"/>
      <c r="U32" s="176" t="s">
        <v>188</v>
      </c>
      <c r="V32" s="177"/>
      <c r="W32" s="174">
        <v>-0.5</v>
      </c>
    </row>
    <row r="33" spans="1:23" x14ac:dyDescent="0.3">
      <c r="A33" s="175"/>
      <c r="B33" s="175"/>
      <c r="C33" s="174">
        <v>30</v>
      </c>
      <c r="D33" s="174">
        <v>0.63</v>
      </c>
      <c r="E33" s="174" t="s">
        <v>191</v>
      </c>
      <c r="F33" s="174" t="s">
        <v>193</v>
      </c>
      <c r="G33" s="193"/>
      <c r="H33" s="176">
        <v>0.4</v>
      </c>
      <c r="I33" s="177"/>
      <c r="J33" s="194"/>
      <c r="K33" s="176">
        <v>0.4</v>
      </c>
      <c r="L33" s="177"/>
      <c r="M33" s="176">
        <v>0.5</v>
      </c>
      <c r="N33" s="177"/>
      <c r="O33" s="176">
        <v>0.5</v>
      </c>
      <c r="P33" s="177"/>
      <c r="Q33" s="176">
        <v>0.7</v>
      </c>
      <c r="R33" s="177"/>
      <c r="S33" s="176">
        <v>0.9</v>
      </c>
      <c r="T33" s="177"/>
      <c r="U33" s="176" t="s">
        <v>188</v>
      </c>
      <c r="V33" s="177"/>
      <c r="W33" s="174" t="s">
        <v>189</v>
      </c>
    </row>
    <row r="34" spans="1:23" x14ac:dyDescent="0.3">
      <c r="A34" s="175"/>
      <c r="B34" s="175"/>
      <c r="C34" s="174">
        <v>30</v>
      </c>
      <c r="D34" s="174">
        <v>0.63</v>
      </c>
      <c r="E34" s="174" t="s">
        <v>194</v>
      </c>
      <c r="F34" s="174" t="s">
        <v>192</v>
      </c>
      <c r="G34" s="193"/>
      <c r="H34" s="176">
        <v>0.3</v>
      </c>
      <c r="I34" s="177"/>
      <c r="J34" s="194"/>
      <c r="K34" s="176">
        <v>0.3</v>
      </c>
      <c r="L34" s="177"/>
      <c r="M34" s="176">
        <v>0.3</v>
      </c>
      <c r="N34" s="177"/>
      <c r="O34" s="176">
        <v>0.4</v>
      </c>
      <c r="P34" s="177"/>
      <c r="Q34" s="176">
        <v>0.4</v>
      </c>
      <c r="R34" s="177"/>
      <c r="S34" s="176" t="s">
        <v>188</v>
      </c>
      <c r="T34" s="177"/>
      <c r="U34" s="176" t="s">
        <v>188</v>
      </c>
      <c r="V34" s="177"/>
      <c r="W34" s="174">
        <v>-0.08</v>
      </c>
    </row>
    <row r="35" spans="1:23" x14ac:dyDescent="0.3">
      <c r="A35" s="175"/>
      <c r="B35" s="175"/>
      <c r="C35" s="174">
        <v>30</v>
      </c>
      <c r="D35" s="174">
        <v>0.63</v>
      </c>
      <c r="E35" s="174" t="s">
        <v>194</v>
      </c>
      <c r="F35" s="174" t="s">
        <v>193</v>
      </c>
      <c r="G35" s="193"/>
      <c r="H35" s="176">
        <v>0.3</v>
      </c>
      <c r="I35" s="177"/>
      <c r="J35" s="194"/>
      <c r="K35" s="176">
        <v>0.3</v>
      </c>
      <c r="L35" s="177"/>
      <c r="M35" s="176">
        <v>0.3</v>
      </c>
      <c r="N35" s="177"/>
      <c r="O35" s="176">
        <v>0.4</v>
      </c>
      <c r="P35" s="177"/>
      <c r="Q35" s="176">
        <v>0.4</v>
      </c>
      <c r="R35" s="177"/>
      <c r="S35" s="176" t="s">
        <v>188</v>
      </c>
      <c r="T35" s="177"/>
      <c r="U35" s="176" t="s">
        <v>188</v>
      </c>
      <c r="V35" s="177"/>
      <c r="W35" s="174" t="s">
        <v>189</v>
      </c>
    </row>
    <row r="36" spans="1:23" x14ac:dyDescent="0.3">
      <c r="A36" s="175">
        <v>30</v>
      </c>
      <c r="B36" s="175">
        <v>50</v>
      </c>
      <c r="C36" s="174">
        <v>50</v>
      </c>
      <c r="D36" s="174">
        <v>20</v>
      </c>
      <c r="E36" s="174" t="s">
        <v>186</v>
      </c>
      <c r="F36" s="174" t="s">
        <v>187</v>
      </c>
      <c r="G36" s="193"/>
      <c r="H36" s="176">
        <v>3</v>
      </c>
      <c r="I36" s="177"/>
      <c r="J36" s="194"/>
      <c r="K36" s="176">
        <v>3.5</v>
      </c>
      <c r="L36" s="177"/>
      <c r="M36" s="176">
        <v>3.5</v>
      </c>
      <c r="N36" s="177"/>
      <c r="O36" s="176">
        <v>4</v>
      </c>
      <c r="P36" s="177"/>
      <c r="Q36" s="176">
        <v>4.5</v>
      </c>
      <c r="R36" s="177"/>
      <c r="S36" s="176">
        <v>5.5</v>
      </c>
      <c r="T36" s="177"/>
      <c r="U36" s="176">
        <v>7</v>
      </c>
      <c r="V36" s="177"/>
      <c r="W36" s="174" t="s">
        <v>189</v>
      </c>
    </row>
    <row r="37" spans="1:23" x14ac:dyDescent="0.3">
      <c r="A37" s="175"/>
      <c r="B37" s="175"/>
      <c r="C37" s="174">
        <v>50</v>
      </c>
      <c r="D37" s="174">
        <v>2.5</v>
      </c>
      <c r="E37" s="174" t="s">
        <v>190</v>
      </c>
      <c r="F37" s="174" t="s">
        <v>188</v>
      </c>
      <c r="G37" s="193"/>
      <c r="H37" s="176">
        <v>1.3</v>
      </c>
      <c r="I37" s="177"/>
      <c r="J37" s="194"/>
      <c r="K37" s="176">
        <v>1.4</v>
      </c>
      <c r="L37" s="177"/>
      <c r="M37" s="176">
        <v>1.5</v>
      </c>
      <c r="N37" s="177"/>
      <c r="O37" s="176">
        <v>1.7</v>
      </c>
      <c r="P37" s="177"/>
      <c r="Q37" s="176">
        <v>2</v>
      </c>
      <c r="R37" s="177"/>
      <c r="S37" s="176">
        <v>2.4</v>
      </c>
      <c r="T37" s="177"/>
      <c r="U37" s="176">
        <v>3</v>
      </c>
      <c r="V37" s="177"/>
      <c r="W37" s="174">
        <v>-0.6</v>
      </c>
    </row>
    <row r="38" spans="1:23" x14ac:dyDescent="0.3">
      <c r="A38" s="175"/>
      <c r="B38" s="175"/>
      <c r="C38" s="174">
        <v>50</v>
      </c>
      <c r="D38" s="174">
        <v>0.63</v>
      </c>
      <c r="E38" s="174" t="s">
        <v>191</v>
      </c>
      <c r="F38" s="174" t="s">
        <v>193</v>
      </c>
      <c r="G38" s="193"/>
      <c r="H38" s="176">
        <v>0.4</v>
      </c>
      <c r="I38" s="177"/>
      <c r="J38" s="194"/>
      <c r="K38" s="176">
        <v>0.4</v>
      </c>
      <c r="L38" s="177"/>
      <c r="M38" s="176">
        <v>0.5</v>
      </c>
      <c r="N38" s="177"/>
      <c r="O38" s="176">
        <v>0.6</v>
      </c>
      <c r="P38" s="177"/>
      <c r="Q38" s="176">
        <v>0.7</v>
      </c>
      <c r="R38" s="177"/>
      <c r="S38" s="176">
        <v>0.9</v>
      </c>
      <c r="T38" s="177"/>
      <c r="U38" s="176">
        <v>1.2</v>
      </c>
      <c r="V38" s="177"/>
      <c r="W38" s="174" t="s">
        <v>189</v>
      </c>
    </row>
    <row r="39" spans="1:23" x14ac:dyDescent="0.3">
      <c r="A39" s="175"/>
      <c r="B39" s="175"/>
      <c r="C39" s="174">
        <v>50</v>
      </c>
      <c r="D39" s="174">
        <v>0.63</v>
      </c>
      <c r="E39" s="174" t="s">
        <v>194</v>
      </c>
      <c r="F39" s="174" t="s">
        <v>192</v>
      </c>
      <c r="G39" s="193"/>
      <c r="H39" s="176">
        <v>0.3</v>
      </c>
      <c r="I39" s="177"/>
      <c r="J39" s="194"/>
      <c r="K39" s="176">
        <v>0.3</v>
      </c>
      <c r="L39" s="177"/>
      <c r="M39" s="176">
        <v>0.3</v>
      </c>
      <c r="N39" s="177"/>
      <c r="O39" s="176">
        <v>0.4</v>
      </c>
      <c r="P39" s="177"/>
      <c r="Q39" s="176">
        <v>0.4</v>
      </c>
      <c r="R39" s="177"/>
      <c r="S39" s="176" t="s">
        <v>188</v>
      </c>
      <c r="T39" s="177"/>
      <c r="U39" s="176" t="s">
        <v>188</v>
      </c>
      <c r="V39" s="177"/>
      <c r="W39" s="174">
        <v>-0.1</v>
      </c>
    </row>
    <row r="40" spans="1:23" x14ac:dyDescent="0.3">
      <c r="A40" s="175"/>
      <c r="B40" s="175"/>
      <c r="C40" s="174">
        <v>50</v>
      </c>
      <c r="D40" s="174">
        <v>0.63</v>
      </c>
      <c r="E40" s="174" t="s">
        <v>194</v>
      </c>
      <c r="F40" s="174" t="s">
        <v>193</v>
      </c>
      <c r="G40" s="193"/>
      <c r="H40" s="176">
        <v>0.3</v>
      </c>
      <c r="I40" s="177"/>
      <c r="J40" s="194"/>
      <c r="K40" s="176">
        <v>0.3</v>
      </c>
      <c r="L40" s="177"/>
      <c r="M40" s="176">
        <v>0.4</v>
      </c>
      <c r="N40" s="177"/>
      <c r="O40" s="176">
        <v>0.4</v>
      </c>
      <c r="P40" s="177"/>
      <c r="Q40" s="176">
        <v>0.5</v>
      </c>
      <c r="R40" s="177"/>
      <c r="S40" s="176" t="s">
        <v>188</v>
      </c>
      <c r="T40" s="177"/>
      <c r="U40" s="176" t="s">
        <v>188</v>
      </c>
      <c r="V40" s="177"/>
      <c r="W40" s="174" t="s">
        <v>189</v>
      </c>
    </row>
    <row r="41" spans="1:23" x14ac:dyDescent="0.3">
      <c r="A41" s="175">
        <v>50</v>
      </c>
      <c r="B41" s="175">
        <v>80</v>
      </c>
      <c r="C41" s="174">
        <v>80</v>
      </c>
      <c r="D41" s="174">
        <v>20</v>
      </c>
      <c r="E41" s="174" t="s">
        <v>186</v>
      </c>
      <c r="F41" s="174" t="s">
        <v>187</v>
      </c>
      <c r="G41" s="193"/>
      <c r="H41" s="176">
        <v>3.5</v>
      </c>
      <c r="I41" s="177"/>
      <c r="J41" s="194"/>
      <c r="K41" s="176">
        <v>3.5</v>
      </c>
      <c r="L41" s="177"/>
      <c r="M41" s="176">
        <v>4</v>
      </c>
      <c r="N41" s="177"/>
      <c r="O41" s="176">
        <v>4.5</v>
      </c>
      <c r="P41" s="177"/>
      <c r="Q41" s="176">
        <v>5</v>
      </c>
      <c r="R41" s="177"/>
      <c r="S41" s="176">
        <v>6</v>
      </c>
      <c r="T41" s="177"/>
      <c r="U41" s="176">
        <v>7.5</v>
      </c>
      <c r="V41" s="177"/>
      <c r="W41" s="174" t="s">
        <v>189</v>
      </c>
    </row>
    <row r="42" spans="1:23" x14ac:dyDescent="0.3">
      <c r="A42" s="175"/>
      <c r="B42" s="175"/>
      <c r="C42" s="174">
        <v>80</v>
      </c>
      <c r="D42" s="174">
        <v>2.5</v>
      </c>
      <c r="E42" s="174" t="s">
        <v>190</v>
      </c>
      <c r="F42" s="174" t="s">
        <v>188</v>
      </c>
      <c r="G42" s="193"/>
      <c r="H42" s="176">
        <v>1.5</v>
      </c>
      <c r="I42" s="177"/>
      <c r="J42" s="194"/>
      <c r="K42" s="176">
        <v>1.6</v>
      </c>
      <c r="L42" s="177"/>
      <c r="M42" s="176">
        <v>1.7</v>
      </c>
      <c r="N42" s="177"/>
      <c r="O42" s="176">
        <v>1.9</v>
      </c>
      <c r="P42" s="177"/>
      <c r="Q42" s="176">
        <v>2.1</v>
      </c>
      <c r="R42" s="177"/>
      <c r="S42" s="176">
        <v>2.6</v>
      </c>
      <c r="T42" s="177"/>
      <c r="U42" s="176">
        <v>3.2</v>
      </c>
      <c r="V42" s="177"/>
      <c r="W42" s="174">
        <v>-0.7</v>
      </c>
    </row>
    <row r="43" spans="1:23" x14ac:dyDescent="0.3">
      <c r="A43" s="175"/>
      <c r="B43" s="175"/>
      <c r="C43" s="174">
        <v>80</v>
      </c>
      <c r="D43" s="174">
        <v>0.63</v>
      </c>
      <c r="E43" s="174" t="s">
        <v>191</v>
      </c>
      <c r="F43" s="174" t="s">
        <v>193</v>
      </c>
      <c r="G43" s="193"/>
      <c r="H43" s="176">
        <v>0.4</v>
      </c>
      <c r="I43" s="177"/>
      <c r="J43" s="194"/>
      <c r="K43" s="176">
        <v>0.5</v>
      </c>
      <c r="L43" s="177"/>
      <c r="M43" s="176">
        <v>0.5</v>
      </c>
      <c r="N43" s="177"/>
      <c r="O43" s="176">
        <v>0.6</v>
      </c>
      <c r="P43" s="177"/>
      <c r="Q43" s="176">
        <v>0.7</v>
      </c>
      <c r="R43" s="177"/>
      <c r="S43" s="176">
        <v>1</v>
      </c>
      <c r="T43" s="177"/>
      <c r="U43" s="176">
        <v>1.3</v>
      </c>
      <c r="V43" s="177"/>
      <c r="W43" s="174" t="s">
        <v>189</v>
      </c>
    </row>
    <row r="44" spans="1:23" x14ac:dyDescent="0.3">
      <c r="A44" s="175"/>
      <c r="B44" s="175"/>
      <c r="C44" s="174">
        <v>80</v>
      </c>
      <c r="D44" s="174">
        <v>0.63</v>
      </c>
      <c r="E44" s="174" t="s">
        <v>194</v>
      </c>
      <c r="F44" s="174" t="s">
        <v>192</v>
      </c>
      <c r="G44" s="193"/>
      <c r="H44" s="176">
        <v>0.3</v>
      </c>
      <c r="I44" s="177"/>
      <c r="J44" s="194"/>
      <c r="K44" s="176">
        <v>0.3</v>
      </c>
      <c r="L44" s="177"/>
      <c r="M44" s="176">
        <v>0.4</v>
      </c>
      <c r="N44" s="177"/>
      <c r="O44" s="176">
        <v>0.4</v>
      </c>
      <c r="P44" s="177"/>
      <c r="Q44" s="176">
        <v>0.4</v>
      </c>
      <c r="R44" s="177"/>
      <c r="S44" s="176" t="s">
        <v>188</v>
      </c>
      <c r="T44" s="177"/>
      <c r="U44" s="176" t="s">
        <v>188</v>
      </c>
      <c r="V44" s="177"/>
      <c r="W44" s="174">
        <v>-0.12</v>
      </c>
    </row>
    <row r="45" spans="1:23" x14ac:dyDescent="0.3">
      <c r="A45" s="175"/>
      <c r="B45" s="175"/>
      <c r="C45" s="174">
        <v>80</v>
      </c>
      <c r="D45" s="174">
        <v>0.63</v>
      </c>
      <c r="E45" s="174" t="s">
        <v>194</v>
      </c>
      <c r="F45" s="174" t="s">
        <v>193</v>
      </c>
      <c r="G45" s="193"/>
      <c r="H45" s="176">
        <v>0.3</v>
      </c>
      <c r="I45" s="177"/>
      <c r="J45" s="194"/>
      <c r="K45" s="176">
        <v>0.4</v>
      </c>
      <c r="L45" s="177"/>
      <c r="M45" s="176">
        <v>0.4</v>
      </c>
      <c r="N45" s="177"/>
      <c r="O45" s="176">
        <v>0.4</v>
      </c>
      <c r="P45" s="177"/>
      <c r="Q45" s="176">
        <v>0.5</v>
      </c>
      <c r="R45" s="177"/>
      <c r="S45" s="176" t="s">
        <v>188</v>
      </c>
      <c r="T45" s="177"/>
      <c r="U45" s="176" t="s">
        <v>188</v>
      </c>
      <c r="V45" s="177"/>
      <c r="W45" s="174" t="s">
        <v>189</v>
      </c>
    </row>
    <row r="46" spans="1:23" x14ac:dyDescent="0.3">
      <c r="A46" s="175">
        <v>80</v>
      </c>
      <c r="B46" s="175">
        <v>120</v>
      </c>
      <c r="C46" s="174">
        <v>120</v>
      </c>
      <c r="D46" s="174">
        <v>20</v>
      </c>
      <c r="E46" s="174" t="s">
        <v>186</v>
      </c>
      <c r="F46" s="174" t="s">
        <v>187</v>
      </c>
      <c r="G46" s="193"/>
      <c r="H46" s="176">
        <v>4</v>
      </c>
      <c r="I46" s="177"/>
      <c r="J46" s="194"/>
      <c r="K46" s="176">
        <v>4.5</v>
      </c>
      <c r="L46" s="177"/>
      <c r="M46" s="176">
        <v>4.5</v>
      </c>
      <c r="N46" s="177"/>
      <c r="O46" s="176">
        <v>5</v>
      </c>
      <c r="P46" s="177"/>
      <c r="Q46" s="176">
        <v>6</v>
      </c>
      <c r="R46" s="177"/>
      <c r="S46" s="176">
        <v>7</v>
      </c>
      <c r="T46" s="177"/>
      <c r="U46" s="176">
        <v>8</v>
      </c>
      <c r="V46" s="177"/>
      <c r="W46" s="174" t="s">
        <v>189</v>
      </c>
    </row>
    <row r="47" spans="1:23" x14ac:dyDescent="0.3">
      <c r="A47" s="175"/>
      <c r="B47" s="175"/>
      <c r="C47" s="174">
        <v>120</v>
      </c>
      <c r="D47" s="174">
        <v>2.5</v>
      </c>
      <c r="E47" s="174" t="s">
        <v>190</v>
      </c>
      <c r="F47" s="174" t="s">
        <v>188</v>
      </c>
      <c r="G47" s="193"/>
      <c r="H47" s="176">
        <v>1.6</v>
      </c>
      <c r="I47" s="177"/>
      <c r="J47" s="194"/>
      <c r="K47" s="176">
        <v>1.7</v>
      </c>
      <c r="L47" s="177"/>
      <c r="M47" s="176">
        <v>1.9</v>
      </c>
      <c r="N47" s="177"/>
      <c r="O47" s="176">
        <v>2.1</v>
      </c>
      <c r="P47" s="177"/>
      <c r="Q47" s="176">
        <v>2.2999999999999998</v>
      </c>
      <c r="R47" s="177"/>
      <c r="S47" s="176">
        <v>2.8</v>
      </c>
      <c r="T47" s="177"/>
      <c r="U47" s="176">
        <v>3.4</v>
      </c>
      <c r="V47" s="177"/>
      <c r="W47" s="174">
        <v>-0.8</v>
      </c>
    </row>
    <row r="48" spans="1:23" x14ac:dyDescent="0.3">
      <c r="A48" s="175"/>
      <c r="B48" s="175"/>
      <c r="C48" s="174">
        <v>120</v>
      </c>
      <c r="D48" s="174">
        <v>0.63</v>
      </c>
      <c r="E48" s="174" t="s">
        <v>191</v>
      </c>
      <c r="F48" s="174" t="s">
        <v>193</v>
      </c>
      <c r="G48" s="193"/>
      <c r="H48" s="176">
        <v>0.4</v>
      </c>
      <c r="I48" s="177"/>
      <c r="J48" s="194"/>
      <c r="K48" s="176">
        <v>0.5</v>
      </c>
      <c r="L48" s="177"/>
      <c r="M48" s="176">
        <v>0.5</v>
      </c>
      <c r="N48" s="177"/>
      <c r="O48" s="176">
        <v>0.6</v>
      </c>
      <c r="P48" s="177"/>
      <c r="Q48" s="176">
        <v>0.8</v>
      </c>
      <c r="R48" s="177"/>
      <c r="S48" s="176">
        <v>1</v>
      </c>
      <c r="T48" s="177"/>
      <c r="U48" s="176">
        <v>1.3</v>
      </c>
      <c r="V48" s="177"/>
      <c r="W48" s="174" t="s">
        <v>189</v>
      </c>
    </row>
    <row r="49" spans="1:23" x14ac:dyDescent="0.3">
      <c r="A49" s="175"/>
      <c r="B49" s="175"/>
      <c r="C49" s="174">
        <v>120</v>
      </c>
      <c r="D49" s="174">
        <v>0.63</v>
      </c>
      <c r="E49" s="174" t="s">
        <v>194</v>
      </c>
      <c r="F49" s="174" t="s">
        <v>192</v>
      </c>
      <c r="G49" s="193"/>
      <c r="H49" s="176">
        <v>0.3</v>
      </c>
      <c r="I49" s="177"/>
      <c r="J49" s="194"/>
      <c r="K49" s="176">
        <v>0.4</v>
      </c>
      <c r="L49" s="177"/>
      <c r="M49" s="176">
        <v>0.4</v>
      </c>
      <c r="N49" s="177"/>
      <c r="O49" s="176">
        <v>0.4</v>
      </c>
      <c r="P49" s="177"/>
      <c r="Q49" s="176">
        <v>0.5</v>
      </c>
      <c r="R49" s="177"/>
      <c r="S49" s="176" t="s">
        <v>188</v>
      </c>
      <c r="T49" s="177"/>
      <c r="U49" s="176" t="s">
        <v>188</v>
      </c>
      <c r="V49" s="177"/>
      <c r="W49" s="174">
        <v>-0.14000000000000001</v>
      </c>
    </row>
    <row r="50" spans="1:23" x14ac:dyDescent="0.3">
      <c r="A50" s="175"/>
      <c r="B50" s="175"/>
      <c r="C50" s="174">
        <v>120</v>
      </c>
      <c r="D50" s="174">
        <v>0.63</v>
      </c>
      <c r="E50" s="174" t="s">
        <v>194</v>
      </c>
      <c r="F50" s="174" t="s">
        <v>193</v>
      </c>
      <c r="G50" s="193"/>
      <c r="H50" s="176">
        <v>0.3</v>
      </c>
      <c r="I50" s="177"/>
      <c r="J50" s="194"/>
      <c r="K50" s="176">
        <v>0.4</v>
      </c>
      <c r="L50" s="177"/>
      <c r="M50" s="176">
        <v>0.4</v>
      </c>
      <c r="N50" s="177"/>
      <c r="O50" s="176">
        <v>0.4</v>
      </c>
      <c r="P50" s="177"/>
      <c r="Q50" s="176">
        <v>0.5</v>
      </c>
      <c r="R50" s="177"/>
      <c r="S50" s="176" t="s">
        <v>188</v>
      </c>
      <c r="T50" s="177"/>
      <c r="U50" s="176" t="s">
        <v>188</v>
      </c>
      <c r="V50" s="177"/>
      <c r="W50" s="174" t="s">
        <v>189</v>
      </c>
    </row>
    <row r="51" spans="1:23" x14ac:dyDescent="0.3">
      <c r="A51" s="175">
        <v>120</v>
      </c>
      <c r="B51" s="175">
        <v>180</v>
      </c>
      <c r="C51" s="174">
        <v>180</v>
      </c>
      <c r="D51" s="174">
        <v>20</v>
      </c>
      <c r="E51" s="174" t="s">
        <v>186</v>
      </c>
      <c r="F51" s="174" t="s">
        <v>187</v>
      </c>
      <c r="G51" s="193"/>
      <c r="H51" s="176">
        <v>5</v>
      </c>
      <c r="I51" s="177"/>
      <c r="J51" s="194"/>
      <c r="K51" s="176">
        <v>5.5</v>
      </c>
      <c r="L51" s="177"/>
      <c r="M51" s="176">
        <v>5.5</v>
      </c>
      <c r="N51" s="177"/>
      <c r="O51" s="176">
        <v>6</v>
      </c>
      <c r="P51" s="177"/>
      <c r="Q51" s="176">
        <v>7</v>
      </c>
      <c r="R51" s="177"/>
      <c r="S51" s="176">
        <v>8</v>
      </c>
      <c r="T51" s="177"/>
      <c r="U51" s="176">
        <v>9</v>
      </c>
      <c r="V51" s="177"/>
      <c r="W51" s="174" t="s">
        <v>189</v>
      </c>
    </row>
    <row r="52" spans="1:23" x14ac:dyDescent="0.3">
      <c r="A52" s="175"/>
      <c r="B52" s="175"/>
      <c r="C52" s="174">
        <v>180</v>
      </c>
      <c r="D52" s="174">
        <v>2.5</v>
      </c>
      <c r="E52" s="174" t="s">
        <v>190</v>
      </c>
      <c r="F52" s="174" t="s">
        <v>188</v>
      </c>
      <c r="G52" s="193"/>
      <c r="H52" s="176">
        <v>1.8</v>
      </c>
      <c r="I52" s="177"/>
      <c r="J52" s="194"/>
      <c r="K52" s="176">
        <v>1.9</v>
      </c>
      <c r="L52" s="177"/>
      <c r="M52" s="176">
        <v>2</v>
      </c>
      <c r="N52" s="177"/>
      <c r="O52" s="176">
        <v>2.2000000000000002</v>
      </c>
      <c r="P52" s="177"/>
      <c r="Q52" s="176">
        <v>2.5</v>
      </c>
      <c r="R52" s="177"/>
      <c r="S52" s="176">
        <v>3</v>
      </c>
      <c r="T52" s="177"/>
      <c r="U52" s="176">
        <v>3.5</v>
      </c>
      <c r="V52" s="177"/>
      <c r="W52" s="174">
        <v>-1</v>
      </c>
    </row>
    <row r="53" spans="1:23" x14ac:dyDescent="0.3">
      <c r="A53" s="175"/>
      <c r="B53" s="175"/>
      <c r="C53" s="174">
        <v>180</v>
      </c>
      <c r="D53" s="174">
        <v>0.63</v>
      </c>
      <c r="E53" s="174" t="s">
        <v>191</v>
      </c>
      <c r="F53" s="174" t="s">
        <v>193</v>
      </c>
      <c r="G53" s="193"/>
      <c r="H53" s="176">
        <v>0.5</v>
      </c>
      <c r="I53" s="177"/>
      <c r="J53" s="194"/>
      <c r="K53" s="176">
        <v>0.5</v>
      </c>
      <c r="L53" s="177"/>
      <c r="M53" s="176">
        <v>0.6</v>
      </c>
      <c r="N53" s="177"/>
      <c r="O53" s="176">
        <v>0.7</v>
      </c>
      <c r="P53" s="177"/>
      <c r="Q53" s="176">
        <v>0.8</v>
      </c>
      <c r="R53" s="177"/>
      <c r="S53" s="176">
        <v>1</v>
      </c>
      <c r="T53" s="177"/>
      <c r="U53" s="176">
        <v>1.3</v>
      </c>
      <c r="V53" s="177"/>
      <c r="W53" s="174" t="s">
        <v>189</v>
      </c>
    </row>
    <row r="54" spans="1:23" x14ac:dyDescent="0.3">
      <c r="A54" s="175"/>
      <c r="B54" s="175"/>
      <c r="C54" s="174">
        <v>180</v>
      </c>
      <c r="D54" s="174">
        <v>0.63</v>
      </c>
      <c r="E54" s="174" t="s">
        <v>194</v>
      </c>
      <c r="F54" s="174" t="s">
        <v>192</v>
      </c>
      <c r="G54" s="193"/>
      <c r="H54" s="176">
        <v>0.4</v>
      </c>
      <c r="I54" s="177"/>
      <c r="J54" s="194"/>
      <c r="K54" s="176">
        <v>0.4</v>
      </c>
      <c r="L54" s="177"/>
      <c r="M54" s="176">
        <v>0.4</v>
      </c>
      <c r="N54" s="177"/>
      <c r="O54" s="176">
        <v>0.4</v>
      </c>
      <c r="P54" s="177"/>
      <c r="Q54" s="176">
        <v>0.5</v>
      </c>
      <c r="R54" s="177"/>
      <c r="S54" s="176" t="s">
        <v>188</v>
      </c>
      <c r="T54" s="177"/>
      <c r="U54" s="176" t="s">
        <v>188</v>
      </c>
      <c r="V54" s="177"/>
      <c r="W54" s="174">
        <v>-0.16</v>
      </c>
    </row>
    <row r="55" spans="1:23" x14ac:dyDescent="0.3">
      <c r="A55" s="175"/>
      <c r="B55" s="175"/>
      <c r="C55" s="174">
        <v>180</v>
      </c>
      <c r="D55" s="174">
        <v>0.63</v>
      </c>
      <c r="E55" s="174" t="s">
        <v>194</v>
      </c>
      <c r="F55" s="174" t="s">
        <v>193</v>
      </c>
      <c r="G55" s="193"/>
      <c r="H55" s="176">
        <v>0.4</v>
      </c>
      <c r="I55" s="177"/>
      <c r="J55" s="194"/>
      <c r="K55" s="176">
        <v>0.4</v>
      </c>
      <c r="L55" s="177"/>
      <c r="M55" s="176">
        <v>0.4</v>
      </c>
      <c r="N55" s="177"/>
      <c r="O55" s="176">
        <v>0.4</v>
      </c>
      <c r="P55" s="177"/>
      <c r="Q55" s="176">
        <v>0.5</v>
      </c>
      <c r="R55" s="177"/>
      <c r="S55" s="176" t="s">
        <v>188</v>
      </c>
      <c r="T55" s="177"/>
      <c r="U55" s="176" t="s">
        <v>188</v>
      </c>
      <c r="V55" s="177"/>
      <c r="W55" s="174" t="s">
        <v>189</v>
      </c>
    </row>
    <row r="56" spans="1:23" x14ac:dyDescent="0.3">
      <c r="A56" s="175">
        <v>180</v>
      </c>
      <c r="B56" s="175">
        <v>260</v>
      </c>
      <c r="C56" s="174">
        <v>260</v>
      </c>
      <c r="D56" s="174">
        <v>20</v>
      </c>
      <c r="E56" s="174" t="s">
        <v>186</v>
      </c>
      <c r="F56" s="174" t="s">
        <v>187</v>
      </c>
      <c r="G56" s="193"/>
      <c r="H56" s="176">
        <v>5</v>
      </c>
      <c r="I56" s="177"/>
      <c r="J56" s="194"/>
      <c r="K56" s="176">
        <v>6</v>
      </c>
      <c r="L56" s="177"/>
      <c r="M56" s="176">
        <v>6</v>
      </c>
      <c r="N56" s="177"/>
      <c r="O56" s="176">
        <v>7</v>
      </c>
      <c r="P56" s="177"/>
      <c r="Q56" s="176">
        <v>7</v>
      </c>
      <c r="R56" s="177"/>
      <c r="S56" s="176">
        <v>8</v>
      </c>
      <c r="T56" s="177"/>
      <c r="U56" s="176">
        <v>10</v>
      </c>
      <c r="V56" s="177"/>
      <c r="W56" s="174" t="s">
        <v>189</v>
      </c>
    </row>
    <row r="57" spans="1:23" x14ac:dyDescent="0.3">
      <c r="A57" s="175"/>
      <c r="B57" s="175"/>
      <c r="C57" s="174">
        <v>260</v>
      </c>
      <c r="D57" s="174">
        <v>2.5</v>
      </c>
      <c r="E57" s="174" t="s">
        <v>190</v>
      </c>
      <c r="F57" s="174" t="s">
        <v>188</v>
      </c>
      <c r="G57" s="193"/>
      <c r="H57" s="176">
        <v>2</v>
      </c>
      <c r="I57" s="177"/>
      <c r="J57" s="194"/>
      <c r="K57" s="176">
        <v>2.2000000000000002</v>
      </c>
      <c r="L57" s="177"/>
      <c r="M57" s="176">
        <v>2.2999999999999998</v>
      </c>
      <c r="N57" s="177"/>
      <c r="O57" s="176">
        <v>2.4</v>
      </c>
      <c r="P57" s="177"/>
      <c r="Q57" s="176">
        <v>2.7</v>
      </c>
      <c r="R57" s="177"/>
      <c r="S57" s="176">
        <v>3.2</v>
      </c>
      <c r="T57" s="177"/>
      <c r="U57" s="176">
        <v>3.8</v>
      </c>
      <c r="V57" s="177"/>
      <c r="W57" s="174">
        <v>-1.2</v>
      </c>
    </row>
    <row r="58" spans="1:23" x14ac:dyDescent="0.3">
      <c r="A58" s="175"/>
      <c r="B58" s="175"/>
      <c r="C58" s="174">
        <v>260</v>
      </c>
      <c r="D58" s="174">
        <v>0.63</v>
      </c>
      <c r="E58" s="174" t="s">
        <v>191</v>
      </c>
      <c r="F58" s="174" t="s">
        <v>193</v>
      </c>
      <c r="G58" s="193"/>
      <c r="H58" s="176">
        <v>0.5</v>
      </c>
      <c r="I58" s="177"/>
      <c r="J58" s="194"/>
      <c r="K58" s="176">
        <v>0.6</v>
      </c>
      <c r="L58" s="177"/>
      <c r="M58" s="176">
        <v>0.6</v>
      </c>
      <c r="N58" s="177"/>
      <c r="O58" s="176">
        <v>0.7</v>
      </c>
      <c r="P58" s="177"/>
      <c r="Q58" s="176">
        <v>0.8</v>
      </c>
      <c r="R58" s="177"/>
      <c r="S58" s="176">
        <v>1</v>
      </c>
      <c r="T58" s="177"/>
      <c r="U58" s="176">
        <v>1.3</v>
      </c>
      <c r="V58" s="177"/>
      <c r="W58" s="174" t="s">
        <v>189</v>
      </c>
    </row>
    <row r="59" spans="1:23" x14ac:dyDescent="0.3">
      <c r="A59" s="175">
        <v>260</v>
      </c>
      <c r="B59" s="175">
        <v>360</v>
      </c>
      <c r="C59" s="174">
        <v>360</v>
      </c>
      <c r="D59" s="174">
        <v>2.5</v>
      </c>
      <c r="E59" s="174" t="s">
        <v>190</v>
      </c>
      <c r="F59" s="174" t="s">
        <v>188</v>
      </c>
      <c r="G59" s="193"/>
      <c r="H59" s="176">
        <v>2.2999999999999998</v>
      </c>
      <c r="I59" s="177"/>
      <c r="J59" s="194"/>
      <c r="K59" s="176">
        <v>2.4</v>
      </c>
      <c r="L59" s="177"/>
      <c r="M59" s="176">
        <v>2.5</v>
      </c>
      <c r="N59" s="177"/>
      <c r="O59" s="176">
        <v>2.7</v>
      </c>
      <c r="P59" s="177"/>
      <c r="Q59" s="176">
        <v>2.9</v>
      </c>
      <c r="R59" s="177"/>
      <c r="S59" s="176">
        <v>3.4</v>
      </c>
      <c r="T59" s="177"/>
      <c r="U59" s="176">
        <v>4</v>
      </c>
      <c r="V59" s="177"/>
      <c r="W59" s="174">
        <v>-1.4</v>
      </c>
    </row>
    <row r="60" spans="1:23" x14ac:dyDescent="0.3">
      <c r="A60" s="175"/>
      <c r="B60" s="175"/>
      <c r="C60" s="174">
        <v>360</v>
      </c>
      <c r="D60" s="174">
        <v>0.63</v>
      </c>
      <c r="E60" s="174" t="s">
        <v>191</v>
      </c>
      <c r="F60" s="174" t="s">
        <v>193</v>
      </c>
      <c r="G60" s="193"/>
      <c r="H60" s="176">
        <v>0.5</v>
      </c>
      <c r="I60" s="177"/>
      <c r="J60" s="194"/>
      <c r="K60" s="176">
        <v>0.6</v>
      </c>
      <c r="L60" s="177"/>
      <c r="M60" s="176">
        <v>0.6</v>
      </c>
      <c r="N60" s="177"/>
      <c r="O60" s="176">
        <v>0.7</v>
      </c>
      <c r="P60" s="177"/>
      <c r="Q60" s="176">
        <v>0.9</v>
      </c>
      <c r="R60" s="177"/>
      <c r="S60" s="176">
        <v>1.1000000000000001</v>
      </c>
      <c r="T60" s="177"/>
      <c r="U60" s="176">
        <v>1.4</v>
      </c>
      <c r="V60" s="177"/>
      <c r="W60" s="174" t="s">
        <v>189</v>
      </c>
    </row>
    <row r="61" spans="1:23" x14ac:dyDescent="0.3">
      <c r="A61" s="175">
        <v>360</v>
      </c>
      <c r="B61" s="175">
        <v>500</v>
      </c>
      <c r="C61" s="174">
        <v>500</v>
      </c>
      <c r="D61" s="174">
        <v>2.5</v>
      </c>
      <c r="E61" s="174" t="s">
        <v>190</v>
      </c>
      <c r="F61" s="174" t="s">
        <v>188</v>
      </c>
      <c r="G61" s="193"/>
      <c r="H61" s="176">
        <v>2.5</v>
      </c>
      <c r="I61" s="177"/>
      <c r="J61" s="194"/>
      <c r="K61" s="176">
        <v>2.6</v>
      </c>
      <c r="L61" s="177"/>
      <c r="M61" s="176">
        <v>2.8</v>
      </c>
      <c r="N61" s="177"/>
      <c r="O61" s="176">
        <v>2.9</v>
      </c>
      <c r="P61" s="177"/>
      <c r="Q61" s="176">
        <v>3.2</v>
      </c>
      <c r="R61" s="177"/>
      <c r="S61" s="176">
        <v>3.6</v>
      </c>
      <c r="T61" s="177"/>
      <c r="U61" s="176">
        <v>4.2</v>
      </c>
      <c r="V61" s="177"/>
      <c r="W61" s="174">
        <v>-1.6</v>
      </c>
    </row>
    <row r="62" spans="1:23" x14ac:dyDescent="0.3">
      <c r="A62" s="175"/>
      <c r="B62" s="175"/>
      <c r="C62" s="174">
        <v>500</v>
      </c>
      <c r="D62" s="174">
        <v>0.63</v>
      </c>
      <c r="E62" s="174" t="s">
        <v>191</v>
      </c>
      <c r="F62" s="174" t="s">
        <v>193</v>
      </c>
      <c r="G62" s="193"/>
      <c r="H62" s="176">
        <v>0.6</v>
      </c>
      <c r="I62" s="177"/>
      <c r="J62" s="194"/>
      <c r="K62" s="176">
        <v>0.6</v>
      </c>
      <c r="L62" s="177"/>
      <c r="M62" s="176">
        <v>0.7</v>
      </c>
      <c r="N62" s="177"/>
      <c r="O62" s="176">
        <v>0.8</v>
      </c>
      <c r="P62" s="177"/>
      <c r="Q62" s="176">
        <v>0.9</v>
      </c>
      <c r="R62" s="177"/>
      <c r="S62" s="176">
        <v>1.1000000000000001</v>
      </c>
      <c r="T62" s="177"/>
      <c r="U62" s="176">
        <v>1.4</v>
      </c>
      <c r="V62" s="177"/>
      <c r="W62" s="174" t="s">
        <v>189</v>
      </c>
    </row>
  </sheetData>
  <mergeCells count="361">
    <mergeCell ref="L4:L6"/>
    <mergeCell ref="K4:K6"/>
    <mergeCell ref="L10:L12"/>
    <mergeCell ref="K13:K15"/>
    <mergeCell ref="L13:L15"/>
    <mergeCell ref="K10:K12"/>
    <mergeCell ref="L7:L9"/>
    <mergeCell ref="K7:K9"/>
    <mergeCell ref="U60:V60"/>
    <mergeCell ref="U61:V61"/>
    <mergeCell ref="U62:V62"/>
    <mergeCell ref="U55:V55"/>
    <mergeCell ref="U56:V56"/>
    <mergeCell ref="U57:V57"/>
    <mergeCell ref="U58:V58"/>
    <mergeCell ref="U59:V59"/>
    <mergeCell ref="U50:V50"/>
    <mergeCell ref="U51:V51"/>
    <mergeCell ref="U52:V52"/>
    <mergeCell ref="U53:V53"/>
    <mergeCell ref="U54:V54"/>
    <mergeCell ref="U45:V45"/>
    <mergeCell ref="U46:V46"/>
    <mergeCell ref="U47:V47"/>
    <mergeCell ref="U48:V48"/>
    <mergeCell ref="U49:V49"/>
    <mergeCell ref="U40:V40"/>
    <mergeCell ref="U41:V41"/>
    <mergeCell ref="U42:V42"/>
    <mergeCell ref="U43:V43"/>
    <mergeCell ref="U44:V44"/>
    <mergeCell ref="U35:V35"/>
    <mergeCell ref="U36:V36"/>
    <mergeCell ref="U37:V37"/>
    <mergeCell ref="U38:V38"/>
    <mergeCell ref="U39:V39"/>
    <mergeCell ref="U30:V30"/>
    <mergeCell ref="U31:V31"/>
    <mergeCell ref="U32:V32"/>
    <mergeCell ref="U33:V33"/>
    <mergeCell ref="U34:V34"/>
    <mergeCell ref="U25:V25"/>
    <mergeCell ref="U26:V26"/>
    <mergeCell ref="U27:V27"/>
    <mergeCell ref="U28:V28"/>
    <mergeCell ref="U29:V29"/>
    <mergeCell ref="U20:V20"/>
    <mergeCell ref="U21:V21"/>
    <mergeCell ref="U22:V22"/>
    <mergeCell ref="U23:V23"/>
    <mergeCell ref="U24:V24"/>
    <mergeCell ref="S59:T59"/>
    <mergeCell ref="S60:T60"/>
    <mergeCell ref="S61:T61"/>
    <mergeCell ref="S62:T62"/>
    <mergeCell ref="S54:T54"/>
    <mergeCell ref="S55:T55"/>
    <mergeCell ref="S56:T56"/>
    <mergeCell ref="S57:T57"/>
    <mergeCell ref="S58:T58"/>
    <mergeCell ref="S49:T49"/>
    <mergeCell ref="S50:T50"/>
    <mergeCell ref="S51:T51"/>
    <mergeCell ref="S52:T52"/>
    <mergeCell ref="S53:T53"/>
    <mergeCell ref="S44:T44"/>
    <mergeCell ref="S45:T45"/>
    <mergeCell ref="S46:T46"/>
    <mergeCell ref="S47:T47"/>
    <mergeCell ref="S48:T48"/>
    <mergeCell ref="S39:T39"/>
    <mergeCell ref="S40:T40"/>
    <mergeCell ref="S41:T41"/>
    <mergeCell ref="S42:T42"/>
    <mergeCell ref="S43:T43"/>
    <mergeCell ref="S34:T34"/>
    <mergeCell ref="S35:T35"/>
    <mergeCell ref="S36:T36"/>
    <mergeCell ref="S37:T37"/>
    <mergeCell ref="S38:T38"/>
    <mergeCell ref="S29:T29"/>
    <mergeCell ref="S30:T30"/>
    <mergeCell ref="S31:T31"/>
    <mergeCell ref="S32:T32"/>
    <mergeCell ref="S33:T33"/>
    <mergeCell ref="S24:T24"/>
    <mergeCell ref="S25:T25"/>
    <mergeCell ref="S26:T26"/>
    <mergeCell ref="S27:T27"/>
    <mergeCell ref="S28:T28"/>
    <mergeCell ref="Q60:R60"/>
    <mergeCell ref="Q61:R61"/>
    <mergeCell ref="Q62:R62"/>
    <mergeCell ref="S20:T20"/>
    <mergeCell ref="S21:T21"/>
    <mergeCell ref="S22:T22"/>
    <mergeCell ref="S23:T23"/>
    <mergeCell ref="Q55:R55"/>
    <mergeCell ref="Q56:R56"/>
    <mergeCell ref="Q57:R57"/>
    <mergeCell ref="Q58:R58"/>
    <mergeCell ref="Q59:R59"/>
    <mergeCell ref="Q50:R50"/>
    <mergeCell ref="Q51:R51"/>
    <mergeCell ref="Q52:R52"/>
    <mergeCell ref="Q53:R53"/>
    <mergeCell ref="Q54:R54"/>
    <mergeCell ref="Q45:R45"/>
    <mergeCell ref="Q46:R46"/>
    <mergeCell ref="Q47:R47"/>
    <mergeCell ref="Q48:R48"/>
    <mergeCell ref="Q49:R49"/>
    <mergeCell ref="Q40:R40"/>
    <mergeCell ref="Q41:R41"/>
    <mergeCell ref="Q42:R42"/>
    <mergeCell ref="Q43:R43"/>
    <mergeCell ref="Q44:R44"/>
    <mergeCell ref="Q35:R35"/>
    <mergeCell ref="Q36:R36"/>
    <mergeCell ref="Q37:R37"/>
    <mergeCell ref="Q38:R38"/>
    <mergeCell ref="Q39:R39"/>
    <mergeCell ref="Q30:R30"/>
    <mergeCell ref="Q31:R31"/>
    <mergeCell ref="Q32:R32"/>
    <mergeCell ref="Q33:R33"/>
    <mergeCell ref="Q34:R34"/>
    <mergeCell ref="Q25:R25"/>
    <mergeCell ref="Q26:R26"/>
    <mergeCell ref="Q27:R27"/>
    <mergeCell ref="Q28:R28"/>
    <mergeCell ref="Q29:R29"/>
    <mergeCell ref="Q20:R20"/>
    <mergeCell ref="Q21:R21"/>
    <mergeCell ref="Q22:R22"/>
    <mergeCell ref="Q23:R23"/>
    <mergeCell ref="Q24:R24"/>
    <mergeCell ref="O59:P59"/>
    <mergeCell ref="O60:P60"/>
    <mergeCell ref="O61:P61"/>
    <mergeCell ref="O62:P62"/>
    <mergeCell ref="O54:P54"/>
    <mergeCell ref="O55:P55"/>
    <mergeCell ref="O56:P56"/>
    <mergeCell ref="O57:P57"/>
    <mergeCell ref="O58:P58"/>
    <mergeCell ref="O49:P49"/>
    <mergeCell ref="O50:P50"/>
    <mergeCell ref="O51:P51"/>
    <mergeCell ref="O52:P52"/>
    <mergeCell ref="O53:P53"/>
    <mergeCell ref="O44:P44"/>
    <mergeCell ref="O45:P45"/>
    <mergeCell ref="O46:P46"/>
    <mergeCell ref="O47:P47"/>
    <mergeCell ref="O48:P48"/>
    <mergeCell ref="O39:P39"/>
    <mergeCell ref="O40:P40"/>
    <mergeCell ref="O41:P41"/>
    <mergeCell ref="O42:P42"/>
    <mergeCell ref="O43:P43"/>
    <mergeCell ref="O34:P34"/>
    <mergeCell ref="O35:P35"/>
    <mergeCell ref="O36:P36"/>
    <mergeCell ref="O37:P37"/>
    <mergeCell ref="O38:P38"/>
    <mergeCell ref="O29:P29"/>
    <mergeCell ref="O30:P30"/>
    <mergeCell ref="O31:P31"/>
    <mergeCell ref="O32:P32"/>
    <mergeCell ref="O33:P33"/>
    <mergeCell ref="O24:P24"/>
    <mergeCell ref="O25:P25"/>
    <mergeCell ref="O26:P26"/>
    <mergeCell ref="O27:P27"/>
    <mergeCell ref="O28:P28"/>
    <mergeCell ref="M60:N60"/>
    <mergeCell ref="M61:N61"/>
    <mergeCell ref="M62:N62"/>
    <mergeCell ref="O20:P20"/>
    <mergeCell ref="O21:P21"/>
    <mergeCell ref="O22:P22"/>
    <mergeCell ref="O23:P23"/>
    <mergeCell ref="M55:N55"/>
    <mergeCell ref="M56:N56"/>
    <mergeCell ref="M57:N57"/>
    <mergeCell ref="M58:N58"/>
    <mergeCell ref="M59:N59"/>
    <mergeCell ref="M50:N50"/>
    <mergeCell ref="M51:N51"/>
    <mergeCell ref="M52:N52"/>
    <mergeCell ref="M53:N53"/>
    <mergeCell ref="M54:N54"/>
    <mergeCell ref="M45:N45"/>
    <mergeCell ref="M46:N46"/>
    <mergeCell ref="M47:N47"/>
    <mergeCell ref="M48:N48"/>
    <mergeCell ref="M49:N49"/>
    <mergeCell ref="M40:N40"/>
    <mergeCell ref="M41:N41"/>
    <mergeCell ref="M42:N42"/>
    <mergeCell ref="M43:N43"/>
    <mergeCell ref="M44:N44"/>
    <mergeCell ref="M35:N35"/>
    <mergeCell ref="M36:N36"/>
    <mergeCell ref="M37:N37"/>
    <mergeCell ref="M38:N38"/>
    <mergeCell ref="M39:N39"/>
    <mergeCell ref="M30:N30"/>
    <mergeCell ref="M31:N31"/>
    <mergeCell ref="M32:N32"/>
    <mergeCell ref="M33:N33"/>
    <mergeCell ref="M34:N34"/>
    <mergeCell ref="M25:N25"/>
    <mergeCell ref="M26:N26"/>
    <mergeCell ref="M27:N27"/>
    <mergeCell ref="M28:N28"/>
    <mergeCell ref="M29:N29"/>
    <mergeCell ref="M20:N20"/>
    <mergeCell ref="M21:N21"/>
    <mergeCell ref="M22:N22"/>
    <mergeCell ref="M23:N23"/>
    <mergeCell ref="M24:N24"/>
    <mergeCell ref="K59:L59"/>
    <mergeCell ref="K60:L60"/>
    <mergeCell ref="K61:L61"/>
    <mergeCell ref="K62:L62"/>
    <mergeCell ref="K54:L54"/>
    <mergeCell ref="K55:L55"/>
    <mergeCell ref="K56:L56"/>
    <mergeCell ref="K57:L57"/>
    <mergeCell ref="K58:L58"/>
    <mergeCell ref="K49:L49"/>
    <mergeCell ref="K50:L50"/>
    <mergeCell ref="K51:L51"/>
    <mergeCell ref="K52:L52"/>
    <mergeCell ref="K53:L53"/>
    <mergeCell ref="K44:L44"/>
    <mergeCell ref="K45:L45"/>
    <mergeCell ref="K46:L46"/>
    <mergeCell ref="K47:L47"/>
    <mergeCell ref="K48:L48"/>
    <mergeCell ref="K39:L39"/>
    <mergeCell ref="K40:L40"/>
    <mergeCell ref="K41:L41"/>
    <mergeCell ref="K42:L42"/>
    <mergeCell ref="K43:L43"/>
    <mergeCell ref="K34:L34"/>
    <mergeCell ref="K35:L35"/>
    <mergeCell ref="K36:L36"/>
    <mergeCell ref="K37:L37"/>
    <mergeCell ref="K38:L38"/>
    <mergeCell ref="K29:L29"/>
    <mergeCell ref="K30:L30"/>
    <mergeCell ref="K31:L31"/>
    <mergeCell ref="K32:L32"/>
    <mergeCell ref="K33:L33"/>
    <mergeCell ref="K24:L24"/>
    <mergeCell ref="K25:L25"/>
    <mergeCell ref="K26:L26"/>
    <mergeCell ref="K27:L27"/>
    <mergeCell ref="K28:L28"/>
    <mergeCell ref="H60:I60"/>
    <mergeCell ref="H61:I61"/>
    <mergeCell ref="H62:I62"/>
    <mergeCell ref="K20:L20"/>
    <mergeCell ref="K21:L21"/>
    <mergeCell ref="K22:L22"/>
    <mergeCell ref="K23:L23"/>
    <mergeCell ref="H55:I55"/>
    <mergeCell ref="H56:I56"/>
    <mergeCell ref="H57:I57"/>
    <mergeCell ref="H58:I58"/>
    <mergeCell ref="H59:I59"/>
    <mergeCell ref="H50:I50"/>
    <mergeCell ref="H51:I51"/>
    <mergeCell ref="H52:I52"/>
    <mergeCell ref="H53:I53"/>
    <mergeCell ref="H54:I54"/>
    <mergeCell ref="H45:I45"/>
    <mergeCell ref="H46:I46"/>
    <mergeCell ref="H47:I47"/>
    <mergeCell ref="H48:I48"/>
    <mergeCell ref="H49:I49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H30:I30"/>
    <mergeCell ref="H31:I31"/>
    <mergeCell ref="H32:I32"/>
    <mergeCell ref="H33:I33"/>
    <mergeCell ref="H34:I34"/>
    <mergeCell ref="H25:I25"/>
    <mergeCell ref="H26:I26"/>
    <mergeCell ref="H27:I27"/>
    <mergeCell ref="H28:I28"/>
    <mergeCell ref="H29:I29"/>
    <mergeCell ref="I4:I6"/>
    <mergeCell ref="I7:I9"/>
    <mergeCell ref="I10:I12"/>
    <mergeCell ref="I13:I15"/>
    <mergeCell ref="H20:I20"/>
    <mergeCell ref="H21:I21"/>
    <mergeCell ref="H22:I22"/>
    <mergeCell ref="H23:I23"/>
    <mergeCell ref="H24:I24"/>
    <mergeCell ref="F7:F9"/>
    <mergeCell ref="H4:H6"/>
    <mergeCell ref="F4:F6"/>
    <mergeCell ref="B13:B15"/>
    <mergeCell ref="B10:B12"/>
    <mergeCell ref="B7:B9"/>
    <mergeCell ref="B4:B6"/>
    <mergeCell ref="E13:E15"/>
    <mergeCell ref="H13:H15"/>
    <mergeCell ref="F13:F15"/>
    <mergeCell ref="H10:H12"/>
    <mergeCell ref="F10:F12"/>
    <mergeCell ref="H7:H9"/>
    <mergeCell ref="E7:E9"/>
    <mergeCell ref="E4:E6"/>
    <mergeCell ref="D4:D6"/>
    <mergeCell ref="D7:D9"/>
    <mergeCell ref="D10:D12"/>
    <mergeCell ref="D13:D15"/>
    <mergeCell ref="A59:A60"/>
    <mergeCell ref="A61:A62"/>
    <mergeCell ref="A36:A40"/>
    <mergeCell ref="A31:A35"/>
    <mergeCell ref="A26:A30"/>
    <mergeCell ref="A21:A25"/>
    <mergeCell ref="B26:B30"/>
    <mergeCell ref="A41:A45"/>
    <mergeCell ref="A46:A50"/>
    <mergeCell ref="A51:A55"/>
    <mergeCell ref="A56:A58"/>
    <mergeCell ref="B21:B25"/>
    <mergeCell ref="W17:W19"/>
    <mergeCell ref="B61:B62"/>
    <mergeCell ref="B59:B60"/>
    <mergeCell ref="B56:B58"/>
    <mergeCell ref="B51:B55"/>
    <mergeCell ref="B46:B50"/>
    <mergeCell ref="B41:B45"/>
    <mergeCell ref="B36:B40"/>
    <mergeCell ref="B31:B35"/>
    <mergeCell ref="D17:D19"/>
    <mergeCell ref="E17:E19"/>
    <mergeCell ref="F17:F19"/>
    <mergeCell ref="H18:V18"/>
    <mergeCell ref="H17:V17"/>
    <mergeCell ref="A17:B19"/>
    <mergeCell ref="A20:B20"/>
    <mergeCell ref="E10:E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D3EF7-A4E9-4DA1-83F2-E3300A711172}">
  <sheetPr codeName="Arkusz3"/>
  <dimension ref="A1:V27"/>
  <sheetViews>
    <sheetView workbookViewId="0">
      <selection activeCell="A18" sqref="A18"/>
    </sheetView>
  </sheetViews>
  <sheetFormatPr defaultRowHeight="14.4" x14ac:dyDescent="0.3"/>
  <cols>
    <col min="3" max="22" width="6.77734375" customWidth="1"/>
  </cols>
  <sheetData>
    <row r="1" spans="1:22" ht="18" thickBot="1" x14ac:dyDescent="0.4">
      <c r="A1" s="117" t="s">
        <v>43</v>
      </c>
      <c r="B1" s="117"/>
      <c r="C1" s="117" t="s">
        <v>44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</row>
    <row r="2" spans="1:22" ht="15" thickTop="1" x14ac:dyDescent="0.3">
      <c r="A2" s="6" t="s">
        <v>47</v>
      </c>
      <c r="B2" s="6" t="s">
        <v>46</v>
      </c>
      <c r="C2" s="6">
        <v>0.1</v>
      </c>
      <c r="D2" s="6">
        <v>0</v>
      </c>
      <c r="E2" s="6">
        <v>1</v>
      </c>
      <c r="F2" s="6">
        <v>2</v>
      </c>
      <c r="G2" s="6">
        <v>3</v>
      </c>
      <c r="H2" s="6">
        <v>4</v>
      </c>
      <c r="I2" s="6">
        <v>5</v>
      </c>
      <c r="J2" s="6">
        <v>6</v>
      </c>
      <c r="K2" s="6">
        <v>7</v>
      </c>
      <c r="L2" s="6">
        <v>8</v>
      </c>
      <c r="M2" s="6">
        <v>9</v>
      </c>
      <c r="N2" s="6">
        <v>10</v>
      </c>
      <c r="O2" s="6">
        <v>11</v>
      </c>
      <c r="P2" s="6">
        <v>12</v>
      </c>
      <c r="Q2" s="6">
        <v>13</v>
      </c>
      <c r="R2" s="6">
        <v>14</v>
      </c>
      <c r="S2" s="6">
        <v>15</v>
      </c>
      <c r="T2" s="6">
        <v>16</v>
      </c>
      <c r="U2" s="6">
        <v>17</v>
      </c>
      <c r="V2" s="6">
        <v>18</v>
      </c>
    </row>
    <row r="3" spans="1:22" ht="18" thickBot="1" x14ac:dyDescent="0.4">
      <c r="A3" s="117" t="s">
        <v>45</v>
      </c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</row>
    <row r="4" spans="1:22" ht="15" thickTop="1" x14ac:dyDescent="0.3">
      <c r="A4" s="7">
        <v>0</v>
      </c>
      <c r="B4" s="7">
        <v>3</v>
      </c>
      <c r="C4" s="8">
        <v>0.3</v>
      </c>
      <c r="D4" s="8">
        <v>0.5</v>
      </c>
      <c r="E4" s="8">
        <v>0.8</v>
      </c>
      <c r="F4" s="8">
        <v>1.2</v>
      </c>
      <c r="G4" s="8">
        <v>2</v>
      </c>
      <c r="H4" s="8">
        <v>3</v>
      </c>
      <c r="I4" s="8">
        <v>4</v>
      </c>
      <c r="J4" s="8">
        <v>6</v>
      </c>
      <c r="K4" s="8">
        <v>10</v>
      </c>
      <c r="L4" s="8">
        <v>14</v>
      </c>
      <c r="M4" s="8">
        <v>25</v>
      </c>
      <c r="N4" s="8">
        <v>40</v>
      </c>
      <c r="O4" s="8">
        <v>60</v>
      </c>
      <c r="P4" s="8">
        <v>100</v>
      </c>
      <c r="Q4" s="8">
        <v>140</v>
      </c>
      <c r="R4" s="8">
        <v>250</v>
      </c>
      <c r="S4" s="8">
        <v>400</v>
      </c>
      <c r="T4" s="8">
        <v>600</v>
      </c>
      <c r="U4" s="8">
        <v>1000</v>
      </c>
      <c r="V4" s="8">
        <v>1400</v>
      </c>
    </row>
    <row r="5" spans="1:22" x14ac:dyDescent="0.3">
      <c r="A5" s="7">
        <v>3</v>
      </c>
      <c r="B5" s="7">
        <v>6</v>
      </c>
      <c r="C5" s="8">
        <v>0.4</v>
      </c>
      <c r="D5" s="8">
        <v>0.6</v>
      </c>
      <c r="E5" s="8">
        <v>1</v>
      </c>
      <c r="F5" s="8">
        <v>1.5</v>
      </c>
      <c r="G5" s="8">
        <v>2.5</v>
      </c>
      <c r="H5" s="8">
        <v>4</v>
      </c>
      <c r="I5" s="8">
        <v>5</v>
      </c>
      <c r="J5" s="8">
        <v>8</v>
      </c>
      <c r="K5" s="8">
        <v>12</v>
      </c>
      <c r="L5" s="8">
        <v>18</v>
      </c>
      <c r="M5" s="8">
        <v>30</v>
      </c>
      <c r="N5" s="8">
        <v>48</v>
      </c>
      <c r="O5" s="8">
        <v>75</v>
      </c>
      <c r="P5" s="8">
        <v>120</v>
      </c>
      <c r="Q5" s="8">
        <v>180</v>
      </c>
      <c r="R5" s="8">
        <v>300</v>
      </c>
      <c r="S5" s="8">
        <v>480</v>
      </c>
      <c r="T5" s="8">
        <v>750</v>
      </c>
      <c r="U5" s="8">
        <v>1200</v>
      </c>
      <c r="V5" s="8">
        <v>1800</v>
      </c>
    </row>
    <row r="6" spans="1:22" x14ac:dyDescent="0.3">
      <c r="A6" s="7">
        <v>6</v>
      </c>
      <c r="B6" s="7">
        <v>10</v>
      </c>
      <c r="C6" s="8">
        <v>0.4</v>
      </c>
      <c r="D6" s="8">
        <v>0.6</v>
      </c>
      <c r="E6" s="8">
        <v>1</v>
      </c>
      <c r="F6" s="8">
        <v>1.5</v>
      </c>
      <c r="G6" s="8">
        <v>2.5</v>
      </c>
      <c r="H6" s="8">
        <v>4</v>
      </c>
      <c r="I6" s="8">
        <v>6</v>
      </c>
      <c r="J6" s="8">
        <v>9</v>
      </c>
      <c r="K6" s="8">
        <v>15</v>
      </c>
      <c r="L6" s="8">
        <v>22</v>
      </c>
      <c r="M6" s="8">
        <v>36</v>
      </c>
      <c r="N6" s="8">
        <v>58</v>
      </c>
      <c r="O6" s="8">
        <v>90</v>
      </c>
      <c r="P6" s="8">
        <v>150</v>
      </c>
      <c r="Q6" s="8">
        <v>220</v>
      </c>
      <c r="R6" s="8">
        <v>360</v>
      </c>
      <c r="S6" s="8">
        <v>580</v>
      </c>
      <c r="T6" s="8">
        <v>900</v>
      </c>
      <c r="U6" s="8">
        <v>11500</v>
      </c>
      <c r="V6" s="8">
        <v>2200</v>
      </c>
    </row>
    <row r="7" spans="1:22" x14ac:dyDescent="0.3">
      <c r="A7" s="7">
        <v>10</v>
      </c>
      <c r="B7" s="7">
        <v>18</v>
      </c>
      <c r="C7" s="8">
        <v>0.5</v>
      </c>
      <c r="D7" s="8">
        <v>0.8</v>
      </c>
      <c r="E7" s="8">
        <v>1.2</v>
      </c>
      <c r="F7" s="8">
        <v>2</v>
      </c>
      <c r="G7" s="8">
        <v>3</v>
      </c>
      <c r="H7" s="8">
        <v>5</v>
      </c>
      <c r="I7" s="8">
        <v>8</v>
      </c>
      <c r="J7" s="8">
        <v>11</v>
      </c>
      <c r="K7" s="8">
        <v>18</v>
      </c>
      <c r="L7" s="8">
        <v>27</v>
      </c>
      <c r="M7" s="8">
        <v>43</v>
      </c>
      <c r="N7" s="8">
        <v>70</v>
      </c>
      <c r="O7" s="8">
        <v>110</v>
      </c>
      <c r="P7" s="8">
        <v>180</v>
      </c>
      <c r="Q7" s="8">
        <v>270</v>
      </c>
      <c r="R7" s="8">
        <v>430</v>
      </c>
      <c r="S7" s="8">
        <v>700</v>
      </c>
      <c r="T7" s="8">
        <v>1100</v>
      </c>
      <c r="U7" s="8">
        <v>1800</v>
      </c>
      <c r="V7" s="8">
        <v>2700</v>
      </c>
    </row>
    <row r="8" spans="1:22" x14ac:dyDescent="0.3">
      <c r="A8" s="7">
        <v>18</v>
      </c>
      <c r="B8" s="7">
        <v>30</v>
      </c>
      <c r="C8" s="8">
        <v>0.6</v>
      </c>
      <c r="D8" s="8">
        <v>1</v>
      </c>
      <c r="E8" s="8">
        <v>1.5</v>
      </c>
      <c r="F8" s="8">
        <v>2.5</v>
      </c>
      <c r="G8" s="8">
        <v>4</v>
      </c>
      <c r="H8" s="8">
        <v>6</v>
      </c>
      <c r="I8" s="8">
        <v>9</v>
      </c>
      <c r="J8" s="8">
        <v>13</v>
      </c>
      <c r="K8" s="8">
        <v>21</v>
      </c>
      <c r="L8" s="8">
        <v>33</v>
      </c>
      <c r="M8" s="8">
        <v>52</v>
      </c>
      <c r="N8" s="8">
        <v>84</v>
      </c>
      <c r="O8" s="8">
        <v>130</v>
      </c>
      <c r="P8" s="8">
        <v>210</v>
      </c>
      <c r="Q8" s="8">
        <v>330</v>
      </c>
      <c r="R8" s="8">
        <v>520</v>
      </c>
      <c r="S8" s="8">
        <v>840</v>
      </c>
      <c r="T8" s="8">
        <v>1300</v>
      </c>
      <c r="U8" s="8">
        <v>2100</v>
      </c>
      <c r="V8" s="8">
        <v>3300</v>
      </c>
    </row>
    <row r="9" spans="1:22" x14ac:dyDescent="0.3">
      <c r="A9" s="7">
        <v>30</v>
      </c>
      <c r="B9" s="7">
        <v>50</v>
      </c>
      <c r="C9" s="8">
        <v>0.6</v>
      </c>
      <c r="D9" s="8">
        <v>1</v>
      </c>
      <c r="E9" s="8">
        <v>1.5</v>
      </c>
      <c r="F9" s="8">
        <v>2.5</v>
      </c>
      <c r="G9" s="8">
        <v>4</v>
      </c>
      <c r="H9" s="8">
        <v>7</v>
      </c>
      <c r="I9" s="8">
        <v>11</v>
      </c>
      <c r="J9" s="8">
        <v>16</v>
      </c>
      <c r="K9" s="8">
        <v>25</v>
      </c>
      <c r="L9" s="8">
        <v>39</v>
      </c>
      <c r="M9" s="8">
        <v>62</v>
      </c>
      <c r="N9" s="8">
        <v>100</v>
      </c>
      <c r="O9" s="8">
        <v>160</v>
      </c>
      <c r="P9" s="8">
        <v>250</v>
      </c>
      <c r="Q9" s="8">
        <v>390</v>
      </c>
      <c r="R9" s="8">
        <v>620</v>
      </c>
      <c r="S9" s="8">
        <v>1000</v>
      </c>
      <c r="T9" s="8">
        <v>1600</v>
      </c>
      <c r="U9" s="8">
        <v>2500</v>
      </c>
      <c r="V9" s="8">
        <v>3900</v>
      </c>
    </row>
    <row r="10" spans="1:22" x14ac:dyDescent="0.3">
      <c r="A10" s="7">
        <v>50</v>
      </c>
      <c r="B10" s="7">
        <v>80</v>
      </c>
      <c r="C10" s="8">
        <v>0.8</v>
      </c>
      <c r="D10" s="8">
        <v>1.2</v>
      </c>
      <c r="E10" s="8">
        <v>2</v>
      </c>
      <c r="F10" s="8">
        <v>3</v>
      </c>
      <c r="G10" s="8">
        <v>5</v>
      </c>
      <c r="H10" s="8">
        <v>8</v>
      </c>
      <c r="I10" s="8">
        <v>13</v>
      </c>
      <c r="J10" s="8">
        <v>19</v>
      </c>
      <c r="K10" s="8">
        <v>30</v>
      </c>
      <c r="L10" s="8">
        <v>46</v>
      </c>
      <c r="M10" s="8">
        <v>74</v>
      </c>
      <c r="N10" s="8">
        <v>120</v>
      </c>
      <c r="O10" s="8">
        <v>190</v>
      </c>
      <c r="P10" s="8">
        <v>300</v>
      </c>
      <c r="Q10" s="8">
        <v>460</v>
      </c>
      <c r="R10" s="8">
        <v>740</v>
      </c>
      <c r="S10" s="8">
        <v>1200</v>
      </c>
      <c r="T10" s="8">
        <v>1900</v>
      </c>
      <c r="U10" s="8">
        <v>3000</v>
      </c>
      <c r="V10" s="8">
        <v>4600</v>
      </c>
    </row>
    <row r="11" spans="1:22" x14ac:dyDescent="0.3">
      <c r="A11" s="7">
        <v>80</v>
      </c>
      <c r="B11" s="7">
        <v>120</v>
      </c>
      <c r="C11" s="8">
        <v>1</v>
      </c>
      <c r="D11" s="8">
        <v>1.5</v>
      </c>
      <c r="E11" s="8">
        <v>2.5</v>
      </c>
      <c r="F11" s="8">
        <v>4</v>
      </c>
      <c r="G11" s="8">
        <v>6</v>
      </c>
      <c r="H11" s="8">
        <v>10</v>
      </c>
      <c r="I11" s="8">
        <v>15</v>
      </c>
      <c r="J11" s="8">
        <v>22</v>
      </c>
      <c r="K11" s="8">
        <v>35</v>
      </c>
      <c r="L11" s="8">
        <v>54</v>
      </c>
      <c r="M11" s="8">
        <v>87</v>
      </c>
      <c r="N11" s="8">
        <v>140</v>
      </c>
      <c r="O11" s="8">
        <v>220</v>
      </c>
      <c r="P11" s="8">
        <v>350</v>
      </c>
      <c r="Q11" s="8">
        <v>540</v>
      </c>
      <c r="R11" s="8">
        <v>870</v>
      </c>
      <c r="S11" s="8">
        <v>1400</v>
      </c>
      <c r="T11" s="8">
        <v>2200</v>
      </c>
      <c r="U11" s="8">
        <v>3500</v>
      </c>
      <c r="V11" s="8">
        <v>5400</v>
      </c>
    </row>
    <row r="12" spans="1:22" x14ac:dyDescent="0.3">
      <c r="A12" s="7">
        <v>120</v>
      </c>
      <c r="B12" s="7">
        <v>180</v>
      </c>
      <c r="C12" s="8">
        <v>1.2</v>
      </c>
      <c r="D12" s="8">
        <v>2</v>
      </c>
      <c r="E12" s="8">
        <v>3.5</v>
      </c>
      <c r="F12" s="8">
        <v>5</v>
      </c>
      <c r="G12" s="8">
        <v>8</v>
      </c>
      <c r="H12" s="8">
        <v>12</v>
      </c>
      <c r="I12" s="8">
        <v>18</v>
      </c>
      <c r="J12" s="8">
        <v>25</v>
      </c>
      <c r="K12" s="8">
        <v>40</v>
      </c>
      <c r="L12" s="8">
        <v>63</v>
      </c>
      <c r="M12" s="8">
        <v>100</v>
      </c>
      <c r="N12" s="8">
        <v>160</v>
      </c>
      <c r="O12" s="8">
        <v>250</v>
      </c>
      <c r="P12" s="8">
        <v>400</v>
      </c>
      <c r="Q12" s="8">
        <v>630</v>
      </c>
      <c r="R12" s="8">
        <v>1000</v>
      </c>
      <c r="S12" s="8">
        <v>1600</v>
      </c>
      <c r="T12" s="8">
        <v>2500</v>
      </c>
      <c r="U12" s="8">
        <v>4000</v>
      </c>
      <c r="V12" s="8">
        <v>6300</v>
      </c>
    </row>
    <row r="13" spans="1:22" x14ac:dyDescent="0.3">
      <c r="A13" s="7">
        <v>180</v>
      </c>
      <c r="B13" s="7">
        <v>250</v>
      </c>
      <c r="C13" s="8">
        <v>2</v>
      </c>
      <c r="D13" s="8">
        <v>3</v>
      </c>
      <c r="E13" s="8">
        <v>4.5</v>
      </c>
      <c r="F13" s="8">
        <v>7</v>
      </c>
      <c r="G13" s="8">
        <v>10</v>
      </c>
      <c r="H13" s="8">
        <v>14</v>
      </c>
      <c r="I13" s="8">
        <v>20</v>
      </c>
      <c r="J13" s="8">
        <v>29</v>
      </c>
      <c r="K13" s="8">
        <v>46</v>
      </c>
      <c r="L13" s="8">
        <v>72</v>
      </c>
      <c r="M13" s="8">
        <v>112</v>
      </c>
      <c r="N13" s="8">
        <v>185</v>
      </c>
      <c r="O13" s="8">
        <v>290</v>
      </c>
      <c r="P13" s="8">
        <v>460</v>
      </c>
      <c r="Q13" s="8">
        <v>720</v>
      </c>
      <c r="R13" s="8">
        <v>1120</v>
      </c>
      <c r="S13" s="8">
        <v>1850</v>
      </c>
      <c r="T13" s="8">
        <v>2900</v>
      </c>
      <c r="U13" s="8">
        <v>4600</v>
      </c>
      <c r="V13" s="8">
        <v>7200</v>
      </c>
    </row>
    <row r="14" spans="1:22" x14ac:dyDescent="0.3">
      <c r="A14" s="7">
        <v>250</v>
      </c>
      <c r="B14" s="7">
        <v>315</v>
      </c>
      <c r="C14" s="8">
        <v>2.5</v>
      </c>
      <c r="D14" s="8">
        <v>4</v>
      </c>
      <c r="E14" s="8">
        <v>6</v>
      </c>
      <c r="F14" s="8">
        <v>8</v>
      </c>
      <c r="G14" s="8">
        <v>12</v>
      </c>
      <c r="H14" s="8">
        <v>16</v>
      </c>
      <c r="I14" s="8">
        <v>23</v>
      </c>
      <c r="J14" s="8">
        <v>32</v>
      </c>
      <c r="K14" s="8">
        <v>52</v>
      </c>
      <c r="L14" s="8">
        <v>81</v>
      </c>
      <c r="M14" s="8">
        <v>130</v>
      </c>
      <c r="N14" s="8">
        <v>210</v>
      </c>
      <c r="O14" s="8">
        <v>320</v>
      </c>
      <c r="P14" s="8">
        <v>520</v>
      </c>
      <c r="Q14" s="8">
        <v>810</v>
      </c>
      <c r="R14" s="8">
        <v>1300</v>
      </c>
      <c r="S14" s="8">
        <v>2100</v>
      </c>
      <c r="T14" s="8">
        <v>3200</v>
      </c>
      <c r="U14" s="8">
        <v>5200</v>
      </c>
      <c r="V14" s="8">
        <v>8100</v>
      </c>
    </row>
    <row r="15" spans="1:22" x14ac:dyDescent="0.3">
      <c r="A15" s="7">
        <v>315</v>
      </c>
      <c r="B15" s="7">
        <v>400</v>
      </c>
      <c r="C15" s="8">
        <v>3</v>
      </c>
      <c r="D15" s="8">
        <v>5</v>
      </c>
      <c r="E15" s="8">
        <v>7</v>
      </c>
      <c r="F15" s="8">
        <v>9</v>
      </c>
      <c r="G15" s="8">
        <v>13</v>
      </c>
      <c r="H15" s="8">
        <v>18</v>
      </c>
      <c r="I15" s="8">
        <v>25</v>
      </c>
      <c r="J15" s="8">
        <v>36</v>
      </c>
      <c r="K15" s="8">
        <v>57</v>
      </c>
      <c r="L15" s="8">
        <v>89</v>
      </c>
      <c r="M15" s="8">
        <v>1400</v>
      </c>
      <c r="N15" s="8">
        <v>230</v>
      </c>
      <c r="O15" s="8">
        <v>360</v>
      </c>
      <c r="P15" s="8">
        <v>570</v>
      </c>
      <c r="Q15" s="8">
        <v>890</v>
      </c>
      <c r="R15" s="8">
        <v>1400</v>
      </c>
      <c r="S15" s="8">
        <v>2300</v>
      </c>
      <c r="T15" s="8">
        <v>3600</v>
      </c>
      <c r="U15" s="8">
        <v>5700</v>
      </c>
      <c r="V15" s="8">
        <v>8900</v>
      </c>
    </row>
    <row r="16" spans="1:22" x14ac:dyDescent="0.3">
      <c r="A16" s="7">
        <v>400</v>
      </c>
      <c r="B16" s="7">
        <v>500</v>
      </c>
      <c r="C16" s="8">
        <v>4</v>
      </c>
      <c r="D16" s="8">
        <v>6</v>
      </c>
      <c r="E16" s="8">
        <v>8</v>
      </c>
      <c r="F16" s="8">
        <v>10</v>
      </c>
      <c r="G16" s="8">
        <v>15</v>
      </c>
      <c r="H16" s="8">
        <v>20</v>
      </c>
      <c r="I16" s="8">
        <v>27</v>
      </c>
      <c r="J16" s="8">
        <v>40</v>
      </c>
      <c r="K16" s="8">
        <v>63</v>
      </c>
      <c r="L16" s="8">
        <v>97</v>
      </c>
      <c r="M16" s="8">
        <v>155</v>
      </c>
      <c r="N16" s="8">
        <v>250</v>
      </c>
      <c r="O16" s="8">
        <v>400</v>
      </c>
      <c r="P16" s="8">
        <v>630</v>
      </c>
      <c r="Q16" s="8">
        <v>970</v>
      </c>
      <c r="R16" s="8">
        <v>1550</v>
      </c>
      <c r="S16" s="8">
        <v>2500</v>
      </c>
      <c r="T16" s="8">
        <v>4000</v>
      </c>
      <c r="U16" s="8">
        <v>6300</v>
      </c>
      <c r="V16" s="8">
        <v>9700</v>
      </c>
    </row>
    <row r="27" spans="1:2" x14ac:dyDescent="0.3">
      <c r="A27" s="4"/>
      <c r="B27" s="4"/>
    </row>
  </sheetData>
  <mergeCells count="3">
    <mergeCell ref="C1:V1"/>
    <mergeCell ref="A3:V3"/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7D600-E4E9-4414-8319-95A27049CFEA}">
  <sheetPr codeName="Arkusz4"/>
  <dimension ref="A1:AC69"/>
  <sheetViews>
    <sheetView topLeftCell="A23" zoomScale="85" zoomScaleNormal="85" workbookViewId="0">
      <selection activeCell="AC4" sqref="AC4"/>
    </sheetView>
  </sheetViews>
  <sheetFormatPr defaultRowHeight="14.4" x14ac:dyDescent="0.3"/>
  <cols>
    <col min="1" max="2" width="8.77734375" customWidth="1"/>
    <col min="3" max="13" width="11.77734375" bestFit="1" customWidth="1"/>
  </cols>
  <sheetData>
    <row r="1" spans="1:29" ht="21" x14ac:dyDescent="0.4">
      <c r="A1" s="146" t="s">
        <v>62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</row>
    <row r="3" spans="1:29" ht="20.399999999999999" thickBot="1" x14ac:dyDescent="0.45">
      <c r="A3" s="117" t="s">
        <v>43</v>
      </c>
      <c r="B3" s="117"/>
      <c r="C3" s="120" t="s">
        <v>60</v>
      </c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</row>
    <row r="4" spans="1:29" ht="18.600000000000001" thickTop="1" thickBot="1" x14ac:dyDescent="0.4">
      <c r="A4" s="9" t="s">
        <v>47</v>
      </c>
      <c r="B4" s="9" t="s">
        <v>46</v>
      </c>
      <c r="C4" s="10" t="s">
        <v>94</v>
      </c>
      <c r="D4" s="10" t="s">
        <v>95</v>
      </c>
      <c r="E4" s="10" t="s">
        <v>96</v>
      </c>
      <c r="F4" s="10" t="s">
        <v>97</v>
      </c>
      <c r="G4" s="10" t="s">
        <v>98</v>
      </c>
      <c r="H4" s="10" t="s">
        <v>99</v>
      </c>
      <c r="I4" s="10" t="s">
        <v>100</v>
      </c>
      <c r="J4" s="10" t="s">
        <v>101</v>
      </c>
      <c r="K4" s="10" t="s">
        <v>102</v>
      </c>
      <c r="L4" s="10" t="s">
        <v>49</v>
      </c>
      <c r="M4" s="25" t="s">
        <v>50</v>
      </c>
      <c r="N4" s="5" t="s">
        <v>103</v>
      </c>
      <c r="O4" s="5" t="s">
        <v>104</v>
      </c>
      <c r="P4" s="5" t="s">
        <v>105</v>
      </c>
      <c r="Q4" s="5" t="s">
        <v>51</v>
      </c>
      <c r="R4" s="5" t="s">
        <v>106</v>
      </c>
      <c r="S4" s="5" t="s">
        <v>107</v>
      </c>
      <c r="T4" s="5" t="s">
        <v>52</v>
      </c>
      <c r="U4" s="5" t="s">
        <v>53</v>
      </c>
      <c r="V4" s="5" t="s">
        <v>108</v>
      </c>
      <c r="W4" s="5" t="s">
        <v>54</v>
      </c>
      <c r="X4" s="5" t="s">
        <v>55</v>
      </c>
      <c r="Y4" s="5" t="s">
        <v>109</v>
      </c>
      <c r="Z4" s="5" t="s">
        <v>110</v>
      </c>
      <c r="AA4" s="5" t="s">
        <v>56</v>
      </c>
      <c r="AB4" s="5" t="s">
        <v>57</v>
      </c>
      <c r="AC4" s="5" t="s">
        <v>111</v>
      </c>
    </row>
    <row r="5" spans="1:29" ht="15" thickTop="1" x14ac:dyDescent="0.3">
      <c r="A5" s="127">
        <v>0</v>
      </c>
      <c r="B5" s="127">
        <v>3</v>
      </c>
      <c r="C5" s="20">
        <v>-2</v>
      </c>
      <c r="D5" s="20">
        <v>0</v>
      </c>
      <c r="E5" s="20">
        <v>2</v>
      </c>
      <c r="F5" s="20">
        <v>4</v>
      </c>
      <c r="G5" s="20">
        <v>6</v>
      </c>
      <c r="H5" s="20">
        <v>8</v>
      </c>
      <c r="I5" s="20">
        <v>14</v>
      </c>
      <c r="J5" s="20">
        <v>18</v>
      </c>
      <c r="K5" s="20">
        <v>-6</v>
      </c>
      <c r="L5" s="20">
        <v>-2</v>
      </c>
      <c r="M5" s="20">
        <v>0</v>
      </c>
      <c r="N5" s="20">
        <v>6</v>
      </c>
      <c r="O5" s="20">
        <v>6</v>
      </c>
      <c r="P5" s="20">
        <v>8</v>
      </c>
      <c r="Q5" s="20">
        <v>10</v>
      </c>
      <c r="R5" s="20">
        <v>12</v>
      </c>
      <c r="S5" s="20">
        <v>16</v>
      </c>
      <c r="T5" s="20">
        <v>-8</v>
      </c>
      <c r="U5" s="20">
        <v>0</v>
      </c>
      <c r="V5" s="20">
        <v>24</v>
      </c>
      <c r="W5" s="20">
        <v>-14</v>
      </c>
      <c r="X5" s="20">
        <v>0</v>
      </c>
      <c r="Y5" s="20">
        <v>-20</v>
      </c>
      <c r="Z5" s="20">
        <v>-6</v>
      </c>
      <c r="AA5" s="20">
        <v>0</v>
      </c>
      <c r="AB5" s="20">
        <v>0</v>
      </c>
      <c r="AC5" s="20">
        <v>0</v>
      </c>
    </row>
    <row r="6" spans="1:29" ht="15" thickBot="1" x14ac:dyDescent="0.35">
      <c r="A6" s="128"/>
      <c r="B6" s="128"/>
      <c r="C6" s="24">
        <v>-6</v>
      </c>
      <c r="D6" s="24">
        <v>-4</v>
      </c>
      <c r="E6" s="24">
        <v>-2</v>
      </c>
      <c r="F6" s="24">
        <v>0</v>
      </c>
      <c r="G6" s="24">
        <v>2</v>
      </c>
      <c r="H6" s="24">
        <v>4</v>
      </c>
      <c r="I6" s="24">
        <v>10</v>
      </c>
      <c r="J6" s="24">
        <v>14</v>
      </c>
      <c r="K6" s="24">
        <v>-12</v>
      </c>
      <c r="L6" s="24">
        <v>-8</v>
      </c>
      <c r="M6" s="24">
        <v>-6</v>
      </c>
      <c r="N6" s="24">
        <v>1</v>
      </c>
      <c r="O6" s="24">
        <v>0</v>
      </c>
      <c r="P6" s="24">
        <v>2</v>
      </c>
      <c r="Q6" s="24">
        <v>4</v>
      </c>
      <c r="R6" s="24">
        <v>6</v>
      </c>
      <c r="S6" s="24">
        <v>10</v>
      </c>
      <c r="T6" s="24">
        <v>-16</v>
      </c>
      <c r="U6" s="24">
        <v>-10</v>
      </c>
      <c r="V6" s="24">
        <v>14</v>
      </c>
      <c r="W6" s="24">
        <v>-28</v>
      </c>
      <c r="X6" s="24">
        <v>-14</v>
      </c>
      <c r="Y6" s="24">
        <v>-45</v>
      </c>
      <c r="Z6" s="24">
        <v>-31</v>
      </c>
      <c r="AA6" s="24">
        <v>-25</v>
      </c>
      <c r="AB6" s="24">
        <v>-60</v>
      </c>
      <c r="AC6" s="24">
        <v>-100</v>
      </c>
    </row>
    <row r="7" spans="1:29" x14ac:dyDescent="0.3">
      <c r="A7" s="129">
        <v>3</v>
      </c>
      <c r="B7" s="129">
        <v>6</v>
      </c>
      <c r="C7" s="21">
        <v>-4</v>
      </c>
      <c r="D7" s="21">
        <v>0</v>
      </c>
      <c r="E7" s="21">
        <v>3</v>
      </c>
      <c r="F7" s="21">
        <v>6</v>
      </c>
      <c r="G7" s="21">
        <v>9</v>
      </c>
      <c r="H7" s="21">
        <v>13</v>
      </c>
      <c r="I7" s="21">
        <v>20</v>
      </c>
      <c r="J7" s="21">
        <v>24</v>
      </c>
      <c r="K7" s="21">
        <v>-10</v>
      </c>
      <c r="L7" s="21">
        <v>-4</v>
      </c>
      <c r="M7" s="21">
        <v>0</v>
      </c>
      <c r="N7" s="21">
        <v>7</v>
      </c>
      <c r="O7" s="21">
        <v>9</v>
      </c>
      <c r="P7" s="21">
        <v>12</v>
      </c>
      <c r="Q7" s="21">
        <v>16</v>
      </c>
      <c r="R7" s="21">
        <v>20</v>
      </c>
      <c r="S7" s="21">
        <v>23</v>
      </c>
      <c r="T7" s="21">
        <v>-10</v>
      </c>
      <c r="U7" s="21">
        <v>0</v>
      </c>
      <c r="V7" s="21">
        <v>31</v>
      </c>
      <c r="W7" s="21">
        <v>-20</v>
      </c>
      <c r="X7" s="21">
        <v>0</v>
      </c>
      <c r="Y7" s="21">
        <v>-30</v>
      </c>
      <c r="Z7" s="21">
        <v>-10</v>
      </c>
      <c r="AA7" s="21">
        <v>0</v>
      </c>
      <c r="AB7" s="21">
        <v>0</v>
      </c>
      <c r="AC7" s="21">
        <v>0</v>
      </c>
    </row>
    <row r="8" spans="1:29" ht="15" thickBot="1" x14ac:dyDescent="0.35">
      <c r="A8" s="126"/>
      <c r="B8" s="126"/>
      <c r="C8" s="23">
        <v>-9</v>
      </c>
      <c r="D8" s="23">
        <v>-5</v>
      </c>
      <c r="E8" s="23">
        <v>-2</v>
      </c>
      <c r="F8" s="23">
        <v>1</v>
      </c>
      <c r="G8" s="23">
        <v>4</v>
      </c>
      <c r="H8" s="23">
        <v>8</v>
      </c>
      <c r="I8" s="23">
        <v>15</v>
      </c>
      <c r="J8" s="23">
        <v>19</v>
      </c>
      <c r="K8" s="23">
        <v>-18</v>
      </c>
      <c r="L8" s="23">
        <v>-12</v>
      </c>
      <c r="M8" s="23">
        <v>-8</v>
      </c>
      <c r="N8" s="23">
        <v>-1</v>
      </c>
      <c r="O8" s="23">
        <v>1</v>
      </c>
      <c r="P8" s="23">
        <v>4</v>
      </c>
      <c r="Q8" s="23">
        <v>8</v>
      </c>
      <c r="R8" s="23">
        <v>12</v>
      </c>
      <c r="S8" s="23">
        <v>15</v>
      </c>
      <c r="T8" s="23">
        <v>-22</v>
      </c>
      <c r="U8" s="23">
        <v>-12</v>
      </c>
      <c r="V8" s="23">
        <v>19</v>
      </c>
      <c r="W8" s="23">
        <v>-38</v>
      </c>
      <c r="X8" s="23">
        <v>-18</v>
      </c>
      <c r="Y8" s="23">
        <v>-60</v>
      </c>
      <c r="Z8" s="23">
        <v>-40</v>
      </c>
      <c r="AA8" s="23">
        <v>-30</v>
      </c>
      <c r="AB8" s="23">
        <v>-75</v>
      </c>
      <c r="AC8" s="23">
        <v>-120</v>
      </c>
    </row>
    <row r="9" spans="1:29" x14ac:dyDescent="0.3">
      <c r="A9" s="130">
        <v>6</v>
      </c>
      <c r="B9" s="130">
        <v>10</v>
      </c>
      <c r="C9" s="22">
        <v>-6</v>
      </c>
      <c r="D9" s="22">
        <v>0</v>
      </c>
      <c r="E9" s="22">
        <v>4</v>
      </c>
      <c r="F9" s="22">
        <v>7</v>
      </c>
      <c r="G9" s="22">
        <v>12</v>
      </c>
      <c r="H9" s="22">
        <v>16</v>
      </c>
      <c r="I9" s="22">
        <v>25</v>
      </c>
      <c r="J9" s="22">
        <v>29</v>
      </c>
      <c r="K9" s="22">
        <v>-13</v>
      </c>
      <c r="L9" s="22">
        <v>-5</v>
      </c>
      <c r="M9" s="22">
        <v>0</v>
      </c>
      <c r="N9" s="22">
        <v>7</v>
      </c>
      <c r="O9" s="22">
        <v>10</v>
      </c>
      <c r="P9" s="22">
        <v>15</v>
      </c>
      <c r="Q9" s="22">
        <v>19</v>
      </c>
      <c r="R9" s="22">
        <v>24</v>
      </c>
      <c r="S9" s="22">
        <v>28</v>
      </c>
      <c r="T9" s="22">
        <v>-13</v>
      </c>
      <c r="U9" s="22">
        <v>0</v>
      </c>
      <c r="V9" s="22">
        <v>38</v>
      </c>
      <c r="W9" s="22">
        <v>-25</v>
      </c>
      <c r="X9" s="22">
        <v>0</v>
      </c>
      <c r="Y9" s="22">
        <v>-40</v>
      </c>
      <c r="Z9" s="22">
        <v>-13</v>
      </c>
      <c r="AA9" s="22">
        <v>0</v>
      </c>
      <c r="AB9" s="22">
        <v>0</v>
      </c>
      <c r="AC9" s="22">
        <v>0</v>
      </c>
    </row>
    <row r="10" spans="1:29" ht="15" thickBot="1" x14ac:dyDescent="0.35">
      <c r="A10" s="128"/>
      <c r="B10" s="128"/>
      <c r="C10" s="24">
        <v>-11</v>
      </c>
      <c r="D10" s="24">
        <v>-6</v>
      </c>
      <c r="E10" s="24">
        <v>-2</v>
      </c>
      <c r="F10" s="24">
        <v>1</v>
      </c>
      <c r="G10" s="24">
        <v>6</v>
      </c>
      <c r="H10" s="24">
        <v>10</v>
      </c>
      <c r="I10" s="24">
        <v>19</v>
      </c>
      <c r="J10" s="24">
        <v>23</v>
      </c>
      <c r="K10" s="24">
        <v>-22</v>
      </c>
      <c r="L10" s="24">
        <v>-14</v>
      </c>
      <c r="M10" s="24">
        <v>-9</v>
      </c>
      <c r="N10" s="24">
        <v>-2</v>
      </c>
      <c r="O10" s="24">
        <v>1</v>
      </c>
      <c r="P10" s="24">
        <v>6</v>
      </c>
      <c r="Q10" s="24">
        <v>10</v>
      </c>
      <c r="R10" s="24">
        <v>15</v>
      </c>
      <c r="S10" s="24">
        <v>19</v>
      </c>
      <c r="T10" s="24">
        <v>-28</v>
      </c>
      <c r="U10" s="24">
        <v>-15</v>
      </c>
      <c r="V10" s="24">
        <v>23</v>
      </c>
      <c r="W10" s="24">
        <v>-47</v>
      </c>
      <c r="X10" s="24">
        <v>-22</v>
      </c>
      <c r="Y10" s="24">
        <v>-76</v>
      </c>
      <c r="Z10" s="24">
        <v>-49</v>
      </c>
      <c r="AA10" s="24">
        <v>-36</v>
      </c>
      <c r="AB10" s="24">
        <v>-90</v>
      </c>
      <c r="AC10" s="24">
        <v>-150</v>
      </c>
    </row>
    <row r="11" spans="1:29" x14ac:dyDescent="0.3">
      <c r="A11" s="129">
        <v>10</v>
      </c>
      <c r="B11" s="129">
        <v>18</v>
      </c>
      <c r="C11" s="21">
        <v>-6</v>
      </c>
      <c r="D11" s="21">
        <v>0</v>
      </c>
      <c r="E11" s="21">
        <v>5</v>
      </c>
      <c r="F11" s="21">
        <v>9</v>
      </c>
      <c r="G11" s="21">
        <v>15</v>
      </c>
      <c r="H11" s="21">
        <v>20</v>
      </c>
      <c r="I11" s="21">
        <v>31</v>
      </c>
      <c r="J11" s="21">
        <v>36</v>
      </c>
      <c r="K11" s="21">
        <v>-16</v>
      </c>
      <c r="L11" s="21">
        <v>-6</v>
      </c>
      <c r="M11" s="21">
        <v>0</v>
      </c>
      <c r="N11" s="21">
        <v>8</v>
      </c>
      <c r="O11" s="21">
        <v>12</v>
      </c>
      <c r="P11" s="21">
        <v>18</v>
      </c>
      <c r="Q11" s="21">
        <v>23</v>
      </c>
      <c r="R11" s="21">
        <v>29</v>
      </c>
      <c r="S11" s="21">
        <v>34</v>
      </c>
      <c r="T11" s="21">
        <v>-16</v>
      </c>
      <c r="U11" s="21">
        <v>0</v>
      </c>
      <c r="V11" s="21">
        <v>46</v>
      </c>
      <c r="W11" s="21">
        <v>-32</v>
      </c>
      <c r="X11" s="21">
        <v>0</v>
      </c>
      <c r="Y11" s="21">
        <v>-50</v>
      </c>
      <c r="Z11" s="21">
        <v>-16</v>
      </c>
      <c r="AA11" s="21">
        <v>0</v>
      </c>
      <c r="AB11" s="21">
        <v>0</v>
      </c>
      <c r="AC11" s="21">
        <v>0</v>
      </c>
    </row>
    <row r="12" spans="1:29" ht="15" thickBot="1" x14ac:dyDescent="0.35">
      <c r="A12" s="126"/>
      <c r="B12" s="126"/>
      <c r="C12" s="23">
        <v>-14</v>
      </c>
      <c r="D12" s="23">
        <v>-8</v>
      </c>
      <c r="E12" s="23">
        <v>-3</v>
      </c>
      <c r="F12" s="23"/>
      <c r="G12" s="23">
        <v>7</v>
      </c>
      <c r="H12" s="23">
        <v>12</v>
      </c>
      <c r="I12" s="23">
        <v>23</v>
      </c>
      <c r="J12" s="23">
        <v>28</v>
      </c>
      <c r="K12" s="23">
        <v>-27</v>
      </c>
      <c r="L12" s="23">
        <v>-17</v>
      </c>
      <c r="M12" s="23">
        <v>-11</v>
      </c>
      <c r="N12" s="23">
        <v>-3</v>
      </c>
      <c r="O12" s="23">
        <v>1</v>
      </c>
      <c r="P12" s="23">
        <v>7</v>
      </c>
      <c r="Q12" s="23">
        <v>12</v>
      </c>
      <c r="R12" s="23">
        <v>18</v>
      </c>
      <c r="S12" s="23">
        <v>23</v>
      </c>
      <c r="T12" s="23">
        <v>-34</v>
      </c>
      <c r="U12" s="23">
        <v>-18</v>
      </c>
      <c r="V12" s="23">
        <v>28</v>
      </c>
      <c r="W12" s="23">
        <v>-59</v>
      </c>
      <c r="X12" s="23">
        <v>-27</v>
      </c>
      <c r="Y12" s="23">
        <v>-93</v>
      </c>
      <c r="Z12" s="23">
        <v>-59</v>
      </c>
      <c r="AA12" s="23">
        <v>-43</v>
      </c>
      <c r="AB12" s="23">
        <v>-110</v>
      </c>
      <c r="AC12" s="23">
        <v>-180</v>
      </c>
    </row>
    <row r="13" spans="1:29" x14ac:dyDescent="0.3">
      <c r="A13" s="130">
        <v>18</v>
      </c>
      <c r="B13" s="130">
        <v>30</v>
      </c>
      <c r="C13" s="22">
        <v>-7</v>
      </c>
      <c r="D13" s="22">
        <v>0</v>
      </c>
      <c r="E13" s="22">
        <v>5</v>
      </c>
      <c r="F13" s="22">
        <v>11</v>
      </c>
      <c r="G13" s="22">
        <v>17</v>
      </c>
      <c r="H13" s="22">
        <v>24</v>
      </c>
      <c r="I13" s="22">
        <v>37</v>
      </c>
      <c r="J13" s="22">
        <v>44</v>
      </c>
      <c r="K13" s="22">
        <v>-20</v>
      </c>
      <c r="L13" s="22">
        <v>-7</v>
      </c>
      <c r="M13" s="22">
        <v>0</v>
      </c>
      <c r="N13" s="22">
        <v>9</v>
      </c>
      <c r="O13" s="22">
        <v>15</v>
      </c>
      <c r="P13" s="22">
        <v>21</v>
      </c>
      <c r="Q13" s="22">
        <v>28</v>
      </c>
      <c r="R13" s="22">
        <v>35</v>
      </c>
      <c r="S13" s="22">
        <v>41</v>
      </c>
      <c r="T13" s="22">
        <v>-20</v>
      </c>
      <c r="U13" s="22">
        <v>0</v>
      </c>
      <c r="V13" s="22">
        <v>56</v>
      </c>
      <c r="W13" s="22">
        <v>-40</v>
      </c>
      <c r="X13" s="22">
        <v>0</v>
      </c>
      <c r="Y13" s="22">
        <v>-65</v>
      </c>
      <c r="Z13" s="22">
        <v>-20</v>
      </c>
      <c r="AA13" s="22">
        <v>0</v>
      </c>
      <c r="AB13" s="22">
        <v>0</v>
      </c>
      <c r="AC13" s="22">
        <v>0</v>
      </c>
    </row>
    <row r="14" spans="1:29" ht="15" thickBot="1" x14ac:dyDescent="0.35">
      <c r="A14" s="128"/>
      <c r="B14" s="128"/>
      <c r="C14" s="24">
        <v>-16</v>
      </c>
      <c r="D14" s="24">
        <v>-9</v>
      </c>
      <c r="E14" s="24">
        <v>-4</v>
      </c>
      <c r="F14" s="24">
        <v>2</v>
      </c>
      <c r="G14" s="24">
        <v>8</v>
      </c>
      <c r="H14" s="24">
        <v>15</v>
      </c>
      <c r="I14" s="24">
        <v>28</v>
      </c>
      <c r="J14" s="24">
        <v>35</v>
      </c>
      <c r="K14" s="24">
        <v>-33</v>
      </c>
      <c r="L14" s="24">
        <v>-20</v>
      </c>
      <c r="M14" s="24">
        <v>-13</v>
      </c>
      <c r="N14" s="24">
        <v>-4</v>
      </c>
      <c r="O14" s="24">
        <v>2</v>
      </c>
      <c r="P14" s="24">
        <v>8</v>
      </c>
      <c r="Q14" s="24">
        <v>15</v>
      </c>
      <c r="R14" s="24">
        <v>22</v>
      </c>
      <c r="S14" s="24">
        <v>28</v>
      </c>
      <c r="T14" s="24">
        <v>-41</v>
      </c>
      <c r="U14" s="24">
        <v>-21</v>
      </c>
      <c r="V14" s="24">
        <v>35</v>
      </c>
      <c r="W14" s="24">
        <v>-73</v>
      </c>
      <c r="X14" s="24">
        <v>-33</v>
      </c>
      <c r="Y14" s="24">
        <v>-117</v>
      </c>
      <c r="Z14" s="24">
        <v>-70</v>
      </c>
      <c r="AA14" s="24">
        <v>-52</v>
      </c>
      <c r="AB14" s="24">
        <v>-130</v>
      </c>
      <c r="AC14" s="24">
        <v>-210</v>
      </c>
    </row>
    <row r="15" spans="1:29" x14ac:dyDescent="0.3">
      <c r="A15" s="125">
        <v>30</v>
      </c>
      <c r="B15" s="125">
        <v>50</v>
      </c>
      <c r="C15" s="21">
        <v>-9</v>
      </c>
      <c r="D15" s="21">
        <v>0</v>
      </c>
      <c r="E15" s="21">
        <v>6</v>
      </c>
      <c r="F15" s="21">
        <v>13</v>
      </c>
      <c r="G15" s="21">
        <v>20</v>
      </c>
      <c r="H15" s="21">
        <v>28</v>
      </c>
      <c r="I15" s="21">
        <v>45</v>
      </c>
      <c r="J15" s="21">
        <v>54</v>
      </c>
      <c r="K15" s="21">
        <v>-25</v>
      </c>
      <c r="L15" s="21">
        <v>-9</v>
      </c>
      <c r="M15" s="21">
        <v>0</v>
      </c>
      <c r="N15" s="21">
        <v>11</v>
      </c>
      <c r="O15" s="21">
        <v>18</v>
      </c>
      <c r="P15" s="21">
        <v>25</v>
      </c>
      <c r="Q15" s="21">
        <v>33</v>
      </c>
      <c r="R15" s="21">
        <v>42</v>
      </c>
      <c r="S15" s="21">
        <v>50</v>
      </c>
      <c r="T15" s="21">
        <v>-25</v>
      </c>
      <c r="U15" s="21">
        <v>0</v>
      </c>
      <c r="V15" s="21">
        <v>68</v>
      </c>
      <c r="W15" s="21">
        <v>-50</v>
      </c>
      <c r="X15" s="21">
        <v>0</v>
      </c>
      <c r="Y15" s="21">
        <v>-80</v>
      </c>
      <c r="Z15" s="21">
        <v>-25</v>
      </c>
      <c r="AA15" s="21">
        <v>0</v>
      </c>
      <c r="AB15" s="21">
        <v>0</v>
      </c>
      <c r="AC15" s="21">
        <v>0</v>
      </c>
    </row>
    <row r="16" spans="1:29" ht="15" thickBot="1" x14ac:dyDescent="0.35">
      <c r="A16" s="126"/>
      <c r="B16" s="126"/>
      <c r="C16" s="23">
        <v>-20</v>
      </c>
      <c r="D16" s="23">
        <v>-11</v>
      </c>
      <c r="E16" s="23">
        <v>-5</v>
      </c>
      <c r="F16" s="23">
        <v>2</v>
      </c>
      <c r="G16" s="23">
        <v>9</v>
      </c>
      <c r="H16" s="23">
        <v>17</v>
      </c>
      <c r="I16" s="23">
        <v>34</v>
      </c>
      <c r="J16" s="23">
        <v>43</v>
      </c>
      <c r="K16" s="23">
        <v>-41</v>
      </c>
      <c r="L16" s="23">
        <v>-25</v>
      </c>
      <c r="M16" s="23">
        <v>-16</v>
      </c>
      <c r="N16" s="23">
        <v>-5</v>
      </c>
      <c r="O16" s="23">
        <v>2</v>
      </c>
      <c r="P16" s="23">
        <v>9</v>
      </c>
      <c r="Q16" s="23">
        <v>17</v>
      </c>
      <c r="R16" s="23">
        <v>26</v>
      </c>
      <c r="S16" s="23">
        <v>34</v>
      </c>
      <c r="T16" s="23">
        <v>-50</v>
      </c>
      <c r="U16" s="23">
        <v>-25</v>
      </c>
      <c r="V16" s="23">
        <v>43</v>
      </c>
      <c r="W16" s="23">
        <v>-89</v>
      </c>
      <c r="X16" s="23">
        <v>-39</v>
      </c>
      <c r="Y16" s="23">
        <v>-142</v>
      </c>
      <c r="Z16" s="23">
        <v>-87</v>
      </c>
      <c r="AA16" s="23">
        <v>-62</v>
      </c>
      <c r="AB16" s="23">
        <v>-160</v>
      </c>
      <c r="AC16" s="23">
        <v>-250</v>
      </c>
    </row>
    <row r="17" spans="1:29" x14ac:dyDescent="0.3">
      <c r="A17" s="123">
        <v>50</v>
      </c>
      <c r="B17" s="123">
        <v>65</v>
      </c>
      <c r="C17" s="131">
        <v>10</v>
      </c>
      <c r="D17" s="131">
        <v>0</v>
      </c>
      <c r="E17" s="131">
        <v>6</v>
      </c>
      <c r="F17" s="131">
        <v>15</v>
      </c>
      <c r="G17" s="131">
        <v>24</v>
      </c>
      <c r="H17" s="131">
        <v>33</v>
      </c>
      <c r="I17" s="16">
        <v>54</v>
      </c>
      <c r="J17" s="16">
        <v>66</v>
      </c>
      <c r="K17" s="131">
        <v>-30</v>
      </c>
      <c r="L17" s="131">
        <v>-10</v>
      </c>
      <c r="M17" s="131">
        <v>0</v>
      </c>
      <c r="N17" s="131">
        <v>12</v>
      </c>
      <c r="O17" s="131">
        <v>21</v>
      </c>
      <c r="P17" s="131">
        <v>30</v>
      </c>
      <c r="Q17" s="131">
        <v>39</v>
      </c>
      <c r="R17" s="131">
        <v>51</v>
      </c>
      <c r="S17" s="16">
        <v>60</v>
      </c>
      <c r="T17" s="131">
        <v>-30</v>
      </c>
      <c r="U17" s="131">
        <v>0</v>
      </c>
      <c r="V17" s="16">
        <v>83</v>
      </c>
      <c r="W17" s="131">
        <v>-60</v>
      </c>
      <c r="X17" s="131">
        <v>0</v>
      </c>
      <c r="Y17" s="131">
        <v>-100</v>
      </c>
      <c r="Z17" s="131">
        <v>-30</v>
      </c>
      <c r="AA17" s="131">
        <v>0</v>
      </c>
      <c r="AB17" s="131">
        <v>0</v>
      </c>
      <c r="AC17" s="131">
        <v>0</v>
      </c>
    </row>
    <row r="18" spans="1:29" x14ac:dyDescent="0.3">
      <c r="A18" s="124"/>
      <c r="B18" s="124"/>
      <c r="C18" s="132"/>
      <c r="D18" s="132"/>
      <c r="E18" s="132"/>
      <c r="F18" s="132"/>
      <c r="G18" s="132"/>
      <c r="H18" s="132"/>
      <c r="I18" s="15">
        <v>41</v>
      </c>
      <c r="J18" s="15">
        <v>53</v>
      </c>
      <c r="K18" s="132"/>
      <c r="L18" s="132"/>
      <c r="M18" s="132"/>
      <c r="N18" s="132"/>
      <c r="O18" s="132"/>
      <c r="P18" s="132"/>
      <c r="Q18" s="132"/>
      <c r="R18" s="132"/>
      <c r="S18" s="15">
        <v>41</v>
      </c>
      <c r="T18" s="132"/>
      <c r="U18" s="132"/>
      <c r="V18" s="15">
        <v>53</v>
      </c>
      <c r="W18" s="132"/>
      <c r="X18" s="132"/>
      <c r="Y18" s="132"/>
      <c r="Z18" s="132"/>
      <c r="AA18" s="132"/>
      <c r="AB18" s="132"/>
      <c r="AC18" s="132"/>
    </row>
    <row r="19" spans="1:29" x14ac:dyDescent="0.3">
      <c r="A19" s="125">
        <v>65</v>
      </c>
      <c r="B19" s="125">
        <v>80</v>
      </c>
      <c r="C19" s="121">
        <v>-23</v>
      </c>
      <c r="D19" s="121">
        <v>-13</v>
      </c>
      <c r="E19" s="121">
        <v>-7</v>
      </c>
      <c r="F19" s="121">
        <v>2</v>
      </c>
      <c r="G19" s="121">
        <v>11</v>
      </c>
      <c r="H19" s="121">
        <v>20</v>
      </c>
      <c r="I19" s="12">
        <v>56</v>
      </c>
      <c r="J19" s="12">
        <v>72</v>
      </c>
      <c r="K19" s="121">
        <v>-49</v>
      </c>
      <c r="L19" s="121">
        <v>-29</v>
      </c>
      <c r="M19" s="121">
        <v>-19</v>
      </c>
      <c r="N19" s="121">
        <v>-7</v>
      </c>
      <c r="O19" s="121">
        <v>2</v>
      </c>
      <c r="P19" s="121">
        <v>11</v>
      </c>
      <c r="Q19" s="121">
        <v>20</v>
      </c>
      <c r="R19" s="121">
        <v>32</v>
      </c>
      <c r="S19" s="12">
        <v>62</v>
      </c>
      <c r="T19" s="121">
        <v>-60</v>
      </c>
      <c r="U19" s="121">
        <v>-30</v>
      </c>
      <c r="V19" s="12">
        <v>89</v>
      </c>
      <c r="W19" s="121">
        <v>-106</v>
      </c>
      <c r="X19" s="121">
        <v>-46</v>
      </c>
      <c r="Y19" s="121">
        <v>-174</v>
      </c>
      <c r="Z19" s="121">
        <v>-104</v>
      </c>
      <c r="AA19" s="121">
        <v>-74</v>
      </c>
      <c r="AB19" s="121">
        <v>-190</v>
      </c>
      <c r="AC19" s="121">
        <v>-300</v>
      </c>
    </row>
    <row r="20" spans="1:29" ht="15" thickBot="1" x14ac:dyDescent="0.35">
      <c r="A20" s="126"/>
      <c r="B20" s="126"/>
      <c r="C20" s="122"/>
      <c r="D20" s="122"/>
      <c r="E20" s="122"/>
      <c r="F20" s="122"/>
      <c r="G20" s="122"/>
      <c r="H20" s="122"/>
      <c r="I20" s="17">
        <v>43</v>
      </c>
      <c r="J20" s="17">
        <v>59</v>
      </c>
      <c r="K20" s="122"/>
      <c r="L20" s="122"/>
      <c r="M20" s="122"/>
      <c r="N20" s="122"/>
      <c r="O20" s="122"/>
      <c r="P20" s="122"/>
      <c r="Q20" s="122"/>
      <c r="R20" s="122"/>
      <c r="S20" s="17">
        <v>43</v>
      </c>
      <c r="T20" s="122"/>
      <c r="U20" s="122"/>
      <c r="V20" s="17">
        <v>59</v>
      </c>
      <c r="W20" s="122"/>
      <c r="X20" s="122"/>
      <c r="Y20" s="122"/>
      <c r="Z20" s="122"/>
      <c r="AA20" s="122"/>
      <c r="AB20" s="122"/>
      <c r="AC20" s="122"/>
    </row>
    <row r="21" spans="1:29" x14ac:dyDescent="0.3">
      <c r="A21" s="123">
        <v>80</v>
      </c>
      <c r="B21" s="123">
        <v>100</v>
      </c>
      <c r="C21" s="131">
        <v>-12</v>
      </c>
      <c r="D21" s="131">
        <v>0</v>
      </c>
      <c r="E21" s="131">
        <v>6</v>
      </c>
      <c r="F21" s="131">
        <v>18</v>
      </c>
      <c r="G21" s="131">
        <v>28</v>
      </c>
      <c r="H21" s="131">
        <v>38</v>
      </c>
      <c r="I21" s="16">
        <v>66</v>
      </c>
      <c r="J21" s="16">
        <v>86</v>
      </c>
      <c r="K21" s="131">
        <v>-36</v>
      </c>
      <c r="L21" s="131">
        <v>-12</v>
      </c>
      <c r="M21" s="131">
        <v>0</v>
      </c>
      <c r="N21" s="131">
        <v>13</v>
      </c>
      <c r="O21" s="131">
        <v>25</v>
      </c>
      <c r="P21" s="131">
        <v>35</v>
      </c>
      <c r="Q21" s="131">
        <v>45</v>
      </c>
      <c r="R21" s="131">
        <v>59</v>
      </c>
      <c r="S21" s="16">
        <v>73</v>
      </c>
      <c r="T21" s="131">
        <v>-36</v>
      </c>
      <c r="U21" s="131">
        <v>0</v>
      </c>
      <c r="V21" s="16">
        <v>106</v>
      </c>
      <c r="W21" s="131">
        <v>-72</v>
      </c>
      <c r="X21" s="131">
        <v>0</v>
      </c>
      <c r="Y21" s="131">
        <v>-120</v>
      </c>
      <c r="Z21" s="131">
        <v>-36</v>
      </c>
      <c r="AA21" s="131">
        <v>0</v>
      </c>
      <c r="AB21" s="131">
        <v>0</v>
      </c>
      <c r="AC21" s="131">
        <v>0</v>
      </c>
    </row>
    <row r="22" spans="1:29" x14ac:dyDescent="0.3">
      <c r="A22" s="124"/>
      <c r="B22" s="124"/>
      <c r="C22" s="132"/>
      <c r="D22" s="132"/>
      <c r="E22" s="132"/>
      <c r="F22" s="132"/>
      <c r="G22" s="132"/>
      <c r="H22" s="132"/>
      <c r="I22" s="15">
        <v>51</v>
      </c>
      <c r="J22" s="15">
        <v>71</v>
      </c>
      <c r="K22" s="132"/>
      <c r="L22" s="132"/>
      <c r="M22" s="132"/>
      <c r="N22" s="132"/>
      <c r="O22" s="132"/>
      <c r="P22" s="132"/>
      <c r="Q22" s="132"/>
      <c r="R22" s="132"/>
      <c r="S22" s="15">
        <v>51</v>
      </c>
      <c r="T22" s="132"/>
      <c r="U22" s="132"/>
      <c r="V22" s="15">
        <v>71</v>
      </c>
      <c r="W22" s="132"/>
      <c r="X22" s="132"/>
      <c r="Y22" s="132"/>
      <c r="Z22" s="132"/>
      <c r="AA22" s="132"/>
      <c r="AB22" s="132"/>
      <c r="AC22" s="132"/>
    </row>
    <row r="23" spans="1:29" x14ac:dyDescent="0.3">
      <c r="A23" s="135">
        <v>100</v>
      </c>
      <c r="B23" s="135">
        <v>120</v>
      </c>
      <c r="C23" s="137">
        <v>-27</v>
      </c>
      <c r="D23" s="137">
        <v>-15</v>
      </c>
      <c r="E23" s="137">
        <v>-9</v>
      </c>
      <c r="F23" s="137">
        <v>3</v>
      </c>
      <c r="G23" s="137">
        <v>13</v>
      </c>
      <c r="H23" s="137">
        <v>23</v>
      </c>
      <c r="I23" s="12">
        <v>69</v>
      </c>
      <c r="J23" s="12">
        <v>94</v>
      </c>
      <c r="K23" s="137">
        <v>-58</v>
      </c>
      <c r="L23" s="137">
        <v>-34</v>
      </c>
      <c r="M23" s="137">
        <v>-22</v>
      </c>
      <c r="N23" s="137">
        <v>-9</v>
      </c>
      <c r="O23" s="137">
        <v>3</v>
      </c>
      <c r="P23" s="137">
        <v>13</v>
      </c>
      <c r="Q23" s="137">
        <v>23</v>
      </c>
      <c r="R23" s="137">
        <v>37</v>
      </c>
      <c r="S23" s="12">
        <v>76</v>
      </c>
      <c r="T23" s="137">
        <v>-71</v>
      </c>
      <c r="U23" s="137">
        <v>-35</v>
      </c>
      <c r="V23" s="12">
        <v>114</v>
      </c>
      <c r="W23" s="137">
        <v>-126</v>
      </c>
      <c r="X23" s="137">
        <v>-54</v>
      </c>
      <c r="Y23" s="137">
        <v>-207</v>
      </c>
      <c r="Z23" s="137">
        <v>-123</v>
      </c>
      <c r="AA23" s="137">
        <v>-87</v>
      </c>
      <c r="AB23" s="137">
        <v>-220</v>
      </c>
      <c r="AC23" s="137">
        <v>-350</v>
      </c>
    </row>
    <row r="24" spans="1:29" ht="15" thickBot="1" x14ac:dyDescent="0.35">
      <c r="A24" s="136"/>
      <c r="B24" s="136"/>
      <c r="C24" s="138"/>
      <c r="D24" s="138"/>
      <c r="E24" s="138"/>
      <c r="F24" s="138"/>
      <c r="G24" s="138"/>
      <c r="H24" s="138"/>
      <c r="I24" s="17">
        <v>54</v>
      </c>
      <c r="J24" s="17">
        <v>79</v>
      </c>
      <c r="K24" s="138"/>
      <c r="L24" s="138"/>
      <c r="M24" s="138"/>
      <c r="N24" s="138"/>
      <c r="O24" s="138"/>
      <c r="P24" s="138"/>
      <c r="Q24" s="138"/>
      <c r="R24" s="138"/>
      <c r="S24" s="17">
        <v>54</v>
      </c>
      <c r="T24" s="138"/>
      <c r="U24" s="138"/>
      <c r="V24" s="17">
        <v>79</v>
      </c>
      <c r="W24" s="138"/>
      <c r="X24" s="138"/>
      <c r="Y24" s="138"/>
      <c r="Z24" s="138"/>
      <c r="AA24" s="138"/>
      <c r="AB24" s="138"/>
      <c r="AC24" s="138"/>
    </row>
    <row r="25" spans="1:29" x14ac:dyDescent="0.3">
      <c r="A25" s="123">
        <v>120</v>
      </c>
      <c r="B25" s="123">
        <v>140</v>
      </c>
      <c r="C25" s="134">
        <v>-14</v>
      </c>
      <c r="D25" s="134">
        <v>0</v>
      </c>
      <c r="E25" s="134">
        <v>7</v>
      </c>
      <c r="F25" s="134">
        <v>21</v>
      </c>
      <c r="G25" s="134">
        <v>33</v>
      </c>
      <c r="H25" s="134">
        <v>45</v>
      </c>
      <c r="I25" s="16">
        <v>81</v>
      </c>
      <c r="J25" s="16">
        <v>110</v>
      </c>
      <c r="K25" s="134">
        <v>-43</v>
      </c>
      <c r="L25" s="134">
        <v>-14</v>
      </c>
      <c r="M25" s="134">
        <v>0</v>
      </c>
      <c r="N25" s="134">
        <v>14</v>
      </c>
      <c r="O25" s="134">
        <v>28</v>
      </c>
      <c r="P25" s="134">
        <v>40</v>
      </c>
      <c r="Q25" s="134">
        <v>52</v>
      </c>
      <c r="R25" s="134">
        <v>68</v>
      </c>
      <c r="S25" s="16">
        <v>88</v>
      </c>
      <c r="T25" s="134">
        <v>-43</v>
      </c>
      <c r="U25" s="134">
        <v>0</v>
      </c>
      <c r="V25" s="16">
        <v>132</v>
      </c>
      <c r="W25" s="134">
        <v>-85</v>
      </c>
      <c r="X25" s="134">
        <v>0</v>
      </c>
      <c r="Y25" s="134">
        <v>-145</v>
      </c>
      <c r="Z25" s="134">
        <v>-43</v>
      </c>
      <c r="AA25" s="134">
        <v>0</v>
      </c>
      <c r="AB25" s="134">
        <v>0</v>
      </c>
      <c r="AC25" s="134">
        <v>0</v>
      </c>
    </row>
    <row r="26" spans="1:29" x14ac:dyDescent="0.3">
      <c r="A26" s="142"/>
      <c r="B26" s="142"/>
      <c r="C26" s="134"/>
      <c r="D26" s="134"/>
      <c r="E26" s="134"/>
      <c r="F26" s="134"/>
      <c r="G26" s="134"/>
      <c r="H26" s="134"/>
      <c r="I26" s="15">
        <v>63</v>
      </c>
      <c r="J26" s="15">
        <v>92</v>
      </c>
      <c r="K26" s="134"/>
      <c r="L26" s="134"/>
      <c r="M26" s="134"/>
      <c r="N26" s="134"/>
      <c r="O26" s="134"/>
      <c r="P26" s="134"/>
      <c r="Q26" s="134"/>
      <c r="R26" s="134"/>
      <c r="S26" s="15">
        <v>63</v>
      </c>
      <c r="T26" s="134"/>
      <c r="U26" s="134"/>
      <c r="V26" s="15">
        <v>92</v>
      </c>
      <c r="W26" s="134"/>
      <c r="X26" s="134"/>
      <c r="Y26" s="134"/>
      <c r="Z26" s="134"/>
      <c r="AA26" s="134"/>
      <c r="AB26" s="134"/>
      <c r="AC26" s="134"/>
    </row>
    <row r="27" spans="1:29" x14ac:dyDescent="0.3">
      <c r="A27" s="140">
        <v>140</v>
      </c>
      <c r="B27" s="140">
        <v>160</v>
      </c>
      <c r="C27" s="134"/>
      <c r="D27" s="134"/>
      <c r="E27" s="134"/>
      <c r="F27" s="134"/>
      <c r="G27" s="134"/>
      <c r="H27" s="134"/>
      <c r="I27" s="14">
        <v>83</v>
      </c>
      <c r="J27" s="14">
        <v>118</v>
      </c>
      <c r="K27" s="134"/>
      <c r="L27" s="134"/>
      <c r="M27" s="134"/>
      <c r="N27" s="134"/>
      <c r="O27" s="134"/>
      <c r="P27" s="134"/>
      <c r="Q27" s="134"/>
      <c r="R27" s="134"/>
      <c r="S27" s="14">
        <v>90</v>
      </c>
      <c r="T27" s="134"/>
      <c r="U27" s="134"/>
      <c r="V27" s="14">
        <v>140</v>
      </c>
      <c r="W27" s="134"/>
      <c r="X27" s="134"/>
      <c r="Y27" s="134"/>
      <c r="Z27" s="134"/>
      <c r="AA27" s="134"/>
      <c r="AB27" s="134"/>
      <c r="AC27" s="134"/>
    </row>
    <row r="28" spans="1:29" x14ac:dyDescent="0.3">
      <c r="A28" s="141"/>
      <c r="B28" s="141"/>
      <c r="C28" s="121">
        <v>-32</v>
      </c>
      <c r="D28" s="121">
        <v>-18</v>
      </c>
      <c r="E28" s="121">
        <v>-11</v>
      </c>
      <c r="F28" s="121">
        <v>3</v>
      </c>
      <c r="G28" s="121">
        <v>15</v>
      </c>
      <c r="H28" s="121">
        <v>27</v>
      </c>
      <c r="I28" s="14">
        <v>65</v>
      </c>
      <c r="J28" s="14">
        <v>100</v>
      </c>
      <c r="K28" s="121">
        <v>-68</v>
      </c>
      <c r="L28" s="121">
        <v>-39</v>
      </c>
      <c r="M28" s="121">
        <v>-25</v>
      </c>
      <c r="N28" s="121">
        <v>-11</v>
      </c>
      <c r="O28" s="121">
        <v>3</v>
      </c>
      <c r="P28" s="121">
        <v>15</v>
      </c>
      <c r="Q28" s="121">
        <v>27</v>
      </c>
      <c r="R28" s="121">
        <v>43</v>
      </c>
      <c r="S28" s="14">
        <v>65</v>
      </c>
      <c r="T28" s="121">
        <v>-83</v>
      </c>
      <c r="U28" s="121">
        <v>-40</v>
      </c>
      <c r="V28" s="14">
        <v>100</v>
      </c>
      <c r="W28" s="121">
        <v>-148</v>
      </c>
      <c r="X28" s="121">
        <v>-63</v>
      </c>
      <c r="Y28" s="121">
        <v>-245</v>
      </c>
      <c r="Z28" s="121">
        <v>-143</v>
      </c>
      <c r="AA28" s="121">
        <v>-100</v>
      </c>
      <c r="AB28" s="121">
        <v>-250</v>
      </c>
      <c r="AC28" s="121">
        <v>-400</v>
      </c>
    </row>
    <row r="29" spans="1:29" x14ac:dyDescent="0.3">
      <c r="A29" s="143">
        <v>160</v>
      </c>
      <c r="B29" s="143">
        <v>180</v>
      </c>
      <c r="C29" s="134"/>
      <c r="D29" s="134"/>
      <c r="E29" s="134"/>
      <c r="F29" s="134"/>
      <c r="G29" s="134"/>
      <c r="H29" s="134"/>
      <c r="I29" s="18">
        <v>86</v>
      </c>
      <c r="J29" s="18">
        <v>126</v>
      </c>
      <c r="K29" s="134"/>
      <c r="L29" s="134"/>
      <c r="M29" s="134"/>
      <c r="N29" s="134"/>
      <c r="O29" s="134"/>
      <c r="P29" s="134"/>
      <c r="Q29" s="134"/>
      <c r="R29" s="134"/>
      <c r="S29" s="18">
        <v>93</v>
      </c>
      <c r="T29" s="134"/>
      <c r="U29" s="134"/>
      <c r="V29" s="18">
        <v>148</v>
      </c>
      <c r="W29" s="134"/>
      <c r="X29" s="134"/>
      <c r="Y29" s="134"/>
      <c r="Z29" s="134"/>
      <c r="AA29" s="134"/>
      <c r="AB29" s="134"/>
      <c r="AC29" s="134"/>
    </row>
    <row r="30" spans="1:29" ht="15" thickBot="1" x14ac:dyDescent="0.35">
      <c r="A30" s="144"/>
      <c r="B30" s="144"/>
      <c r="C30" s="139"/>
      <c r="D30" s="139"/>
      <c r="E30" s="139"/>
      <c r="F30" s="139"/>
      <c r="G30" s="139"/>
      <c r="H30" s="139"/>
      <c r="I30" s="19">
        <v>68</v>
      </c>
      <c r="J30" s="19">
        <v>108</v>
      </c>
      <c r="K30" s="139"/>
      <c r="L30" s="139"/>
      <c r="M30" s="139"/>
      <c r="N30" s="139"/>
      <c r="O30" s="139"/>
      <c r="P30" s="139"/>
      <c r="Q30" s="139"/>
      <c r="R30" s="139"/>
      <c r="S30" s="19">
        <v>68</v>
      </c>
      <c r="T30" s="139"/>
      <c r="U30" s="139"/>
      <c r="V30" s="19">
        <v>108</v>
      </c>
      <c r="W30" s="139"/>
      <c r="X30" s="139"/>
      <c r="Y30" s="139"/>
      <c r="Z30" s="139"/>
      <c r="AA30" s="139"/>
      <c r="AB30" s="139"/>
      <c r="AC30" s="139"/>
    </row>
    <row r="31" spans="1:29" x14ac:dyDescent="0.3">
      <c r="A31" s="145">
        <v>180</v>
      </c>
      <c r="B31" s="145">
        <v>200</v>
      </c>
      <c r="C31" s="134">
        <v>-15</v>
      </c>
      <c r="D31" s="134">
        <v>0</v>
      </c>
      <c r="E31" s="134">
        <v>7</v>
      </c>
      <c r="F31" s="134">
        <v>24</v>
      </c>
      <c r="G31" s="134">
        <v>37</v>
      </c>
      <c r="H31" s="134">
        <v>51</v>
      </c>
      <c r="I31" s="13">
        <v>97</v>
      </c>
      <c r="J31" s="13">
        <v>142</v>
      </c>
      <c r="K31" s="134">
        <v>-50</v>
      </c>
      <c r="L31" s="134">
        <v>-15</v>
      </c>
      <c r="M31" s="134">
        <v>0</v>
      </c>
      <c r="N31" s="134">
        <v>16</v>
      </c>
      <c r="O31" s="134">
        <v>33</v>
      </c>
      <c r="P31" s="134">
        <v>46</v>
      </c>
      <c r="Q31" s="134">
        <v>60</v>
      </c>
      <c r="R31" s="134">
        <v>79</v>
      </c>
      <c r="S31" s="13">
        <v>106</v>
      </c>
      <c r="T31" s="134">
        <v>-50</v>
      </c>
      <c r="U31" s="134">
        <v>0</v>
      </c>
      <c r="V31" s="13">
        <v>168</v>
      </c>
      <c r="W31" s="134">
        <v>-100</v>
      </c>
      <c r="X31" s="134">
        <v>0</v>
      </c>
      <c r="Y31" s="134">
        <v>-170</v>
      </c>
      <c r="Z31" s="134">
        <v>-50</v>
      </c>
      <c r="AA31" s="134">
        <v>0</v>
      </c>
      <c r="AB31" s="134">
        <v>0</v>
      </c>
      <c r="AC31" s="134">
        <v>0</v>
      </c>
    </row>
    <row r="32" spans="1:29" x14ac:dyDescent="0.3">
      <c r="A32" s="140"/>
      <c r="B32" s="140"/>
      <c r="C32" s="134"/>
      <c r="D32" s="134"/>
      <c r="E32" s="134"/>
      <c r="F32" s="134"/>
      <c r="G32" s="134"/>
      <c r="H32" s="134"/>
      <c r="I32" s="14">
        <v>77</v>
      </c>
      <c r="J32" s="14">
        <v>122</v>
      </c>
      <c r="K32" s="134"/>
      <c r="L32" s="134"/>
      <c r="M32" s="134"/>
      <c r="N32" s="134"/>
      <c r="O32" s="134"/>
      <c r="P32" s="134"/>
      <c r="Q32" s="134"/>
      <c r="R32" s="134"/>
      <c r="S32" s="14">
        <v>77</v>
      </c>
      <c r="T32" s="134"/>
      <c r="U32" s="134"/>
      <c r="V32" s="14">
        <v>122</v>
      </c>
      <c r="W32" s="134"/>
      <c r="X32" s="134"/>
      <c r="Y32" s="134"/>
      <c r="Z32" s="134"/>
      <c r="AA32" s="134"/>
      <c r="AB32" s="134"/>
      <c r="AC32" s="134"/>
    </row>
    <row r="33" spans="1:29" x14ac:dyDescent="0.3">
      <c r="A33" s="142">
        <v>200</v>
      </c>
      <c r="B33" s="142">
        <v>225</v>
      </c>
      <c r="C33" s="134"/>
      <c r="D33" s="134"/>
      <c r="E33" s="134"/>
      <c r="F33" s="134"/>
      <c r="G33" s="134"/>
      <c r="H33" s="134"/>
      <c r="I33" s="15">
        <v>100</v>
      </c>
      <c r="J33" s="15">
        <v>150</v>
      </c>
      <c r="K33" s="134"/>
      <c r="L33" s="134"/>
      <c r="M33" s="134"/>
      <c r="N33" s="134"/>
      <c r="O33" s="134"/>
      <c r="P33" s="134"/>
      <c r="Q33" s="134"/>
      <c r="R33" s="134"/>
      <c r="S33" s="15">
        <v>109</v>
      </c>
      <c r="T33" s="134"/>
      <c r="U33" s="134"/>
      <c r="V33" s="15">
        <v>176</v>
      </c>
      <c r="W33" s="134"/>
      <c r="X33" s="134"/>
      <c r="Y33" s="134"/>
      <c r="Z33" s="134"/>
      <c r="AA33" s="134"/>
      <c r="AB33" s="134"/>
      <c r="AC33" s="134"/>
    </row>
    <row r="34" spans="1:29" x14ac:dyDescent="0.3">
      <c r="A34" s="124"/>
      <c r="B34" s="124"/>
      <c r="C34" s="121">
        <v>-35</v>
      </c>
      <c r="D34" s="121">
        <v>-20</v>
      </c>
      <c r="E34" s="121">
        <v>-13</v>
      </c>
      <c r="F34" s="121">
        <v>4</v>
      </c>
      <c r="G34" s="121">
        <v>17</v>
      </c>
      <c r="H34" s="121">
        <v>31</v>
      </c>
      <c r="I34" s="15">
        <v>80</v>
      </c>
      <c r="J34" s="15">
        <v>130</v>
      </c>
      <c r="K34" s="121">
        <v>-79</v>
      </c>
      <c r="L34" s="121">
        <v>-44</v>
      </c>
      <c r="M34" s="121">
        <v>-29</v>
      </c>
      <c r="N34" s="121">
        <v>-13</v>
      </c>
      <c r="O34" s="121">
        <v>4</v>
      </c>
      <c r="P34" s="121">
        <v>17</v>
      </c>
      <c r="Q34" s="121">
        <v>31</v>
      </c>
      <c r="R34" s="121">
        <v>50</v>
      </c>
      <c r="S34" s="15">
        <v>80</v>
      </c>
      <c r="T34" s="121">
        <v>-93</v>
      </c>
      <c r="U34" s="121">
        <v>-46</v>
      </c>
      <c r="V34" s="15">
        <v>130</v>
      </c>
      <c r="W34" s="121">
        <v>-172</v>
      </c>
      <c r="X34" s="121">
        <v>-72</v>
      </c>
      <c r="Y34" s="121">
        <v>-285</v>
      </c>
      <c r="Z34" s="121">
        <v>-165</v>
      </c>
      <c r="AA34" s="121">
        <v>-115</v>
      </c>
      <c r="AB34" s="121">
        <v>-290</v>
      </c>
      <c r="AC34" s="121">
        <v>-460</v>
      </c>
    </row>
    <row r="35" spans="1:29" x14ac:dyDescent="0.3">
      <c r="A35" s="135">
        <v>225</v>
      </c>
      <c r="B35" s="135">
        <v>250</v>
      </c>
      <c r="C35" s="134"/>
      <c r="D35" s="134"/>
      <c r="E35" s="134"/>
      <c r="F35" s="134"/>
      <c r="G35" s="134"/>
      <c r="H35" s="134"/>
      <c r="I35" s="12">
        <v>104</v>
      </c>
      <c r="J35" s="12">
        <v>160</v>
      </c>
      <c r="K35" s="134"/>
      <c r="L35" s="134"/>
      <c r="M35" s="134"/>
      <c r="N35" s="134"/>
      <c r="O35" s="134"/>
      <c r="P35" s="134"/>
      <c r="Q35" s="134"/>
      <c r="R35" s="134"/>
      <c r="S35" s="12">
        <v>113</v>
      </c>
      <c r="T35" s="134"/>
      <c r="U35" s="134"/>
      <c r="V35" s="12">
        <v>186</v>
      </c>
      <c r="W35" s="134"/>
      <c r="X35" s="134"/>
      <c r="Y35" s="134"/>
      <c r="Z35" s="134"/>
      <c r="AA35" s="134"/>
      <c r="AB35" s="134"/>
      <c r="AC35" s="134"/>
    </row>
    <row r="36" spans="1:29" ht="15" thickBot="1" x14ac:dyDescent="0.35">
      <c r="A36" s="136"/>
      <c r="B36" s="136"/>
      <c r="C36" s="139"/>
      <c r="D36" s="139"/>
      <c r="E36" s="139"/>
      <c r="F36" s="139"/>
      <c r="G36" s="139"/>
      <c r="H36" s="139"/>
      <c r="I36" s="17">
        <v>84</v>
      </c>
      <c r="J36" s="17">
        <v>140</v>
      </c>
      <c r="K36" s="139"/>
      <c r="L36" s="139"/>
      <c r="M36" s="139"/>
      <c r="N36" s="139"/>
      <c r="O36" s="139"/>
      <c r="P36" s="139"/>
      <c r="Q36" s="139"/>
      <c r="R36" s="139"/>
      <c r="S36" s="17">
        <v>84</v>
      </c>
      <c r="T36" s="139"/>
      <c r="U36" s="139"/>
      <c r="V36" s="17">
        <v>140</v>
      </c>
      <c r="W36" s="139"/>
      <c r="X36" s="139"/>
      <c r="Y36" s="139"/>
      <c r="Z36" s="139"/>
      <c r="AA36" s="139"/>
      <c r="AB36" s="139"/>
      <c r="AC36" s="139"/>
    </row>
    <row r="37" spans="1:29" x14ac:dyDescent="0.3">
      <c r="A37" s="123">
        <v>250</v>
      </c>
      <c r="B37" s="123">
        <v>280</v>
      </c>
      <c r="C37" s="131">
        <v>-17</v>
      </c>
      <c r="D37" s="131">
        <v>0</v>
      </c>
      <c r="E37" s="131">
        <v>7</v>
      </c>
      <c r="F37" s="131">
        <v>27</v>
      </c>
      <c r="G37" s="131">
        <v>43</v>
      </c>
      <c r="H37" s="131">
        <v>57</v>
      </c>
      <c r="I37" s="16">
        <v>117</v>
      </c>
      <c r="J37" s="16">
        <v>181</v>
      </c>
      <c r="K37" s="131">
        <v>-56</v>
      </c>
      <c r="L37" s="131">
        <v>-17</v>
      </c>
      <c r="M37" s="131">
        <v>0</v>
      </c>
      <c r="N37" s="131">
        <v>16</v>
      </c>
      <c r="O37" s="131">
        <v>36</v>
      </c>
      <c r="P37" s="131">
        <v>52</v>
      </c>
      <c r="Q37" s="131">
        <v>66</v>
      </c>
      <c r="R37" s="131">
        <v>88</v>
      </c>
      <c r="S37" s="16">
        <v>126</v>
      </c>
      <c r="T37" s="131">
        <v>-56</v>
      </c>
      <c r="U37" s="131">
        <v>0</v>
      </c>
      <c r="V37" s="16">
        <v>210</v>
      </c>
      <c r="W37" s="131">
        <v>-110</v>
      </c>
      <c r="X37" s="131">
        <v>0</v>
      </c>
      <c r="Y37" s="131">
        <v>-190</v>
      </c>
      <c r="Z37" s="131">
        <v>-56</v>
      </c>
      <c r="AA37" s="131">
        <v>0</v>
      </c>
      <c r="AB37" s="131">
        <v>0</v>
      </c>
      <c r="AC37" s="131">
        <v>0</v>
      </c>
    </row>
    <row r="38" spans="1:29" x14ac:dyDescent="0.3">
      <c r="A38" s="124"/>
      <c r="B38" s="124"/>
      <c r="C38" s="132"/>
      <c r="D38" s="132"/>
      <c r="E38" s="132"/>
      <c r="F38" s="132"/>
      <c r="G38" s="132"/>
      <c r="H38" s="132"/>
      <c r="I38" s="15">
        <v>94</v>
      </c>
      <c r="J38" s="15">
        <v>158</v>
      </c>
      <c r="K38" s="132"/>
      <c r="L38" s="132"/>
      <c r="M38" s="132"/>
      <c r="N38" s="132"/>
      <c r="O38" s="132"/>
      <c r="P38" s="132"/>
      <c r="Q38" s="132"/>
      <c r="R38" s="132"/>
      <c r="S38" s="15">
        <v>94</v>
      </c>
      <c r="T38" s="132"/>
      <c r="U38" s="132"/>
      <c r="V38" s="15">
        <v>158</v>
      </c>
      <c r="W38" s="132"/>
      <c r="X38" s="132"/>
      <c r="Y38" s="132"/>
      <c r="Z38" s="132"/>
      <c r="AA38" s="132"/>
      <c r="AB38" s="132"/>
      <c r="AC38" s="132"/>
    </row>
    <row r="39" spans="1:29" x14ac:dyDescent="0.3">
      <c r="A39" s="135">
        <v>280</v>
      </c>
      <c r="B39" s="135">
        <v>315</v>
      </c>
      <c r="C39" s="137">
        <v>-40</v>
      </c>
      <c r="D39" s="137">
        <v>-23</v>
      </c>
      <c r="E39" s="137">
        <v>-16</v>
      </c>
      <c r="F39" s="137">
        <v>4</v>
      </c>
      <c r="G39" s="137">
        <v>20</v>
      </c>
      <c r="H39" s="137">
        <v>34</v>
      </c>
      <c r="I39" s="12">
        <v>121</v>
      </c>
      <c r="J39" s="12">
        <v>193</v>
      </c>
      <c r="K39" s="137">
        <v>-88</v>
      </c>
      <c r="L39" s="137">
        <v>-49</v>
      </c>
      <c r="M39" s="137">
        <v>-32</v>
      </c>
      <c r="N39" s="137">
        <v>-16</v>
      </c>
      <c r="O39" s="137">
        <v>4</v>
      </c>
      <c r="P39" s="137">
        <v>20</v>
      </c>
      <c r="Q39" s="137">
        <v>34</v>
      </c>
      <c r="R39" s="137">
        <v>56</v>
      </c>
      <c r="S39" s="12">
        <v>130</v>
      </c>
      <c r="T39" s="137">
        <v>-108</v>
      </c>
      <c r="U39" s="137">
        <v>-52</v>
      </c>
      <c r="V39" s="12">
        <v>222</v>
      </c>
      <c r="W39" s="137">
        <v>-191</v>
      </c>
      <c r="X39" s="137">
        <v>-81</v>
      </c>
      <c r="Y39" s="137">
        <v>-320</v>
      </c>
      <c r="Z39" s="137">
        <v>-186</v>
      </c>
      <c r="AA39" s="137">
        <v>-130</v>
      </c>
      <c r="AB39" s="137">
        <v>-320</v>
      </c>
      <c r="AC39" s="137">
        <v>-520</v>
      </c>
    </row>
    <row r="40" spans="1:29" ht="15" thickBot="1" x14ac:dyDescent="0.35">
      <c r="A40" s="136"/>
      <c r="B40" s="136"/>
      <c r="C40" s="138"/>
      <c r="D40" s="138"/>
      <c r="E40" s="138"/>
      <c r="F40" s="138"/>
      <c r="G40" s="138"/>
      <c r="H40" s="138"/>
      <c r="I40" s="17">
        <v>98</v>
      </c>
      <c r="J40" s="17">
        <v>170</v>
      </c>
      <c r="K40" s="138"/>
      <c r="L40" s="138"/>
      <c r="M40" s="138"/>
      <c r="N40" s="138"/>
      <c r="O40" s="138"/>
      <c r="P40" s="138"/>
      <c r="Q40" s="138"/>
      <c r="R40" s="138"/>
      <c r="S40" s="17">
        <v>98</v>
      </c>
      <c r="T40" s="138"/>
      <c r="U40" s="138"/>
      <c r="V40" s="17">
        <v>170</v>
      </c>
      <c r="W40" s="138"/>
      <c r="X40" s="138"/>
      <c r="Y40" s="138"/>
      <c r="Z40" s="138"/>
      <c r="AA40" s="138"/>
      <c r="AB40" s="138"/>
      <c r="AC40" s="138"/>
    </row>
    <row r="41" spans="1:29" x14ac:dyDescent="0.3">
      <c r="A41" s="123">
        <v>315</v>
      </c>
      <c r="B41" s="123">
        <v>355</v>
      </c>
      <c r="C41" s="131">
        <v>-17</v>
      </c>
      <c r="D41" s="131">
        <v>0</v>
      </c>
      <c r="E41" s="131">
        <v>7</v>
      </c>
      <c r="F41" s="131">
        <v>29</v>
      </c>
      <c r="G41" s="131">
        <v>46</v>
      </c>
      <c r="H41" s="131">
        <v>62</v>
      </c>
      <c r="I41" s="16">
        <v>133</v>
      </c>
      <c r="J41" s="16">
        <v>215</v>
      </c>
      <c r="K41" s="131">
        <v>-62</v>
      </c>
      <c r="L41" s="131">
        <v>-18</v>
      </c>
      <c r="M41" s="131">
        <v>0</v>
      </c>
      <c r="N41" s="131">
        <v>18</v>
      </c>
      <c r="O41" s="131">
        <v>40</v>
      </c>
      <c r="P41" s="131">
        <v>57</v>
      </c>
      <c r="Q41" s="131">
        <v>73</v>
      </c>
      <c r="R41" s="131">
        <v>98</v>
      </c>
      <c r="S41" s="16">
        <v>144</v>
      </c>
      <c r="T41" s="131">
        <v>-62</v>
      </c>
      <c r="U41" s="131">
        <v>0</v>
      </c>
      <c r="V41" s="16">
        <v>247</v>
      </c>
      <c r="W41" s="131">
        <v>-125</v>
      </c>
      <c r="X41" s="131">
        <v>0</v>
      </c>
      <c r="Y41" s="131">
        <v>-210</v>
      </c>
      <c r="Z41" s="131">
        <v>-62</v>
      </c>
      <c r="AA41" s="131">
        <v>0</v>
      </c>
      <c r="AB41" s="131">
        <v>0</v>
      </c>
      <c r="AC41" s="131">
        <v>0</v>
      </c>
    </row>
    <row r="42" spans="1:29" x14ac:dyDescent="0.3">
      <c r="A42" s="124"/>
      <c r="B42" s="124"/>
      <c r="C42" s="132"/>
      <c r="D42" s="132"/>
      <c r="E42" s="132"/>
      <c r="F42" s="132"/>
      <c r="G42" s="132"/>
      <c r="H42" s="132"/>
      <c r="I42" s="15">
        <v>108</v>
      </c>
      <c r="J42" s="15">
        <v>190</v>
      </c>
      <c r="K42" s="132"/>
      <c r="L42" s="132"/>
      <c r="M42" s="132"/>
      <c r="N42" s="132"/>
      <c r="O42" s="132"/>
      <c r="P42" s="132"/>
      <c r="Q42" s="132"/>
      <c r="R42" s="132"/>
      <c r="S42" s="15">
        <v>108</v>
      </c>
      <c r="T42" s="132"/>
      <c r="U42" s="132"/>
      <c r="V42" s="15">
        <v>190</v>
      </c>
      <c r="W42" s="132"/>
      <c r="X42" s="132"/>
      <c r="Y42" s="132"/>
      <c r="Z42" s="132"/>
      <c r="AA42" s="132"/>
      <c r="AB42" s="132"/>
      <c r="AC42" s="132"/>
    </row>
    <row r="43" spans="1:29" x14ac:dyDescent="0.3">
      <c r="A43" s="135">
        <v>355</v>
      </c>
      <c r="B43" s="135">
        <v>400</v>
      </c>
      <c r="C43" s="137">
        <v>-43</v>
      </c>
      <c r="D43" s="137">
        <v>-25</v>
      </c>
      <c r="E43" s="137">
        <v>-18</v>
      </c>
      <c r="F43" s="137">
        <v>4</v>
      </c>
      <c r="G43" s="137">
        <v>21</v>
      </c>
      <c r="H43" s="137">
        <v>37</v>
      </c>
      <c r="I43" s="12">
        <v>139</v>
      </c>
      <c r="J43" s="12">
        <v>233</v>
      </c>
      <c r="K43" s="137">
        <v>-98</v>
      </c>
      <c r="L43" s="137">
        <v>-54</v>
      </c>
      <c r="M43" s="137">
        <v>-36</v>
      </c>
      <c r="N43" s="137">
        <v>-18</v>
      </c>
      <c r="O43" s="137">
        <v>4</v>
      </c>
      <c r="P43" s="137">
        <v>21</v>
      </c>
      <c r="Q43" s="137">
        <v>37</v>
      </c>
      <c r="R43" s="137">
        <v>62</v>
      </c>
      <c r="S43" s="12">
        <v>150</v>
      </c>
      <c r="T43" s="137">
        <v>-119</v>
      </c>
      <c r="U43" s="137">
        <v>-57</v>
      </c>
      <c r="V43" s="12">
        <v>265</v>
      </c>
      <c r="W43" s="137">
        <v>-214</v>
      </c>
      <c r="X43" s="137">
        <v>-89</v>
      </c>
      <c r="Y43" s="137">
        <v>-350</v>
      </c>
      <c r="Z43" s="137">
        <v>-202</v>
      </c>
      <c r="AA43" s="137">
        <v>-140</v>
      </c>
      <c r="AB43" s="137">
        <v>-360</v>
      </c>
      <c r="AC43" s="137">
        <v>-570</v>
      </c>
    </row>
    <row r="44" spans="1:29" ht="15" thickBot="1" x14ac:dyDescent="0.35">
      <c r="A44" s="136"/>
      <c r="B44" s="136"/>
      <c r="C44" s="138"/>
      <c r="D44" s="138"/>
      <c r="E44" s="138"/>
      <c r="F44" s="138"/>
      <c r="G44" s="138"/>
      <c r="H44" s="138"/>
      <c r="I44" s="17">
        <v>114</v>
      </c>
      <c r="J44" s="17">
        <v>208</v>
      </c>
      <c r="K44" s="138"/>
      <c r="L44" s="138"/>
      <c r="M44" s="138"/>
      <c r="N44" s="138"/>
      <c r="O44" s="138"/>
      <c r="P44" s="138"/>
      <c r="Q44" s="138"/>
      <c r="R44" s="138"/>
      <c r="S44" s="17">
        <v>114</v>
      </c>
      <c r="T44" s="138"/>
      <c r="U44" s="138"/>
      <c r="V44" s="17">
        <v>208</v>
      </c>
      <c r="W44" s="138"/>
      <c r="X44" s="138"/>
      <c r="Y44" s="138"/>
      <c r="Z44" s="138"/>
      <c r="AA44" s="138"/>
      <c r="AB44" s="138"/>
      <c r="AC44" s="138"/>
    </row>
    <row r="45" spans="1:29" x14ac:dyDescent="0.3">
      <c r="A45" s="123">
        <v>400</v>
      </c>
      <c r="B45" s="123">
        <v>450</v>
      </c>
      <c r="C45" s="131">
        <v>-20</v>
      </c>
      <c r="D45" s="131">
        <v>0</v>
      </c>
      <c r="E45" s="131">
        <v>7</v>
      </c>
      <c r="F45" s="131">
        <v>32</v>
      </c>
      <c r="G45" s="131">
        <v>50</v>
      </c>
      <c r="H45" s="131">
        <v>67</v>
      </c>
      <c r="I45" s="16">
        <v>153</v>
      </c>
      <c r="J45" s="16">
        <v>259</v>
      </c>
      <c r="K45" s="131">
        <v>-68</v>
      </c>
      <c r="L45" s="131">
        <v>-20</v>
      </c>
      <c r="M45" s="131">
        <v>0</v>
      </c>
      <c r="N45" s="131">
        <v>20</v>
      </c>
      <c r="O45" s="131">
        <v>45</v>
      </c>
      <c r="P45" s="131">
        <v>63</v>
      </c>
      <c r="Q45" s="131">
        <v>80</v>
      </c>
      <c r="R45" s="131">
        <v>108</v>
      </c>
      <c r="S45" s="16">
        <v>156</v>
      </c>
      <c r="T45" s="131">
        <v>-68</v>
      </c>
      <c r="U45" s="131">
        <v>0</v>
      </c>
      <c r="V45" s="16">
        <v>295</v>
      </c>
      <c r="W45" s="131">
        <v>-135</v>
      </c>
      <c r="X45" s="131">
        <v>0</v>
      </c>
      <c r="Y45" s="131">
        <v>-230</v>
      </c>
      <c r="Z45" s="131">
        <v>-68</v>
      </c>
      <c r="AA45" s="131">
        <v>0</v>
      </c>
      <c r="AB45" s="131">
        <v>0</v>
      </c>
      <c r="AC45" s="131">
        <v>0</v>
      </c>
    </row>
    <row r="46" spans="1:29" x14ac:dyDescent="0.3">
      <c r="A46" s="124"/>
      <c r="B46" s="124"/>
      <c r="C46" s="132"/>
      <c r="D46" s="132"/>
      <c r="E46" s="132"/>
      <c r="F46" s="132"/>
      <c r="G46" s="132"/>
      <c r="H46" s="132"/>
      <c r="I46" s="15">
        <v>126</v>
      </c>
      <c r="J46" s="15">
        <v>232</v>
      </c>
      <c r="K46" s="132"/>
      <c r="L46" s="132"/>
      <c r="M46" s="132"/>
      <c r="N46" s="132"/>
      <c r="O46" s="132"/>
      <c r="P46" s="132"/>
      <c r="Q46" s="132"/>
      <c r="R46" s="132"/>
      <c r="S46" s="15">
        <v>126</v>
      </c>
      <c r="T46" s="132"/>
      <c r="U46" s="132"/>
      <c r="V46" s="15">
        <v>232</v>
      </c>
      <c r="W46" s="132"/>
      <c r="X46" s="132"/>
      <c r="Y46" s="132"/>
      <c r="Z46" s="132"/>
      <c r="AA46" s="132"/>
      <c r="AB46" s="132"/>
      <c r="AC46" s="132"/>
    </row>
    <row r="47" spans="1:29" x14ac:dyDescent="0.3">
      <c r="A47" s="135">
        <v>450</v>
      </c>
      <c r="B47" s="135">
        <v>500</v>
      </c>
      <c r="C47" s="137">
        <v>-47</v>
      </c>
      <c r="D47" s="137">
        <v>-27</v>
      </c>
      <c r="E47" s="137">
        <v>-20</v>
      </c>
      <c r="F47" s="137">
        <v>5</v>
      </c>
      <c r="G47" s="137">
        <v>23</v>
      </c>
      <c r="H47" s="137">
        <v>40</v>
      </c>
      <c r="I47" s="12">
        <v>159</v>
      </c>
      <c r="J47" s="12">
        <v>279</v>
      </c>
      <c r="K47" s="137">
        <v>-108</v>
      </c>
      <c r="L47" s="137">
        <v>-60</v>
      </c>
      <c r="M47" s="137">
        <v>-40</v>
      </c>
      <c r="N47" s="137">
        <v>-20</v>
      </c>
      <c r="O47" s="137">
        <v>5</v>
      </c>
      <c r="P47" s="137">
        <v>23</v>
      </c>
      <c r="Q47" s="137">
        <v>40</v>
      </c>
      <c r="R47" s="137">
        <v>68</v>
      </c>
      <c r="S47" s="12">
        <v>172</v>
      </c>
      <c r="T47" s="137">
        <v>-131</v>
      </c>
      <c r="U47" s="137">
        <v>-63</v>
      </c>
      <c r="V47" s="12">
        <v>315</v>
      </c>
      <c r="W47" s="137">
        <v>-232</v>
      </c>
      <c r="X47" s="137">
        <v>-97</v>
      </c>
      <c r="Y47" s="137">
        <v>-385</v>
      </c>
      <c r="Z47" s="137">
        <v>-223</v>
      </c>
      <c r="AA47" s="137">
        <v>-155</v>
      </c>
      <c r="AB47" s="137">
        <v>-400</v>
      </c>
      <c r="AC47" s="137">
        <v>-630</v>
      </c>
    </row>
    <row r="48" spans="1:29" ht="15" thickBot="1" x14ac:dyDescent="0.35">
      <c r="A48" s="136"/>
      <c r="B48" s="136"/>
      <c r="C48" s="138"/>
      <c r="D48" s="138"/>
      <c r="E48" s="138"/>
      <c r="F48" s="138"/>
      <c r="G48" s="138"/>
      <c r="H48" s="138"/>
      <c r="I48" s="17">
        <v>132</v>
      </c>
      <c r="J48" s="17">
        <v>252</v>
      </c>
      <c r="K48" s="138"/>
      <c r="L48" s="138"/>
      <c r="M48" s="138"/>
      <c r="N48" s="138"/>
      <c r="O48" s="138"/>
      <c r="P48" s="138"/>
      <c r="Q48" s="138"/>
      <c r="R48" s="138"/>
      <c r="S48" s="17">
        <v>132</v>
      </c>
      <c r="T48" s="138"/>
      <c r="U48" s="138"/>
      <c r="V48" s="17">
        <v>252</v>
      </c>
      <c r="W48" s="138"/>
      <c r="X48" s="138"/>
      <c r="Y48" s="138"/>
      <c r="Z48" s="138"/>
      <c r="AA48" s="138"/>
      <c r="AB48" s="138"/>
      <c r="AC48" s="138"/>
    </row>
    <row r="50" spans="1:13" ht="21" x14ac:dyDescent="0.4">
      <c r="A50" s="118" t="s">
        <v>61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</row>
    <row r="52" spans="1:13" ht="20.399999999999999" thickBot="1" x14ac:dyDescent="0.45">
      <c r="A52" s="117" t="s">
        <v>43</v>
      </c>
      <c r="B52" s="117"/>
      <c r="C52" s="120" t="s">
        <v>60</v>
      </c>
      <c r="D52" s="120"/>
      <c r="E52" s="120"/>
      <c r="F52" s="120"/>
      <c r="G52" s="120"/>
      <c r="H52" s="120"/>
      <c r="I52" s="120"/>
      <c r="J52" s="120"/>
      <c r="K52" s="120"/>
      <c r="L52" s="120"/>
      <c r="M52" s="120"/>
    </row>
    <row r="53" spans="1:13" ht="18.600000000000001" thickTop="1" thickBot="1" x14ac:dyDescent="0.4">
      <c r="A53" s="9" t="s">
        <v>47</v>
      </c>
      <c r="B53" s="9" t="s">
        <v>46</v>
      </c>
      <c r="C53" s="10" t="s">
        <v>49</v>
      </c>
      <c r="D53" s="10" t="s">
        <v>50</v>
      </c>
      <c r="E53" s="10" t="s">
        <v>51</v>
      </c>
      <c r="F53" s="10" t="s">
        <v>52</v>
      </c>
      <c r="G53" s="10" t="s">
        <v>53</v>
      </c>
      <c r="H53" s="10" t="s">
        <v>59</v>
      </c>
      <c r="I53" s="10" t="s">
        <v>54</v>
      </c>
      <c r="J53" s="10" t="s">
        <v>55</v>
      </c>
      <c r="K53" s="10" t="s">
        <v>56</v>
      </c>
      <c r="L53" s="10" t="s">
        <v>58</v>
      </c>
      <c r="M53" s="10" t="s">
        <v>57</v>
      </c>
    </row>
    <row r="54" spans="1:13" ht="15" thickTop="1" x14ac:dyDescent="0.3">
      <c r="A54" s="133">
        <v>500</v>
      </c>
      <c r="B54" s="133">
        <v>630</v>
      </c>
      <c r="C54" s="11">
        <v>-22</v>
      </c>
      <c r="D54" s="11">
        <v>0</v>
      </c>
      <c r="E54" s="11">
        <v>88</v>
      </c>
      <c r="F54" s="11">
        <v>-76</v>
      </c>
      <c r="G54" s="11">
        <v>0</v>
      </c>
      <c r="H54" s="11">
        <v>114</v>
      </c>
      <c r="I54" s="11">
        <v>-145</v>
      </c>
      <c r="J54" s="11">
        <v>0</v>
      </c>
      <c r="K54" s="11">
        <v>0</v>
      </c>
      <c r="L54" s="11">
        <v>0</v>
      </c>
      <c r="M54" s="11">
        <v>0</v>
      </c>
    </row>
    <row r="55" spans="1:13" x14ac:dyDescent="0.3">
      <c r="A55" s="133"/>
      <c r="B55" s="133"/>
      <c r="C55" s="2">
        <v>-66</v>
      </c>
      <c r="D55" s="2">
        <v>-44</v>
      </c>
      <c r="E55" s="2">
        <v>44</v>
      </c>
      <c r="F55" s="2">
        <v>-146</v>
      </c>
      <c r="G55" s="2">
        <v>-70</v>
      </c>
      <c r="H55" s="2">
        <v>44</v>
      </c>
      <c r="I55" s="2">
        <v>-160</v>
      </c>
      <c r="J55" s="2">
        <v>-110</v>
      </c>
      <c r="K55" s="2">
        <v>-175</v>
      </c>
      <c r="L55" s="2">
        <v>-280</v>
      </c>
      <c r="M55" s="2">
        <v>-440</v>
      </c>
    </row>
    <row r="56" spans="1:13" x14ac:dyDescent="0.3">
      <c r="A56" s="133">
        <v>630</v>
      </c>
      <c r="B56" s="133">
        <v>800</v>
      </c>
      <c r="C56" s="11">
        <v>-24</v>
      </c>
      <c r="D56" s="11">
        <v>0</v>
      </c>
      <c r="E56" s="11">
        <v>100</v>
      </c>
      <c r="F56" s="11">
        <v>-80</v>
      </c>
      <c r="G56" s="11">
        <v>0</v>
      </c>
      <c r="H56" s="11">
        <v>130</v>
      </c>
      <c r="I56" s="11">
        <v>-160</v>
      </c>
      <c r="J56" s="11">
        <v>0</v>
      </c>
      <c r="K56" s="11">
        <v>0</v>
      </c>
      <c r="L56" s="11">
        <v>0</v>
      </c>
      <c r="M56" s="11">
        <v>0</v>
      </c>
    </row>
    <row r="57" spans="1:13" x14ac:dyDescent="0.3">
      <c r="A57" s="133"/>
      <c r="B57" s="133"/>
      <c r="C57" s="2">
        <v>-74</v>
      </c>
      <c r="D57" s="2">
        <v>-50</v>
      </c>
      <c r="E57" s="2">
        <v>50</v>
      </c>
      <c r="F57" s="2">
        <v>-160</v>
      </c>
      <c r="G57" s="2">
        <v>-80</v>
      </c>
      <c r="H57" s="2">
        <v>50</v>
      </c>
      <c r="I57" s="2">
        <v>-285</v>
      </c>
      <c r="J57" s="2">
        <v>-125</v>
      </c>
      <c r="K57" s="2">
        <v>-200</v>
      </c>
      <c r="L57" s="2">
        <v>-320</v>
      </c>
      <c r="M57" s="2">
        <v>-500</v>
      </c>
    </row>
    <row r="58" spans="1:13" x14ac:dyDescent="0.3">
      <c r="A58" s="133">
        <v>800</v>
      </c>
      <c r="B58" s="133">
        <v>1000</v>
      </c>
      <c r="C58" s="11">
        <v>-26</v>
      </c>
      <c r="D58" s="11">
        <v>0</v>
      </c>
      <c r="E58" s="11">
        <v>112</v>
      </c>
      <c r="F58" s="11">
        <v>-86</v>
      </c>
      <c r="G58" s="11">
        <v>0</v>
      </c>
      <c r="H58" s="11">
        <v>146</v>
      </c>
      <c r="I58" s="11">
        <v>-170</v>
      </c>
      <c r="J58" s="11">
        <v>0</v>
      </c>
      <c r="K58" s="11">
        <v>0</v>
      </c>
      <c r="L58" s="11">
        <v>0</v>
      </c>
      <c r="M58" s="11">
        <v>0</v>
      </c>
    </row>
    <row r="59" spans="1:13" x14ac:dyDescent="0.3">
      <c r="A59" s="133"/>
      <c r="B59" s="133"/>
      <c r="C59" s="2">
        <v>-82</v>
      </c>
      <c r="D59" s="2">
        <v>-56</v>
      </c>
      <c r="E59" s="2">
        <v>56</v>
      </c>
      <c r="F59" s="2">
        <v>-176</v>
      </c>
      <c r="G59" s="2">
        <v>-90</v>
      </c>
      <c r="H59" s="2">
        <v>56</v>
      </c>
      <c r="I59" s="2">
        <v>-310</v>
      </c>
      <c r="J59" s="2">
        <v>-140</v>
      </c>
      <c r="K59" s="2">
        <v>-230</v>
      </c>
      <c r="L59" s="2">
        <v>-360</v>
      </c>
      <c r="M59" s="2">
        <v>-560</v>
      </c>
    </row>
    <row r="60" spans="1:13" x14ac:dyDescent="0.3">
      <c r="A60" s="133">
        <v>1000</v>
      </c>
      <c r="B60" s="133">
        <v>1250</v>
      </c>
      <c r="C60" s="11">
        <v>-28</v>
      </c>
      <c r="D60" s="11">
        <v>0</v>
      </c>
      <c r="E60" s="11">
        <v>132</v>
      </c>
      <c r="F60" s="11">
        <v>-98</v>
      </c>
      <c r="G60" s="11">
        <v>0</v>
      </c>
      <c r="H60" s="11">
        <v>171</v>
      </c>
      <c r="I60" s="11">
        <v>-195</v>
      </c>
      <c r="J60" s="11">
        <v>0</v>
      </c>
      <c r="K60" s="11">
        <v>0</v>
      </c>
      <c r="L60" s="11">
        <v>0</v>
      </c>
      <c r="M60" s="11">
        <v>0</v>
      </c>
    </row>
    <row r="61" spans="1:13" x14ac:dyDescent="0.3">
      <c r="A61" s="133"/>
      <c r="B61" s="133"/>
      <c r="C61" s="2">
        <v>-94</v>
      </c>
      <c r="D61" s="2">
        <v>-66</v>
      </c>
      <c r="E61" s="2">
        <v>66</v>
      </c>
      <c r="F61" s="2">
        <v>-203</v>
      </c>
      <c r="G61" s="2">
        <v>-105</v>
      </c>
      <c r="H61" s="2">
        <v>66</v>
      </c>
      <c r="I61" s="2">
        <v>-360</v>
      </c>
      <c r="J61" s="2">
        <v>-165</v>
      </c>
      <c r="K61" s="2">
        <v>-260</v>
      </c>
      <c r="L61" s="2">
        <v>-420</v>
      </c>
      <c r="M61" s="2">
        <v>-660</v>
      </c>
    </row>
    <row r="62" spans="1:13" x14ac:dyDescent="0.3">
      <c r="A62" s="133">
        <v>1250</v>
      </c>
      <c r="B62" s="133">
        <v>1600</v>
      </c>
      <c r="C62" s="11">
        <v>-30</v>
      </c>
      <c r="D62" s="11">
        <v>0</v>
      </c>
      <c r="E62" s="11">
        <v>156</v>
      </c>
      <c r="F62" s="11">
        <v>-110</v>
      </c>
      <c r="G62" s="11">
        <v>0</v>
      </c>
      <c r="H62" s="11">
        <v>203</v>
      </c>
      <c r="I62" s="11">
        <v>-220</v>
      </c>
      <c r="J62" s="11">
        <v>0</v>
      </c>
      <c r="K62" s="11">
        <v>0</v>
      </c>
      <c r="L62" s="11">
        <v>0</v>
      </c>
      <c r="M62" s="11">
        <v>0</v>
      </c>
    </row>
    <row r="63" spans="1:13" x14ac:dyDescent="0.3">
      <c r="A63" s="133"/>
      <c r="B63" s="133"/>
      <c r="C63" s="2">
        <v>-108</v>
      </c>
      <c r="D63" s="2">
        <v>-78</v>
      </c>
      <c r="E63" s="2">
        <v>78</v>
      </c>
      <c r="F63" s="2">
        <v>-235</v>
      </c>
      <c r="G63" s="2">
        <v>-125</v>
      </c>
      <c r="H63" s="2">
        <v>78</v>
      </c>
      <c r="I63" s="2">
        <v>-415</v>
      </c>
      <c r="J63" s="2">
        <v>-195</v>
      </c>
      <c r="K63" s="2">
        <v>-310</v>
      </c>
      <c r="L63" s="2">
        <v>-500</v>
      </c>
      <c r="M63" s="2">
        <v>-780</v>
      </c>
    </row>
    <row r="64" spans="1:13" x14ac:dyDescent="0.3">
      <c r="A64" s="133">
        <v>1600</v>
      </c>
      <c r="B64" s="133">
        <v>2000</v>
      </c>
      <c r="C64" s="11">
        <v>-32</v>
      </c>
      <c r="D64" s="11">
        <v>0</v>
      </c>
      <c r="E64" s="11">
        <v>184</v>
      </c>
      <c r="F64" s="11">
        <v>-120</v>
      </c>
      <c r="G64" s="11">
        <v>0</v>
      </c>
      <c r="H64" s="11">
        <v>242</v>
      </c>
      <c r="I64" s="11">
        <v>-240</v>
      </c>
      <c r="J64" s="11">
        <v>0</v>
      </c>
      <c r="K64" s="11">
        <v>0</v>
      </c>
      <c r="L64" s="11">
        <v>0</v>
      </c>
      <c r="M64" s="11">
        <v>0</v>
      </c>
    </row>
    <row r="65" spans="1:13" x14ac:dyDescent="0.3">
      <c r="A65" s="133"/>
      <c r="B65" s="133"/>
      <c r="C65" s="2">
        <v>-124</v>
      </c>
      <c r="D65" s="2">
        <v>-92</v>
      </c>
      <c r="E65" s="2">
        <v>92</v>
      </c>
      <c r="F65" s="2">
        <v>-270</v>
      </c>
      <c r="G65" s="2">
        <v>-150</v>
      </c>
      <c r="H65" s="2">
        <v>92</v>
      </c>
      <c r="I65" s="2">
        <v>-470</v>
      </c>
      <c r="J65" s="2">
        <v>-230</v>
      </c>
      <c r="K65" s="2">
        <v>-370</v>
      </c>
      <c r="L65" s="2">
        <v>-600</v>
      </c>
      <c r="M65" s="2">
        <v>-920</v>
      </c>
    </row>
    <row r="66" spans="1:13" x14ac:dyDescent="0.3">
      <c r="A66" s="133">
        <v>2000</v>
      </c>
      <c r="B66" s="133">
        <v>2500</v>
      </c>
      <c r="C66" s="11">
        <v>-34</v>
      </c>
      <c r="D66" s="11">
        <v>0</v>
      </c>
      <c r="E66" s="11">
        <v>220</v>
      </c>
      <c r="F66" s="11">
        <v>-130</v>
      </c>
      <c r="G66" s="11">
        <v>0</v>
      </c>
      <c r="H66" s="11">
        <v>285</v>
      </c>
      <c r="I66" s="11">
        <v>-260</v>
      </c>
      <c r="J66" s="11">
        <v>0</v>
      </c>
      <c r="K66" s="11">
        <v>0</v>
      </c>
      <c r="L66" s="11">
        <v>0</v>
      </c>
      <c r="M66" s="11">
        <v>0</v>
      </c>
    </row>
    <row r="67" spans="1:13" x14ac:dyDescent="0.3">
      <c r="A67" s="133"/>
      <c r="B67" s="133"/>
      <c r="C67" s="2">
        <v>-144</v>
      </c>
      <c r="D67" s="2">
        <v>-110</v>
      </c>
      <c r="E67" s="2">
        <v>110</v>
      </c>
      <c r="F67" s="2">
        <v>-305</v>
      </c>
      <c r="G67" s="2">
        <v>-175</v>
      </c>
      <c r="H67" s="2">
        <v>110</v>
      </c>
      <c r="I67" s="2">
        <v>-540</v>
      </c>
      <c r="J67" s="2">
        <v>-280</v>
      </c>
      <c r="K67" s="2">
        <v>-440</v>
      </c>
      <c r="L67" s="2">
        <v>-700</v>
      </c>
      <c r="M67" s="2">
        <v>-1100</v>
      </c>
    </row>
    <row r="68" spans="1:13" x14ac:dyDescent="0.3">
      <c r="A68" s="133">
        <v>2500</v>
      </c>
      <c r="B68" s="133">
        <v>3150</v>
      </c>
      <c r="C68" s="11">
        <v>-38</v>
      </c>
      <c r="D68" s="11">
        <v>0</v>
      </c>
      <c r="E68" s="11">
        <v>270</v>
      </c>
      <c r="F68" s="11">
        <v>-145</v>
      </c>
      <c r="G68" s="11">
        <v>0</v>
      </c>
      <c r="H68" s="11">
        <v>345</v>
      </c>
      <c r="I68" s="11">
        <v>-290</v>
      </c>
      <c r="J68" s="11">
        <v>0</v>
      </c>
      <c r="K68" s="11">
        <v>0</v>
      </c>
      <c r="L68" s="11">
        <v>0</v>
      </c>
      <c r="M68" s="11">
        <v>0</v>
      </c>
    </row>
    <row r="69" spans="1:13" x14ac:dyDescent="0.3">
      <c r="A69" s="133"/>
      <c r="B69" s="133"/>
      <c r="C69" s="2">
        <v>-173</v>
      </c>
      <c r="D69" s="2">
        <v>-135</v>
      </c>
      <c r="E69" s="2">
        <v>135</v>
      </c>
      <c r="F69" s="2">
        <v>-355</v>
      </c>
      <c r="G69" s="2">
        <v>-210</v>
      </c>
      <c r="H69" s="2">
        <v>135</v>
      </c>
      <c r="I69" s="2">
        <v>-620</v>
      </c>
      <c r="J69" s="2">
        <v>-300</v>
      </c>
      <c r="K69" s="2">
        <v>-540</v>
      </c>
      <c r="L69" s="2">
        <v>-860</v>
      </c>
      <c r="M69" s="2">
        <v>-1350</v>
      </c>
    </row>
  </sheetData>
  <mergeCells count="388">
    <mergeCell ref="AC47:AC48"/>
    <mergeCell ref="C3:AC3"/>
    <mergeCell ref="A1:AC1"/>
    <mergeCell ref="R47:R48"/>
    <mergeCell ref="T47:T48"/>
    <mergeCell ref="U47:U48"/>
    <mergeCell ref="W47:W48"/>
    <mergeCell ref="X47:X48"/>
    <mergeCell ref="Y47:Y48"/>
    <mergeCell ref="L47:L48"/>
    <mergeCell ref="M47:M48"/>
    <mergeCell ref="N47:N48"/>
    <mergeCell ref="O47:O48"/>
    <mergeCell ref="P47:P48"/>
    <mergeCell ref="Q47:Q48"/>
    <mergeCell ref="AC45:AC46"/>
    <mergeCell ref="A47:A48"/>
    <mergeCell ref="B47:B48"/>
    <mergeCell ref="C47:C48"/>
    <mergeCell ref="D47:D48"/>
    <mergeCell ref="E47:E48"/>
    <mergeCell ref="F47:F48"/>
    <mergeCell ref="G47:G48"/>
    <mergeCell ref="L45:L46"/>
    <mergeCell ref="M45:M46"/>
    <mergeCell ref="N45:N46"/>
    <mergeCell ref="Z43:Z44"/>
    <mergeCell ref="AA43:AA44"/>
    <mergeCell ref="AB43:AB44"/>
    <mergeCell ref="H47:H48"/>
    <mergeCell ref="K47:K48"/>
    <mergeCell ref="W45:W46"/>
    <mergeCell ref="X45:X46"/>
    <mergeCell ref="Y45:Y46"/>
    <mergeCell ref="Z45:Z46"/>
    <mergeCell ref="AA45:AA46"/>
    <mergeCell ref="Z47:Z48"/>
    <mergeCell ref="AA47:AA48"/>
    <mergeCell ref="P45:P46"/>
    <mergeCell ref="Q45:Q46"/>
    <mergeCell ref="R45:R46"/>
    <mergeCell ref="T45:T46"/>
    <mergeCell ref="U45:U46"/>
    <mergeCell ref="AB47:AB48"/>
    <mergeCell ref="H43:H44"/>
    <mergeCell ref="K43:K44"/>
    <mergeCell ref="AC43:AC44"/>
    <mergeCell ref="A45:A46"/>
    <mergeCell ref="B45:B46"/>
    <mergeCell ref="C45:C46"/>
    <mergeCell ref="D45:D46"/>
    <mergeCell ref="E45:E46"/>
    <mergeCell ref="F45:F46"/>
    <mergeCell ref="R43:R44"/>
    <mergeCell ref="T43:T44"/>
    <mergeCell ref="U43:U44"/>
    <mergeCell ref="W43:W44"/>
    <mergeCell ref="X43:X44"/>
    <mergeCell ref="Y43:Y44"/>
    <mergeCell ref="L43:L44"/>
    <mergeCell ref="M43:M44"/>
    <mergeCell ref="N43:N44"/>
    <mergeCell ref="O43:O44"/>
    <mergeCell ref="P43:P44"/>
    <mergeCell ref="Q43:Q44"/>
    <mergeCell ref="AB45:AB46"/>
    <mergeCell ref="O45:O46"/>
    <mergeCell ref="G45:G46"/>
    <mergeCell ref="H45:H46"/>
    <mergeCell ref="K45:K46"/>
    <mergeCell ref="W41:W42"/>
    <mergeCell ref="X41:X42"/>
    <mergeCell ref="Y41:Y42"/>
    <mergeCell ref="Z41:Z42"/>
    <mergeCell ref="AA41:AA42"/>
    <mergeCell ref="AB41:AB42"/>
    <mergeCell ref="O41:O42"/>
    <mergeCell ref="P41:P42"/>
    <mergeCell ref="Q41:Q42"/>
    <mergeCell ref="R41:R42"/>
    <mergeCell ref="T41:T42"/>
    <mergeCell ref="U41:U42"/>
    <mergeCell ref="H41:H42"/>
    <mergeCell ref="M41:M42"/>
    <mergeCell ref="N41:N42"/>
    <mergeCell ref="Z39:Z40"/>
    <mergeCell ref="AA39:AA40"/>
    <mergeCell ref="AB39:AB40"/>
    <mergeCell ref="AC39:AC40"/>
    <mergeCell ref="A41:A42"/>
    <mergeCell ref="B41:B42"/>
    <mergeCell ref="C41:C42"/>
    <mergeCell ref="D41:D42"/>
    <mergeCell ref="E41:E42"/>
    <mergeCell ref="F41:F42"/>
    <mergeCell ref="R39:R40"/>
    <mergeCell ref="T39:T40"/>
    <mergeCell ref="U39:U40"/>
    <mergeCell ref="W39:W40"/>
    <mergeCell ref="X39:X40"/>
    <mergeCell ref="Y39:Y40"/>
    <mergeCell ref="L39:L40"/>
    <mergeCell ref="M39:M40"/>
    <mergeCell ref="N39:N40"/>
    <mergeCell ref="O39:O40"/>
    <mergeCell ref="AC41:AC42"/>
    <mergeCell ref="G41:G42"/>
    <mergeCell ref="Q39:Q40"/>
    <mergeCell ref="AC37:AC38"/>
    <mergeCell ref="A39:A40"/>
    <mergeCell ref="B39:B40"/>
    <mergeCell ref="C39:C40"/>
    <mergeCell ref="D39:D40"/>
    <mergeCell ref="E39:E40"/>
    <mergeCell ref="F39:F40"/>
    <mergeCell ref="G39:G40"/>
    <mergeCell ref="H39:H40"/>
    <mergeCell ref="K39:K40"/>
    <mergeCell ref="W37:W38"/>
    <mergeCell ref="X37:X38"/>
    <mergeCell ref="Y37:Y38"/>
    <mergeCell ref="Z37:Z38"/>
    <mergeCell ref="AA37:AA38"/>
    <mergeCell ref="AB37:AB38"/>
    <mergeCell ref="O37:O38"/>
    <mergeCell ref="P37:P38"/>
    <mergeCell ref="Q37:Q38"/>
    <mergeCell ref="R37:R38"/>
    <mergeCell ref="T37:T38"/>
    <mergeCell ref="U37:U38"/>
    <mergeCell ref="M37:M38"/>
    <mergeCell ref="N37:N38"/>
    <mergeCell ref="A37:A38"/>
    <mergeCell ref="B37:B38"/>
    <mergeCell ref="C37:C38"/>
    <mergeCell ref="D37:D38"/>
    <mergeCell ref="E37:E38"/>
    <mergeCell ref="F37:F38"/>
    <mergeCell ref="P39:P40"/>
    <mergeCell ref="AA34:AA36"/>
    <mergeCell ref="AB34:AB36"/>
    <mergeCell ref="AC34:AC36"/>
    <mergeCell ref="A35:A36"/>
    <mergeCell ref="B35:B36"/>
    <mergeCell ref="R34:R36"/>
    <mergeCell ref="T34:T36"/>
    <mergeCell ref="U34:U36"/>
    <mergeCell ref="W34:W36"/>
    <mergeCell ref="X34:X36"/>
    <mergeCell ref="Y34:Y36"/>
    <mergeCell ref="L34:L36"/>
    <mergeCell ref="M34:M36"/>
    <mergeCell ref="N34:N36"/>
    <mergeCell ref="O34:O36"/>
    <mergeCell ref="P34:P36"/>
    <mergeCell ref="Q34:Q36"/>
    <mergeCell ref="Q31:Q33"/>
    <mergeCell ref="R31:R33"/>
    <mergeCell ref="T31:T33"/>
    <mergeCell ref="U31:U33"/>
    <mergeCell ref="G31:G33"/>
    <mergeCell ref="H31:H33"/>
    <mergeCell ref="Z34:Z36"/>
    <mergeCell ref="M31:M33"/>
    <mergeCell ref="N31:N33"/>
    <mergeCell ref="A31:A32"/>
    <mergeCell ref="B31:B32"/>
    <mergeCell ref="C31:C33"/>
    <mergeCell ref="D31:D33"/>
    <mergeCell ref="E31:E33"/>
    <mergeCell ref="F31:F33"/>
    <mergeCell ref="AC31:AC33"/>
    <mergeCell ref="A33:A34"/>
    <mergeCell ref="B33:B34"/>
    <mergeCell ref="C34:C36"/>
    <mergeCell ref="D34:D36"/>
    <mergeCell ref="E34:E36"/>
    <mergeCell ref="F34:F36"/>
    <mergeCell ref="G34:G36"/>
    <mergeCell ref="H34:H36"/>
    <mergeCell ref="K34:K36"/>
    <mergeCell ref="W31:W33"/>
    <mergeCell ref="X31:X33"/>
    <mergeCell ref="Y31:Y33"/>
    <mergeCell ref="Z31:Z33"/>
    <mergeCell ref="AA31:AA33"/>
    <mergeCell ref="AB31:AB33"/>
    <mergeCell ref="O31:O33"/>
    <mergeCell ref="P31:P33"/>
    <mergeCell ref="AC28:AC30"/>
    <mergeCell ref="AB28:AB30"/>
    <mergeCell ref="AA28:AA30"/>
    <mergeCell ref="Z28:Z30"/>
    <mergeCell ref="Y28:Y30"/>
    <mergeCell ref="X28:X30"/>
    <mergeCell ref="R25:R27"/>
    <mergeCell ref="Q25:Q27"/>
    <mergeCell ref="P25:P27"/>
    <mergeCell ref="R28:R30"/>
    <mergeCell ref="H25:H27"/>
    <mergeCell ref="G25:G27"/>
    <mergeCell ref="A29:A30"/>
    <mergeCell ref="B29:B30"/>
    <mergeCell ref="E25:E27"/>
    <mergeCell ref="D25:D27"/>
    <mergeCell ref="H28:H30"/>
    <mergeCell ref="G28:G30"/>
    <mergeCell ref="F28:F30"/>
    <mergeCell ref="E28:E30"/>
    <mergeCell ref="D28:D30"/>
    <mergeCell ref="N28:N30"/>
    <mergeCell ref="A27:A28"/>
    <mergeCell ref="B27:B28"/>
    <mergeCell ref="F25:F27"/>
    <mergeCell ref="C28:C30"/>
    <mergeCell ref="Y23:Y24"/>
    <mergeCell ref="K23:K24"/>
    <mergeCell ref="L23:L24"/>
    <mergeCell ref="M23:M24"/>
    <mergeCell ref="N23:N24"/>
    <mergeCell ref="O23:O24"/>
    <mergeCell ref="P23:P24"/>
    <mergeCell ref="U28:U30"/>
    <mergeCell ref="W28:W30"/>
    <mergeCell ref="T28:T30"/>
    <mergeCell ref="Q28:Q30"/>
    <mergeCell ref="P28:P30"/>
    <mergeCell ref="O28:O30"/>
    <mergeCell ref="M28:M30"/>
    <mergeCell ref="L28:L30"/>
    <mergeCell ref="K28:K30"/>
    <mergeCell ref="M25:M27"/>
    <mergeCell ref="A25:A26"/>
    <mergeCell ref="B25:B26"/>
    <mergeCell ref="L25:L27"/>
    <mergeCell ref="K25:K27"/>
    <mergeCell ref="AC23:AC24"/>
    <mergeCell ref="Q23:Q24"/>
    <mergeCell ref="R23:R24"/>
    <mergeCell ref="T23:T24"/>
    <mergeCell ref="U23:U24"/>
    <mergeCell ref="W23:W24"/>
    <mergeCell ref="X23:X24"/>
    <mergeCell ref="U25:U27"/>
    <mergeCell ref="T25:T27"/>
    <mergeCell ref="W25:W27"/>
    <mergeCell ref="AC25:AC27"/>
    <mergeCell ref="AB25:AB27"/>
    <mergeCell ref="AA25:AA27"/>
    <mergeCell ref="Z25:Z27"/>
    <mergeCell ref="Y25:Y27"/>
    <mergeCell ref="X25:X27"/>
    <mergeCell ref="O25:O27"/>
    <mergeCell ref="N25:N27"/>
    <mergeCell ref="AB21:AB22"/>
    <mergeCell ref="AC21:AC22"/>
    <mergeCell ref="A23:A24"/>
    <mergeCell ref="B23:B24"/>
    <mergeCell ref="C23:C24"/>
    <mergeCell ref="D23:D24"/>
    <mergeCell ref="E23:E24"/>
    <mergeCell ref="F23:F24"/>
    <mergeCell ref="G23:G24"/>
    <mergeCell ref="H23:H24"/>
    <mergeCell ref="U21:U22"/>
    <mergeCell ref="W21:W22"/>
    <mergeCell ref="X21:X22"/>
    <mergeCell ref="Y21:Y22"/>
    <mergeCell ref="Z21:Z22"/>
    <mergeCell ref="AA21:AA22"/>
    <mergeCell ref="N21:N22"/>
    <mergeCell ref="O21:O22"/>
    <mergeCell ref="C21:C22"/>
    <mergeCell ref="D21:D22"/>
    <mergeCell ref="E21:E22"/>
    <mergeCell ref="Z23:Z24"/>
    <mergeCell ref="AA23:AA24"/>
    <mergeCell ref="AB23:AB24"/>
    <mergeCell ref="T19:T20"/>
    <mergeCell ref="U19:U20"/>
    <mergeCell ref="W19:W20"/>
    <mergeCell ref="X19:X20"/>
    <mergeCell ref="P21:P22"/>
    <mergeCell ref="Q21:Q22"/>
    <mergeCell ref="R21:R22"/>
    <mergeCell ref="T21:T22"/>
    <mergeCell ref="F21:F22"/>
    <mergeCell ref="G21:G22"/>
    <mergeCell ref="H21:H22"/>
    <mergeCell ref="K21:K22"/>
    <mergeCell ref="L21:L22"/>
    <mergeCell ref="M21:M22"/>
    <mergeCell ref="Y17:Y18"/>
    <mergeCell ref="Z17:Z18"/>
    <mergeCell ref="AA17:AA18"/>
    <mergeCell ref="AB17:AB18"/>
    <mergeCell ref="AC17:AC18"/>
    <mergeCell ref="N19:N20"/>
    <mergeCell ref="O19:O20"/>
    <mergeCell ref="P19:P20"/>
    <mergeCell ref="Q19:Q20"/>
    <mergeCell ref="R19:R20"/>
    <mergeCell ref="T17:T18"/>
    <mergeCell ref="U17:U18"/>
    <mergeCell ref="W17:W18"/>
    <mergeCell ref="X17:X18"/>
    <mergeCell ref="Y19:Y20"/>
    <mergeCell ref="Z19:Z20"/>
    <mergeCell ref="AA19:AA20"/>
    <mergeCell ref="AB19:AB20"/>
    <mergeCell ref="AC19:AC20"/>
    <mergeCell ref="N17:N18"/>
    <mergeCell ref="O17:O18"/>
    <mergeCell ref="P17:P18"/>
    <mergeCell ref="Q17:Q18"/>
    <mergeCell ref="R17:R18"/>
    <mergeCell ref="H17:H18"/>
    <mergeCell ref="K17:K18"/>
    <mergeCell ref="L17:L18"/>
    <mergeCell ref="H19:H20"/>
    <mergeCell ref="G19:G20"/>
    <mergeCell ref="F19:F20"/>
    <mergeCell ref="E19:E20"/>
    <mergeCell ref="A66:A67"/>
    <mergeCell ref="B66:B67"/>
    <mergeCell ref="K31:K33"/>
    <mergeCell ref="L31:L33"/>
    <mergeCell ref="G37:G38"/>
    <mergeCell ref="H37:H38"/>
    <mergeCell ref="K37:K38"/>
    <mergeCell ref="L37:L38"/>
    <mergeCell ref="K41:K42"/>
    <mergeCell ref="L41:L42"/>
    <mergeCell ref="A43:A44"/>
    <mergeCell ref="B43:B44"/>
    <mergeCell ref="C43:C44"/>
    <mergeCell ref="D43:D44"/>
    <mergeCell ref="E43:E44"/>
    <mergeCell ref="F43:F44"/>
    <mergeCell ref="G43:G44"/>
    <mergeCell ref="A68:A69"/>
    <mergeCell ref="B68:B69"/>
    <mergeCell ref="C17:C18"/>
    <mergeCell ref="G17:G18"/>
    <mergeCell ref="F17:F18"/>
    <mergeCell ref="E17:E18"/>
    <mergeCell ref="D17:D18"/>
    <mergeCell ref="D19:D20"/>
    <mergeCell ref="A60:A61"/>
    <mergeCell ref="B60:B61"/>
    <mergeCell ref="A62:A63"/>
    <mergeCell ref="B62:B63"/>
    <mergeCell ref="A64:A65"/>
    <mergeCell ref="B64:B65"/>
    <mergeCell ref="A54:A55"/>
    <mergeCell ref="B54:B55"/>
    <mergeCell ref="A56:A57"/>
    <mergeCell ref="B56:B57"/>
    <mergeCell ref="A58:A59"/>
    <mergeCell ref="B58:B59"/>
    <mergeCell ref="A21:A22"/>
    <mergeCell ref="B21:B22"/>
    <mergeCell ref="C19:C20"/>
    <mergeCell ref="C25:C27"/>
    <mergeCell ref="A3:B3"/>
    <mergeCell ref="A50:M50"/>
    <mergeCell ref="A52:B52"/>
    <mergeCell ref="C52:M52"/>
    <mergeCell ref="M19:M20"/>
    <mergeCell ref="L19:L20"/>
    <mergeCell ref="K19:K20"/>
    <mergeCell ref="A17:A18"/>
    <mergeCell ref="A19:A20"/>
    <mergeCell ref="B5:B6"/>
    <mergeCell ref="B7:B8"/>
    <mergeCell ref="B9:B10"/>
    <mergeCell ref="B11:B12"/>
    <mergeCell ref="B13:B14"/>
    <mergeCell ref="B15:B16"/>
    <mergeCell ref="B17:B18"/>
    <mergeCell ref="B19:B20"/>
    <mergeCell ref="A5:A6"/>
    <mergeCell ref="A7:A8"/>
    <mergeCell ref="A9:A10"/>
    <mergeCell ref="A11:A12"/>
    <mergeCell ref="A13:A14"/>
    <mergeCell ref="A15:A16"/>
    <mergeCell ref="M17:M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8869-D55B-4D28-82EF-6DAD7309366D}">
  <sheetPr codeName="Arkusz5"/>
  <dimension ref="A1:Y33"/>
  <sheetViews>
    <sheetView zoomScale="80" zoomScaleNormal="80" workbookViewId="0">
      <selection activeCell="B2" sqref="B1:B1048576"/>
    </sheetView>
  </sheetViews>
  <sheetFormatPr defaultRowHeight="14.4" x14ac:dyDescent="0.3"/>
  <cols>
    <col min="1" max="1" width="20.21875" bestFit="1" customWidth="1"/>
    <col min="2" max="2" width="20.21875" hidden="1" customWidth="1"/>
    <col min="3" max="3" width="13.44140625" bestFit="1" customWidth="1"/>
    <col min="4" max="25" width="7.77734375" customWidth="1"/>
  </cols>
  <sheetData>
    <row r="1" spans="1:25" ht="18" x14ac:dyDescent="0.35">
      <c r="A1" s="147" t="s">
        <v>79</v>
      </c>
      <c r="B1" s="147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</row>
    <row r="3" spans="1:25" ht="18" thickBot="1" x14ac:dyDescent="0.4">
      <c r="A3" s="117" t="s">
        <v>63</v>
      </c>
      <c r="B3" s="117"/>
      <c r="C3" s="117"/>
      <c r="D3" s="117" t="s">
        <v>64</v>
      </c>
      <c r="E3" s="117"/>
      <c r="F3" s="117"/>
      <c r="G3" s="117"/>
      <c r="H3" s="117"/>
      <c r="I3" s="117"/>
      <c r="J3" s="117"/>
      <c r="K3" s="117"/>
      <c r="L3" s="117"/>
      <c r="M3" s="117"/>
      <c r="N3" s="117" t="s">
        <v>83</v>
      </c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</row>
    <row r="4" spans="1:25" ht="15.6" thickTop="1" thickBot="1" x14ac:dyDescent="0.35">
      <c r="A4" s="25" t="s">
        <v>65</v>
      </c>
      <c r="B4" s="25"/>
      <c r="C4" s="25" t="s">
        <v>66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20</v>
      </c>
      <c r="O4" s="5">
        <v>10</v>
      </c>
      <c r="P4" s="5">
        <v>5</v>
      </c>
      <c r="Q4" s="5">
        <v>2.5</v>
      </c>
      <c r="R4" s="5">
        <v>1.25</v>
      </c>
      <c r="S4" s="5">
        <v>0.63</v>
      </c>
      <c r="T4" s="5">
        <v>0.32</v>
      </c>
      <c r="U4" s="5">
        <v>0.16</v>
      </c>
      <c r="V4" s="5">
        <v>0.08</v>
      </c>
      <c r="W4" s="5">
        <v>0.04</v>
      </c>
      <c r="X4" s="5">
        <v>0.02</v>
      </c>
      <c r="Y4" s="5">
        <v>0.01</v>
      </c>
    </row>
    <row r="5" spans="1:25" x14ac:dyDescent="0.3">
      <c r="A5" s="27" t="s">
        <v>67</v>
      </c>
      <c r="B5" s="27" t="s">
        <v>67</v>
      </c>
      <c r="C5" s="28" t="s">
        <v>93</v>
      </c>
      <c r="D5" s="33"/>
      <c r="E5" s="34"/>
      <c r="F5" s="34"/>
      <c r="G5" s="34"/>
      <c r="H5" s="35" t="s">
        <v>91</v>
      </c>
      <c r="I5" s="35" t="s">
        <v>91</v>
      </c>
      <c r="J5" s="35" t="s">
        <v>91</v>
      </c>
      <c r="K5" s="35" t="s">
        <v>91</v>
      </c>
      <c r="L5" s="34"/>
      <c r="M5" s="36"/>
      <c r="N5" s="37" t="s">
        <v>91</v>
      </c>
      <c r="O5" s="35" t="s">
        <v>91</v>
      </c>
      <c r="P5" s="35" t="s">
        <v>91</v>
      </c>
      <c r="Q5" s="35" t="s">
        <v>91</v>
      </c>
      <c r="R5" s="34"/>
      <c r="S5" s="34"/>
      <c r="T5" s="34"/>
      <c r="U5" s="34"/>
      <c r="V5" s="34"/>
      <c r="W5" s="34"/>
      <c r="X5" s="38"/>
      <c r="Y5" s="34"/>
    </row>
    <row r="6" spans="1:25" x14ac:dyDescent="0.3">
      <c r="A6" s="148" t="s">
        <v>80</v>
      </c>
      <c r="B6" s="31" t="s">
        <v>80</v>
      </c>
      <c r="C6" s="29" t="s">
        <v>68</v>
      </c>
      <c r="D6" s="39"/>
      <c r="E6" s="40"/>
      <c r="F6" s="40"/>
      <c r="G6" s="40"/>
      <c r="H6" s="40"/>
      <c r="I6" s="40"/>
      <c r="J6" s="40"/>
      <c r="K6" s="41" t="s">
        <v>91</v>
      </c>
      <c r="L6" s="41" t="s">
        <v>91</v>
      </c>
      <c r="M6" s="42" t="s">
        <v>91</v>
      </c>
      <c r="N6" s="43" t="s">
        <v>91</v>
      </c>
      <c r="O6" s="40"/>
      <c r="P6" s="40"/>
      <c r="Q6" s="40"/>
      <c r="R6" s="40"/>
      <c r="S6" s="40"/>
      <c r="T6" s="40"/>
      <c r="U6" s="40"/>
      <c r="V6" s="40"/>
      <c r="W6" s="40"/>
      <c r="X6" s="44"/>
      <c r="Y6" s="40"/>
    </row>
    <row r="7" spans="1:25" x14ac:dyDescent="0.3">
      <c r="A7" s="148"/>
      <c r="B7" s="31" t="s">
        <v>80</v>
      </c>
      <c r="C7" s="29" t="s">
        <v>69</v>
      </c>
      <c r="D7" s="39"/>
      <c r="E7" s="40"/>
      <c r="F7" s="40"/>
      <c r="G7" s="40"/>
      <c r="H7" s="41" t="s">
        <v>91</v>
      </c>
      <c r="I7" s="41" t="s">
        <v>91</v>
      </c>
      <c r="J7" s="41" t="s">
        <v>91</v>
      </c>
      <c r="K7" s="40"/>
      <c r="L7" s="40"/>
      <c r="M7" s="45"/>
      <c r="N7" s="39"/>
      <c r="O7" s="40"/>
      <c r="P7" s="41" t="s">
        <v>91</v>
      </c>
      <c r="Q7" s="41" t="s">
        <v>91</v>
      </c>
      <c r="R7" s="40"/>
      <c r="S7" s="40"/>
      <c r="T7" s="40"/>
      <c r="U7" s="40"/>
      <c r="V7" s="40"/>
      <c r="W7" s="40"/>
      <c r="X7" s="44"/>
      <c r="Y7" s="40"/>
    </row>
    <row r="8" spans="1:25" x14ac:dyDescent="0.3">
      <c r="A8" s="148"/>
      <c r="B8" s="31" t="s">
        <v>80</v>
      </c>
      <c r="C8" s="29" t="s">
        <v>70</v>
      </c>
      <c r="D8" s="39"/>
      <c r="E8" s="41" t="s">
        <v>91</v>
      </c>
      <c r="F8" s="41" t="s">
        <v>91</v>
      </c>
      <c r="G8" s="41" t="s">
        <v>91</v>
      </c>
      <c r="H8" s="40"/>
      <c r="I8" s="40"/>
      <c r="J8" s="40"/>
      <c r="K8" s="40"/>
      <c r="L8" s="40"/>
      <c r="M8" s="45"/>
      <c r="N8" s="39"/>
      <c r="O8" s="40"/>
      <c r="P8" s="40"/>
      <c r="Q8" s="41" t="s">
        <v>91</v>
      </c>
      <c r="R8" s="41" t="s">
        <v>91</v>
      </c>
      <c r="S8" s="41" t="s">
        <v>91</v>
      </c>
      <c r="T8" s="40"/>
      <c r="U8" s="40"/>
      <c r="V8" s="40"/>
      <c r="W8" s="40"/>
      <c r="X8" s="44"/>
      <c r="Y8" s="40"/>
    </row>
    <row r="9" spans="1:25" x14ac:dyDescent="0.3">
      <c r="A9" s="149" t="s">
        <v>71</v>
      </c>
      <c r="B9" s="32" t="s">
        <v>71</v>
      </c>
      <c r="C9" s="30" t="s">
        <v>68</v>
      </c>
      <c r="D9" s="33"/>
      <c r="E9" s="34"/>
      <c r="F9" s="34"/>
      <c r="G9" s="34"/>
      <c r="H9" s="34"/>
      <c r="I9" s="34"/>
      <c r="J9" s="34"/>
      <c r="K9" s="35" t="s">
        <v>91</v>
      </c>
      <c r="L9" s="35" t="s">
        <v>91</v>
      </c>
      <c r="M9" s="46" t="s">
        <v>91</v>
      </c>
      <c r="N9" s="37" t="s">
        <v>91</v>
      </c>
      <c r="O9" s="34"/>
      <c r="P9" s="34"/>
      <c r="Q9" s="34"/>
      <c r="R9" s="34"/>
      <c r="S9" s="34"/>
      <c r="T9" s="34"/>
      <c r="U9" s="34"/>
      <c r="V9" s="34"/>
      <c r="W9" s="34"/>
      <c r="X9" s="38"/>
      <c r="Y9" s="34"/>
    </row>
    <row r="10" spans="1:25" x14ac:dyDescent="0.3">
      <c r="A10" s="149"/>
      <c r="B10" s="32" t="s">
        <v>71</v>
      </c>
      <c r="C10" s="30" t="s">
        <v>69</v>
      </c>
      <c r="D10" s="33"/>
      <c r="E10" s="34"/>
      <c r="F10" s="34"/>
      <c r="G10" s="34"/>
      <c r="H10" s="35" t="s">
        <v>91</v>
      </c>
      <c r="I10" s="35" t="s">
        <v>91</v>
      </c>
      <c r="J10" s="35" t="s">
        <v>91</v>
      </c>
      <c r="K10" s="34"/>
      <c r="L10" s="34"/>
      <c r="M10" s="36"/>
      <c r="N10" s="33"/>
      <c r="O10" s="34"/>
      <c r="P10" s="35" t="s">
        <v>91</v>
      </c>
      <c r="Q10" s="35" t="s">
        <v>91</v>
      </c>
      <c r="R10" s="34"/>
      <c r="S10" s="34"/>
      <c r="T10" s="34"/>
      <c r="U10" s="34"/>
      <c r="V10" s="34"/>
      <c r="W10" s="34"/>
      <c r="X10" s="38"/>
      <c r="Y10" s="34"/>
    </row>
    <row r="11" spans="1:25" x14ac:dyDescent="0.3">
      <c r="A11" s="149"/>
      <c r="B11" s="32" t="s">
        <v>71</v>
      </c>
      <c r="C11" s="30" t="s">
        <v>70</v>
      </c>
      <c r="D11" s="33"/>
      <c r="E11" s="35" t="s">
        <v>91</v>
      </c>
      <c r="F11" s="35" t="s">
        <v>91</v>
      </c>
      <c r="G11" s="35" t="s">
        <v>91</v>
      </c>
      <c r="H11" s="34"/>
      <c r="I11" s="34"/>
      <c r="J11" s="34"/>
      <c r="K11" s="34"/>
      <c r="L11" s="34"/>
      <c r="M11" s="36"/>
      <c r="N11" s="33"/>
      <c r="O11" s="34"/>
      <c r="P11" s="34"/>
      <c r="Q11" s="34"/>
      <c r="R11" s="35" t="s">
        <v>91</v>
      </c>
      <c r="S11" s="35" t="s">
        <v>91</v>
      </c>
      <c r="T11" s="35" t="s">
        <v>91</v>
      </c>
      <c r="U11" s="34"/>
      <c r="V11" s="34"/>
      <c r="W11" s="34"/>
      <c r="X11" s="38"/>
      <c r="Y11" s="34"/>
    </row>
    <row r="12" spans="1:25" x14ac:dyDescent="0.3">
      <c r="A12" s="148" t="s">
        <v>72</v>
      </c>
      <c r="B12" s="31" t="s">
        <v>72</v>
      </c>
      <c r="C12" s="29" t="s">
        <v>68</v>
      </c>
      <c r="D12" s="39"/>
      <c r="E12" s="40"/>
      <c r="F12" s="40"/>
      <c r="G12" s="40"/>
      <c r="H12" s="41" t="s">
        <v>91</v>
      </c>
      <c r="I12" s="41" t="s">
        <v>91</v>
      </c>
      <c r="J12" s="40"/>
      <c r="K12" s="40"/>
      <c r="L12" s="40"/>
      <c r="M12" s="45"/>
      <c r="N12" s="39"/>
      <c r="O12" s="40"/>
      <c r="P12" s="40"/>
      <c r="Q12" s="41" t="s">
        <v>91</v>
      </c>
      <c r="R12" s="41" t="s">
        <v>91</v>
      </c>
      <c r="S12" s="40"/>
      <c r="T12" s="40"/>
      <c r="U12" s="40"/>
      <c r="V12" s="40"/>
      <c r="W12" s="40"/>
      <c r="X12" s="44"/>
      <c r="Y12" s="40"/>
    </row>
    <row r="13" spans="1:25" x14ac:dyDescent="0.3">
      <c r="A13" s="148"/>
      <c r="B13" s="31" t="s">
        <v>72</v>
      </c>
      <c r="C13" s="29" t="s">
        <v>70</v>
      </c>
      <c r="D13" s="39"/>
      <c r="E13" s="41" t="s">
        <v>91</v>
      </c>
      <c r="F13" s="41" t="s">
        <v>91</v>
      </c>
      <c r="G13" s="41" t="s">
        <v>91</v>
      </c>
      <c r="H13" s="40"/>
      <c r="I13" s="40"/>
      <c r="J13" s="40"/>
      <c r="K13" s="40"/>
      <c r="L13" s="40"/>
      <c r="M13" s="45"/>
      <c r="N13" s="39"/>
      <c r="O13" s="40"/>
      <c r="P13" s="40"/>
      <c r="Q13" s="40"/>
      <c r="R13" s="40"/>
      <c r="S13" s="41" t="s">
        <v>91</v>
      </c>
      <c r="T13" s="41" t="s">
        <v>91</v>
      </c>
      <c r="U13" s="40"/>
      <c r="V13" s="40"/>
      <c r="W13" s="40"/>
      <c r="X13" s="44"/>
      <c r="Y13" s="40"/>
    </row>
    <row r="14" spans="1:25" x14ac:dyDescent="0.3">
      <c r="A14" s="149" t="s">
        <v>81</v>
      </c>
      <c r="B14" s="32" t="s">
        <v>81</v>
      </c>
      <c r="C14" s="30" t="s">
        <v>68</v>
      </c>
      <c r="D14" s="33"/>
      <c r="E14" s="34"/>
      <c r="F14" s="34"/>
      <c r="G14" s="34"/>
      <c r="H14" s="34"/>
      <c r="I14" s="34"/>
      <c r="J14" s="34"/>
      <c r="K14" s="35" t="s">
        <v>91</v>
      </c>
      <c r="L14" s="35" t="s">
        <v>91</v>
      </c>
      <c r="M14" s="46" t="s">
        <v>91</v>
      </c>
      <c r="N14" s="37" t="s">
        <v>91</v>
      </c>
      <c r="O14" s="34"/>
      <c r="P14" s="34"/>
      <c r="Q14" s="34"/>
      <c r="R14" s="34"/>
      <c r="S14" s="34"/>
      <c r="T14" s="34"/>
      <c r="U14" s="34"/>
      <c r="V14" s="34"/>
      <c r="W14" s="34"/>
      <c r="X14" s="38"/>
      <c r="Y14" s="34"/>
    </row>
    <row r="15" spans="1:25" x14ac:dyDescent="0.3">
      <c r="A15" s="149"/>
      <c r="B15" s="32" t="s">
        <v>81</v>
      </c>
      <c r="C15" s="30" t="s">
        <v>69</v>
      </c>
      <c r="D15" s="33"/>
      <c r="E15" s="34"/>
      <c r="F15" s="34"/>
      <c r="G15" s="34"/>
      <c r="H15" s="35" t="s">
        <v>91</v>
      </c>
      <c r="I15" s="35" t="s">
        <v>91</v>
      </c>
      <c r="J15" s="35" t="s">
        <v>91</v>
      </c>
      <c r="K15" s="34"/>
      <c r="L15" s="34"/>
      <c r="M15" s="36"/>
      <c r="N15" s="33"/>
      <c r="O15" s="34"/>
      <c r="P15" s="35" t="s">
        <v>91</v>
      </c>
      <c r="Q15" s="35" t="s">
        <v>91</v>
      </c>
      <c r="R15" s="34"/>
      <c r="S15" s="34"/>
      <c r="T15" s="34"/>
      <c r="U15" s="34"/>
      <c r="V15" s="34"/>
      <c r="W15" s="34"/>
      <c r="X15" s="38"/>
      <c r="Y15" s="34"/>
    </row>
    <row r="16" spans="1:25" x14ac:dyDescent="0.3">
      <c r="A16" s="148" t="s">
        <v>82</v>
      </c>
      <c r="B16" s="31" t="s">
        <v>82</v>
      </c>
      <c r="C16" s="29" t="s">
        <v>68</v>
      </c>
      <c r="D16" s="39"/>
      <c r="E16" s="40"/>
      <c r="F16" s="40"/>
      <c r="G16" s="40"/>
      <c r="H16" s="40"/>
      <c r="I16" s="40"/>
      <c r="J16" s="41" t="s">
        <v>91</v>
      </c>
      <c r="K16" s="41" t="s">
        <v>91</v>
      </c>
      <c r="L16" s="41" t="s">
        <v>91</v>
      </c>
      <c r="M16" s="42" t="s">
        <v>91</v>
      </c>
      <c r="N16" s="43" t="s">
        <v>91</v>
      </c>
      <c r="O16" s="40"/>
      <c r="P16" s="40"/>
      <c r="Q16" s="40"/>
      <c r="R16" s="40"/>
      <c r="S16" s="40"/>
      <c r="T16" s="40"/>
      <c r="U16" s="40"/>
      <c r="V16" s="40"/>
      <c r="W16" s="40"/>
      <c r="X16" s="44"/>
      <c r="Y16" s="40"/>
    </row>
    <row r="17" spans="1:25" x14ac:dyDescent="0.3">
      <c r="A17" s="148"/>
      <c r="B17" s="31" t="s">
        <v>82</v>
      </c>
      <c r="C17" s="29" t="s">
        <v>69</v>
      </c>
      <c r="D17" s="39"/>
      <c r="E17" s="40"/>
      <c r="F17" s="40"/>
      <c r="G17" s="40"/>
      <c r="H17" s="41" t="s">
        <v>91</v>
      </c>
      <c r="I17" s="41" t="s">
        <v>91</v>
      </c>
      <c r="J17" s="40"/>
      <c r="K17" s="40"/>
      <c r="L17" s="40"/>
      <c r="M17" s="45"/>
      <c r="N17" s="39"/>
      <c r="O17" s="40"/>
      <c r="P17" s="41" t="s">
        <v>91</v>
      </c>
      <c r="Q17" s="41" t="s">
        <v>91</v>
      </c>
      <c r="R17" s="40"/>
      <c r="S17" s="40"/>
      <c r="T17" s="40"/>
      <c r="U17" s="40"/>
      <c r="V17" s="40"/>
      <c r="W17" s="40"/>
      <c r="X17" s="44"/>
      <c r="Y17" s="40"/>
    </row>
    <row r="18" spans="1:25" x14ac:dyDescent="0.3">
      <c r="A18" s="148"/>
      <c r="B18" s="31" t="s">
        <v>82</v>
      </c>
      <c r="C18" s="29" t="s">
        <v>70</v>
      </c>
      <c r="D18" s="39"/>
      <c r="E18" s="40"/>
      <c r="F18" s="41" t="s">
        <v>91</v>
      </c>
      <c r="G18" s="41" t="s">
        <v>91</v>
      </c>
      <c r="H18" s="40"/>
      <c r="I18" s="40"/>
      <c r="J18" s="40"/>
      <c r="K18" s="40"/>
      <c r="L18" s="40"/>
      <c r="M18" s="45"/>
      <c r="N18" s="39"/>
      <c r="O18" s="40"/>
      <c r="P18" s="40"/>
      <c r="Q18" s="41" t="s">
        <v>91</v>
      </c>
      <c r="R18" s="41" t="s">
        <v>91</v>
      </c>
      <c r="S18" s="41" t="s">
        <v>91</v>
      </c>
      <c r="T18" s="40"/>
      <c r="U18" s="40"/>
      <c r="V18" s="40"/>
      <c r="W18" s="40"/>
      <c r="X18" s="44"/>
      <c r="Y18" s="40"/>
    </row>
    <row r="19" spans="1:25" x14ac:dyDescent="0.3">
      <c r="A19" s="149" t="s">
        <v>73</v>
      </c>
      <c r="B19" s="32" t="s">
        <v>73</v>
      </c>
      <c r="C19" s="30" t="s">
        <v>68</v>
      </c>
      <c r="D19" s="33"/>
      <c r="E19" s="34"/>
      <c r="F19" s="34"/>
      <c r="G19" s="35" t="s">
        <v>91</v>
      </c>
      <c r="H19" s="35" t="s">
        <v>91</v>
      </c>
      <c r="I19" s="35" t="s">
        <v>91</v>
      </c>
      <c r="J19" s="34"/>
      <c r="K19" s="34"/>
      <c r="L19" s="34"/>
      <c r="M19" s="36"/>
      <c r="N19" s="33"/>
      <c r="O19" s="34"/>
      <c r="P19" s="34"/>
      <c r="Q19" s="35" t="s">
        <v>91</v>
      </c>
      <c r="R19" s="35" t="s">
        <v>91</v>
      </c>
      <c r="S19" s="34"/>
      <c r="T19" s="34"/>
      <c r="U19" s="34"/>
      <c r="V19" s="34"/>
      <c r="W19" s="34"/>
      <c r="X19" s="38"/>
      <c r="Y19" s="34"/>
    </row>
    <row r="20" spans="1:25" x14ac:dyDescent="0.3">
      <c r="A20" s="149"/>
      <c r="B20" s="32" t="s">
        <v>73</v>
      </c>
      <c r="C20" s="30" t="s">
        <v>69</v>
      </c>
      <c r="D20" s="33"/>
      <c r="E20" s="34"/>
      <c r="F20" s="35" t="s">
        <v>91</v>
      </c>
      <c r="G20" s="35" t="s">
        <v>91</v>
      </c>
      <c r="H20" s="35" t="s">
        <v>91</v>
      </c>
      <c r="I20" s="34"/>
      <c r="J20" s="34"/>
      <c r="K20" s="34"/>
      <c r="L20" s="34"/>
      <c r="M20" s="36"/>
      <c r="N20" s="33"/>
      <c r="O20" s="34"/>
      <c r="P20" s="34"/>
      <c r="Q20" s="34"/>
      <c r="R20" s="34"/>
      <c r="S20" s="35" t="s">
        <v>91</v>
      </c>
      <c r="T20" s="35" t="s">
        <v>91</v>
      </c>
      <c r="U20" s="34"/>
      <c r="V20" s="34"/>
      <c r="W20" s="34"/>
      <c r="X20" s="38"/>
      <c r="Y20" s="34"/>
    </row>
    <row r="21" spans="1:25" x14ac:dyDescent="0.3">
      <c r="A21" s="149"/>
      <c r="B21" s="32" t="s">
        <v>73</v>
      </c>
      <c r="C21" s="30" t="s">
        <v>70</v>
      </c>
      <c r="D21" s="37" t="s">
        <v>91</v>
      </c>
      <c r="E21" s="35" t="s">
        <v>91</v>
      </c>
      <c r="F21" s="35" t="s">
        <v>91</v>
      </c>
      <c r="G21" s="34"/>
      <c r="H21" s="34"/>
      <c r="I21" s="34"/>
      <c r="J21" s="34"/>
      <c r="K21" s="34"/>
      <c r="L21" s="34"/>
      <c r="M21" s="36"/>
      <c r="N21" s="33"/>
      <c r="O21" s="34"/>
      <c r="P21" s="34"/>
      <c r="Q21" s="34"/>
      <c r="R21" s="34"/>
      <c r="S21" s="35" t="s">
        <v>91</v>
      </c>
      <c r="T21" s="35" t="s">
        <v>91</v>
      </c>
      <c r="U21" s="35" t="s">
        <v>91</v>
      </c>
      <c r="V21" s="34"/>
      <c r="W21" s="34"/>
      <c r="X21" s="38"/>
      <c r="Y21" s="34"/>
    </row>
    <row r="22" spans="1:25" x14ac:dyDescent="0.3">
      <c r="A22" s="148" t="s">
        <v>74</v>
      </c>
      <c r="B22" s="31" t="s">
        <v>74</v>
      </c>
      <c r="C22" s="29" t="s">
        <v>68</v>
      </c>
      <c r="D22" s="39"/>
      <c r="E22" s="40"/>
      <c r="F22" s="41" t="s">
        <v>91</v>
      </c>
      <c r="G22" s="41" t="s">
        <v>91</v>
      </c>
      <c r="H22" s="40"/>
      <c r="I22" s="40"/>
      <c r="J22" s="40"/>
      <c r="K22" s="40"/>
      <c r="L22" s="40"/>
      <c r="M22" s="45"/>
      <c r="N22" s="39"/>
      <c r="O22" s="40"/>
      <c r="P22" s="40"/>
      <c r="Q22" s="40"/>
      <c r="R22" s="41" t="s">
        <v>91</v>
      </c>
      <c r="S22" s="41" t="s">
        <v>91</v>
      </c>
      <c r="T22" s="40"/>
      <c r="U22" s="40"/>
      <c r="V22" s="40"/>
      <c r="W22" s="40"/>
      <c r="X22" s="44"/>
      <c r="Y22" s="40"/>
    </row>
    <row r="23" spans="1:25" x14ac:dyDescent="0.3">
      <c r="A23" s="148"/>
      <c r="B23" s="31" t="s">
        <v>74</v>
      </c>
      <c r="C23" s="29" t="s">
        <v>70</v>
      </c>
      <c r="D23" s="43" t="s">
        <v>91</v>
      </c>
      <c r="E23" s="41" t="s">
        <v>91</v>
      </c>
      <c r="F23" s="40"/>
      <c r="G23" s="40"/>
      <c r="H23" s="40"/>
      <c r="I23" s="40"/>
      <c r="J23" s="40"/>
      <c r="K23" s="40"/>
      <c r="L23" s="40"/>
      <c r="M23" s="45"/>
      <c r="N23" s="39"/>
      <c r="O23" s="40"/>
      <c r="P23" s="40"/>
      <c r="Q23" s="40"/>
      <c r="R23" s="40"/>
      <c r="S23" s="40"/>
      <c r="T23" s="41" t="s">
        <v>91</v>
      </c>
      <c r="U23" s="41" t="s">
        <v>91</v>
      </c>
      <c r="V23" s="40"/>
      <c r="W23" s="40"/>
      <c r="X23" s="44"/>
      <c r="Y23" s="40"/>
    </row>
    <row r="24" spans="1:25" x14ac:dyDescent="0.3">
      <c r="A24" s="149" t="s">
        <v>75</v>
      </c>
      <c r="B24" s="32" t="s">
        <v>75</v>
      </c>
      <c r="C24" s="30" t="s">
        <v>68</v>
      </c>
      <c r="D24" s="33"/>
      <c r="E24" s="34"/>
      <c r="F24" s="35" t="s">
        <v>91</v>
      </c>
      <c r="G24" s="35" t="s">
        <v>91</v>
      </c>
      <c r="H24" s="34"/>
      <c r="I24" s="34"/>
      <c r="J24" s="34"/>
      <c r="K24" s="34"/>
      <c r="L24" s="34"/>
      <c r="M24" s="36"/>
      <c r="N24" s="33"/>
      <c r="O24" s="34"/>
      <c r="P24" s="34"/>
      <c r="Q24" s="34"/>
      <c r="R24" s="34"/>
      <c r="S24" s="35" t="s">
        <v>91</v>
      </c>
      <c r="T24" s="35" t="s">
        <v>91</v>
      </c>
      <c r="U24" s="34"/>
      <c r="V24" s="34"/>
      <c r="W24" s="34"/>
      <c r="X24" s="38"/>
      <c r="Y24" s="34"/>
    </row>
    <row r="25" spans="1:25" x14ac:dyDescent="0.3">
      <c r="A25" s="149"/>
      <c r="B25" s="32" t="s">
        <v>75</v>
      </c>
      <c r="C25" s="30" t="s">
        <v>69</v>
      </c>
      <c r="D25" s="33"/>
      <c r="E25" s="35" t="s">
        <v>91</v>
      </c>
      <c r="F25" s="35" t="s">
        <v>91</v>
      </c>
      <c r="G25" s="34"/>
      <c r="H25" s="34"/>
      <c r="I25" s="34"/>
      <c r="J25" s="34"/>
      <c r="K25" s="34"/>
      <c r="L25" s="34"/>
      <c r="M25" s="36"/>
      <c r="N25" s="33"/>
      <c r="O25" s="34"/>
      <c r="P25" s="34"/>
      <c r="Q25" s="34"/>
      <c r="R25" s="34"/>
      <c r="S25" s="34"/>
      <c r="T25" s="34"/>
      <c r="U25" s="35" t="s">
        <v>91</v>
      </c>
      <c r="V25" s="35" t="s">
        <v>91</v>
      </c>
      <c r="W25" s="34"/>
      <c r="X25" s="38"/>
      <c r="Y25" s="34"/>
    </row>
    <row r="26" spans="1:25" x14ac:dyDescent="0.3">
      <c r="A26" s="149"/>
      <c r="B26" s="32" t="s">
        <v>75</v>
      </c>
      <c r="C26" s="30" t="s">
        <v>70</v>
      </c>
      <c r="D26" s="37" t="s">
        <v>91</v>
      </c>
      <c r="E26" s="35" t="s">
        <v>91</v>
      </c>
      <c r="F26" s="34"/>
      <c r="G26" s="34"/>
      <c r="H26" s="34"/>
      <c r="I26" s="34"/>
      <c r="J26" s="34"/>
      <c r="K26" s="34"/>
      <c r="L26" s="34"/>
      <c r="M26" s="36"/>
      <c r="N26" s="33"/>
      <c r="O26" s="34"/>
      <c r="P26" s="34"/>
      <c r="Q26" s="34"/>
      <c r="R26" s="34"/>
      <c r="S26" s="34"/>
      <c r="T26" s="34"/>
      <c r="U26" s="34"/>
      <c r="V26" s="34"/>
      <c r="W26" s="35" t="s">
        <v>91</v>
      </c>
      <c r="X26" s="47" t="s">
        <v>91</v>
      </c>
      <c r="Y26" s="35" t="s">
        <v>91</v>
      </c>
    </row>
    <row r="27" spans="1:25" x14ac:dyDescent="0.3">
      <c r="A27" s="148" t="s">
        <v>76</v>
      </c>
      <c r="B27" s="31" t="s">
        <v>76</v>
      </c>
      <c r="C27" s="29" t="s">
        <v>68</v>
      </c>
      <c r="D27" s="39"/>
      <c r="E27" s="40"/>
      <c r="F27" s="40"/>
      <c r="G27" s="40"/>
      <c r="H27" s="40"/>
      <c r="I27" s="40"/>
      <c r="J27" s="40"/>
      <c r="K27" s="40"/>
      <c r="L27" s="40"/>
      <c r="M27" s="45"/>
      <c r="N27" s="39"/>
      <c r="O27" s="40"/>
      <c r="P27" s="40"/>
      <c r="Q27" s="40"/>
      <c r="R27" s="40"/>
      <c r="S27" s="40"/>
      <c r="T27" s="40"/>
      <c r="U27" s="41" t="s">
        <v>91</v>
      </c>
      <c r="V27" s="41" t="s">
        <v>91</v>
      </c>
      <c r="W27" s="40"/>
      <c r="X27" s="44"/>
      <c r="Y27" s="40"/>
    </row>
    <row r="28" spans="1:25" x14ac:dyDescent="0.3">
      <c r="A28" s="148"/>
      <c r="B28" s="31" t="s">
        <v>76</v>
      </c>
      <c r="C28" s="29" t="s">
        <v>70</v>
      </c>
      <c r="D28" s="39"/>
      <c r="E28" s="40"/>
      <c r="F28" s="40"/>
      <c r="G28" s="40"/>
      <c r="H28" s="40"/>
      <c r="I28" s="40"/>
      <c r="J28" s="40"/>
      <c r="K28" s="40"/>
      <c r="L28" s="40"/>
      <c r="M28" s="45"/>
      <c r="N28" s="39"/>
      <c r="O28" s="40"/>
      <c r="P28" s="40"/>
      <c r="Q28" s="40"/>
      <c r="R28" s="40"/>
      <c r="S28" s="40"/>
      <c r="T28" s="40"/>
      <c r="U28" s="40"/>
      <c r="V28" s="41" t="s">
        <v>91</v>
      </c>
      <c r="W28" s="41" t="s">
        <v>91</v>
      </c>
      <c r="X28" s="44"/>
      <c r="Y28" s="40"/>
    </row>
    <row r="29" spans="1:25" x14ac:dyDescent="0.3">
      <c r="A29" s="149" t="s">
        <v>77</v>
      </c>
      <c r="B29" s="32" t="s">
        <v>77</v>
      </c>
      <c r="C29" s="30" t="s">
        <v>68</v>
      </c>
      <c r="D29" s="33"/>
      <c r="E29" s="34"/>
      <c r="F29" s="35" t="s">
        <v>91</v>
      </c>
      <c r="G29" s="35" t="s">
        <v>91</v>
      </c>
      <c r="H29" s="34"/>
      <c r="I29" s="34"/>
      <c r="J29" s="34"/>
      <c r="K29" s="34"/>
      <c r="L29" s="34"/>
      <c r="M29" s="36"/>
      <c r="N29" s="33"/>
      <c r="O29" s="34"/>
      <c r="P29" s="34"/>
      <c r="Q29" s="34"/>
      <c r="R29" s="34"/>
      <c r="S29" s="34"/>
      <c r="T29" s="34"/>
      <c r="U29" s="35" t="s">
        <v>91</v>
      </c>
      <c r="V29" s="35" t="s">
        <v>91</v>
      </c>
      <c r="W29" s="34"/>
      <c r="X29" s="38"/>
      <c r="Y29" s="34"/>
    </row>
    <row r="30" spans="1:25" x14ac:dyDescent="0.3">
      <c r="A30" s="149"/>
      <c r="B30" s="32" t="s">
        <v>77</v>
      </c>
      <c r="C30" s="30" t="s">
        <v>70</v>
      </c>
      <c r="D30" s="33"/>
      <c r="E30" s="35" t="s">
        <v>91</v>
      </c>
      <c r="F30" s="35" t="s">
        <v>91</v>
      </c>
      <c r="G30" s="34"/>
      <c r="H30" s="34"/>
      <c r="I30" s="34"/>
      <c r="J30" s="34"/>
      <c r="K30" s="34"/>
      <c r="L30" s="34"/>
      <c r="M30" s="36"/>
      <c r="N30" s="33"/>
      <c r="O30" s="34"/>
      <c r="P30" s="34"/>
      <c r="Q30" s="34"/>
      <c r="R30" s="34"/>
      <c r="S30" s="34"/>
      <c r="T30" s="34"/>
      <c r="U30" s="34"/>
      <c r="V30" s="35" t="s">
        <v>91</v>
      </c>
      <c r="W30" s="35" t="s">
        <v>91</v>
      </c>
      <c r="X30" s="38"/>
      <c r="Y30" s="34"/>
    </row>
    <row r="31" spans="1:25" x14ac:dyDescent="0.3">
      <c r="A31" s="148" t="s">
        <v>78</v>
      </c>
      <c r="B31" s="31" t="s">
        <v>78</v>
      </c>
      <c r="C31" s="29" t="s">
        <v>68</v>
      </c>
      <c r="D31" s="39"/>
      <c r="E31" s="40"/>
      <c r="F31" s="41" t="s">
        <v>91</v>
      </c>
      <c r="G31" s="40"/>
      <c r="H31" s="40"/>
      <c r="I31" s="40"/>
      <c r="J31" s="40"/>
      <c r="K31" s="40"/>
      <c r="L31" s="40"/>
      <c r="M31" s="45"/>
      <c r="N31" s="39"/>
      <c r="O31" s="40"/>
      <c r="P31" s="40"/>
      <c r="Q31" s="40"/>
      <c r="R31" s="40"/>
      <c r="S31" s="40"/>
      <c r="T31" s="40"/>
      <c r="U31" s="40"/>
      <c r="V31" s="41" t="s">
        <v>91</v>
      </c>
      <c r="W31" s="41" t="s">
        <v>91</v>
      </c>
      <c r="X31" s="44"/>
      <c r="Y31" s="40"/>
    </row>
    <row r="32" spans="1:25" x14ac:dyDescent="0.3">
      <c r="A32" s="148"/>
      <c r="B32" s="31" t="s">
        <v>78</v>
      </c>
      <c r="C32" s="29" t="s">
        <v>70</v>
      </c>
      <c r="D32" s="43" t="s">
        <v>91</v>
      </c>
      <c r="E32" s="41" t="s">
        <v>91</v>
      </c>
      <c r="F32" s="40"/>
      <c r="G32" s="40"/>
      <c r="H32" s="40"/>
      <c r="I32" s="40"/>
      <c r="J32" s="40"/>
      <c r="K32" s="40"/>
      <c r="L32" s="40"/>
      <c r="M32" s="45"/>
      <c r="N32" s="39"/>
      <c r="O32" s="40"/>
      <c r="P32" s="40"/>
      <c r="Q32" s="40"/>
      <c r="R32" s="40"/>
      <c r="S32" s="40"/>
      <c r="T32" s="40"/>
      <c r="U32" s="40"/>
      <c r="V32" s="40"/>
      <c r="W32" s="40"/>
      <c r="X32" s="48" t="s">
        <v>91</v>
      </c>
      <c r="Y32" s="41" t="s">
        <v>91</v>
      </c>
    </row>
    <row r="33" spans="4:25" x14ac:dyDescent="0.3"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</row>
  </sheetData>
  <mergeCells count="15">
    <mergeCell ref="A31:A32"/>
    <mergeCell ref="A3:C3"/>
    <mergeCell ref="D3:M3"/>
    <mergeCell ref="N3:Y3"/>
    <mergeCell ref="A19:A21"/>
    <mergeCell ref="A22:A23"/>
    <mergeCell ref="A24:A26"/>
    <mergeCell ref="A27:A28"/>
    <mergeCell ref="A29:A30"/>
    <mergeCell ref="A16:A18"/>
    <mergeCell ref="A1:Y1"/>
    <mergeCell ref="A6:A8"/>
    <mergeCell ref="A9:A11"/>
    <mergeCell ref="A12:A13"/>
    <mergeCell ref="A14:A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BAA402C0055E7409D03138788614B32" ma:contentTypeVersion="4" ma:contentTypeDescription="Utwórz nowy dokument." ma:contentTypeScope="" ma:versionID="0ff875355a1d64668f5e183660c2e633">
  <xsd:schema xmlns:xsd="http://www.w3.org/2001/XMLSchema" xmlns:xs="http://www.w3.org/2001/XMLSchema" xmlns:p="http://schemas.microsoft.com/office/2006/metadata/properties" xmlns:ns2="cc163a7e-7520-47ea-a2dd-43eafb83c596" targetNamespace="http://schemas.microsoft.com/office/2006/metadata/properties" ma:root="true" ma:fieldsID="10969e0f6caf95847aa28234ab77927b" ns2:_="">
    <xsd:import namespace="cc163a7e-7520-47ea-a2dd-43eafb83c59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3a7e-7520-47ea-a2dd-43eafb83c5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39A43DF-366F-4ABA-8444-600981ACE1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163a7e-7520-47ea-a2dd-43eafb83c5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6FE5B1-433D-4A78-A5DF-21FD1AC1F35C}">
  <ds:schemaRefs>
    <ds:schemaRef ds:uri="http://purl.org/dc/elements/1.1/"/>
    <ds:schemaRef ds:uri="http://schemas.microsoft.com/office/2006/metadata/properties"/>
    <ds:schemaRef ds:uri="http://purl.org/dc/terms/"/>
    <ds:schemaRef ds:uri="3fa2430b-bbfa-43ef-9ae3-78625f8c7c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aa818631-c130-4f63-a1f5-51eccabc22ca"/>
    <ds:schemaRef ds:uri="http://schemas.microsoft.com/sharepoint/v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CE07619-73BD-4073-9173-234724842F0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95EEC81-9750-40FE-9A26-71F474E28B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Listy</vt:lpstr>
      <vt:lpstr>Początek i instrukcja</vt:lpstr>
      <vt:lpstr>Obliczenia parametrów obróbki</vt:lpstr>
      <vt:lpstr>Naddatki operacyjne</vt:lpstr>
      <vt:lpstr>tolerancje dla obróbki liniowej</vt:lpstr>
      <vt:lpstr>Odchyłki dla wałków</vt:lpstr>
      <vt:lpstr>Dokładność i  chropowatość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Sarzyński Marcin</dc:creator>
  <cp:lastModifiedBy>Szymańska Krystyna</cp:lastModifiedBy>
  <dcterms:created xsi:type="dcterms:W3CDTF">2024-10-24T07:48:22Z</dcterms:created>
  <dcterms:modified xsi:type="dcterms:W3CDTF">2025-02-13T17:38:47Z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0x0101003BAA402C0055E7409D03138788614B32</vt:lpwstr>
  </property>
</Properties>
</file>