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JPM\misdoc\acis\Duoc\Capstone\2024\Capstone004D\Fase3\"/>
    </mc:Choice>
  </mc:AlternateContent>
  <xr:revisionPtr revIDLastSave="0" documentId="13_ncr:1_{BBC26188-F2C7-4163-8CC6-851FE19C41AD}" xr6:coauthVersionLast="47" xr6:coauthVersionMax="47" xr10:uidLastSave="{00000000-0000-0000-0000-000000000000}"/>
  <bookViews>
    <workbookView xWindow="-28920" yWindow="-1935" windowWidth="29040" windowHeight="17640" xr2:uid="{00000000-000D-0000-FFFF-FFFF00000000}"/>
  </bookViews>
  <sheets>
    <sheet name="EVALUACION FASE 3" sheetId="16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16" l="1"/>
  <c r="K86" i="16" s="1"/>
  <c r="H86" i="16"/>
  <c r="I86" i="16" s="1"/>
  <c r="F86" i="16"/>
  <c r="G86" i="16" s="1"/>
  <c r="D86" i="16"/>
  <c r="E86" i="16" s="1"/>
  <c r="B86" i="16"/>
  <c r="J85" i="16"/>
  <c r="K85" i="16" s="1"/>
  <c r="H85" i="16"/>
  <c r="I85" i="16" s="1"/>
  <c r="F85" i="16"/>
  <c r="G85" i="16" s="1"/>
  <c r="D85" i="16"/>
  <c r="E85" i="16" s="1"/>
  <c r="B85" i="16"/>
  <c r="J84" i="16"/>
  <c r="K84" i="16" s="1"/>
  <c r="H84" i="16"/>
  <c r="I84" i="16" s="1"/>
  <c r="F84" i="16"/>
  <c r="G84" i="16" s="1"/>
  <c r="D84" i="16"/>
  <c r="E84" i="16" s="1"/>
  <c r="B84" i="16"/>
  <c r="J83" i="16"/>
  <c r="K83" i="16" s="1"/>
  <c r="H83" i="16"/>
  <c r="I83" i="16" s="1"/>
  <c r="F83" i="16"/>
  <c r="G83" i="16" s="1"/>
  <c r="D83" i="16"/>
  <c r="E83" i="16" s="1"/>
  <c r="B83" i="16"/>
  <c r="J82" i="16"/>
  <c r="K82" i="16" s="1"/>
  <c r="H82" i="16"/>
  <c r="I82" i="16" s="1"/>
  <c r="F82" i="16"/>
  <c r="G82" i="16" s="1"/>
  <c r="D82" i="16"/>
  <c r="E82" i="16" s="1"/>
  <c r="B82" i="16"/>
  <c r="J81" i="16"/>
  <c r="K81" i="16" s="1"/>
  <c r="H81" i="16"/>
  <c r="I81" i="16" s="1"/>
  <c r="F81" i="16"/>
  <c r="G81" i="16" s="1"/>
  <c r="D81" i="16"/>
  <c r="E81" i="16" s="1"/>
  <c r="B81" i="16"/>
  <c r="J80" i="16"/>
  <c r="K80" i="16" s="1"/>
  <c r="H80" i="16"/>
  <c r="I80" i="16" s="1"/>
  <c r="F80" i="16"/>
  <c r="G80" i="16" s="1"/>
  <c r="D80" i="16"/>
  <c r="E80" i="16" s="1"/>
  <c r="B80" i="16"/>
  <c r="B78" i="16"/>
  <c r="J73" i="16"/>
  <c r="K73" i="16" s="1"/>
  <c r="H73" i="16"/>
  <c r="I73" i="16" s="1"/>
  <c r="F73" i="16"/>
  <c r="G73" i="16" s="1"/>
  <c r="D73" i="16"/>
  <c r="E73" i="16" s="1"/>
  <c r="B73" i="16"/>
  <c r="J72" i="16"/>
  <c r="K72" i="16" s="1"/>
  <c r="H72" i="16"/>
  <c r="I72" i="16" s="1"/>
  <c r="F72" i="16"/>
  <c r="G72" i="16" s="1"/>
  <c r="D72" i="16"/>
  <c r="E72" i="16" s="1"/>
  <c r="B72" i="16"/>
  <c r="J71" i="16"/>
  <c r="K71" i="16" s="1"/>
  <c r="H71" i="16"/>
  <c r="I71" i="16" s="1"/>
  <c r="F71" i="16"/>
  <c r="G71" i="16" s="1"/>
  <c r="D71" i="16"/>
  <c r="E71" i="16" s="1"/>
  <c r="B71" i="16"/>
  <c r="J70" i="16"/>
  <c r="K70" i="16" s="1"/>
  <c r="H70" i="16"/>
  <c r="I70" i="16" s="1"/>
  <c r="F70" i="16"/>
  <c r="G70" i="16" s="1"/>
  <c r="D70" i="16"/>
  <c r="E70" i="16" s="1"/>
  <c r="B70" i="16"/>
  <c r="J69" i="16"/>
  <c r="K69" i="16" s="1"/>
  <c r="H69" i="16"/>
  <c r="I69" i="16" s="1"/>
  <c r="F69" i="16"/>
  <c r="G69" i="16" s="1"/>
  <c r="D69" i="16"/>
  <c r="E69" i="16" s="1"/>
  <c r="B69" i="16"/>
  <c r="J68" i="16"/>
  <c r="K68" i="16" s="1"/>
  <c r="H68" i="16"/>
  <c r="I68" i="16" s="1"/>
  <c r="F68" i="16"/>
  <c r="G68" i="16" s="1"/>
  <c r="D68" i="16"/>
  <c r="E68" i="16" s="1"/>
  <c r="B68" i="16"/>
  <c r="J67" i="16"/>
  <c r="K67" i="16" s="1"/>
  <c r="H67" i="16"/>
  <c r="I67" i="16" s="1"/>
  <c r="F67" i="16"/>
  <c r="G67" i="16" s="1"/>
  <c r="D67" i="16"/>
  <c r="E67" i="16" s="1"/>
  <c r="B67" i="16"/>
  <c r="B65" i="16"/>
  <c r="J60" i="16"/>
  <c r="K60" i="16" s="1"/>
  <c r="H60" i="16"/>
  <c r="I60" i="16" s="1"/>
  <c r="F60" i="16"/>
  <c r="G60" i="16" s="1"/>
  <c r="D60" i="16"/>
  <c r="E60" i="16" s="1"/>
  <c r="B60" i="16"/>
  <c r="J59" i="16"/>
  <c r="K59" i="16" s="1"/>
  <c r="H59" i="16"/>
  <c r="I59" i="16" s="1"/>
  <c r="F59" i="16"/>
  <c r="G59" i="16" s="1"/>
  <c r="D59" i="16"/>
  <c r="E59" i="16" s="1"/>
  <c r="B59" i="16"/>
  <c r="J58" i="16"/>
  <c r="K58" i="16" s="1"/>
  <c r="H58" i="16"/>
  <c r="I58" i="16" s="1"/>
  <c r="F58" i="16"/>
  <c r="G58" i="16" s="1"/>
  <c r="D58" i="16"/>
  <c r="E58" i="16" s="1"/>
  <c r="B58" i="16"/>
  <c r="J57" i="16"/>
  <c r="K57" i="16" s="1"/>
  <c r="H57" i="16"/>
  <c r="I57" i="16" s="1"/>
  <c r="F57" i="16"/>
  <c r="G57" i="16" s="1"/>
  <c r="D57" i="16"/>
  <c r="E57" i="16" s="1"/>
  <c r="B57" i="16"/>
  <c r="J56" i="16"/>
  <c r="K56" i="16" s="1"/>
  <c r="H56" i="16"/>
  <c r="I56" i="16" s="1"/>
  <c r="F56" i="16"/>
  <c r="G56" i="16" s="1"/>
  <c r="D56" i="16"/>
  <c r="E56" i="16" s="1"/>
  <c r="B56" i="16"/>
  <c r="J55" i="16"/>
  <c r="K55" i="16" s="1"/>
  <c r="H55" i="16"/>
  <c r="I55" i="16" s="1"/>
  <c r="F55" i="16"/>
  <c r="G55" i="16" s="1"/>
  <c r="D55" i="16"/>
  <c r="E55" i="16" s="1"/>
  <c r="B55" i="16"/>
  <c r="J54" i="16"/>
  <c r="K54" i="16" s="1"/>
  <c r="H54" i="16"/>
  <c r="I54" i="16" s="1"/>
  <c r="F54" i="16"/>
  <c r="G54" i="16" s="1"/>
  <c r="D54" i="16"/>
  <c r="E54" i="16" s="1"/>
  <c r="B54" i="16"/>
  <c r="B52" i="16"/>
  <c r="J47" i="16"/>
  <c r="K47" i="16" s="1"/>
  <c r="H47" i="16"/>
  <c r="I47" i="16" s="1"/>
  <c r="F47" i="16"/>
  <c r="G47" i="16" s="1"/>
  <c r="D47" i="16"/>
  <c r="E47" i="16" s="1"/>
  <c r="B47" i="16"/>
  <c r="J46" i="16"/>
  <c r="K46" i="16" s="1"/>
  <c r="H46" i="16"/>
  <c r="I46" i="16" s="1"/>
  <c r="F46" i="16"/>
  <c r="G46" i="16" s="1"/>
  <c r="D46" i="16"/>
  <c r="E46" i="16" s="1"/>
  <c r="B46" i="16"/>
  <c r="J45" i="16"/>
  <c r="K45" i="16" s="1"/>
  <c r="H45" i="16"/>
  <c r="I45" i="16" s="1"/>
  <c r="F45" i="16"/>
  <c r="G45" i="16" s="1"/>
  <c r="D45" i="16"/>
  <c r="E45" i="16" s="1"/>
  <c r="B45" i="16"/>
  <c r="J44" i="16"/>
  <c r="K44" i="16" s="1"/>
  <c r="H44" i="16"/>
  <c r="I44" i="16" s="1"/>
  <c r="F44" i="16"/>
  <c r="G44" i="16" s="1"/>
  <c r="D44" i="16"/>
  <c r="E44" i="16" s="1"/>
  <c r="B44" i="16"/>
  <c r="J43" i="16"/>
  <c r="K43" i="16" s="1"/>
  <c r="H43" i="16"/>
  <c r="I43" i="16" s="1"/>
  <c r="F43" i="16"/>
  <c r="G43" i="16" s="1"/>
  <c r="D43" i="16"/>
  <c r="E43" i="16" s="1"/>
  <c r="B43" i="16"/>
  <c r="J42" i="16"/>
  <c r="K42" i="16" s="1"/>
  <c r="H42" i="16"/>
  <c r="I42" i="16" s="1"/>
  <c r="F42" i="16"/>
  <c r="G42" i="16" s="1"/>
  <c r="D42" i="16"/>
  <c r="E42" i="16" s="1"/>
  <c r="B42" i="16"/>
  <c r="J41" i="16"/>
  <c r="K41" i="16" s="1"/>
  <c r="H41" i="16"/>
  <c r="I41" i="16" s="1"/>
  <c r="F41" i="16"/>
  <c r="G41" i="16" s="1"/>
  <c r="D41" i="16"/>
  <c r="E41" i="16" s="1"/>
  <c r="B41" i="16"/>
  <c r="B39" i="16"/>
  <c r="J34" i="16"/>
  <c r="K34" i="16" s="1"/>
  <c r="H34" i="16"/>
  <c r="I34" i="16" s="1"/>
  <c r="F34" i="16"/>
  <c r="G34" i="16" s="1"/>
  <c r="D34" i="16"/>
  <c r="E34" i="16" s="1"/>
  <c r="B34" i="16"/>
  <c r="J33" i="16"/>
  <c r="K33" i="16" s="1"/>
  <c r="H33" i="16"/>
  <c r="I33" i="16" s="1"/>
  <c r="F33" i="16"/>
  <c r="G33" i="16" s="1"/>
  <c r="D33" i="16"/>
  <c r="E33" i="16" s="1"/>
  <c r="B33" i="16"/>
  <c r="J32" i="16"/>
  <c r="K32" i="16" s="1"/>
  <c r="H32" i="16"/>
  <c r="I32" i="16" s="1"/>
  <c r="F32" i="16"/>
  <c r="G32" i="16" s="1"/>
  <c r="D32" i="16"/>
  <c r="E32" i="16" s="1"/>
  <c r="B32" i="16"/>
  <c r="J31" i="16"/>
  <c r="K31" i="16" s="1"/>
  <c r="H31" i="16"/>
  <c r="I31" i="16" s="1"/>
  <c r="F31" i="16"/>
  <c r="G31" i="16" s="1"/>
  <c r="D31" i="16"/>
  <c r="E31" i="16" s="1"/>
  <c r="B31" i="16"/>
  <c r="J30" i="16"/>
  <c r="K30" i="16" s="1"/>
  <c r="H30" i="16"/>
  <c r="I30" i="16" s="1"/>
  <c r="F30" i="16"/>
  <c r="G30" i="16" s="1"/>
  <c r="D30" i="16"/>
  <c r="E30" i="16" s="1"/>
  <c r="B30" i="16"/>
  <c r="J29" i="16"/>
  <c r="K29" i="16" s="1"/>
  <c r="H29" i="16"/>
  <c r="I29" i="16" s="1"/>
  <c r="F29" i="16"/>
  <c r="G29" i="16" s="1"/>
  <c r="D29" i="16"/>
  <c r="E29" i="16" s="1"/>
  <c r="B29" i="16"/>
  <c r="J28" i="16"/>
  <c r="K28" i="16" s="1"/>
  <c r="H28" i="16"/>
  <c r="I28" i="16" s="1"/>
  <c r="F28" i="16"/>
  <c r="G28" i="16" s="1"/>
  <c r="D28" i="16"/>
  <c r="E28" i="16" s="1"/>
  <c r="B28" i="16"/>
  <c r="B26" i="16"/>
  <c r="J21" i="16"/>
  <c r="K21" i="16" s="1"/>
  <c r="H21" i="16"/>
  <c r="I21" i="16" s="1"/>
  <c r="F21" i="16"/>
  <c r="G21" i="16" s="1"/>
  <c r="D21" i="16"/>
  <c r="E21" i="16" s="1"/>
  <c r="B21" i="16"/>
  <c r="J20" i="16"/>
  <c r="K20" i="16" s="1"/>
  <c r="H20" i="16"/>
  <c r="I20" i="16" s="1"/>
  <c r="F20" i="16"/>
  <c r="G20" i="16" s="1"/>
  <c r="D20" i="16"/>
  <c r="E20" i="16" s="1"/>
  <c r="B20" i="16"/>
  <c r="J19" i="16"/>
  <c r="K19" i="16" s="1"/>
  <c r="H19" i="16"/>
  <c r="I19" i="16" s="1"/>
  <c r="F19" i="16"/>
  <c r="G19" i="16" s="1"/>
  <c r="D19" i="16"/>
  <c r="E19" i="16" s="1"/>
  <c r="B19" i="16"/>
  <c r="J18" i="16"/>
  <c r="K18" i="16" s="1"/>
  <c r="H18" i="16"/>
  <c r="I18" i="16" s="1"/>
  <c r="F18" i="16"/>
  <c r="G18" i="16" s="1"/>
  <c r="D18" i="16"/>
  <c r="E18" i="16" s="1"/>
  <c r="B18" i="16"/>
  <c r="J17" i="16"/>
  <c r="K17" i="16" s="1"/>
  <c r="H17" i="16"/>
  <c r="I17" i="16" s="1"/>
  <c r="F17" i="16"/>
  <c r="G17" i="16" s="1"/>
  <c r="D17" i="16"/>
  <c r="E17" i="16" s="1"/>
  <c r="B17" i="16"/>
  <c r="J16" i="16"/>
  <c r="K16" i="16" s="1"/>
  <c r="H16" i="16"/>
  <c r="I16" i="16" s="1"/>
  <c r="F16" i="16"/>
  <c r="G16" i="16" s="1"/>
  <c r="D16" i="16"/>
  <c r="E16" i="16" s="1"/>
  <c r="B16" i="16"/>
  <c r="J15" i="16"/>
  <c r="K15" i="16" s="1"/>
  <c r="H15" i="16"/>
  <c r="I15" i="16" s="1"/>
  <c r="F15" i="16"/>
  <c r="G15" i="16" s="1"/>
  <c r="D15" i="16"/>
  <c r="E15" i="16" s="1"/>
  <c r="B15" i="16"/>
  <c r="B13" i="16"/>
  <c r="G48" i="16" l="1"/>
  <c r="I22" i="16"/>
  <c r="I87" i="16"/>
  <c r="K87" i="16"/>
  <c r="I61" i="16"/>
  <c r="K22" i="16"/>
  <c r="I74" i="16"/>
  <c r="K48" i="16"/>
  <c r="E87" i="16"/>
  <c r="E22" i="16"/>
  <c r="G35" i="16"/>
  <c r="E61" i="16"/>
  <c r="E74" i="16"/>
  <c r="K74" i="16"/>
  <c r="I48" i="16"/>
  <c r="K61" i="16"/>
  <c r="E35" i="16"/>
  <c r="G22" i="16"/>
  <c r="I35" i="16"/>
  <c r="K35" i="16"/>
  <c r="E48" i="16"/>
  <c r="G61" i="16"/>
  <c r="G74" i="16"/>
  <c r="G87" i="16"/>
  <c r="C48" i="16" l="1"/>
  <c r="C49" i="16" s="1"/>
  <c r="C8" i="16" s="1"/>
  <c r="C61" i="16"/>
  <c r="C62" i="16" s="1"/>
  <c r="D6" i="16" s="1"/>
  <c r="C87" i="16"/>
  <c r="C88" i="16" s="1"/>
  <c r="D8" i="16" s="1"/>
  <c r="C74" i="16"/>
  <c r="C75" i="16" s="1"/>
  <c r="D7" i="16" s="1"/>
  <c r="C22" i="16"/>
  <c r="C23" i="16" s="1"/>
  <c r="C6" i="16" s="1"/>
  <c r="C35" i="16"/>
  <c r="C36" i="16" s="1"/>
  <c r="C7" i="16" s="1"/>
  <c r="E8" i="16" l="1"/>
  <c r="E6" i="16"/>
  <c r="E7" i="16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<sst xmlns="http://schemas.openxmlformats.org/spreadsheetml/2006/main" count="164" uniqueCount="66">
  <si>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</si>
  <si>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</si>
  <si>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</si>
  <si>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</si>
  <si>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</si>
  <si>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</si>
  <si>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</si>
  <si>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</si>
  <si>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</si>
  <si>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</si>
  <si>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</si>
  <si>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</si>
  <si>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</si>
  <si>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</si>
  <si>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</si>
  <si>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</si>
  <si>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</si>
  <si>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</si>
  <si>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</si>
  <si>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</si>
  <si>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</si>
  <si>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</si>
  <si>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</si>
  <si>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</si>
  <si>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</si>
  <si>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</si>
  <si>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</si>
  <si>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</si>
  <si>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</si>
  <si>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</si>
  <si>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</si>
  <si>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</si>
  <si>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</si>
  <si>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</si>
  <si>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</si>
  <si>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</si>
  <si>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</si>
  <si>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</si>
  <si>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</si>
  <si>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</si>
  <si>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</si>
  <si>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</si>
  <si>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</si>
  <si>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</si>
  <si>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</si>
  <si>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</si>
  <si>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</si>
  <si>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</si>
  <si>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</si>
  <si>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</si>
  <si>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</si>
  <si>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</si>
  <si>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</si>
  <si>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</si>
  <si>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</si>
  <si>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</si>
  <si>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</si>
  <si>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</si>
  <si>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</si>
  <si>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</si>
  <si>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</si>
  <si>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</si>
  <si>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</si>
  <si>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FELIPE CONCHA MARDONES</t>
  </si>
  <si>
    <t>CRISTIAN MOLINA ALVAREZ</t>
  </si>
  <si>
    <t>JIMMY MUÑOZ OLIVA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</si>
</sst>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0" xfId="0" applyFont="1"/>
    <xf numFmtId="0" fontId="1" fillId="0" borderId="0" xfId="0" applyFont="1" applyAlignment="1">
      <alignment horizontal="left"/>
    </xf>
    <xf numFmtId="0" fontId="17" fillId="0" borderId="0" xfId="0" applyFont="1"/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EB63-9586-FC4E-B576-DE7C4DA59CA3}">
  <dimension ref="A2:K799"/>
  <sheetViews>
    <sheetView tabSelected="1" zoomScale="120" zoomScaleNormal="120" workbookViewId="0">
      <selection activeCell="B1" sqref="B1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5" customHeight="1" x14ac:dyDescent="0.25">
      <c r="B2" s="41"/>
    </row>
    <row r="3" spans="1:11" ht="15" customHeight="1" x14ac:dyDescent="0.25">
      <c r="B3" s="39"/>
    </row>
    <row r="4" spans="1:11" x14ac:dyDescent="0.25">
      <c r="C4" s="29">
        <v>0.7</v>
      </c>
      <c r="D4" s="32">
        <v>0.3</v>
      </c>
      <c r="E4" s="33">
        <v>1</v>
      </c>
    </row>
    <row r="5" spans="1:11" ht="30" x14ac:dyDescent="0.25">
      <c r="B5" s="2" t="s">
        <v>0</v>
      </c>
      <c r="C5" s="30" t="s">
        <v>1</v>
      </c>
      <c r="D5" s="34" t="s">
        <v>2</v>
      </c>
      <c r="E5" s="35" t="s">
        <v>3</v>
      </c>
    </row>
    <row r="6" spans="1:11" x14ac:dyDescent="0.25">
      <c r="A6" s="3">
        <v>1</v>
      </c>
      <c r="B6" s="16" t="s">
        <v>63</v>
      </c>
      <c r="C6" s="31">
        <f>C23</f>
        <v>5.5</v>
      </c>
      <c r="D6" s="37">
        <f>C62</f>
        <v>4.8</v>
      </c>
      <c r="E6" s="36">
        <f>C6*C$4+D6*D$4</f>
        <v>5.2899999999999991</v>
      </c>
    </row>
    <row r="7" spans="1:11" x14ac:dyDescent="0.25">
      <c r="A7" s="3">
        <v>2</v>
      </c>
      <c r="B7" s="16" t="s">
        <v>64</v>
      </c>
      <c r="C7" s="31">
        <f>C36</f>
        <v>5.5</v>
      </c>
      <c r="D7" s="37">
        <f>C75</f>
        <v>4.8</v>
      </c>
      <c r="E7" s="36">
        <f t="shared" ref="E7:E8" si="0">C7*C$4+D7*D$4</f>
        <v>5.2899999999999991</v>
      </c>
    </row>
    <row r="8" spans="1:11" x14ac:dyDescent="0.25">
      <c r="A8" s="3">
        <v>3</v>
      </c>
      <c r="B8" s="16" t="s">
        <v>65</v>
      </c>
      <c r="C8" s="31">
        <f>C49</f>
        <v>5.5</v>
      </c>
      <c r="D8" s="37">
        <f>C88</f>
        <v>4.8</v>
      </c>
      <c r="E8" s="36">
        <f t="shared" si="0"/>
        <v>5.2899999999999991</v>
      </c>
    </row>
    <row r="11" spans="1:11" ht="15" customHeight="1" x14ac:dyDescent="0.25">
      <c r="B11" s="40"/>
    </row>
    <row r="13" spans="1:11" ht="18.75" outlineLevel="1" x14ac:dyDescent="0.25">
      <c r="A13" s="51" t="s">
        <v>4</v>
      </c>
      <c r="B13" s="11" t="str">
        <f>B6</f>
        <v>FELIPE CONCHA MARDONES</v>
      </c>
      <c r="C13" s="46" t="s">
        <v>5</v>
      </c>
      <c r="D13" s="47" t="s">
        <v>6</v>
      </c>
      <c r="E13" s="48"/>
      <c r="F13" s="48"/>
      <c r="G13" s="48"/>
      <c r="H13" s="48"/>
      <c r="I13" s="48"/>
      <c r="J13" s="48"/>
      <c r="K13" s="49"/>
    </row>
    <row r="14" spans="1:11" outlineLevel="1" x14ac:dyDescent="0.25">
      <c r="A14" s="43"/>
      <c r="B14" s="15" t="s">
        <v>7</v>
      </c>
      <c r="C14" s="45"/>
      <c r="D14" s="47" t="s">
        <v>8</v>
      </c>
      <c r="E14" s="49"/>
      <c r="F14" s="47" t="s">
        <v>9</v>
      </c>
      <c r="G14" s="49"/>
      <c r="H14" s="50" t="s">
        <v>10</v>
      </c>
      <c r="I14" s="49"/>
      <c r="J14" s="47" t="s">
        <v>11</v>
      </c>
      <c r="K14" s="49"/>
    </row>
    <row r="15" spans="1:11" ht="24" outlineLevel="1" x14ac:dyDescent="0.25">
      <c r="A15" s="44"/>
      <c r="B15" s="19" t="str">
        <f>RUBRICA!A4</f>
        <v xml:space="preserve">1. Presenta el proyecto considerando la relevancia, objetivos, metodología y desarrollo, de acuerdo a los estándares de calidad de la disciplina. </v>
      </c>
      <c r="C15" s="17" t="s">
        <v>9</v>
      </c>
      <c r="D15" s="12" t="str">
        <f t="shared" ref="D15:D19" si="1">IF($C15=CL,"X","")</f>
        <v/>
      </c>
      <c r="E15" s="12" t="str">
        <f>IF(D15="X",100*0.15,"")</f>
        <v/>
      </c>
      <c r="F15" s="12" t="str">
        <f t="shared" ref="F15:F19" si="2">IF($C15=L,"X","")</f>
        <v>X</v>
      </c>
      <c r="G15" s="12">
        <f>IF(F15="X",60*0.15,"")</f>
        <v>9</v>
      </c>
      <c r="H15" s="12" t="str">
        <f t="shared" ref="H15:H19" si="3">IF($C15=ML,"X","")</f>
        <v/>
      </c>
      <c r="I15" s="12" t="str">
        <f>IF(H15="X",30*0.15,"")</f>
        <v/>
      </c>
      <c r="J15" s="12" t="str">
        <f t="shared" ref="J15:J19" si="4">IF($C15=NL,"X","")</f>
        <v/>
      </c>
      <c r="K15" s="12" t="str">
        <f t="shared" ref="K15:K21" si="5">IF($J15="X",0,"")</f>
        <v/>
      </c>
    </row>
    <row r="16" spans="1:11" ht="26.45" customHeight="1" outlineLevel="1" x14ac:dyDescent="0.25">
      <c r="A16" s="44"/>
      <c r="B16" s="19" t="str">
        <f>RUBRICA!A5</f>
        <v xml:space="preserve">2. Presenta las evidencias del Proyecto APT, dando cuenta del cumplimiento de los objetivos y de acuerdo a los estándares de la disciplina. </v>
      </c>
      <c r="C16" s="17" t="s">
        <v>8</v>
      </c>
      <c r="D16" s="12" t="str">
        <f t="shared" si="1"/>
        <v>X</v>
      </c>
      <c r="E16" s="12">
        <f>IF(D16="X",100*0.25,"")</f>
        <v>25</v>
      </c>
      <c r="F16" s="12" t="str">
        <f t="shared" si="2"/>
        <v/>
      </c>
      <c r="G16" s="12" t="str">
        <f>IF(F16="X",60*0.25,"")</f>
        <v/>
      </c>
      <c r="H16" s="12" t="str">
        <f t="shared" si="3"/>
        <v/>
      </c>
      <c r="I16" s="12" t="str">
        <f>IF(H16="X",30*0.25,"")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4"/>
      <c r="B17" s="19" t="str">
        <f>RUBRICA!A6</f>
        <v>3. Responde las preguntas realizadas por la comisión, cumpliendo con los estándares de calidad de la disciplina.</v>
      </c>
      <c r="C17" s="17" t="s">
        <v>9</v>
      </c>
      <c r="D17" s="12" t="str">
        <f t="shared" si="1"/>
        <v/>
      </c>
      <c r="E17" s="12" t="str">
        <f>IF(D17="X",100*0.2,"")</f>
        <v/>
      </c>
      <c r="F17" s="12" t="str">
        <f t="shared" si="2"/>
        <v>X</v>
      </c>
      <c r="G17" s="12">
        <f>IF(F17="X",60*0.2,"")</f>
        <v>12</v>
      </c>
      <c r="H17" s="12" t="str">
        <f t="shared" si="3"/>
        <v/>
      </c>
      <c r="I17" s="12" t="str">
        <f>IF(H17="X",30*0.2,"")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25">
      <c r="A18" s="44"/>
      <c r="B18" s="19" t="str">
        <f>RUBRICA!A7</f>
        <v>4. Expone el Proyecto APT, considerando el formato y el tiempo establecido para la presentación.</v>
      </c>
      <c r="C18" s="17" t="s">
        <v>8</v>
      </c>
      <c r="D18" s="12" t="str">
        <f t="shared" si="1"/>
        <v>X</v>
      </c>
      <c r="E18" s="12">
        <f>IF(D18="X",100*0.05,"")</f>
        <v>5</v>
      </c>
      <c r="F18" s="12" t="str">
        <f t="shared" si="2"/>
        <v/>
      </c>
      <c r="G18" s="12" t="str">
        <f>IF(F18="X",60*0.05,"")</f>
        <v/>
      </c>
      <c r="H18" s="12" t="str">
        <f t="shared" si="3"/>
        <v/>
      </c>
      <c r="I18" s="12" t="str">
        <f>IF(H18="X",30*0.05,"")</f>
        <v/>
      </c>
      <c r="J18" s="12" t="str">
        <f t="shared" si="4"/>
        <v/>
      </c>
      <c r="K18" s="12" t="str">
        <f t="shared" si="5"/>
        <v/>
      </c>
    </row>
    <row r="19" spans="1:11" ht="24" outlineLevel="1" x14ac:dyDescent="0.25">
      <c r="A19" s="44"/>
      <c r="B19" s="19" t="str">
        <f>RUBRICA!A8</f>
        <v>5. Expresa sus ideas con fluidez, claridad y precisión, utilizando lenguaje técnico propio de la disciplina.</v>
      </c>
      <c r="C19" s="17" t="s">
        <v>9</v>
      </c>
      <c r="D19" s="12" t="str">
        <f t="shared" si="1"/>
        <v/>
      </c>
      <c r="E19" s="12" t="str">
        <f>IF(D19="X",100*0.05,"")</f>
        <v/>
      </c>
      <c r="F19" s="12" t="str">
        <f t="shared" si="2"/>
        <v>X</v>
      </c>
      <c r="G19" s="12">
        <f>IF(F19="X",60*0.05,"")</f>
        <v>3</v>
      </c>
      <c r="H19" s="12" t="str">
        <f t="shared" si="3"/>
        <v/>
      </c>
      <c r="I19" s="12" t="str">
        <f>IF(H19="X",30*0.05,"")</f>
        <v/>
      </c>
      <c r="J19" s="12" t="str">
        <f t="shared" si="4"/>
        <v/>
      </c>
      <c r="K19" s="12" t="str">
        <f t="shared" si="5"/>
        <v/>
      </c>
    </row>
    <row r="20" spans="1:11" ht="36" outlineLevel="1" x14ac:dyDescent="0.25">
      <c r="A20" s="44"/>
      <c r="B20" s="19" t="str">
        <f>RUBRICA!A9</f>
        <v>6. Entrega la documentación y evidencias requerida por la asignatura de acuerdo a la estructura y nombres solicitados, guardando todas las evidencias de avances en Git</v>
      </c>
      <c r="C20" s="17" t="s">
        <v>8</v>
      </c>
      <c r="D20" s="12" t="str">
        <f>IF($C20=CL,"X","")</f>
        <v>X</v>
      </c>
      <c r="E20" s="12">
        <f>IF(D20="X",100*0.2,"")</f>
        <v>20</v>
      </c>
      <c r="F20" s="12" t="str">
        <f>IF($C20=L,"X","")</f>
        <v/>
      </c>
      <c r="G20" s="12" t="str">
        <f>IF(F20="X",60*0.2,"")</f>
        <v/>
      </c>
      <c r="H20" s="12" t="str">
        <f>IF($C20=ML,"X","")</f>
        <v/>
      </c>
      <c r="I20" s="12" t="str">
        <f>IF(H20="X",30*0.2,"")</f>
        <v/>
      </c>
      <c r="J20" s="12" t="str">
        <f>IF($C20=NL,"X","")</f>
        <v/>
      </c>
      <c r="K20" s="12" t="str">
        <f t="shared" si="5"/>
        <v/>
      </c>
    </row>
    <row r="21" spans="1:11" ht="24" outlineLevel="1" x14ac:dyDescent="0.25">
      <c r="A21" s="44"/>
      <c r="B21" s="19" t="str">
        <f>RUBRICA!A10</f>
        <v xml:space="preserve">7. Expone el tema utilizando un lenguaje técnico disciplinar al presentar la propuesta y responde evidenciando un manejo de la información. </v>
      </c>
      <c r="C21" s="17" t="s">
        <v>9</v>
      </c>
      <c r="D21" s="12" t="str">
        <f>IF($C21=CL,"X","")</f>
        <v/>
      </c>
      <c r="E21" s="12" t="str">
        <f>IF(D21="X",100*0.1,"")</f>
        <v/>
      </c>
      <c r="F21" s="12" t="str">
        <f>IF($C21=L,"X","")</f>
        <v>X</v>
      </c>
      <c r="G21" s="12">
        <f>IF(F21="X",60*0.1,"")</f>
        <v>6</v>
      </c>
      <c r="H21" s="12" t="str">
        <f>IF($C21=ML,"X","")</f>
        <v/>
      </c>
      <c r="I21" s="12" t="str">
        <f>IF(H21="X",30*0.1,"")</f>
        <v/>
      </c>
      <c r="J21" s="12" t="str">
        <f>IF($C21=NL,"X","")</f>
        <v/>
      </c>
      <c r="K21" s="12" t="str">
        <f t="shared" si="5"/>
        <v/>
      </c>
    </row>
    <row r="22" spans="1:11" ht="15.75" customHeight="1" outlineLevel="1" x14ac:dyDescent="0.3">
      <c r="A22" s="43"/>
      <c r="B22" s="18" t="s">
        <v>12</v>
      </c>
      <c r="C22" s="22">
        <f>E22+G22+I22+K22</f>
        <v>80</v>
      </c>
      <c r="D22" s="13"/>
      <c r="E22" s="13">
        <f>SUM(E15:E21)</f>
        <v>50</v>
      </c>
      <c r="F22" s="13"/>
      <c r="G22" s="13">
        <f>SUM(G15:G21)</f>
        <v>30</v>
      </c>
      <c r="H22" s="13"/>
      <c r="I22" s="13">
        <f>SUM(I15:I21)</f>
        <v>0</v>
      </c>
      <c r="J22" s="13"/>
      <c r="K22" s="13">
        <f>SUM(K15:K21)</f>
        <v>0</v>
      </c>
    </row>
    <row r="23" spans="1:11" ht="15.75" customHeight="1" outlineLevel="1" x14ac:dyDescent="0.3">
      <c r="A23" s="45"/>
      <c r="B23" s="21" t="s">
        <v>13</v>
      </c>
      <c r="C23" s="14">
        <f>VLOOKUP(C22,ESCALA_IEP!A2:B202,2,FALSE)</f>
        <v>5.5</v>
      </c>
    </row>
    <row r="24" spans="1:11" ht="15.75" customHeight="1" x14ac:dyDescent="0.25"/>
    <row r="25" spans="1:11" ht="15.75" customHeight="1" x14ac:dyDescent="0.25"/>
    <row r="26" spans="1:11" ht="24" customHeight="1" x14ac:dyDescent="0.25">
      <c r="A26" s="51" t="s">
        <v>4</v>
      </c>
      <c r="B26" s="11" t="str">
        <f>B7</f>
        <v>CRISTIAN MOLINA ALVAREZ</v>
      </c>
      <c r="C26" s="46" t="s">
        <v>5</v>
      </c>
      <c r="D26" s="47" t="s">
        <v>6</v>
      </c>
      <c r="E26" s="48"/>
      <c r="F26" s="48"/>
      <c r="G26" s="48"/>
      <c r="H26" s="48"/>
      <c r="I26" s="48"/>
      <c r="J26" s="48"/>
      <c r="K26" s="49"/>
    </row>
    <row r="27" spans="1:11" ht="24" customHeight="1" x14ac:dyDescent="0.25">
      <c r="A27" s="43"/>
      <c r="B27" s="15" t="s">
        <v>7</v>
      </c>
      <c r="C27" s="45"/>
      <c r="D27" s="47" t="s">
        <v>8</v>
      </c>
      <c r="E27" s="49"/>
      <c r="F27" s="47" t="s">
        <v>9</v>
      </c>
      <c r="G27" s="49"/>
      <c r="H27" s="50" t="s">
        <v>10</v>
      </c>
      <c r="I27" s="49"/>
      <c r="J27" s="47" t="s">
        <v>11</v>
      </c>
      <c r="K27" s="49"/>
    </row>
    <row r="28" spans="1:11" ht="24" customHeight="1" x14ac:dyDescent="0.25">
      <c r="A28" s="44"/>
      <c r="B28" s="19" t="str">
        <f>RUBRICA!A4</f>
        <v xml:space="preserve">1. Presenta el proyecto considerando la relevancia, objetivos, metodología y desarrollo, de acuerdo a los estándares de calidad de la disciplina. </v>
      </c>
      <c r="C28" s="17" t="s">
        <v>9</v>
      </c>
      <c r="D28" s="12" t="str">
        <f t="shared" ref="D28:D32" si="6">IF($C28=CL,"X","")</f>
        <v/>
      </c>
      <c r="E28" s="12" t="str">
        <f>IF(D28="X",100*0.15,"")</f>
        <v/>
      </c>
      <c r="F28" s="12" t="str">
        <f t="shared" ref="F28:F32" si="7">IF($C28=L,"X","")</f>
        <v>X</v>
      </c>
      <c r="G28" s="12">
        <f>IF(F28="X",60*0.15,"")</f>
        <v>9</v>
      </c>
      <c r="H28" s="12" t="str">
        <f t="shared" ref="H28:H32" si="8">IF($C28=ML,"X","")</f>
        <v/>
      </c>
      <c r="I28" s="12" t="str">
        <f>IF(H28="X",30*0.15,"")</f>
        <v/>
      </c>
      <c r="J28" s="12" t="str">
        <f t="shared" ref="J28:J32" si="9">IF($C28=NL,"X","")</f>
        <v/>
      </c>
      <c r="K28" s="12" t="str">
        <f t="shared" ref="K28:K34" si="10">IF($J28="X",0,"")</f>
        <v/>
      </c>
    </row>
    <row r="29" spans="1:11" ht="24" customHeight="1" x14ac:dyDescent="0.25">
      <c r="A29" s="44"/>
      <c r="B29" s="19" t="str">
        <f>RUBRICA!A5</f>
        <v xml:space="preserve">2. Presenta las evidencias del Proyecto APT, dando cuenta del cumplimiento de los objetivos y de acuerdo a los estándares de la disciplina. </v>
      </c>
      <c r="C29" s="17" t="s">
        <v>8</v>
      </c>
      <c r="D29" s="12" t="str">
        <f t="shared" si="6"/>
        <v>X</v>
      </c>
      <c r="E29" s="12">
        <f>IF(D29="X",100*0.25,"")</f>
        <v>25</v>
      </c>
      <c r="F29" s="12" t="str">
        <f t="shared" si="7"/>
        <v/>
      </c>
      <c r="G29" s="12" t="str">
        <f>IF(F29="X",60*0.25,"")</f>
        <v/>
      </c>
      <c r="H29" s="12" t="str">
        <f t="shared" si="8"/>
        <v/>
      </c>
      <c r="I29" s="12" t="str">
        <f>IF(H29="X",30*0.25,"")</f>
        <v/>
      </c>
      <c r="J29" s="12" t="str">
        <f t="shared" si="9"/>
        <v/>
      </c>
      <c r="K29" s="12" t="str">
        <f t="shared" si="10"/>
        <v/>
      </c>
    </row>
    <row r="30" spans="1:11" ht="24" customHeight="1" x14ac:dyDescent="0.25">
      <c r="A30" s="44"/>
      <c r="B30" s="19" t="str">
        <f>RUBRICA!A6</f>
        <v>3. Responde las preguntas realizadas por la comisión, cumpliendo con los estándares de calidad de la disciplina.</v>
      </c>
      <c r="C30" s="17" t="s">
        <v>9</v>
      </c>
      <c r="D30" s="12" t="str">
        <f t="shared" si="6"/>
        <v/>
      </c>
      <c r="E30" s="12" t="str">
        <f>IF(D30="X",100*0.2,"")</f>
        <v/>
      </c>
      <c r="F30" s="12" t="str">
        <f t="shared" si="7"/>
        <v>X</v>
      </c>
      <c r="G30" s="12">
        <f>IF(F30="X",60*0.2,"")</f>
        <v>12</v>
      </c>
      <c r="H30" s="12" t="str">
        <f t="shared" si="8"/>
        <v/>
      </c>
      <c r="I30" s="12" t="str">
        <f>IF(H30="X",30*0.2,"")</f>
        <v/>
      </c>
      <c r="J30" s="12" t="str">
        <f t="shared" si="9"/>
        <v/>
      </c>
      <c r="K30" s="12" t="str">
        <f t="shared" si="10"/>
        <v/>
      </c>
    </row>
    <row r="31" spans="1:11" ht="24" customHeight="1" x14ac:dyDescent="0.25">
      <c r="A31" s="44"/>
      <c r="B31" s="19" t="str">
        <f>RUBRICA!A7</f>
        <v>4. Expone el Proyecto APT, considerando el formato y el tiempo establecido para la presentación.</v>
      </c>
      <c r="C31" s="17" t="s">
        <v>8</v>
      </c>
      <c r="D31" s="12" t="str">
        <f t="shared" si="6"/>
        <v>X</v>
      </c>
      <c r="E31" s="12">
        <f>IF(D31="X",100*0.05,"")</f>
        <v>5</v>
      </c>
      <c r="F31" s="12" t="str">
        <f t="shared" si="7"/>
        <v/>
      </c>
      <c r="G31" s="12" t="str">
        <f>IF(F31="X",60*0.05,"")</f>
        <v/>
      </c>
      <c r="H31" s="12" t="str">
        <f t="shared" si="8"/>
        <v/>
      </c>
      <c r="I31" s="12" t="str">
        <f>IF(H31="X",30*0.05,"")</f>
        <v/>
      </c>
      <c r="J31" s="12" t="str">
        <f t="shared" si="9"/>
        <v/>
      </c>
      <c r="K31" s="12" t="str">
        <f t="shared" si="10"/>
        <v/>
      </c>
    </row>
    <row r="32" spans="1:11" ht="24" customHeight="1" x14ac:dyDescent="0.25">
      <c r="A32" s="44"/>
      <c r="B32" s="19" t="str">
        <f>RUBRICA!A8</f>
        <v>5. Expresa sus ideas con fluidez, claridad y precisión, utilizando lenguaje técnico propio de la disciplina.</v>
      </c>
      <c r="C32" s="17" t="s">
        <v>9</v>
      </c>
      <c r="D32" s="12" t="str">
        <f t="shared" si="6"/>
        <v/>
      </c>
      <c r="E32" s="12" t="str">
        <f>IF(D32="X",100*0.05,"")</f>
        <v/>
      </c>
      <c r="F32" s="12" t="str">
        <f t="shared" si="7"/>
        <v>X</v>
      </c>
      <c r="G32" s="12">
        <f>IF(F32="X",60*0.05,"")</f>
        <v>3</v>
      </c>
      <c r="H32" s="12" t="str">
        <f t="shared" si="8"/>
        <v/>
      </c>
      <c r="I32" s="12" t="str">
        <f>IF(H32="X",30*0.05,"")</f>
        <v/>
      </c>
      <c r="J32" s="12" t="str">
        <f t="shared" si="9"/>
        <v/>
      </c>
      <c r="K32" s="12" t="str">
        <f t="shared" si="10"/>
        <v/>
      </c>
    </row>
    <row r="33" spans="1:11" ht="24" customHeight="1" x14ac:dyDescent="0.25">
      <c r="A33" s="44"/>
      <c r="B33" s="19" t="str">
        <f>RUBRICA!A9</f>
        <v>6. Entrega la documentación y evidencias requerida por la asignatura de acuerdo a la estructura y nombres solicitados, guardando todas las evidencias de avances en Git</v>
      </c>
      <c r="C33" s="17" t="s">
        <v>8</v>
      </c>
      <c r="D33" s="12" t="str">
        <f>IF($C33=CL,"X","")</f>
        <v>X</v>
      </c>
      <c r="E33" s="12">
        <f>IF(D33="X",100*0.2,"")</f>
        <v>20</v>
      </c>
      <c r="F33" s="12" t="str">
        <f>IF($C33=L,"X","")</f>
        <v/>
      </c>
      <c r="G33" s="12" t="str">
        <f>IF(F33="X",60*0.2,"")</f>
        <v/>
      </c>
      <c r="H33" s="12" t="str">
        <f>IF($C33=ML,"X","")</f>
        <v/>
      </c>
      <c r="I33" s="12" t="str">
        <f>IF(H33="X",30*0.2,"")</f>
        <v/>
      </c>
      <c r="J33" s="12" t="str">
        <f>IF($C33=NL,"X","")</f>
        <v/>
      </c>
      <c r="K33" s="12" t="str">
        <f t="shared" si="10"/>
        <v/>
      </c>
    </row>
    <row r="34" spans="1:11" ht="24" customHeight="1" x14ac:dyDescent="0.25">
      <c r="A34" s="44"/>
      <c r="B34" s="19" t="str">
        <f>RUBRICA!A10</f>
        <v xml:space="preserve">7. Expone el tema utilizando un lenguaje técnico disciplinar al presentar la propuesta y responde evidenciando un manejo de la información. </v>
      </c>
      <c r="C34" s="17" t="s">
        <v>9</v>
      </c>
      <c r="D34" s="12" t="str">
        <f>IF($C34=CL,"X","")</f>
        <v/>
      </c>
      <c r="E34" s="12" t="str">
        <f>IF(D34="X",100*0.1,"")</f>
        <v/>
      </c>
      <c r="F34" s="12" t="str">
        <f>IF($C34=L,"X","")</f>
        <v>X</v>
      </c>
      <c r="G34" s="12">
        <f>IF(F34="X",60*0.1,"")</f>
        <v>6</v>
      </c>
      <c r="H34" s="12" t="str">
        <f>IF($C34=ML,"X","")</f>
        <v/>
      </c>
      <c r="I34" s="12" t="str">
        <f>IF(H34="X",30*0.1,"")</f>
        <v/>
      </c>
      <c r="J34" s="12" t="str">
        <f>IF($C34=NL,"X","")</f>
        <v/>
      </c>
      <c r="K34" s="12" t="str">
        <f t="shared" si="10"/>
        <v/>
      </c>
    </row>
    <row r="35" spans="1:11" ht="24" customHeight="1" x14ac:dyDescent="0.3">
      <c r="A35" s="43"/>
      <c r="B35" s="18" t="s">
        <v>12</v>
      </c>
      <c r="C35" s="22">
        <f>E35+G35+I35+K35</f>
        <v>80</v>
      </c>
      <c r="D35" s="13"/>
      <c r="E35" s="13">
        <f>SUM(E28:E34)</f>
        <v>50</v>
      </c>
      <c r="F35" s="13"/>
      <c r="G35" s="13">
        <f>SUM(G28:G34)</f>
        <v>30</v>
      </c>
      <c r="H35" s="13"/>
      <c r="I35" s="13">
        <f>SUM(I28:I34)</f>
        <v>0</v>
      </c>
      <c r="J35" s="13"/>
      <c r="K35" s="13">
        <f>SUM(K28:K34)</f>
        <v>0</v>
      </c>
    </row>
    <row r="36" spans="1:11" ht="24" customHeight="1" x14ac:dyDescent="0.3">
      <c r="A36" s="45"/>
      <c r="B36" s="21" t="s">
        <v>13</v>
      </c>
      <c r="C36" s="14">
        <f>VLOOKUP(C35,ESCALA_IEP!A2:B202,2,FALSE)</f>
        <v>5.5</v>
      </c>
    </row>
    <row r="37" spans="1:11" ht="16.350000000000001" customHeight="1" x14ac:dyDescent="0.25"/>
    <row r="38" spans="1:11" ht="14.1" customHeight="1" x14ac:dyDescent="0.25"/>
    <row r="39" spans="1:11" ht="24" customHeight="1" x14ac:dyDescent="0.25">
      <c r="A39" s="51" t="s">
        <v>4</v>
      </c>
      <c r="B39" s="11" t="str">
        <f>B8</f>
        <v>JIMMY MUÑOZ OLIVA</v>
      </c>
      <c r="C39" s="46" t="s">
        <v>5</v>
      </c>
      <c r="D39" s="47" t="s">
        <v>6</v>
      </c>
      <c r="E39" s="48"/>
      <c r="F39" s="48"/>
      <c r="G39" s="48"/>
      <c r="H39" s="48"/>
      <c r="I39" s="48"/>
      <c r="J39" s="48"/>
      <c r="K39" s="49"/>
    </row>
    <row r="40" spans="1:11" ht="24" customHeight="1" x14ac:dyDescent="0.25">
      <c r="A40" s="43"/>
      <c r="B40" s="15" t="s">
        <v>7</v>
      </c>
      <c r="C40" s="45"/>
      <c r="D40" s="47" t="s">
        <v>8</v>
      </c>
      <c r="E40" s="49"/>
      <c r="F40" s="47" t="s">
        <v>9</v>
      </c>
      <c r="G40" s="49"/>
      <c r="H40" s="50" t="s">
        <v>10</v>
      </c>
      <c r="I40" s="49"/>
      <c r="J40" s="47" t="s">
        <v>11</v>
      </c>
      <c r="K40" s="49"/>
    </row>
    <row r="41" spans="1:11" ht="24" customHeight="1" x14ac:dyDescent="0.25">
      <c r="A41" s="44"/>
      <c r="B41" s="19" t="str">
        <f>RUBRICA!A4</f>
        <v xml:space="preserve">1. Presenta el proyecto considerando la relevancia, objetivos, metodología y desarrollo, de acuerdo a los estándares de calidad de la disciplina. </v>
      </c>
      <c r="C41" s="17" t="s">
        <v>9</v>
      </c>
      <c r="D41" s="12" t="str">
        <f t="shared" ref="D41:D45" si="11">IF($C41=CL,"X","")</f>
        <v/>
      </c>
      <c r="E41" s="12" t="str">
        <f>IF(D41="X",100*0.15,"")</f>
        <v/>
      </c>
      <c r="F41" s="12" t="str">
        <f t="shared" ref="F41:F45" si="12">IF($C41=L,"X","")</f>
        <v>X</v>
      </c>
      <c r="G41" s="12">
        <f>IF(F41="X",60*0.15,"")</f>
        <v>9</v>
      </c>
      <c r="H41" s="12" t="str">
        <f t="shared" ref="H41:H45" si="13">IF($C41=ML,"X","")</f>
        <v/>
      </c>
      <c r="I41" s="12" t="str">
        <f>IF(H41="X",30*0.15,"")</f>
        <v/>
      </c>
      <c r="J41" s="12" t="str">
        <f t="shared" ref="J41:J45" si="14">IF($C41=NL,"X","")</f>
        <v/>
      </c>
      <c r="K41" s="12" t="str">
        <f t="shared" ref="K41:K47" si="15">IF($J41="X",0,"")</f>
        <v/>
      </c>
    </row>
    <row r="42" spans="1:11" ht="24" customHeight="1" x14ac:dyDescent="0.25">
      <c r="A42" s="44"/>
      <c r="B42" s="19" t="str">
        <f>RUBRICA!A5</f>
        <v xml:space="preserve">2. Presenta las evidencias del Proyecto APT, dando cuenta del cumplimiento de los objetivos y de acuerdo a los estándares de la disciplina. </v>
      </c>
      <c r="C42" s="17" t="s">
        <v>8</v>
      </c>
      <c r="D42" s="12" t="str">
        <f t="shared" si="11"/>
        <v>X</v>
      </c>
      <c r="E42" s="12">
        <f>IF(D42="X",100*0.25,"")</f>
        <v>25</v>
      </c>
      <c r="F42" s="12" t="str">
        <f t="shared" si="12"/>
        <v/>
      </c>
      <c r="G42" s="12" t="str">
        <f>IF(F42="X",60*0.25,"")</f>
        <v/>
      </c>
      <c r="H42" s="12" t="str">
        <f t="shared" si="13"/>
        <v/>
      </c>
      <c r="I42" s="12" t="str">
        <f>IF(H42="X",30*0.25,"")</f>
        <v/>
      </c>
      <c r="J42" s="12" t="str">
        <f t="shared" si="14"/>
        <v/>
      </c>
      <c r="K42" s="12" t="str">
        <f t="shared" si="15"/>
        <v/>
      </c>
    </row>
    <row r="43" spans="1:11" ht="24" customHeight="1" x14ac:dyDescent="0.25">
      <c r="A43" s="44"/>
      <c r="B43" s="19" t="str">
        <f>RUBRICA!A6</f>
        <v>3. Responde las preguntas realizadas por la comisión, cumpliendo con los estándares de calidad de la disciplina.</v>
      </c>
      <c r="C43" s="17" t="s">
        <v>9</v>
      </c>
      <c r="D43" s="12" t="str">
        <f t="shared" si="11"/>
        <v/>
      </c>
      <c r="E43" s="12" t="str">
        <f>IF(D43="X",100*0.2,"")</f>
        <v/>
      </c>
      <c r="F43" s="12" t="str">
        <f t="shared" si="12"/>
        <v>X</v>
      </c>
      <c r="G43" s="12">
        <f>IF(F43="X",60*0.2,"")</f>
        <v>12</v>
      </c>
      <c r="H43" s="12" t="str">
        <f t="shared" si="13"/>
        <v/>
      </c>
      <c r="I43" s="12" t="str">
        <f>IF(H43="X",30*0.2,"")</f>
        <v/>
      </c>
      <c r="J43" s="12" t="str">
        <f t="shared" si="14"/>
        <v/>
      </c>
      <c r="K43" s="12" t="str">
        <f t="shared" si="15"/>
        <v/>
      </c>
    </row>
    <row r="44" spans="1:11" ht="24" customHeight="1" x14ac:dyDescent="0.25">
      <c r="A44" s="44"/>
      <c r="B44" s="19" t="str">
        <f>RUBRICA!A7</f>
        <v>4. Expone el Proyecto APT, considerando el formato y el tiempo establecido para la presentación.</v>
      </c>
      <c r="C44" s="17" t="s">
        <v>8</v>
      </c>
      <c r="D44" s="12" t="str">
        <f t="shared" si="11"/>
        <v>X</v>
      </c>
      <c r="E44" s="12">
        <f>IF(D44="X",100*0.05,"")</f>
        <v>5</v>
      </c>
      <c r="F44" s="12" t="str">
        <f t="shared" si="12"/>
        <v/>
      </c>
      <c r="G44" s="12" t="str">
        <f>IF(F44="X",60*0.05,"")</f>
        <v/>
      </c>
      <c r="H44" s="12" t="str">
        <f t="shared" si="13"/>
        <v/>
      </c>
      <c r="I44" s="12" t="str">
        <f>IF(H44="X",30*0.05,"")</f>
        <v/>
      </c>
      <c r="J44" s="12" t="str">
        <f t="shared" si="14"/>
        <v/>
      </c>
      <c r="K44" s="12" t="str">
        <f t="shared" si="15"/>
        <v/>
      </c>
    </row>
    <row r="45" spans="1:11" ht="24" customHeight="1" x14ac:dyDescent="0.25">
      <c r="A45" s="44"/>
      <c r="B45" s="19" t="str">
        <f>RUBRICA!A8</f>
        <v>5. Expresa sus ideas con fluidez, claridad y precisión, utilizando lenguaje técnico propio de la disciplina.</v>
      </c>
      <c r="C45" s="17" t="s">
        <v>9</v>
      </c>
      <c r="D45" s="12" t="str">
        <f t="shared" si="11"/>
        <v/>
      </c>
      <c r="E45" s="12" t="str">
        <f>IF(D45="X",100*0.05,"")</f>
        <v/>
      </c>
      <c r="F45" s="12" t="str">
        <f t="shared" si="12"/>
        <v>X</v>
      </c>
      <c r="G45" s="12">
        <f>IF(F45="X",60*0.05,"")</f>
        <v>3</v>
      </c>
      <c r="H45" s="12" t="str">
        <f t="shared" si="13"/>
        <v/>
      </c>
      <c r="I45" s="12" t="str">
        <f>IF(H45="X",30*0.05,"")</f>
        <v/>
      </c>
      <c r="J45" s="12" t="str">
        <f t="shared" si="14"/>
        <v/>
      </c>
      <c r="K45" s="12" t="str">
        <f t="shared" si="15"/>
        <v/>
      </c>
    </row>
    <row r="46" spans="1:11" ht="24" customHeight="1" x14ac:dyDescent="0.25">
      <c r="A46" s="44"/>
      <c r="B46" s="19" t="str">
        <f>RUBRICA!A9</f>
        <v>6. Entrega la documentación y evidencias requerida por la asignatura de acuerdo a la estructura y nombres solicitados, guardando todas las evidencias de avances en Git</v>
      </c>
      <c r="C46" s="17" t="s">
        <v>8</v>
      </c>
      <c r="D46" s="12" t="str">
        <f>IF($C46=CL,"X","")</f>
        <v>X</v>
      </c>
      <c r="E46" s="12">
        <f>IF(D46="X",100*0.2,"")</f>
        <v>20</v>
      </c>
      <c r="F46" s="12" t="str">
        <f>IF($C46=L,"X","")</f>
        <v/>
      </c>
      <c r="G46" s="12" t="str">
        <f>IF(F46="X",60*0.2,"")</f>
        <v/>
      </c>
      <c r="H46" s="12" t="str">
        <f>IF($C46=ML,"X","")</f>
        <v/>
      </c>
      <c r="I46" s="12" t="str">
        <f>IF(H46="X",30*0.2,"")</f>
        <v/>
      </c>
      <c r="J46" s="12" t="str">
        <f>IF($C46=NL,"X","")</f>
        <v/>
      </c>
      <c r="K46" s="12" t="str">
        <f t="shared" si="15"/>
        <v/>
      </c>
    </row>
    <row r="47" spans="1:11" ht="24" customHeight="1" x14ac:dyDescent="0.25">
      <c r="A47" s="44"/>
      <c r="B47" s="19" t="str">
        <f>RUBRICA!A10</f>
        <v xml:space="preserve">7. Expone el tema utilizando un lenguaje técnico disciplinar al presentar la propuesta y responde evidenciando un manejo de la información. </v>
      </c>
      <c r="C47" s="17" t="s">
        <v>9</v>
      </c>
      <c r="D47" s="12" t="str">
        <f>IF($C47=CL,"X","")</f>
        <v/>
      </c>
      <c r="E47" s="12" t="str">
        <f>IF(D47="X",100*0.1,"")</f>
        <v/>
      </c>
      <c r="F47" s="12" t="str">
        <f>IF($C47=L,"X","")</f>
        <v>X</v>
      </c>
      <c r="G47" s="12">
        <f>IF(F47="X",60*0.1,"")</f>
        <v>6</v>
      </c>
      <c r="H47" s="12" t="str">
        <f>IF($C47=ML,"X","")</f>
        <v/>
      </c>
      <c r="I47" s="12" t="str">
        <f>IF(H47="X",30*0.1,"")</f>
        <v/>
      </c>
      <c r="J47" s="12" t="str">
        <f>IF($C47=NL,"X","")</f>
        <v/>
      </c>
      <c r="K47" s="12" t="str">
        <f t="shared" si="15"/>
        <v/>
      </c>
    </row>
    <row r="48" spans="1:11" ht="24" customHeight="1" x14ac:dyDescent="0.3">
      <c r="A48" s="43"/>
      <c r="B48" s="18" t="s">
        <v>12</v>
      </c>
      <c r="C48" s="22">
        <f>E48+G48+I48+K48</f>
        <v>80</v>
      </c>
      <c r="D48" s="13"/>
      <c r="E48" s="13">
        <f>SUM(E41:E47)</f>
        <v>50</v>
      </c>
      <c r="F48" s="13"/>
      <c r="G48" s="13">
        <f>SUM(G41:G47)</f>
        <v>30</v>
      </c>
      <c r="H48" s="13"/>
      <c r="I48" s="13">
        <f>SUM(I41:I47)</f>
        <v>0</v>
      </c>
      <c r="J48" s="13"/>
      <c r="K48" s="13">
        <f>SUM(K41:K47)</f>
        <v>0</v>
      </c>
    </row>
    <row r="49" spans="1:11" ht="24" customHeight="1" x14ac:dyDescent="0.3">
      <c r="A49" s="45"/>
      <c r="B49" s="21" t="s">
        <v>13</v>
      </c>
      <c r="C49" s="14">
        <f>VLOOKUP(C48,ESCALA_IEP!A2:B202,2,FALSE)</f>
        <v>5.5</v>
      </c>
    </row>
    <row r="50" spans="1:11" ht="15.75" customHeight="1" x14ac:dyDescent="0.25"/>
    <row r="51" spans="1:11" ht="15.75" customHeight="1" x14ac:dyDescent="0.25"/>
    <row r="52" spans="1:11" ht="24" customHeight="1" x14ac:dyDescent="0.25">
      <c r="A52" s="42" t="s">
        <v>14</v>
      </c>
      <c r="B52" s="11" t="str">
        <f>B6</f>
        <v>FELIPE CONCHA MARDONES</v>
      </c>
      <c r="C52" s="46" t="s">
        <v>5</v>
      </c>
      <c r="D52" s="47" t="s">
        <v>6</v>
      </c>
      <c r="E52" s="48"/>
      <c r="F52" s="48"/>
      <c r="G52" s="48"/>
      <c r="H52" s="48"/>
      <c r="I52" s="48"/>
      <c r="J52" s="48"/>
      <c r="K52" s="49"/>
    </row>
    <row r="53" spans="1:11" ht="24" customHeight="1" x14ac:dyDescent="0.25">
      <c r="A53" s="43"/>
      <c r="B53" s="15" t="s">
        <v>7</v>
      </c>
      <c r="C53" s="45"/>
      <c r="D53" s="47" t="s">
        <v>8</v>
      </c>
      <c r="E53" s="49"/>
      <c r="F53" s="47" t="s">
        <v>9</v>
      </c>
      <c r="G53" s="49"/>
      <c r="H53" s="50" t="s">
        <v>10</v>
      </c>
      <c r="I53" s="49"/>
      <c r="J53" s="47" t="s">
        <v>11</v>
      </c>
      <c r="K53" s="49"/>
    </row>
    <row r="54" spans="1:11" ht="24" customHeight="1" x14ac:dyDescent="0.25">
      <c r="A54" s="44"/>
      <c r="B54" s="19" t="str">
        <f>RUBRICA!A4</f>
        <v xml:space="preserve">1. Presenta el proyecto considerando la relevancia, objetivos, metodología y desarrollo, de acuerdo a los estándares de calidad de la disciplina. </v>
      </c>
      <c r="C54" s="17" t="s">
        <v>9</v>
      </c>
      <c r="D54" s="12" t="str">
        <f t="shared" ref="D54:D58" si="16">IF($C54=CL,"X","")</f>
        <v/>
      </c>
      <c r="E54" s="12" t="str">
        <f>IF(D54="X",100*0.15,"")</f>
        <v/>
      </c>
      <c r="F54" s="12" t="str">
        <f t="shared" ref="F54:F58" si="17">IF($C54=L,"X","")</f>
        <v>X</v>
      </c>
      <c r="G54" s="12">
        <f>IF(F54="X",60*0.15,"")</f>
        <v>9</v>
      </c>
      <c r="H54" s="12" t="str">
        <f t="shared" ref="H54:H58" si="18">IF($C54=ML,"X","")</f>
        <v/>
      </c>
      <c r="I54" s="12" t="str">
        <f>IF(H54="X",30*0.15,"")</f>
        <v/>
      </c>
      <c r="J54" s="12" t="str">
        <f t="shared" ref="J54:J58" si="19">IF($C54=NL,"X","")</f>
        <v/>
      </c>
      <c r="K54" s="12" t="str">
        <f t="shared" ref="K54:K60" si="20">IF($J54="X",0,"")</f>
        <v/>
      </c>
    </row>
    <row r="55" spans="1:11" ht="24" customHeight="1" x14ac:dyDescent="0.25">
      <c r="A55" s="44"/>
      <c r="B55" s="19" t="str">
        <f>RUBRICA!A5</f>
        <v xml:space="preserve">2. Presenta las evidencias del Proyecto APT, dando cuenta del cumplimiento de los objetivos y de acuerdo a los estándares de la disciplina. </v>
      </c>
      <c r="C55" s="17" t="s">
        <v>9</v>
      </c>
      <c r="D55" s="12" t="str">
        <f t="shared" si="16"/>
        <v/>
      </c>
      <c r="E55" s="12" t="str">
        <f>IF(D55="X",100*0.25,"")</f>
        <v/>
      </c>
      <c r="F55" s="12" t="str">
        <f t="shared" si="17"/>
        <v>X</v>
      </c>
      <c r="G55" s="12">
        <f>IF(F55="X",60*0.25,"")</f>
        <v>15</v>
      </c>
      <c r="H55" s="12" t="str">
        <f t="shared" si="18"/>
        <v/>
      </c>
      <c r="I55" s="12" t="str">
        <f>IF(H55="X",30*0.25,"")</f>
        <v/>
      </c>
      <c r="J55" s="12" t="str">
        <f t="shared" si="19"/>
        <v/>
      </c>
      <c r="K55" s="12" t="str">
        <f t="shared" si="20"/>
        <v/>
      </c>
    </row>
    <row r="56" spans="1:11" ht="24" customHeight="1" x14ac:dyDescent="0.25">
      <c r="A56" s="44"/>
      <c r="B56" s="19" t="str">
        <f>RUBRICA!A6</f>
        <v>3. Responde las preguntas realizadas por la comisión, cumpliendo con los estándares de calidad de la disciplina.</v>
      </c>
      <c r="C56" s="17" t="s">
        <v>9</v>
      </c>
      <c r="D56" s="12" t="str">
        <f t="shared" si="16"/>
        <v/>
      </c>
      <c r="E56" s="12" t="str">
        <f>IF(D56="X",100*0.2,"")</f>
        <v/>
      </c>
      <c r="F56" s="12" t="str">
        <f t="shared" si="17"/>
        <v>X</v>
      </c>
      <c r="G56" s="12">
        <f>IF(F56="X",60*0.2,"")</f>
        <v>12</v>
      </c>
      <c r="H56" s="12" t="str">
        <f t="shared" si="18"/>
        <v/>
      </c>
      <c r="I56" s="12" t="str">
        <f>IF(H56="X",30*0.2,"")</f>
        <v/>
      </c>
      <c r="J56" s="12" t="str">
        <f t="shared" si="19"/>
        <v/>
      </c>
      <c r="K56" s="12" t="str">
        <f t="shared" si="20"/>
        <v/>
      </c>
    </row>
    <row r="57" spans="1:11" ht="24" customHeight="1" x14ac:dyDescent="0.25">
      <c r="A57" s="44"/>
      <c r="B57" s="19" t="str">
        <f>RUBRICA!A7</f>
        <v>4. Expone el Proyecto APT, considerando el formato y el tiempo establecido para la presentación.</v>
      </c>
      <c r="C57" s="17" t="s">
        <v>8</v>
      </c>
      <c r="D57" s="12" t="str">
        <f t="shared" si="16"/>
        <v>X</v>
      </c>
      <c r="E57" s="12">
        <f>IF(D57="X",100*0.05,"")</f>
        <v>5</v>
      </c>
      <c r="F57" s="12" t="str">
        <f t="shared" si="17"/>
        <v/>
      </c>
      <c r="G57" s="12" t="str">
        <f>IF(F57="X",60*0.05,"")</f>
        <v/>
      </c>
      <c r="H57" s="12" t="str">
        <f t="shared" si="18"/>
        <v/>
      </c>
      <c r="I57" s="12" t="str">
        <f>IF(H57="X",30*0.05,"")</f>
        <v/>
      </c>
      <c r="J57" s="12" t="str">
        <f t="shared" si="19"/>
        <v/>
      </c>
      <c r="K57" s="12" t="str">
        <f t="shared" si="20"/>
        <v/>
      </c>
    </row>
    <row r="58" spans="1:11" ht="24" customHeight="1" x14ac:dyDescent="0.25">
      <c r="A58" s="44"/>
      <c r="B58" s="19" t="str">
        <f>RUBRICA!A8</f>
        <v>5. Expresa sus ideas con fluidez, claridad y precisión, utilizando lenguaje técnico propio de la disciplina.</v>
      </c>
      <c r="C58" s="17" t="s">
        <v>9</v>
      </c>
      <c r="D58" s="12" t="str">
        <f t="shared" si="16"/>
        <v/>
      </c>
      <c r="E58" s="12" t="str">
        <f>IF(D58="X",100*0.05,"")</f>
        <v/>
      </c>
      <c r="F58" s="12" t="str">
        <f t="shared" si="17"/>
        <v>X</v>
      </c>
      <c r="G58" s="12">
        <f>IF(F58="X",60*0.05,"")</f>
        <v>3</v>
      </c>
      <c r="H58" s="12" t="str">
        <f t="shared" si="18"/>
        <v/>
      </c>
      <c r="I58" s="12" t="str">
        <f>IF(H58="X",30*0.05,"")</f>
        <v/>
      </c>
      <c r="J58" s="12" t="str">
        <f t="shared" si="19"/>
        <v/>
      </c>
      <c r="K58" s="12" t="str">
        <f t="shared" si="20"/>
        <v/>
      </c>
    </row>
    <row r="59" spans="1:11" ht="24" customHeight="1" x14ac:dyDescent="0.25">
      <c r="A59" s="44"/>
      <c r="B59" s="19" t="str">
        <f>RUBRICA!A9</f>
        <v>6. Entrega la documentación y evidencias requerida por la asignatura de acuerdo a la estructura y nombres solicitados, guardando todas las evidencias de avances en Git</v>
      </c>
      <c r="C59" s="17" t="s">
        <v>8</v>
      </c>
      <c r="D59" s="12" t="str">
        <f>IF($C59=CL,"X","")</f>
        <v>X</v>
      </c>
      <c r="E59" s="12">
        <f>IF(D59="X",100*0.2,"")</f>
        <v>20</v>
      </c>
      <c r="F59" s="12" t="str">
        <f>IF($C59=L,"X","")</f>
        <v/>
      </c>
      <c r="G59" s="12" t="str">
        <f>IF(F59="X",60*0.2,"")</f>
        <v/>
      </c>
      <c r="H59" s="12" t="str">
        <f>IF($C59=ML,"X","")</f>
        <v/>
      </c>
      <c r="I59" s="12" t="str">
        <f>IF(H59="X",30*0.2,"")</f>
        <v/>
      </c>
      <c r="J59" s="12" t="str">
        <f>IF($C59=NL,"X","")</f>
        <v/>
      </c>
      <c r="K59" s="12" t="str">
        <f t="shared" si="20"/>
        <v/>
      </c>
    </row>
    <row r="60" spans="1:11" ht="24" customHeight="1" x14ac:dyDescent="0.25">
      <c r="A60" s="44"/>
      <c r="B60" s="19" t="str">
        <f>RUBRICA!A10</f>
        <v xml:space="preserve">7. Expone el tema utilizando un lenguaje técnico disciplinar al presentar la propuesta y responde evidenciando un manejo de la información. </v>
      </c>
      <c r="C60" s="17" t="s">
        <v>9</v>
      </c>
      <c r="D60" s="12" t="str">
        <f>IF($C60=CL,"X","")</f>
        <v/>
      </c>
      <c r="E60" s="12" t="str">
        <f>IF(D60="X",100*0.1,"")</f>
        <v/>
      </c>
      <c r="F60" s="12" t="str">
        <f>IF($C60=L,"X","")</f>
        <v>X</v>
      </c>
      <c r="G60" s="12">
        <f>IF(F60="X",60*0.1,"")</f>
        <v>6</v>
      </c>
      <c r="H60" s="12" t="str">
        <f>IF($C60=ML,"X","")</f>
        <v/>
      </c>
      <c r="I60" s="12" t="str">
        <f>IF(H60="X",30*0.1,"")</f>
        <v/>
      </c>
      <c r="J60" s="12" t="str">
        <f>IF($C60=NL,"X","")</f>
        <v/>
      </c>
      <c r="K60" s="12" t="str">
        <f t="shared" si="20"/>
        <v/>
      </c>
    </row>
    <row r="61" spans="1:11" ht="24" customHeight="1" x14ac:dyDescent="0.3">
      <c r="A61" s="43"/>
      <c r="B61" s="18" t="s">
        <v>12</v>
      </c>
      <c r="C61" s="22">
        <f>E61+G61+I61+K61</f>
        <v>70</v>
      </c>
      <c r="D61" s="13"/>
      <c r="E61" s="13">
        <f>SUM(E54:E60)</f>
        <v>25</v>
      </c>
      <c r="F61" s="13"/>
      <c r="G61" s="13">
        <f>SUM(G54:G60)</f>
        <v>45</v>
      </c>
      <c r="H61" s="13"/>
      <c r="I61" s="13">
        <f>SUM(I54:I60)</f>
        <v>0</v>
      </c>
      <c r="J61" s="13"/>
      <c r="K61" s="13">
        <f>SUM(K54:K60)</f>
        <v>0</v>
      </c>
    </row>
    <row r="62" spans="1:11" ht="24" customHeight="1" x14ac:dyDescent="0.3">
      <c r="A62" s="45"/>
      <c r="B62" s="21" t="s">
        <v>13</v>
      </c>
      <c r="C62" s="14">
        <f>VLOOKUP(C61,ESCALA_IEP!A2:B202,2,FALSE)</f>
        <v>4.8</v>
      </c>
    </row>
    <row r="63" spans="1:11" ht="15.75" customHeight="1" x14ac:dyDescent="0.25"/>
    <row r="64" spans="1:11" ht="15.75" customHeight="1" x14ac:dyDescent="0.25"/>
    <row r="65" spans="1:11" ht="24" customHeight="1" x14ac:dyDescent="0.25">
      <c r="A65" s="42" t="s">
        <v>15</v>
      </c>
      <c r="B65" s="11" t="str">
        <f>B7</f>
        <v>CRISTIAN MOLINA ALVAREZ</v>
      </c>
      <c r="C65" s="46" t="s">
        <v>5</v>
      </c>
      <c r="D65" s="47" t="s">
        <v>6</v>
      </c>
      <c r="E65" s="48"/>
      <c r="F65" s="48"/>
      <c r="G65" s="48"/>
      <c r="H65" s="48"/>
      <c r="I65" s="48"/>
      <c r="J65" s="48"/>
      <c r="K65" s="49"/>
    </row>
    <row r="66" spans="1:11" ht="24" customHeight="1" x14ac:dyDescent="0.25">
      <c r="A66" s="43"/>
      <c r="B66" s="15" t="s">
        <v>7</v>
      </c>
      <c r="C66" s="45"/>
      <c r="D66" s="47" t="s">
        <v>8</v>
      </c>
      <c r="E66" s="49"/>
      <c r="F66" s="47" t="s">
        <v>9</v>
      </c>
      <c r="G66" s="49"/>
      <c r="H66" s="50" t="s">
        <v>10</v>
      </c>
      <c r="I66" s="49"/>
      <c r="J66" s="47" t="s">
        <v>11</v>
      </c>
      <c r="K66" s="49"/>
    </row>
    <row r="67" spans="1:11" ht="24" customHeight="1" x14ac:dyDescent="0.25">
      <c r="A67" s="44"/>
      <c r="B67" s="19" t="str">
        <f>RUBRICA!A4</f>
        <v xml:space="preserve">1. Presenta el proyecto considerando la relevancia, objetivos, metodología y desarrollo, de acuerdo a los estándares de calidad de la disciplina. </v>
      </c>
      <c r="C67" s="17" t="s">
        <v>9</v>
      </c>
      <c r="D67" s="12" t="str">
        <f t="shared" ref="D67:D71" si="21">IF($C67=CL,"X","")</f>
        <v/>
      </c>
      <c r="E67" s="12" t="str">
        <f>IF(D67="X",100*0.15,"")</f>
        <v/>
      </c>
      <c r="F67" s="12" t="str">
        <f t="shared" ref="F67:F71" si="22">IF($C67=L,"X","")</f>
        <v>X</v>
      </c>
      <c r="G67" s="12">
        <f>IF(F67="X",60*0.15,"")</f>
        <v>9</v>
      </c>
      <c r="H67" s="12" t="str">
        <f t="shared" ref="H67:H71" si="23">IF($C67=ML,"X","")</f>
        <v/>
      </c>
      <c r="I67" s="12" t="str">
        <f>IF(H67="X",30*0.15,"")</f>
        <v/>
      </c>
      <c r="J67" s="12" t="str">
        <f t="shared" ref="J67:J71" si="24">IF($C67=NL,"X","")</f>
        <v/>
      </c>
      <c r="K67" s="12" t="str">
        <f t="shared" ref="K67:K73" si="25">IF($J67="X",0,"")</f>
        <v/>
      </c>
    </row>
    <row r="68" spans="1:11" ht="24" customHeight="1" x14ac:dyDescent="0.25">
      <c r="A68" s="44"/>
      <c r="B68" s="19" t="str">
        <f>RUBRICA!A5</f>
        <v xml:space="preserve">2. Presenta las evidencias del Proyecto APT, dando cuenta del cumplimiento de los objetivos y de acuerdo a los estándares de la disciplina. </v>
      </c>
      <c r="C68" s="17" t="s">
        <v>9</v>
      </c>
      <c r="D68" s="12" t="str">
        <f t="shared" si="21"/>
        <v/>
      </c>
      <c r="E68" s="12" t="str">
        <f>IF(D68="X",100*0.25,"")</f>
        <v/>
      </c>
      <c r="F68" s="12" t="str">
        <f t="shared" si="22"/>
        <v>X</v>
      </c>
      <c r="G68" s="12">
        <f>IF(F68="X",60*0.25,"")</f>
        <v>15</v>
      </c>
      <c r="H68" s="12" t="str">
        <f t="shared" si="23"/>
        <v/>
      </c>
      <c r="I68" s="12" t="str">
        <f>IF(H68="X",30*0.25,"")</f>
        <v/>
      </c>
      <c r="J68" s="12" t="str">
        <f t="shared" si="24"/>
        <v/>
      </c>
      <c r="K68" s="12" t="str">
        <f t="shared" si="25"/>
        <v/>
      </c>
    </row>
    <row r="69" spans="1:11" ht="24" customHeight="1" x14ac:dyDescent="0.25">
      <c r="A69" s="44"/>
      <c r="B69" s="19" t="str">
        <f>RUBRICA!A6</f>
        <v>3. Responde las preguntas realizadas por la comisión, cumpliendo con los estándares de calidad de la disciplina.</v>
      </c>
      <c r="C69" s="17" t="s">
        <v>9</v>
      </c>
      <c r="D69" s="12" t="str">
        <f t="shared" si="21"/>
        <v/>
      </c>
      <c r="E69" s="12" t="str">
        <f>IF(D69="X",100*0.2,"")</f>
        <v/>
      </c>
      <c r="F69" s="12" t="str">
        <f t="shared" si="22"/>
        <v>X</v>
      </c>
      <c r="G69" s="12">
        <f>IF(F69="X",60*0.2,"")</f>
        <v>12</v>
      </c>
      <c r="H69" s="12" t="str">
        <f t="shared" si="23"/>
        <v/>
      </c>
      <c r="I69" s="12" t="str">
        <f>IF(H69="X",30*0.2,"")</f>
        <v/>
      </c>
      <c r="J69" s="12" t="str">
        <f t="shared" si="24"/>
        <v/>
      </c>
      <c r="K69" s="12" t="str">
        <f t="shared" si="25"/>
        <v/>
      </c>
    </row>
    <row r="70" spans="1:11" ht="24" customHeight="1" x14ac:dyDescent="0.25">
      <c r="A70" s="44"/>
      <c r="B70" s="19" t="str">
        <f>RUBRICA!A7</f>
        <v>4. Expone el Proyecto APT, considerando el formato y el tiempo establecido para la presentación.</v>
      </c>
      <c r="C70" s="17" t="s">
        <v>8</v>
      </c>
      <c r="D70" s="12" t="str">
        <f t="shared" si="21"/>
        <v>X</v>
      </c>
      <c r="E70" s="12">
        <f>IF(D70="X",100*0.05,"")</f>
        <v>5</v>
      </c>
      <c r="F70" s="12" t="str">
        <f t="shared" si="22"/>
        <v/>
      </c>
      <c r="G70" s="12" t="str">
        <f>IF(F70="X",60*0.05,"")</f>
        <v/>
      </c>
      <c r="H70" s="12" t="str">
        <f t="shared" si="23"/>
        <v/>
      </c>
      <c r="I70" s="12" t="str">
        <f>IF(H70="X",30*0.05,"")</f>
        <v/>
      </c>
      <c r="J70" s="12" t="str">
        <f t="shared" si="24"/>
        <v/>
      </c>
      <c r="K70" s="12" t="str">
        <f t="shared" si="25"/>
        <v/>
      </c>
    </row>
    <row r="71" spans="1:11" ht="24" customHeight="1" x14ac:dyDescent="0.25">
      <c r="A71" s="44"/>
      <c r="B71" s="19" t="str">
        <f>RUBRICA!A8</f>
        <v>5. Expresa sus ideas con fluidez, claridad y precisión, utilizando lenguaje técnico propio de la disciplina.</v>
      </c>
      <c r="C71" s="17" t="s">
        <v>9</v>
      </c>
      <c r="D71" s="12" t="str">
        <f t="shared" si="21"/>
        <v/>
      </c>
      <c r="E71" s="12" t="str">
        <f>IF(D71="X",100*0.05,"")</f>
        <v/>
      </c>
      <c r="F71" s="12" t="str">
        <f t="shared" si="22"/>
        <v>X</v>
      </c>
      <c r="G71" s="12">
        <f>IF(F71="X",60*0.05,"")</f>
        <v>3</v>
      </c>
      <c r="H71" s="12" t="str">
        <f t="shared" si="23"/>
        <v/>
      </c>
      <c r="I71" s="12" t="str">
        <f>IF(H71="X",30*0.05,"")</f>
        <v/>
      </c>
      <c r="J71" s="12" t="str">
        <f t="shared" si="24"/>
        <v/>
      </c>
      <c r="K71" s="12" t="str">
        <f t="shared" si="25"/>
        <v/>
      </c>
    </row>
    <row r="72" spans="1:11" ht="24" customHeight="1" x14ac:dyDescent="0.25">
      <c r="A72" s="44"/>
      <c r="B72" s="19" t="str">
        <f>RUBRICA!A9</f>
        <v>6. Entrega la documentación y evidencias requerida por la asignatura de acuerdo a la estructura y nombres solicitados, guardando todas las evidencias de avances en Git</v>
      </c>
      <c r="C72" s="17" t="s">
        <v>8</v>
      </c>
      <c r="D72" s="12" t="str">
        <f>IF($C72=CL,"X","")</f>
        <v>X</v>
      </c>
      <c r="E72" s="12">
        <f>IF(D72="X",100*0.2,"")</f>
        <v>20</v>
      </c>
      <c r="F72" s="12" t="str">
        <f>IF($C72=L,"X","")</f>
        <v/>
      </c>
      <c r="G72" s="12" t="str">
        <f>IF(F72="X",60*0.2,"")</f>
        <v/>
      </c>
      <c r="H72" s="12" t="str">
        <f>IF($C72=ML,"X","")</f>
        <v/>
      </c>
      <c r="I72" s="12" t="str">
        <f>IF(H72="X",30*0.2,"")</f>
        <v/>
      </c>
      <c r="J72" s="12" t="str">
        <f>IF($C72=NL,"X","")</f>
        <v/>
      </c>
      <c r="K72" s="12" t="str">
        <f t="shared" si="25"/>
        <v/>
      </c>
    </row>
    <row r="73" spans="1:11" ht="24" customHeight="1" x14ac:dyDescent="0.25">
      <c r="A73" s="44"/>
      <c r="B73" s="19" t="str">
        <f>RUBRICA!A10</f>
        <v xml:space="preserve">7. Expone el tema utilizando un lenguaje técnico disciplinar al presentar la propuesta y responde evidenciando un manejo de la información. </v>
      </c>
      <c r="C73" s="17" t="s">
        <v>9</v>
      </c>
      <c r="D73" s="12" t="str">
        <f>IF($C73=CL,"X","")</f>
        <v/>
      </c>
      <c r="E73" s="12" t="str">
        <f>IF(D73="X",100*0.1,"")</f>
        <v/>
      </c>
      <c r="F73" s="12" t="str">
        <f>IF($C73=L,"X","")</f>
        <v>X</v>
      </c>
      <c r="G73" s="12">
        <f>IF(F73="X",60*0.1,"")</f>
        <v>6</v>
      </c>
      <c r="H73" s="12" t="str">
        <f>IF($C73=ML,"X","")</f>
        <v/>
      </c>
      <c r="I73" s="12" t="str">
        <f>IF(H73="X",30*0.1,"")</f>
        <v/>
      </c>
      <c r="J73" s="12" t="str">
        <f>IF($C73=NL,"X","")</f>
        <v/>
      </c>
      <c r="K73" s="12" t="str">
        <f t="shared" si="25"/>
        <v/>
      </c>
    </row>
    <row r="74" spans="1:11" ht="24" customHeight="1" x14ac:dyDescent="0.3">
      <c r="A74" s="43"/>
      <c r="B74" s="18" t="s">
        <v>12</v>
      </c>
      <c r="C74" s="22">
        <f>E74+G74+I74+K74</f>
        <v>70</v>
      </c>
      <c r="D74" s="13"/>
      <c r="E74" s="13">
        <f>SUM(E67:E73)</f>
        <v>25</v>
      </c>
      <c r="F74" s="13"/>
      <c r="G74" s="13">
        <f>SUM(G67:G73)</f>
        <v>45</v>
      </c>
      <c r="H74" s="13"/>
      <c r="I74" s="13">
        <f>SUM(I67:I73)</f>
        <v>0</v>
      </c>
      <c r="J74" s="13"/>
      <c r="K74" s="13">
        <f>SUM(K67:K73)</f>
        <v>0</v>
      </c>
    </row>
    <row r="75" spans="1:11" ht="24" customHeight="1" x14ac:dyDescent="0.3">
      <c r="A75" s="45"/>
      <c r="B75" s="21" t="s">
        <v>13</v>
      </c>
      <c r="C75" s="14">
        <f>VLOOKUP(C74,ESCALA_IEP!A2:B202,2,FALSE)</f>
        <v>4.8</v>
      </c>
    </row>
    <row r="76" spans="1:11" ht="15.75" customHeight="1" x14ac:dyDescent="0.25"/>
    <row r="77" spans="1:11" ht="15.75" customHeight="1" x14ac:dyDescent="0.25"/>
    <row r="78" spans="1:11" ht="24" customHeight="1" x14ac:dyDescent="0.25">
      <c r="A78" s="42" t="s">
        <v>16</v>
      </c>
      <c r="B78" s="11" t="str">
        <f>B8</f>
        <v>JIMMY MUÑOZ OLIVA</v>
      </c>
      <c r="C78" s="46" t="s">
        <v>5</v>
      </c>
      <c r="D78" s="47" t="s">
        <v>6</v>
      </c>
      <c r="E78" s="48"/>
      <c r="F78" s="48"/>
      <c r="G78" s="48"/>
      <c r="H78" s="48"/>
      <c r="I78" s="48"/>
      <c r="J78" s="48"/>
      <c r="K78" s="49"/>
    </row>
    <row r="79" spans="1:11" ht="24" customHeight="1" x14ac:dyDescent="0.25">
      <c r="A79" s="43"/>
      <c r="B79" s="15" t="s">
        <v>7</v>
      </c>
      <c r="C79" s="45"/>
      <c r="D79" s="47" t="s">
        <v>8</v>
      </c>
      <c r="E79" s="49"/>
      <c r="F79" s="47" t="s">
        <v>9</v>
      </c>
      <c r="G79" s="49"/>
      <c r="H79" s="50" t="s">
        <v>10</v>
      </c>
      <c r="I79" s="49"/>
      <c r="J79" s="47" t="s">
        <v>11</v>
      </c>
      <c r="K79" s="49"/>
    </row>
    <row r="80" spans="1:11" ht="24" customHeight="1" x14ac:dyDescent="0.25">
      <c r="A80" s="44"/>
      <c r="B80" s="19" t="str">
        <f>RUBRICA!A4</f>
        <v xml:space="preserve">1. Presenta el proyecto considerando la relevancia, objetivos, metodología y desarrollo, de acuerdo a los estándares de calidad de la disciplina. </v>
      </c>
      <c r="C80" s="17" t="s">
        <v>9</v>
      </c>
      <c r="D80" s="12" t="str">
        <f t="shared" ref="D80:D84" si="26">IF($C80=CL,"X","")</f>
        <v/>
      </c>
      <c r="E80" s="12" t="str">
        <f>IF(D80="X",100*0.15,"")</f>
        <v/>
      </c>
      <c r="F80" s="12" t="str">
        <f t="shared" ref="F80:F84" si="27">IF($C80=L,"X","")</f>
        <v>X</v>
      </c>
      <c r="G80" s="12">
        <f>IF(F80="X",60*0.15,"")</f>
        <v>9</v>
      </c>
      <c r="H80" s="12" t="str">
        <f t="shared" ref="H80:H84" si="28">IF($C80=ML,"X","")</f>
        <v/>
      </c>
      <c r="I80" s="12" t="str">
        <f>IF(H80="X",30*0.15,"")</f>
        <v/>
      </c>
      <c r="J80" s="12" t="str">
        <f t="shared" ref="J80:J84" si="29">IF($C80=NL,"X","")</f>
        <v/>
      </c>
      <c r="K80" s="12" t="str">
        <f t="shared" ref="K80:K86" si="30">IF($J80="X",0,"")</f>
        <v/>
      </c>
    </row>
    <row r="81" spans="1:11" ht="24" customHeight="1" x14ac:dyDescent="0.25">
      <c r="A81" s="44"/>
      <c r="B81" s="19" t="str">
        <f>RUBRICA!A5</f>
        <v xml:space="preserve">2. Presenta las evidencias del Proyecto APT, dando cuenta del cumplimiento de los objetivos y de acuerdo a los estándares de la disciplina. </v>
      </c>
      <c r="C81" s="17" t="s">
        <v>9</v>
      </c>
      <c r="D81" s="12" t="str">
        <f t="shared" si="26"/>
        <v/>
      </c>
      <c r="E81" s="12" t="str">
        <f>IF(D81="X",100*0.25,"")</f>
        <v/>
      </c>
      <c r="F81" s="12" t="str">
        <f t="shared" si="27"/>
        <v>X</v>
      </c>
      <c r="G81" s="12">
        <f>IF(F81="X",60*0.25,"")</f>
        <v>15</v>
      </c>
      <c r="H81" s="12" t="str">
        <f t="shared" si="28"/>
        <v/>
      </c>
      <c r="I81" s="12" t="str">
        <f>IF(H81="X",30*0.25,"")</f>
        <v/>
      </c>
      <c r="J81" s="12" t="str">
        <f t="shared" si="29"/>
        <v/>
      </c>
      <c r="K81" s="12" t="str">
        <f t="shared" si="30"/>
        <v/>
      </c>
    </row>
    <row r="82" spans="1:11" ht="24" customHeight="1" x14ac:dyDescent="0.25">
      <c r="A82" s="44"/>
      <c r="B82" s="19" t="str">
        <f>RUBRICA!A6</f>
        <v>3. Responde las preguntas realizadas por la comisión, cumpliendo con los estándares de calidad de la disciplina.</v>
      </c>
      <c r="C82" s="17" t="s">
        <v>9</v>
      </c>
      <c r="D82" s="12" t="str">
        <f t="shared" si="26"/>
        <v/>
      </c>
      <c r="E82" s="12" t="str">
        <f>IF(D82="X",100*0.2,"")</f>
        <v/>
      </c>
      <c r="F82" s="12" t="str">
        <f t="shared" si="27"/>
        <v>X</v>
      </c>
      <c r="G82" s="12">
        <f>IF(F82="X",60*0.2,"")</f>
        <v>12</v>
      </c>
      <c r="H82" s="12" t="str">
        <f t="shared" si="28"/>
        <v/>
      </c>
      <c r="I82" s="12" t="str">
        <f>IF(H82="X",30*0.2,"")</f>
        <v/>
      </c>
      <c r="J82" s="12" t="str">
        <f t="shared" si="29"/>
        <v/>
      </c>
      <c r="K82" s="12" t="str">
        <f t="shared" si="30"/>
        <v/>
      </c>
    </row>
    <row r="83" spans="1:11" ht="24" customHeight="1" x14ac:dyDescent="0.25">
      <c r="A83" s="44"/>
      <c r="B83" s="19" t="str">
        <f>RUBRICA!A7</f>
        <v>4. Expone el Proyecto APT, considerando el formato y el tiempo establecido para la presentación.</v>
      </c>
      <c r="C83" s="17" t="s">
        <v>8</v>
      </c>
      <c r="D83" s="12" t="str">
        <f t="shared" si="26"/>
        <v>X</v>
      </c>
      <c r="E83" s="12">
        <f>IF(D83="X",100*0.05,"")</f>
        <v>5</v>
      </c>
      <c r="F83" s="12" t="str">
        <f t="shared" si="27"/>
        <v/>
      </c>
      <c r="G83" s="12" t="str">
        <f>IF(F83="X",60*0.05,"")</f>
        <v/>
      </c>
      <c r="H83" s="12" t="str">
        <f t="shared" si="28"/>
        <v/>
      </c>
      <c r="I83" s="12" t="str">
        <f>IF(H83="X",30*0.05,"")</f>
        <v/>
      </c>
      <c r="J83" s="12" t="str">
        <f t="shared" si="29"/>
        <v/>
      </c>
      <c r="K83" s="12" t="str">
        <f t="shared" si="30"/>
        <v/>
      </c>
    </row>
    <row r="84" spans="1:11" ht="24" customHeight="1" x14ac:dyDescent="0.25">
      <c r="A84" s="44"/>
      <c r="B84" s="19" t="str">
        <f>RUBRICA!A8</f>
        <v>5. Expresa sus ideas con fluidez, claridad y precisión, utilizando lenguaje técnico propio de la disciplina.</v>
      </c>
      <c r="C84" s="17" t="s">
        <v>9</v>
      </c>
      <c r="D84" s="12" t="str">
        <f t="shared" si="26"/>
        <v/>
      </c>
      <c r="E84" s="12" t="str">
        <f>IF(D84="X",100*0.05,"")</f>
        <v/>
      </c>
      <c r="F84" s="12" t="str">
        <f t="shared" si="27"/>
        <v>X</v>
      </c>
      <c r="G84" s="12">
        <f>IF(F84="X",60*0.05,"")</f>
        <v>3</v>
      </c>
      <c r="H84" s="12" t="str">
        <f t="shared" si="28"/>
        <v/>
      </c>
      <c r="I84" s="12" t="str">
        <f>IF(H84="X",30*0.05,"")</f>
        <v/>
      </c>
      <c r="J84" s="12" t="str">
        <f t="shared" si="29"/>
        <v/>
      </c>
      <c r="K84" s="12" t="str">
        <f t="shared" si="30"/>
        <v/>
      </c>
    </row>
    <row r="85" spans="1:11" ht="24" customHeight="1" x14ac:dyDescent="0.25">
      <c r="A85" s="44"/>
      <c r="B85" s="19" t="str">
        <f>RUBRICA!A9</f>
        <v>6. Entrega la documentación y evidencias requerida por la asignatura de acuerdo a la estructura y nombres solicitados, guardando todas las evidencias de avances en Git</v>
      </c>
      <c r="C85" s="17" t="s">
        <v>8</v>
      </c>
      <c r="D85" s="12" t="str">
        <f>IF($C85=CL,"X","")</f>
        <v>X</v>
      </c>
      <c r="E85" s="12">
        <f>IF(D85="X",100*0.2,"")</f>
        <v>20</v>
      </c>
      <c r="F85" s="12" t="str">
        <f>IF($C85=L,"X","")</f>
        <v/>
      </c>
      <c r="G85" s="12" t="str">
        <f>IF(F85="X",60*0.2,"")</f>
        <v/>
      </c>
      <c r="H85" s="12" t="str">
        <f>IF($C85=ML,"X","")</f>
        <v/>
      </c>
      <c r="I85" s="12" t="str">
        <f>IF(H85="X",30*0.2,"")</f>
        <v/>
      </c>
      <c r="J85" s="12" t="str">
        <f>IF($C85=NL,"X","")</f>
        <v/>
      </c>
      <c r="K85" s="12" t="str">
        <f t="shared" si="30"/>
        <v/>
      </c>
    </row>
    <row r="86" spans="1:11" ht="24" customHeight="1" x14ac:dyDescent="0.25">
      <c r="A86" s="44"/>
      <c r="B86" s="19" t="str">
        <f>RUBRICA!A10</f>
        <v xml:space="preserve">7. Expone el tema utilizando un lenguaje técnico disciplinar al presentar la propuesta y responde evidenciando un manejo de la información. </v>
      </c>
      <c r="C86" s="17" t="s">
        <v>9</v>
      </c>
      <c r="D86" s="12" t="str">
        <f>IF($C86=CL,"X","")</f>
        <v/>
      </c>
      <c r="E86" s="12" t="str">
        <f>IF(D86="X",100*0.1,"")</f>
        <v/>
      </c>
      <c r="F86" s="12" t="str">
        <f>IF($C86=L,"X","")</f>
        <v>X</v>
      </c>
      <c r="G86" s="12">
        <f>IF(F86="X",60*0.1,"")</f>
        <v>6</v>
      </c>
      <c r="H86" s="12" t="str">
        <f>IF($C86=ML,"X","")</f>
        <v/>
      </c>
      <c r="I86" s="12" t="str">
        <f>IF(H86="X",30*0.1,"")</f>
        <v/>
      </c>
      <c r="J86" s="12" t="str">
        <f>IF($C86=NL,"X","")</f>
        <v/>
      </c>
      <c r="K86" s="12" t="str">
        <f t="shared" si="30"/>
        <v/>
      </c>
    </row>
    <row r="87" spans="1:11" ht="24" customHeight="1" x14ac:dyDescent="0.3">
      <c r="A87" s="43"/>
      <c r="B87" s="18" t="s">
        <v>12</v>
      </c>
      <c r="C87" s="22">
        <f>E87+G87+I87+K87</f>
        <v>70</v>
      </c>
      <c r="D87" s="13"/>
      <c r="E87" s="13">
        <f>SUM(E80:E86)</f>
        <v>25</v>
      </c>
      <c r="F87" s="13"/>
      <c r="G87" s="13">
        <f>SUM(G80:G86)</f>
        <v>45</v>
      </c>
      <c r="H87" s="13"/>
      <c r="I87" s="13">
        <f>SUM(I80:I86)</f>
        <v>0</v>
      </c>
      <c r="J87" s="13"/>
      <c r="K87" s="13">
        <f>SUM(K80:K86)</f>
        <v>0</v>
      </c>
    </row>
    <row r="88" spans="1:11" ht="24" customHeight="1" x14ac:dyDescent="0.3">
      <c r="A88" s="45"/>
      <c r="B88" s="21" t="s">
        <v>13</v>
      </c>
      <c r="C88" s="14">
        <f>VLOOKUP(C87,ESCALA_IEP!A2:B202,2,FALSE)</f>
        <v>4.8</v>
      </c>
    </row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</sheetData>
  <mergeCells count="42">
    <mergeCell ref="A13:A23"/>
    <mergeCell ref="C13:C14"/>
    <mergeCell ref="D13:K13"/>
    <mergeCell ref="D14:E14"/>
    <mergeCell ref="F14:G14"/>
    <mergeCell ref="H14:I14"/>
    <mergeCell ref="J14:K14"/>
    <mergeCell ref="A26:A36"/>
    <mergeCell ref="C26:C27"/>
    <mergeCell ref="D26:K26"/>
    <mergeCell ref="D27:E27"/>
    <mergeCell ref="F27:G27"/>
    <mergeCell ref="H27:I27"/>
    <mergeCell ref="J27:K27"/>
    <mergeCell ref="A39:A49"/>
    <mergeCell ref="C39:C40"/>
    <mergeCell ref="D39:K39"/>
    <mergeCell ref="D40:E40"/>
    <mergeCell ref="F40:G40"/>
    <mergeCell ref="H40:I40"/>
    <mergeCell ref="J40:K40"/>
    <mergeCell ref="A52:A62"/>
    <mergeCell ref="C52:C53"/>
    <mergeCell ref="D52:K52"/>
    <mergeCell ref="D53:E53"/>
    <mergeCell ref="F53:G53"/>
    <mergeCell ref="H53:I53"/>
    <mergeCell ref="J53:K53"/>
    <mergeCell ref="A65:A75"/>
    <mergeCell ref="C65:C66"/>
    <mergeCell ref="D65:K65"/>
    <mergeCell ref="D66:E66"/>
    <mergeCell ref="F66:G66"/>
    <mergeCell ref="H66:I66"/>
    <mergeCell ref="J66:K66"/>
    <mergeCell ref="A78:A88"/>
    <mergeCell ref="C78:C79"/>
    <mergeCell ref="D78:K78"/>
    <mergeCell ref="D79:E79"/>
    <mergeCell ref="F79:G79"/>
    <mergeCell ref="H79:I79"/>
    <mergeCell ref="J79:K79"/>
  </mergeCells>
  <conditionalFormatting sqref="C6:C8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6:C8" xr:uid="{F7865CE3-26E7-7146-BA7C-6E19CAD03F3B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3118572-ACA0-864E-A856-1DAE2C469C53}">
          <x14:formula1>
            <xm:f>'RELEVANCIA-PUNTAJE'!$B$2:$E$2</xm:f>
          </x14:formula1>
          <xm:sqref>C80:C86 C15:C21 C28:C34 C54:C60 C67:C73 C41:C47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42578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52" t="s">
        <v>17</v>
      </c>
      <c r="B1" s="54" t="s">
        <v>18</v>
      </c>
      <c r="C1" s="55"/>
      <c r="D1" s="55"/>
      <c r="E1" s="56"/>
      <c r="F1" s="52" t="s">
        <v>19</v>
      </c>
    </row>
    <row r="2" spans="1:6" x14ac:dyDescent="0.25">
      <c r="A2" s="53"/>
      <c r="B2" s="57" t="s">
        <v>20</v>
      </c>
      <c r="C2" s="57" t="s">
        <v>21</v>
      </c>
      <c r="D2" s="25" t="s">
        <v>22</v>
      </c>
      <c r="E2" s="26" t="s">
        <v>11</v>
      </c>
      <c r="F2" s="53"/>
    </row>
    <row r="3" spans="1:6" x14ac:dyDescent="0.25">
      <c r="A3" s="53"/>
      <c r="B3" s="58"/>
      <c r="C3" s="58"/>
      <c r="D3" s="27">
        <v>0.3</v>
      </c>
      <c r="E3" s="27">
        <v>0</v>
      </c>
      <c r="F3" s="53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7.1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9" t="s">
        <v>60</v>
      </c>
      <c r="B1" s="4" t="s">
        <v>12</v>
      </c>
      <c r="C1" s="5"/>
      <c r="D1" s="5"/>
      <c r="E1" s="6"/>
    </row>
    <row r="2" spans="1:5" ht="45.75" thickBot="1" x14ac:dyDescent="0.3">
      <c r="A2" s="60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Juan Pablo Mellado Alarcon</cp:lastModifiedBy>
  <cp:revision/>
  <dcterms:created xsi:type="dcterms:W3CDTF">2023-08-07T04:08:01Z</dcterms:created>
  <dcterms:modified xsi:type="dcterms:W3CDTF">2024-12-12T21:45:57Z</dcterms:modified>
  <cp:category/>
  <cp:contentStatus/>
</cp:coreProperties>
</file>